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1\Desktop\Mapa de Riesgos por proceso\2018\"/>
    </mc:Choice>
  </mc:AlternateContent>
  <bookViews>
    <workbookView xWindow="0" yWindow="0" windowWidth="21600" windowHeight="9630" tabRatio="763" activeTab="12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Hoja3" sheetId="21" state="hidden" r:id="rId14"/>
    <sheet name="CONTROLES Y EVALUACION" sheetId="3" r:id="rId15"/>
    <sheet name="SOLIDEZ DE LOS CONTROLES" sheetId="26" r:id="rId16"/>
    <sheet name="MAPA DE RIESGO ADMON" sheetId="1" r:id="rId17"/>
  </sheets>
  <definedNames>
    <definedName name="_xlnm.Print_Titles" localSheetId="6">DESCRIPCION!$1:$9</definedName>
    <definedName name="_xlnm.Print_Titles" localSheetId="5">'IDENTIFICACION(GyC)'!$1:$9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26" l="1"/>
  <c r="D11" i="26"/>
  <c r="C11" i="26"/>
  <c r="R37" i="24" l="1"/>
  <c r="S37" i="24" s="1"/>
  <c r="R36" i="24"/>
  <c r="S36" i="24" s="1"/>
  <c r="B37" i="24"/>
  <c r="B18" i="20" s="1"/>
  <c r="B36" i="24"/>
  <c r="B17" i="20" s="1"/>
  <c r="D17" i="22" s="1"/>
  <c r="B15" i="26" s="1"/>
  <c r="A17" i="22"/>
  <c r="D14" i="1" l="1"/>
  <c r="B55" i="3"/>
  <c r="B14" i="1" l="1"/>
  <c r="A13" i="22" l="1"/>
  <c r="A10" i="22" l="1"/>
  <c r="A11" i="3" s="1"/>
  <c r="B9" i="18" l="1"/>
  <c r="E18" i="22" l="1"/>
  <c r="E17" i="22"/>
  <c r="E15" i="22"/>
  <c r="E14" i="22"/>
  <c r="E13" i="22"/>
  <c r="E12" i="22"/>
  <c r="E11" i="22"/>
  <c r="E10" i="22"/>
  <c r="A13" i="8"/>
  <c r="A12" i="8"/>
  <c r="A11" i="8"/>
  <c r="A11" i="26" s="1"/>
  <c r="J17" i="20"/>
  <c r="J13" i="20"/>
  <c r="A13" i="26" l="1"/>
  <c r="A33" i="3"/>
  <c r="A44" i="3"/>
  <c r="A12" i="13"/>
  <c r="B9" i="17" s="1"/>
  <c r="A66" i="3"/>
  <c r="A55" i="3"/>
  <c r="A15" i="26"/>
  <c r="B10" i="20"/>
  <c r="D10" i="22" s="1"/>
  <c r="S33" i="24"/>
  <c r="R32" i="24"/>
  <c r="S32" i="24" s="1"/>
  <c r="R33" i="24"/>
  <c r="R34" i="24"/>
  <c r="S34" i="24" s="1"/>
  <c r="R35" i="24"/>
  <c r="S35" i="24" s="1"/>
  <c r="R31" i="24"/>
  <c r="S31" i="24" s="1"/>
  <c r="R30" i="24"/>
  <c r="S30" i="24" s="1"/>
  <c r="R29" i="24"/>
  <c r="S29" i="24"/>
  <c r="B32" i="24"/>
  <c r="B33" i="24"/>
  <c r="B34" i="24"/>
  <c r="B35" i="24"/>
  <c r="B11" i="20" s="1"/>
  <c r="D11" i="22" s="1"/>
  <c r="B12" i="26" s="1"/>
  <c r="B29" i="24"/>
  <c r="B30" i="24"/>
  <c r="B31" i="24"/>
  <c r="B28" i="24"/>
  <c r="B27" i="24"/>
  <c r="B15" i="20" s="1"/>
  <c r="D15" i="22" s="1"/>
  <c r="B26" i="24"/>
  <c r="B25" i="24"/>
  <c r="B14" i="20" s="1"/>
  <c r="B24" i="24"/>
  <c r="B23" i="24"/>
  <c r="B13" i="20" s="1"/>
  <c r="D13" i="22" s="1"/>
  <c r="B22" i="24"/>
  <c r="B21" i="24"/>
  <c r="B12" i="20" s="1"/>
  <c r="B20" i="24"/>
  <c r="B19" i="24"/>
  <c r="B17" i="24"/>
  <c r="B18" i="24"/>
  <c r="B16" i="24"/>
  <c r="B12" i="24"/>
  <c r="B13" i="24"/>
  <c r="B14" i="24"/>
  <c r="D18" i="22" s="1"/>
  <c r="B15" i="24"/>
  <c r="B11" i="24"/>
  <c r="B10" i="24"/>
  <c r="B14" i="26" l="1"/>
  <c r="B44" i="3"/>
  <c r="B11" i="3"/>
  <c r="B11" i="26"/>
  <c r="B16" i="26"/>
  <c r="B66" i="3"/>
  <c r="B33" i="3"/>
  <c r="B13" i="26"/>
  <c r="E19" i="23"/>
  <c r="E18" i="23"/>
  <c r="E17" i="23"/>
  <c r="E16" i="23"/>
  <c r="E15" i="23"/>
  <c r="E14" i="23"/>
  <c r="E13" i="23"/>
  <c r="E10" i="23"/>
  <c r="C37" i="23"/>
  <c r="R11" i="24"/>
  <c r="S11" i="24" s="1"/>
  <c r="R12" i="24"/>
  <c r="S12" i="24" s="1"/>
  <c r="R13" i="24"/>
  <c r="S13" i="24" s="1"/>
  <c r="R14" i="24"/>
  <c r="S14" i="24" s="1"/>
  <c r="R15" i="24"/>
  <c r="S15" i="24" s="1"/>
  <c r="R16" i="24"/>
  <c r="S16" i="24" s="1"/>
  <c r="R17" i="24"/>
  <c r="S17" i="24" s="1"/>
  <c r="R18" i="24"/>
  <c r="S18" i="24" s="1"/>
  <c r="R19" i="24"/>
  <c r="S19" i="24" s="1"/>
  <c r="R20" i="24"/>
  <c r="S20" i="24" s="1"/>
  <c r="R21" i="24"/>
  <c r="S21" i="24" s="1"/>
  <c r="R22" i="24"/>
  <c r="S22" i="24" s="1"/>
  <c r="R23" i="24"/>
  <c r="S23" i="24" s="1"/>
  <c r="R24" i="24"/>
  <c r="S24" i="24" s="1"/>
  <c r="R25" i="24"/>
  <c r="S25" i="24" s="1"/>
  <c r="R26" i="24"/>
  <c r="S26" i="24" s="1"/>
  <c r="R27" i="24"/>
  <c r="S27" i="24" s="1"/>
  <c r="R28" i="24"/>
  <c r="S28" i="24" s="1"/>
  <c r="R10" i="24"/>
  <c r="S10" i="24" s="1"/>
  <c r="E20" i="23"/>
  <c r="B22" i="3" l="1"/>
  <c r="A22" i="3"/>
  <c r="A34" i="25" l="1"/>
  <c r="D15" i="1"/>
  <c r="D13" i="1"/>
  <c r="D12" i="1"/>
  <c r="D11" i="1"/>
  <c r="D10" i="1"/>
  <c r="B12" i="1"/>
  <c r="B10" i="1"/>
  <c r="R15" i="8"/>
  <c r="G12" i="26" l="1"/>
  <c r="G13" i="26"/>
  <c r="G14" i="26"/>
  <c r="G23" i="26"/>
  <c r="G22" i="26"/>
  <c r="G21" i="26"/>
  <c r="G20" i="26"/>
  <c r="G19" i="26"/>
  <c r="G18" i="26"/>
  <c r="G17" i="26"/>
  <c r="G16" i="26"/>
  <c r="G15" i="26"/>
  <c r="G11" i="26"/>
  <c r="G138" i="3"/>
  <c r="G137" i="3"/>
  <c r="G136" i="3"/>
  <c r="G135" i="3"/>
  <c r="G134" i="3"/>
  <c r="G133" i="3"/>
  <c r="G132" i="3"/>
  <c r="G127" i="3"/>
  <c r="G126" i="3"/>
  <c r="G125" i="3"/>
  <c r="G124" i="3"/>
  <c r="G123" i="3"/>
  <c r="G122" i="3"/>
  <c r="G121" i="3"/>
  <c r="G116" i="3"/>
  <c r="G115" i="3"/>
  <c r="G114" i="3"/>
  <c r="G113" i="3"/>
  <c r="G112" i="3"/>
  <c r="G111" i="3"/>
  <c r="G110" i="3"/>
  <c r="G105" i="3"/>
  <c r="G104" i="3"/>
  <c r="G103" i="3"/>
  <c r="G102" i="3"/>
  <c r="G101" i="3"/>
  <c r="G100" i="3"/>
  <c r="G99" i="3"/>
  <c r="G94" i="3"/>
  <c r="G93" i="3"/>
  <c r="G92" i="3"/>
  <c r="G91" i="3"/>
  <c r="G90" i="3"/>
  <c r="G89" i="3"/>
  <c r="G88" i="3"/>
  <c r="G83" i="3"/>
  <c r="G82" i="3"/>
  <c r="G81" i="3"/>
  <c r="G80" i="3"/>
  <c r="G79" i="3"/>
  <c r="G78" i="3"/>
  <c r="G84" i="3" s="1"/>
  <c r="H77" i="3" s="1"/>
  <c r="J77" i="3" s="1"/>
  <c r="K77" i="3" s="1"/>
  <c r="G77" i="3"/>
  <c r="G72" i="3"/>
  <c r="G71" i="3"/>
  <c r="G70" i="3"/>
  <c r="G69" i="3"/>
  <c r="G68" i="3"/>
  <c r="G67" i="3"/>
  <c r="G66" i="3"/>
  <c r="G61" i="3"/>
  <c r="G60" i="3"/>
  <c r="G59" i="3"/>
  <c r="G58" i="3"/>
  <c r="G57" i="3"/>
  <c r="G56" i="3"/>
  <c r="G55" i="3"/>
  <c r="G50" i="3"/>
  <c r="G49" i="3"/>
  <c r="G48" i="3"/>
  <c r="G47" i="3"/>
  <c r="G46" i="3"/>
  <c r="G45" i="3"/>
  <c r="G39" i="3"/>
  <c r="G38" i="3"/>
  <c r="G37" i="3"/>
  <c r="G36" i="3"/>
  <c r="G35" i="3"/>
  <c r="G34" i="3"/>
  <c r="G28" i="3"/>
  <c r="G27" i="3"/>
  <c r="G26" i="3"/>
  <c r="G25" i="3"/>
  <c r="G24" i="3"/>
  <c r="G23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 s="1"/>
  <c r="R21" i="8"/>
  <c r="S20" i="8"/>
  <c r="T20" i="8"/>
  <c r="R20" i="8"/>
  <c r="S19" i="8"/>
  <c r="T19" i="8"/>
  <c r="R19" i="8"/>
  <c r="S18" i="8"/>
  <c r="T18" i="8" s="1"/>
  <c r="R18" i="8"/>
  <c r="S17" i="8"/>
  <c r="T17" i="8" s="1"/>
  <c r="R17" i="8"/>
  <c r="S16" i="8"/>
  <c r="T16" i="8" s="1"/>
  <c r="R16" i="8"/>
  <c r="S15" i="8"/>
  <c r="T15" i="8" s="1"/>
  <c r="S14" i="8"/>
  <c r="T14" i="8" s="1"/>
  <c r="R14" i="8"/>
  <c r="S13" i="8"/>
  <c r="T13" i="8" s="1"/>
  <c r="E14" i="1" s="1"/>
  <c r="R13" i="8"/>
  <c r="S12" i="8"/>
  <c r="T12" i="8" s="1"/>
  <c r="E12" i="1" s="1"/>
  <c r="R12" i="8"/>
  <c r="S11" i="8"/>
  <c r="T11" i="8" s="1"/>
  <c r="E10" i="1" s="1"/>
  <c r="R11" i="8"/>
  <c r="J10" i="20"/>
  <c r="G24" i="26" l="1"/>
  <c r="H11" i="26" s="1"/>
  <c r="G106" i="3"/>
  <c r="H99" i="3" s="1"/>
  <c r="J99" i="3" s="1"/>
  <c r="K99" i="3" s="1"/>
  <c r="G95" i="3"/>
  <c r="H88" i="3" s="1"/>
  <c r="J88" i="3" s="1"/>
  <c r="K88" i="3" s="1"/>
  <c r="B100" i="21"/>
  <c r="D76" i="25" s="1"/>
  <c r="F57" i="25" s="1"/>
  <c r="B123" i="21"/>
  <c r="D99" i="25" s="1"/>
  <c r="F80" i="25" s="1"/>
  <c r="G29" i="3"/>
  <c r="H22" i="3" s="1"/>
  <c r="J22" i="3" s="1"/>
  <c r="K22" i="3" s="1"/>
  <c r="B146" i="21"/>
  <c r="D122" i="25" s="1"/>
  <c r="F103" i="25" s="1"/>
  <c r="G73" i="3"/>
  <c r="H66" i="3" s="1"/>
  <c r="J66" i="3" s="1"/>
  <c r="K66" i="3" s="1"/>
  <c r="G62" i="3"/>
  <c r="H55" i="3" s="1"/>
  <c r="J55" i="3" s="1"/>
  <c r="K55" i="3" s="1"/>
  <c r="G40" i="3"/>
  <c r="H33" i="3" s="1"/>
  <c r="J33" i="3" s="1"/>
  <c r="K33" i="3" s="1"/>
  <c r="G51" i="3"/>
  <c r="H44" i="3" s="1"/>
  <c r="J44" i="3" s="1"/>
  <c r="K44" i="3" s="1"/>
  <c r="G117" i="3"/>
  <c r="H110" i="3" s="1"/>
  <c r="J110" i="3" s="1"/>
  <c r="K110" i="3" s="1"/>
  <c r="G128" i="3"/>
  <c r="H121" i="3" s="1"/>
  <c r="J121" i="3" s="1"/>
  <c r="K121" i="3" s="1"/>
  <c r="G139" i="3"/>
  <c r="H132" i="3" s="1"/>
  <c r="J132" i="3" s="1"/>
  <c r="K132" i="3" s="1"/>
  <c r="G18" i="3"/>
  <c r="H11" i="3" s="1"/>
  <c r="J11" i="3" s="1"/>
  <c r="K11" i="3" s="1"/>
  <c r="B77" i="21"/>
  <c r="D53" i="25" s="1"/>
  <c r="F34" i="25" s="1"/>
  <c r="B54" i="21"/>
  <c r="D30" i="25" s="1"/>
  <c r="F11" i="25" s="1"/>
  <c r="F14" i="1" s="1"/>
</calcChain>
</file>

<file path=xl/sharedStrings.xml><?xml version="1.0" encoding="utf-8"?>
<sst xmlns="http://schemas.openxmlformats.org/spreadsheetml/2006/main" count="1174" uniqueCount="382">
  <si>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</si>
  <si>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</si>
  <si>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</si>
  <si>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</si>
  <si>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</si>
  <si>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</si>
  <si>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</si>
  <si>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</si>
  <si>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</si>
  <si>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</si>
  <si>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</si>
  <si>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</si>
  <si>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</si>
  <si>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</si>
  <si>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</si>
  <si>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Interacción con otros procesos</t>
  </si>
  <si>
    <t xml:space="preserve">POLITICOS </t>
  </si>
  <si>
    <t>Comunicación entre los procesos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</si>
  <si>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</si>
  <si>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</si>
  <si>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</si>
  <si>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</si>
  <si>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</si>
  <si>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</si>
  <si>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</si>
  <si>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</si>
  <si>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</si>
  <si>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</si>
  <si>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</si>
  <si>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</si>
  <si>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</si>
  <si>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</si>
  <si>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</si>
  <si>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</si>
  <si>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</si>
  <si>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</si>
  <si>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</si>
  <si>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</si>
  <si>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</si>
  <si>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</si>
  <si>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</si>
  <si>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</si>
  <si>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</si>
  <si>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</si>
  <si>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</si>
  <si>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</si>
  <si>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</si>
  <si>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</si>
  <si>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</si>
  <si>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</si>
  <si>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</si>
  <si>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</si>
  <si>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</si>
  <si>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</si>
  <si>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</si>
  <si>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</si>
  <si>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</si>
  <si>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</si>
  <si>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</si>
  <si>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</si>
  <si>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</si>
  <si>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</si>
  <si>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</si>
  <si>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</si>
  <si>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</si>
  <si>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</si>
  <si>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</si>
  <si>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</si>
  <si>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</si>
  <si>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</si>
  <si>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</si>
  <si>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</si>
  <si>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</si>
  <si>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</si>
  <si>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</si>
  <si>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</si>
  <si>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</si>
  <si>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</si>
  <si>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</si>
  <si>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</si>
  <si>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</si>
  <si>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</si>
  <si>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</si>
  <si>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</si>
  <si>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</si>
  <si>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</si>
  <si>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</si>
  <si>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</si>
  <si>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</si>
  <si>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</si>
  <si>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</si>
  <si>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</si>
  <si>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</si>
  <si>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</si>
  <si>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</si>
  <si>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</si>
  <si>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</si>
  <si>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</si>
  <si>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</si>
  <si>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</si>
  <si>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</si>
  <si>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</si>
  <si>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</si>
  <si>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</si>
  <si>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</si>
  <si>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</si>
  <si>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</si>
  <si>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</si>
  <si>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</si>
  <si>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</si>
  <si>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</si>
  <si>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</si>
  <si>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</si>
  <si>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</si>
  <si>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</si>
  <si>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</si>
  <si>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</si>
  <si>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</si>
  <si>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</si>
  <si>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</si>
  <si>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</si>
  <si>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</si>
  <si>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</si>
  <si>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</si>
  <si>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</si>
  <si>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</si>
  <si>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</si>
  <si>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</si>
  <si>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</si>
  <si>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</si>
  <si>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</si>
  <si>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</si>
  <si>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</si>
  <si>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</si>
  <si>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</si>
  <si>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</si>
  <si>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</si>
  <si>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</si>
  <si>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</si>
  <si>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</si>
  <si>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</si>
  <si>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</si>
  <si>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</si>
  <si>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</si>
  <si>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</si>
  <si>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</si>
  <si>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</si>
  <si>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</si>
  <si>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</si>
  <si>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</si>
  <si>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</si>
  <si>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</si>
  <si>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</si>
  <si>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</si>
  <si>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</si>
  <si>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</si>
  <si>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</si>
  <si>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</si>
  <si>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</si>
  <si>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</si>
  <si>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</si>
  <si>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</si>
  <si>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</si>
  <si>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</si>
  <si>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</si>
  <si>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</si>
  <si>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</si>
  <si>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</si>
  <si>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</si>
  <si>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</si>
  <si>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</si>
  <si>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</si>
  <si>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</si>
  <si>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</si>
  <si>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</si>
  <si>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</si>
  <si>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</si>
  <si>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</si>
  <si>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</si>
  <si>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</si>
  <si>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</si>
  <si>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</si>
  <si>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</si>
  <si>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</si>
  <si>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</si>
  <si>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</si>
  <si>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</si>
  <si>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</si>
  <si>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</si>
  <si>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</si>
  <si>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</si>
  <si>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</si>
  <si>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</si>
  <si>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</si>
  <si>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</si>
  <si>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</si>
  <si>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</si>
  <si>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</si>
  <si>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</si>
  <si>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</si>
  <si>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</si>
  <si>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</si>
  <si>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</si>
  <si>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</si>
  <si>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</si>
  <si>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</si>
  <si>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</si>
  <si>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</si>
  <si>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</si>
  <si>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</si>
  <si>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</si>
  <si>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</si>
  <si>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</si>
  <si>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</si>
  <si>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</si>
  <si>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</si>
  <si>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</si>
  <si>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</si>
  <si>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</si>
  <si>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</si>
  <si>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</si>
  <si>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</si>
  <si>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</si>
  <si>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</si>
  <si>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</si>
  <si>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</si>
  <si>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</si>
  <si>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</si>
  <si>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</si>
  <si>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</si>
  <si>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</si>
  <si>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</si>
  <si>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</si>
  <si>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</si>
  <si>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</si>
  <si>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</si>
  <si>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</si>
  <si>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</si>
  <si>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</si>
  <si>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</si>
  <si>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</si>
  <si>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</si>
  <si>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</si>
  <si>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</si>
  <si>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</si>
  <si>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</si>
  <si>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</si>
  <si>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</si>
  <si>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</si>
  <si>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</si>
  <si>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</si>
  <si>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</si>
  <si>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</si>
  <si>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</si>
  <si>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PROCESO: GESTION INTEGRAL DE CALIDAD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</si>
  <si>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</si>
  <si>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</si>
  <si>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</si>
  <si>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</si>
  <si>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</si>
  <si>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</si>
  <si>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</si>
  <si>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</si>
  <si>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</si>
  <si>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</si>
  <si>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</si>
  <si>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</si>
  <si>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</si>
  <si>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</si>
  <si>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GESTIÓN</t>
  </si>
  <si>
    <t>CORRUPCIÓN</t>
  </si>
  <si>
    <t>ALTO</t>
  </si>
  <si>
    <t>Improbable</t>
  </si>
  <si>
    <t>REDUCIR</t>
  </si>
  <si>
    <t>PERSONAL: Capacidad del personal,  idoneidad.</t>
  </si>
  <si>
    <t xml:space="preserve">Personal insuficiente para apoyar la totalidad de procesos </t>
  </si>
  <si>
    <t xml:space="preserve">Transversalidad: </t>
  </si>
  <si>
    <t>FINANCIEROS</t>
  </si>
  <si>
    <t>Presupuesto insuficiente para la consecución de objetivos</t>
  </si>
  <si>
    <t>PROCESOS</t>
  </si>
  <si>
    <t>ESTRATEGICO</t>
  </si>
  <si>
    <t>COMUNICACIÓN INTERNA</t>
  </si>
  <si>
    <t>Dificultad en la comunicación en los diferentes niveles jerarquicos</t>
  </si>
  <si>
    <t>Responsables del proceso</t>
  </si>
  <si>
    <t>Ausencia de responsabilidad en algunos procesos.</t>
  </si>
  <si>
    <t>Falta de comunicación efectiva para reportar las entradas y salidas de los diferentes procesos</t>
  </si>
  <si>
    <t>Reportes de información no enviados a tiempo por los diferentes procesos</t>
  </si>
  <si>
    <t>Conocimiento,  experiencia, habilidades y compromiso por parte de algunos líderes del proceso</t>
  </si>
  <si>
    <t>Los procesos tienen sus Procedimientos y Riesgos identificados y documentados</t>
  </si>
  <si>
    <t>Se cuenta con el recurso necesario para el buen desarrollo del proceso</t>
  </si>
  <si>
    <t>Se cuenta con una dependencia encargada de apoyar el componente tecnológico</t>
  </si>
  <si>
    <t>Existe Talento Humano cualificado</t>
  </si>
  <si>
    <t>El Equipo de apoyo al representante de la alta dirección tiene un alto grado de compromiso</t>
  </si>
  <si>
    <t xml:space="preserve"> Capacitación del talento humano en diferentes áreas</t>
  </si>
  <si>
    <t>Existencia de una herramienta tecnológica que permita consolidad un buen - SGC</t>
  </si>
  <si>
    <t>Hermanamiento de entidades públicas para fortalecimiento del SGC</t>
  </si>
  <si>
    <t>pagina 23</t>
  </si>
  <si>
    <t xml:space="preserve"> Modificacion de politicas publicas </t>
  </si>
  <si>
    <t xml:space="preserve">Sociales y Culturales </t>
  </si>
  <si>
    <t>Cambios demograficos</t>
  </si>
  <si>
    <t xml:space="preserve">Tecnologicos </t>
  </si>
  <si>
    <t xml:space="preserve">Ambientales </t>
  </si>
  <si>
    <t>PLANEAR, ASESORAR, PROMOVER Y REALIZAR SEGUIMIENTO A LAS POLÍTICAS, PLANES, PROGRAMAS Y
PROYECTOS PARA CUMPLIR CON LOS IDEALES PROPUESTOS POR LA ALTA DIRECCIÓN Y LAS EXPECTATIVAS
DE LA COMUNIDAD</t>
  </si>
  <si>
    <t xml:space="preserve">Ocurrecia de un evento catastrofico que afecte el territorio municipal </t>
  </si>
  <si>
    <t xml:space="preserve">Legales y Reglamentarios </t>
  </si>
  <si>
    <t xml:space="preserve">Cambios normativos de orden nacional, regional  y local </t>
  </si>
  <si>
    <t xml:space="preserve">Insuficiencia de la implementacion del sistema de salud y seguridada en el trabajo, dentro de las oficinas y  el desrrollo de las actividades en campo </t>
  </si>
  <si>
    <t>incumplimiento de la ejecucion de los procedimientos y tramites internos</t>
  </si>
  <si>
    <t xml:space="preserve">Dificultad del trabajo en equipo </t>
  </si>
  <si>
    <t xml:space="preserve">Diseño del proceso </t>
  </si>
  <si>
    <t xml:space="preserve">La descripcion del objetivo no es clara </t>
  </si>
  <si>
    <t>Incumplimiento de roles y objetivos</t>
  </si>
  <si>
    <t>Procedimiento asociados</t>
  </si>
  <si>
    <t xml:space="preserve">Desconocimiento del proceso por parte del personal de planta y contrato. </t>
  </si>
  <si>
    <t xml:space="preserve">Falta de diseño de un cronograma de entregas y responabilidades de la informacion que debe ser suministrada al proceso </t>
  </si>
  <si>
    <t xml:space="preserve">ACCESO A SISTEMAS DE INFORMACION DE ORDEN NACIONAL, REGIONAL Y LOCAL </t>
  </si>
  <si>
    <t xml:space="preserve">Cambios degorbierno </t>
  </si>
  <si>
    <t>Cambio de legislacion y normativas</t>
  </si>
  <si>
    <t xml:space="preserve">Deficiencia el la implementacion de la normatividad ambiental y de desarrollo sostenible </t>
  </si>
  <si>
    <t>Dificultades en la planeacion para el cumplimiento del objetivo del proceso de de gestion estrategica y territorial</t>
  </si>
  <si>
    <t>1- 3,0</t>
  </si>
  <si>
    <t>3,1-4</t>
  </si>
  <si>
    <t>4,1-5</t>
  </si>
  <si>
    <t xml:space="preserve">Recibir dadivas y manipular informacion en beneficio de un tercero </t>
  </si>
  <si>
    <t xml:space="preserve">Ausencia de  sentido de pertenencia por parte del personal con la entidad </t>
  </si>
  <si>
    <t>Falta de responsabilidad del personal frente a sus compromisos que dan cumplimiento al objetivo del proceso.</t>
  </si>
  <si>
    <t>Retrasos en los tramitess</t>
  </si>
  <si>
    <t>Investigaciones y sanciones por los entes de control de tipo judicioal, penal y disciplinario</t>
  </si>
  <si>
    <t xml:space="preserve">Afectacion  de la imagen corporativa </t>
  </si>
  <si>
    <t>Solicitud y/o recibimiento de dadivas para el favoritismo de una decision y/o Influir en otro servidor publico para conseguir una actuacion concepto, decision o manipulacion de la informacion  que le pueda generar beneficio propio o a un tercero</t>
  </si>
  <si>
    <t>Incumplimiento en la consolidacion y/o publicacion de la informacion reportada por los provedores.</t>
  </si>
  <si>
    <t>Incumplimiento de la entrega y publicacion de la informacion en los tiempos estipulados</t>
  </si>
  <si>
    <t xml:space="preserve">Falta de claridad e incumplimientos de los procedimientos  en los  procesos que se  interrelacionan y que sirven de proveedores entre si.  </t>
  </si>
  <si>
    <t>En el momento que el uncionario tiene contacto con los interesado en el tramite.</t>
  </si>
  <si>
    <t xml:space="preserve">Permanentemente </t>
  </si>
  <si>
    <t xml:space="preserve">Sanciones disciplinarias y fiscales </t>
  </si>
  <si>
    <t>Afectacion en los desembolsos del sistema general de participaciones y de mas</t>
  </si>
  <si>
    <t>Orden publico y localizacion de las instalaciones de la entidad.</t>
  </si>
  <si>
    <t>CORRUPCION</t>
  </si>
  <si>
    <t>GESTION</t>
  </si>
  <si>
    <t>La comunidad adquiere o resibe unos servicios y/o productos de la administracion municipal que obligan al funcionario a tener contacto con el solicitante o interesado, este acercamiento facilita la materializacion del riesgo.</t>
  </si>
  <si>
    <t>EL proceso de planeacion estrategica y territorial cumple con el seguimiento a: PLAN DE ORDENAMIENTO TERRITORIAL, PLAN DE DESARROLLO
MUNICIPAL, PLAN PLURIANUAL DE INVERSIONES y PLAN INDICATIVO. Para lo cual se requiere de unos insumos (informes, datos estadisticas , entre otros) que son suministrados por diferentes dependencias o entidades externas; que de no ser entregadaos a tiempo y bajo los estandares requeridos generaran incumplimiento en la publicacion de la informacion y por ende en el objetivo del proceso.</t>
  </si>
  <si>
    <t>PLANEACIÓN ESTRATÉGICA Y TERRITORIAL</t>
  </si>
  <si>
    <t xml:space="preserve">PLANEAR, ASESORAR, PROMOVER Y REALIZAR SEGUIMIENTO A LAS POLÍTICAS, PLANES, PROGRAMAS Y
PROYECTOS PARA CUMPLIR CON LOS IDEALES PROPUESTOS POR LA ALTA DIRECCIÓN Y LAS EXPECTATIVAS
DE LA COMUNIDAD.
</t>
  </si>
  <si>
    <t xml:space="preserve">DESCRIPCION DEL CONTROL  </t>
  </si>
  <si>
    <t>Acta y planillas de asistencia</t>
  </si>
  <si>
    <t>Trimestralmente</t>
  </si>
  <si>
    <t>Realizar trimestralmente jornadas de reinducción en procesos  y procedimientos propios del puesto de trabajo</t>
  </si>
  <si>
    <t>Bimensualmente realizar medición a los tiempos de respuesta de los tramites a cargo de personal de planta y contratistas</t>
  </si>
  <si>
    <t>informe de seguimiento</t>
  </si>
  <si>
    <t>Director POT y Directora SISBEN</t>
  </si>
  <si>
    <t>Bimensual</t>
  </si>
  <si>
    <t>En el mes de Enero realizar un crononograma donde se establezcan las fechas, productos  y responsables de los informes que deben ser enviados a planeacion en lo corrido del año</t>
  </si>
  <si>
    <t>Cronograma</t>
  </si>
  <si>
    <t>Director (a) de Estudios Estrategicos</t>
  </si>
  <si>
    <t>anual</t>
  </si>
  <si>
    <t>Numero de jornadas realizadas / programadas
Procentaje de Eficacia de las Jornadas de Reinducción</t>
  </si>
  <si>
    <t>Numero de mediciones realizadas / programadas
Porcentaje de Eficacia en respuesta</t>
  </si>
  <si>
    <t>Procentaje de cumplimiento del Cronograma Establecido</t>
  </si>
  <si>
    <t>Semestralmente realizar capacitación sobre la importancia de los informes reportados haciendo enfasis en fechas de reportes y calidad de la información</t>
  </si>
  <si>
    <t>semestral</t>
  </si>
  <si>
    <t>Numero de Capacitaciones realizadas / Programadas 
Porcentaje de eficacia en el reporte de información</t>
  </si>
  <si>
    <r>
      <rPr>
        <b/>
        <sz val="16"/>
        <color theme="1"/>
        <rFont val="Arial"/>
        <family val="2"/>
      </rPr>
      <t>PROCESO:</t>
    </r>
    <r>
      <rPr>
        <sz val="16"/>
        <color theme="1"/>
        <rFont val="Arial"/>
        <family val="2"/>
      </rPr>
      <t xml:space="preserve"> PLANEACIÓN ESTRATÉGICA Y TERRITORIAL
</t>
    </r>
    <r>
      <rPr>
        <b/>
        <sz val="16"/>
        <color theme="1"/>
        <rFont val="Arial"/>
        <family val="2"/>
      </rPr>
      <t>OBJETIVO</t>
    </r>
    <r>
      <rPr>
        <sz val="16"/>
        <color theme="1"/>
        <rFont val="Arial"/>
        <family val="2"/>
      </rPr>
      <t>:PLANEAR, ASESORAR, PROMOVER Y REALIZAR SEGUIMIENTO A LAS POLÍTICAS, PLANES, PROGRAMAS Y
PROYECTOS PARA CUMPLIR CON LOS IDEALES PROPUESTOS POR LA ALTA DIRECCIÓN Y LAS EXPECTATIVAS
DE LA COMUNIDAD.</t>
    </r>
  </si>
  <si>
    <t xml:space="preserve"> Perdida de informacion fisica y virtual por incumplimiento a los procesos establecidos y/o afectaciones ambientales y fallas locativas  </t>
  </si>
  <si>
    <t xml:space="preserve">Que se pierda la informacion que se conserva en los archivos fisicos y digitales que consierne </t>
  </si>
  <si>
    <t xml:space="preserve">Dificultad de la sistematizacion de la documentacion fisica, debido a obsolecencia tecnologica. </t>
  </si>
  <si>
    <t xml:space="preserve">Perdida de informacion critica que puede ser recuperada de forma parcial e incompleta o no recuperada </t>
  </si>
  <si>
    <t xml:space="preserve"> Sensibilizar a toda la Secretaria en cuanto al tema de gestion documental,  Requerir apoyo a la direccion de informatica para salvaguardar informacion      Hacer visitas de inspeccion para visualizar riesgos ambientales</t>
  </si>
  <si>
    <t>Realizar jornadas de digitalizacion de la informacion de archivo con el personal contratado para funciones relacionas al archivo.</t>
  </si>
  <si>
    <t>Planillas de Asistencia de las jornadas de digitalizacion.</t>
  </si>
  <si>
    <t>Personal de planta encargado del archivo</t>
  </si>
  <si>
    <t xml:space="preserve">Numero de jornadas realizadas / Numero de jornadas programadas
</t>
  </si>
  <si>
    <t>Personas externas acceden a la informacion de uso exculsivo de la entidad.</t>
  </si>
  <si>
    <t>Cambio de clave y contraseñas de los correo y usuarios de los sistemas de la alcaldia municipal.</t>
  </si>
  <si>
    <t>Personal de planta adscrito al proceso Planeacion estrategica y terrial.</t>
  </si>
  <si>
    <t>Anual</t>
  </si>
  <si>
    <t xml:space="preserve">N. de contraseñas cambiadas/ No. de cuentas usadas en el proceso. </t>
  </si>
  <si>
    <t>Memorandos de solicitud de cambio de usurios y contraseñas del PISAMI, Registro de cambio de contraseña de los correos correspondientes al proceso.</t>
  </si>
  <si>
    <t>N/A</t>
  </si>
  <si>
    <t>Sensibilizar a toda la Secretaria en cuanto al tema de gestion documental,  Requerir apoyo a la direccion de informatica para salvaguardar informacion      Hacer visitas de inspeccion para visualizar riesgos ambientales</t>
  </si>
  <si>
    <t>Débil</t>
  </si>
  <si>
    <t>Moderada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</si>
</sst>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60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4" fillId="0" borderId="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protection locked="0"/>
    </xf>
    <xf numFmtId="164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Protection="1">
      <protection locked="0"/>
    </xf>
    <xf numFmtId="0" fontId="26" fillId="12" borderId="1" xfId="0" applyFont="1" applyFill="1" applyBorder="1" applyProtection="1">
      <protection locked="0"/>
    </xf>
    <xf numFmtId="165" fontId="26" fillId="12" borderId="60" xfId="0" applyNumberFormat="1" applyFont="1" applyFill="1" applyBorder="1"/>
    <xf numFmtId="0" fontId="18" fillId="5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3" fillId="3" borderId="1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horizont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3" fillId="16" borderId="1" xfId="0" applyFont="1" applyFill="1" applyBorder="1" applyAlignment="1">
      <alignment vertical="center" wrapText="1"/>
    </xf>
    <xf numFmtId="0" fontId="23" fillId="16" borderId="1" xfId="0" applyFont="1" applyFill="1" applyBorder="1" applyAlignment="1">
      <alignment horizontal="justify"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3" fillId="17" borderId="1" xfId="0" applyFont="1" applyFill="1" applyBorder="1" applyAlignment="1">
      <alignment horizontal="justify" vertical="center"/>
    </xf>
    <xf numFmtId="0" fontId="23" fillId="19" borderId="1" xfId="0" applyFont="1" applyFill="1" applyBorder="1" applyAlignment="1">
      <alignment horizontal="left" vertical="center" wrapText="1"/>
    </xf>
    <xf numFmtId="0" fontId="0" fillId="18" borderId="0" xfId="0" applyFill="1"/>
    <xf numFmtId="0" fontId="0" fillId="10" borderId="0" xfId="0" applyFill="1"/>
    <xf numFmtId="16" fontId="0" fillId="0" borderId="0" xfId="0" applyNumberFormat="1"/>
    <xf numFmtId="0" fontId="0" fillId="2" borderId="1" xfId="0" applyFill="1" applyBorder="1"/>
    <xf numFmtId="0" fontId="0" fillId="10" borderId="1" xfId="0" applyFill="1" applyBorder="1"/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0" xfId="0" applyFont="1"/>
    <xf numFmtId="0" fontId="32" fillId="5" borderId="2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 wrapText="1"/>
    </xf>
    <xf numFmtId="0" fontId="32" fillId="5" borderId="14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6" fillId="12" borderId="1" xfId="0" applyNumberFormat="1" applyFont="1" applyFill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23" fillId="16" borderId="28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left" vertical="center" wrapText="1"/>
    </xf>
    <xf numFmtId="164" fontId="0" fillId="0" borderId="1" xfId="0" applyNumberFormat="1" applyBorder="1" applyProtection="1">
      <protection locked="0"/>
    </xf>
    <xf numFmtId="0" fontId="0" fillId="4" borderId="28" xfId="0" applyFill="1" applyBorder="1"/>
    <xf numFmtId="0" fontId="6" fillId="0" borderId="4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2" fillId="0" borderId="6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2" fillId="3" borderId="60" xfId="0" applyFont="1" applyFill="1" applyBorder="1" applyAlignment="1">
      <alignment horizontal="center" vertical="center" wrapText="1"/>
    </xf>
    <xf numFmtId="0" fontId="22" fillId="3" borderId="6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22" fillId="7" borderId="60" xfId="0" applyFont="1" applyFill="1" applyBorder="1" applyAlignment="1">
      <alignment horizontal="center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60" xfId="0" applyFont="1" applyFill="1" applyBorder="1" applyAlignment="1">
      <alignment horizontal="left" vertical="center" wrapText="1"/>
    </xf>
    <xf numFmtId="0" fontId="4" fillId="6" borderId="56" xfId="0" applyFont="1" applyFill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1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161484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topLeftCell="A16" zoomScale="91" zoomScaleNormal="91" workbookViewId="0">
      <selection activeCell="C19" sqref="C19:C20"/>
    </sheetView>
  </sheetViews>
  <sheetFormatPr baseColWidth="10" defaultColWidth="11.42578125" defaultRowHeight="14.25" x14ac:dyDescent="0.2"/>
  <cols>
    <col min="1" max="1" width="27.5703125" style="1" customWidth="1"/>
    <col min="2" max="2" width="26.85546875" style="1" customWidth="1"/>
    <col min="3" max="3" width="28.42578125" style="1" customWidth="1"/>
    <col min="4" max="4" width="29.85546875" style="1" customWidth="1"/>
    <col min="5" max="5" width="33.7109375" style="1" customWidth="1"/>
    <col min="6" max="6" width="28.28515625" style="1" customWidth="1"/>
    <col min="7" max="16384" width="11.42578125" style="1"/>
  </cols>
  <sheetData>
    <row r="1" spans="1:10" ht="15" customHeight="1" x14ac:dyDescent="0.2">
      <c r="A1" s="245"/>
      <c r="B1" s="255" t="s">
        <v>0</v>
      </c>
      <c r="C1" s="255"/>
      <c r="D1" s="255"/>
      <c r="E1" s="59" t="s">
        <v>1</v>
      </c>
      <c r="F1" s="242"/>
      <c r="G1" s="2"/>
      <c r="J1" s="241"/>
    </row>
    <row r="2" spans="1:10" ht="15" customHeight="1" x14ac:dyDescent="0.2">
      <c r="A2" s="246"/>
      <c r="B2" s="256"/>
      <c r="C2" s="256"/>
      <c r="D2" s="256"/>
      <c r="E2" s="58" t="s">
        <v>2</v>
      </c>
      <c r="F2" s="243"/>
      <c r="G2" s="2"/>
      <c r="J2" s="241"/>
    </row>
    <row r="3" spans="1:10" ht="15" customHeight="1" x14ac:dyDescent="0.2">
      <c r="A3" s="246"/>
      <c r="B3" s="256" t="s">
        <v>3</v>
      </c>
      <c r="C3" s="256"/>
      <c r="D3" s="256"/>
      <c r="E3" s="58" t="s">
        <v>4</v>
      </c>
      <c r="F3" s="243"/>
      <c r="G3" s="2"/>
      <c r="J3" s="241"/>
    </row>
    <row r="4" spans="1:10" ht="15.75" customHeight="1" thickBot="1" x14ac:dyDescent="0.25">
      <c r="A4" s="247"/>
      <c r="B4" s="257"/>
      <c r="C4" s="257"/>
      <c r="D4" s="257"/>
      <c r="E4" s="60" t="s">
        <v>5</v>
      </c>
      <c r="F4" s="244"/>
      <c r="G4" s="2"/>
      <c r="J4" s="241"/>
    </row>
    <row r="5" spans="1:10" ht="15" thickBot="1" x14ac:dyDescent="0.25"/>
    <row r="6" spans="1:10" ht="15.75" x14ac:dyDescent="0.2">
      <c r="A6" s="252" t="s">
        <v>6</v>
      </c>
      <c r="B6" s="253"/>
      <c r="C6" s="253"/>
      <c r="D6" s="253"/>
      <c r="E6" s="253"/>
      <c r="F6" s="254"/>
    </row>
    <row r="7" spans="1:10" ht="27" customHeight="1" x14ac:dyDescent="0.2">
      <c r="A7" s="22" t="s">
        <v>7</v>
      </c>
      <c r="B7" s="248" t="s">
        <v>342</v>
      </c>
      <c r="C7" s="248"/>
      <c r="D7" s="248"/>
      <c r="E7" s="248"/>
      <c r="F7" s="249"/>
    </row>
    <row r="8" spans="1:10" ht="71.25" customHeight="1" x14ac:dyDescent="0.2">
      <c r="A8" s="21" t="s">
        <v>9</v>
      </c>
      <c r="B8" s="250" t="s">
        <v>302</v>
      </c>
      <c r="C8" s="250"/>
      <c r="D8" s="250"/>
      <c r="E8" s="250"/>
      <c r="F8" s="251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">
      <c r="A10" s="239" t="s">
        <v>16</v>
      </c>
      <c r="B10" s="58" t="s">
        <v>316</v>
      </c>
      <c r="C10" s="238" t="s">
        <v>274</v>
      </c>
      <c r="D10" s="58" t="s">
        <v>275</v>
      </c>
      <c r="E10" s="232" t="s">
        <v>15</v>
      </c>
      <c r="F10" s="232" t="s">
        <v>332</v>
      </c>
    </row>
    <row r="11" spans="1:10" ht="75" customHeight="1" x14ac:dyDescent="0.2">
      <c r="A11" s="258"/>
      <c r="B11" s="58" t="s">
        <v>317</v>
      </c>
      <c r="C11" s="238"/>
      <c r="D11" s="239" t="s">
        <v>306</v>
      </c>
      <c r="E11" s="233"/>
      <c r="F11" s="233"/>
    </row>
    <row r="12" spans="1:10" ht="75" customHeight="1" x14ac:dyDescent="0.2">
      <c r="A12" s="258"/>
      <c r="B12" s="238" t="s">
        <v>297</v>
      </c>
      <c r="C12" s="238"/>
      <c r="D12" s="240"/>
      <c r="E12" s="234"/>
      <c r="F12" s="234"/>
    </row>
    <row r="13" spans="1:10" ht="135" customHeight="1" x14ac:dyDescent="0.2">
      <c r="A13" s="240"/>
      <c r="B13" s="238"/>
      <c r="C13" s="238"/>
      <c r="D13" s="175" t="s">
        <v>324</v>
      </c>
      <c r="E13" s="232" t="s">
        <v>17</v>
      </c>
      <c r="F13" s="184" t="s">
        <v>285</v>
      </c>
    </row>
    <row r="14" spans="1:10" ht="63" customHeight="1" x14ac:dyDescent="0.2">
      <c r="A14" s="239" t="s">
        <v>298</v>
      </c>
      <c r="B14" s="181" t="s">
        <v>299</v>
      </c>
      <c r="C14" s="239" t="s">
        <v>277</v>
      </c>
      <c r="D14" s="232" t="s">
        <v>278</v>
      </c>
      <c r="E14" s="233"/>
      <c r="F14" s="162" t="s">
        <v>286</v>
      </c>
    </row>
    <row r="15" spans="1:10" ht="89.25" customHeight="1" x14ac:dyDescent="0.2">
      <c r="A15" s="240"/>
      <c r="B15" s="152" t="s">
        <v>337</v>
      </c>
      <c r="C15" s="240"/>
      <c r="D15" s="234"/>
      <c r="E15" s="234"/>
      <c r="F15" s="162" t="s">
        <v>314</v>
      </c>
    </row>
    <row r="16" spans="1:10" ht="84" customHeight="1" x14ac:dyDescent="0.2">
      <c r="A16" s="239" t="s">
        <v>300</v>
      </c>
      <c r="B16" s="224" t="s">
        <v>315</v>
      </c>
      <c r="C16" s="239" t="s">
        <v>280</v>
      </c>
      <c r="D16" s="161" t="s">
        <v>319</v>
      </c>
      <c r="E16" s="162" t="s">
        <v>276</v>
      </c>
      <c r="F16" s="184" t="s">
        <v>311</v>
      </c>
    </row>
    <row r="17" spans="1:6" ht="80.25" customHeight="1" x14ac:dyDescent="0.2">
      <c r="A17" s="258"/>
      <c r="B17" s="225" t="s">
        <v>372</v>
      </c>
      <c r="C17" s="258"/>
      <c r="D17" s="232" t="s">
        <v>308</v>
      </c>
      <c r="E17" s="58" t="s">
        <v>309</v>
      </c>
      <c r="F17" s="58" t="s">
        <v>310</v>
      </c>
    </row>
    <row r="18" spans="1:6" ht="63" customHeight="1" x14ac:dyDescent="0.2">
      <c r="A18" s="240"/>
      <c r="B18" s="226" t="s">
        <v>365</v>
      </c>
      <c r="C18" s="240"/>
      <c r="D18" s="234"/>
      <c r="E18" s="58" t="s">
        <v>312</v>
      </c>
      <c r="F18" s="58" t="s">
        <v>313</v>
      </c>
    </row>
    <row r="19" spans="1:6" ht="63" customHeight="1" x14ac:dyDescent="0.2">
      <c r="A19" s="239" t="s">
        <v>301</v>
      </c>
      <c r="B19" s="180" t="s">
        <v>303</v>
      </c>
      <c r="C19" s="239" t="s">
        <v>279</v>
      </c>
      <c r="D19" s="238" t="s">
        <v>307</v>
      </c>
      <c r="E19" s="232" t="s">
        <v>283</v>
      </c>
      <c r="F19" s="162" t="s">
        <v>284</v>
      </c>
    </row>
    <row r="20" spans="1:6" ht="71.25" customHeight="1" x14ac:dyDescent="0.2">
      <c r="A20" s="240"/>
      <c r="B20" s="183" t="s">
        <v>318</v>
      </c>
      <c r="C20" s="240"/>
      <c r="D20" s="238"/>
      <c r="E20" s="234"/>
      <c r="F20" s="162" t="s">
        <v>325</v>
      </c>
    </row>
    <row r="21" spans="1:6" ht="101.25" customHeight="1" x14ac:dyDescent="0.2">
      <c r="A21" s="199" t="s">
        <v>304</v>
      </c>
      <c r="B21" s="58" t="s">
        <v>305</v>
      </c>
      <c r="C21" s="178" t="s">
        <v>281</v>
      </c>
      <c r="D21" s="183" t="s">
        <v>282</v>
      </c>
    </row>
    <row r="22" spans="1:6" x14ac:dyDescent="0.2">
      <c r="C22" s="179"/>
      <c r="D22" s="185"/>
    </row>
    <row r="23" spans="1:6" ht="29.25" customHeight="1" x14ac:dyDescent="0.2">
      <c r="C23" s="235"/>
      <c r="D23" s="183"/>
    </row>
    <row r="24" spans="1:6" x14ac:dyDescent="0.2">
      <c r="C24" s="236"/>
      <c r="D24" s="182"/>
    </row>
    <row r="25" spans="1:6" x14ac:dyDescent="0.2">
      <c r="C25" s="237"/>
      <c r="D25" s="182"/>
    </row>
  </sheetData>
  <mergeCells count="26">
    <mergeCell ref="A10:A13"/>
    <mergeCell ref="A16:A18"/>
    <mergeCell ref="C16:C18"/>
    <mergeCell ref="C19:C20"/>
    <mergeCell ref="B12:B13"/>
    <mergeCell ref="A14:A15"/>
    <mergeCell ref="A19:A20"/>
    <mergeCell ref="C14:C15"/>
    <mergeCell ref="J1:J4"/>
    <mergeCell ref="F1:F4"/>
    <mergeCell ref="A1:A4"/>
    <mergeCell ref="B7:F7"/>
    <mergeCell ref="B8:F8"/>
    <mergeCell ref="A6:F6"/>
    <mergeCell ref="B1:D2"/>
    <mergeCell ref="B3:D4"/>
    <mergeCell ref="F10:F12"/>
    <mergeCell ref="C23:C25"/>
    <mergeCell ref="E13:E15"/>
    <mergeCell ref="C10:C13"/>
    <mergeCell ref="D19:D20"/>
    <mergeCell ref="E19:E20"/>
    <mergeCell ref="D17:D18"/>
    <mergeCell ref="D11:D12"/>
    <mergeCell ref="D14:D15"/>
    <mergeCell ref="E10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263"/>
      <c r="B1" s="259" t="s">
        <v>18</v>
      </c>
      <c r="C1" s="260"/>
      <c r="D1" s="3" t="s">
        <v>19</v>
      </c>
      <c r="E1" s="266"/>
    </row>
    <row r="2" spans="1:5" ht="15" customHeight="1" x14ac:dyDescent="0.25">
      <c r="A2" s="263"/>
      <c r="B2" s="261"/>
      <c r="C2" s="262"/>
      <c r="D2" s="3" t="s">
        <v>2</v>
      </c>
      <c r="E2" s="266"/>
    </row>
    <row r="3" spans="1:5" ht="30" customHeight="1" x14ac:dyDescent="0.25">
      <c r="A3" s="263"/>
      <c r="B3" s="259" t="s">
        <v>20</v>
      </c>
      <c r="C3" s="260"/>
      <c r="D3" s="3" t="s">
        <v>21</v>
      </c>
      <c r="E3" s="266"/>
    </row>
    <row r="4" spans="1:5" ht="15" customHeight="1" x14ac:dyDescent="0.25">
      <c r="A4" s="263"/>
      <c r="B4" s="261"/>
      <c r="C4" s="262"/>
      <c r="D4" s="3" t="s">
        <v>5</v>
      </c>
      <c r="E4" s="266"/>
    </row>
    <row r="5" spans="1:5" ht="15.75" thickBot="1" x14ac:dyDescent="0.3"/>
    <row r="6" spans="1:5" x14ac:dyDescent="0.25">
      <c r="A6" s="264" t="s">
        <v>22</v>
      </c>
      <c r="B6" s="265"/>
      <c r="C6" s="265"/>
      <c r="D6" s="265"/>
      <c r="E6" s="265"/>
    </row>
    <row r="7" spans="1:5" ht="30.75" thickBot="1" x14ac:dyDescent="0.3">
      <c r="A7" s="4" t="s">
        <v>23</v>
      </c>
      <c r="B7" s="5" t="s">
        <v>24</v>
      </c>
      <c r="C7" s="5" t="s">
        <v>25</v>
      </c>
      <c r="D7" s="10" t="s">
        <v>26</v>
      </c>
      <c r="E7" s="5" t="s">
        <v>27</v>
      </c>
    </row>
    <row r="8" spans="1:5" ht="45" x14ac:dyDescent="0.25">
      <c r="A8" s="12" t="s">
        <v>28</v>
      </c>
      <c r="B8" s="6" t="s">
        <v>29</v>
      </c>
      <c r="C8" s="6" t="s">
        <v>29</v>
      </c>
      <c r="D8" s="6" t="s">
        <v>29</v>
      </c>
      <c r="E8" s="7" t="s">
        <v>29</v>
      </c>
    </row>
    <row r="9" spans="1:5" ht="39" x14ac:dyDescent="0.25">
      <c r="A9" s="13" t="s">
        <v>30</v>
      </c>
      <c r="B9" s="8" t="s">
        <v>29</v>
      </c>
      <c r="C9" s="8" t="s">
        <v>29</v>
      </c>
      <c r="D9" s="8" t="s">
        <v>29</v>
      </c>
      <c r="E9" s="9" t="s">
        <v>29</v>
      </c>
    </row>
    <row r="10" spans="1:5" ht="30" x14ac:dyDescent="0.25">
      <c r="A10" s="11" t="s">
        <v>31</v>
      </c>
      <c r="B10" s="8" t="s">
        <v>29</v>
      </c>
      <c r="C10" s="8" t="s">
        <v>29</v>
      </c>
      <c r="D10" s="8" t="s">
        <v>29</v>
      </c>
      <c r="E10" s="9" t="s">
        <v>29</v>
      </c>
    </row>
    <row r="11" spans="1:5" ht="39" x14ac:dyDescent="0.25">
      <c r="A11" s="13" t="s">
        <v>32</v>
      </c>
      <c r="B11" s="8" t="s">
        <v>29</v>
      </c>
      <c r="C11" s="8" t="s">
        <v>29</v>
      </c>
      <c r="D11" s="8" t="s">
        <v>29</v>
      </c>
      <c r="E11" s="9" t="s">
        <v>29</v>
      </c>
    </row>
    <row r="12" spans="1:5" ht="51.75" x14ac:dyDescent="0.25">
      <c r="A12" s="13" t="s">
        <v>33</v>
      </c>
      <c r="B12" s="14" t="s">
        <v>29</v>
      </c>
      <c r="C12" s="14" t="s">
        <v>29</v>
      </c>
      <c r="D12" s="14" t="s">
        <v>29</v>
      </c>
      <c r="E12" s="15" t="s">
        <v>29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270"/>
      <c r="B1" s="273" t="s">
        <v>0</v>
      </c>
      <c r="C1" s="274"/>
      <c r="D1" s="274"/>
      <c r="E1" s="274"/>
      <c r="F1" s="59" t="s">
        <v>1</v>
      </c>
      <c r="G1" s="277"/>
    </row>
    <row r="2" spans="1:7" x14ac:dyDescent="0.25">
      <c r="A2" s="271"/>
      <c r="B2" s="275"/>
      <c r="C2" s="276"/>
      <c r="D2" s="276"/>
      <c r="E2" s="276"/>
      <c r="F2" s="58" t="s">
        <v>34</v>
      </c>
      <c r="G2" s="278"/>
    </row>
    <row r="3" spans="1:7" x14ac:dyDescent="0.25">
      <c r="A3" s="271"/>
      <c r="B3" s="280" t="s">
        <v>35</v>
      </c>
      <c r="C3" s="281"/>
      <c r="D3" s="281"/>
      <c r="E3" s="281"/>
      <c r="F3" s="58" t="s">
        <v>4</v>
      </c>
      <c r="G3" s="278"/>
    </row>
    <row r="4" spans="1:7" ht="15.75" thickBot="1" x14ac:dyDescent="0.3">
      <c r="A4" s="272"/>
      <c r="B4" s="282"/>
      <c r="C4" s="283"/>
      <c r="D4" s="283"/>
      <c r="E4" s="283"/>
      <c r="F4" s="60" t="s">
        <v>5</v>
      </c>
      <c r="G4" s="279"/>
    </row>
    <row r="5" spans="1:7" ht="15.75" thickBot="1" x14ac:dyDescent="0.3"/>
    <row r="6" spans="1:7" s="70" customFormat="1" ht="15.75" x14ac:dyDescent="0.25">
      <c r="A6" s="284" t="s">
        <v>36</v>
      </c>
      <c r="B6" s="285"/>
      <c r="C6" s="285"/>
      <c r="D6" s="285"/>
      <c r="E6" s="285"/>
      <c r="F6" s="285"/>
      <c r="G6" s="286"/>
    </row>
    <row r="7" spans="1:7" ht="31.5" customHeight="1" x14ac:dyDescent="0.25">
      <c r="A7" s="51" t="s">
        <v>37</v>
      </c>
      <c r="B7" s="29" t="s">
        <v>38</v>
      </c>
      <c r="C7" s="65" t="s">
        <v>39</v>
      </c>
      <c r="D7" s="52" t="s">
        <v>40</v>
      </c>
      <c r="E7" s="29" t="s">
        <v>41</v>
      </c>
      <c r="F7" s="30" t="s">
        <v>42</v>
      </c>
      <c r="G7" s="30" t="s">
        <v>43</v>
      </c>
    </row>
    <row r="8" spans="1:7" ht="33" customHeight="1" x14ac:dyDescent="0.25">
      <c r="A8" s="267"/>
      <c r="B8" s="8"/>
      <c r="C8" s="8"/>
      <c r="D8" s="8"/>
      <c r="E8" s="8"/>
      <c r="F8" s="8"/>
      <c r="G8" s="9"/>
    </row>
    <row r="9" spans="1:7" ht="33" customHeight="1" x14ac:dyDescent="0.25">
      <c r="A9" s="268"/>
      <c r="B9" s="8"/>
      <c r="C9" s="8"/>
      <c r="D9" s="8"/>
      <c r="E9" s="8"/>
      <c r="F9" s="8"/>
      <c r="G9" s="9"/>
    </row>
    <row r="10" spans="1:7" ht="33" customHeight="1" x14ac:dyDescent="0.25">
      <c r="A10" s="268"/>
      <c r="B10" s="8"/>
      <c r="C10" s="8"/>
      <c r="D10" s="8"/>
      <c r="E10" s="8"/>
      <c r="F10" s="8"/>
      <c r="G10" s="9"/>
    </row>
    <row r="11" spans="1:7" ht="33" customHeight="1" x14ac:dyDescent="0.25">
      <c r="A11" s="268"/>
      <c r="B11" s="8"/>
      <c r="C11" s="8"/>
      <c r="D11" s="8"/>
      <c r="E11" s="8"/>
      <c r="F11" s="8"/>
      <c r="G11" s="9"/>
    </row>
    <row r="12" spans="1:7" ht="33" customHeight="1" x14ac:dyDescent="0.25">
      <c r="A12" s="268"/>
      <c r="B12" s="8"/>
      <c r="C12" s="8"/>
      <c r="D12" s="8"/>
      <c r="E12" s="8"/>
      <c r="F12" s="8"/>
      <c r="G12" s="9"/>
    </row>
    <row r="13" spans="1:7" ht="33" customHeight="1" x14ac:dyDescent="0.25">
      <c r="A13" s="268"/>
      <c r="B13" s="8"/>
      <c r="C13" s="8"/>
      <c r="D13" s="8"/>
      <c r="E13" s="8"/>
      <c r="F13" s="8"/>
      <c r="G13" s="9"/>
    </row>
    <row r="14" spans="1:7" ht="33" customHeight="1" x14ac:dyDescent="0.25">
      <c r="A14" s="268"/>
      <c r="B14" s="8"/>
      <c r="C14" s="8"/>
      <c r="D14" s="8"/>
      <c r="E14" s="8"/>
      <c r="F14" s="8"/>
      <c r="G14" s="9"/>
    </row>
    <row r="15" spans="1:7" ht="33" customHeight="1" x14ac:dyDescent="0.25">
      <c r="A15" s="268"/>
      <c r="B15" s="8"/>
      <c r="C15" s="8"/>
      <c r="D15" s="8"/>
      <c r="E15" s="8"/>
      <c r="F15" s="8"/>
      <c r="G15" s="9"/>
    </row>
    <row r="16" spans="1:7" ht="33" customHeight="1" x14ac:dyDescent="0.25">
      <c r="A16" s="268"/>
      <c r="B16" s="8"/>
      <c r="C16" s="8"/>
      <c r="D16" s="8"/>
      <c r="E16" s="8"/>
      <c r="F16" s="8"/>
      <c r="G16" s="9"/>
    </row>
    <row r="17" spans="1:7" ht="33" customHeight="1" x14ac:dyDescent="0.25">
      <c r="A17" s="268"/>
      <c r="B17" s="8"/>
      <c r="C17" s="8"/>
      <c r="D17" s="8"/>
      <c r="E17" s="8"/>
      <c r="F17" s="8"/>
      <c r="G17" s="9"/>
    </row>
    <row r="18" spans="1:7" ht="33" customHeight="1" thickBot="1" x14ac:dyDescent="0.3">
      <c r="A18" s="269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0"/>
  <sheetViews>
    <sheetView topLeftCell="A8" workbookViewId="0">
      <pane xSplit="2" ySplit="1" topLeftCell="C33" activePane="bottomRight" state="frozen"/>
      <selection pane="topRight" activeCell="C8" sqref="C8"/>
      <selection pane="bottomLeft" activeCell="A9" sqref="A9"/>
      <selection pane="bottomRight" activeCell="N36" sqref="N36"/>
    </sheetView>
  </sheetViews>
  <sheetFormatPr baseColWidth="10" defaultColWidth="11.42578125" defaultRowHeight="15" x14ac:dyDescent="0.25"/>
  <cols>
    <col min="1" max="1" width="5.140625" style="203" customWidth="1"/>
    <col min="2" max="2" width="40.42578125" style="83" customWidth="1"/>
    <col min="3" max="17" width="6.42578125" style="83" customWidth="1"/>
    <col min="18" max="18" width="8" style="83" customWidth="1"/>
    <col min="19" max="19" width="8.5703125" style="91" customWidth="1"/>
    <col min="20" max="20" width="11.42578125" style="190"/>
  </cols>
  <sheetData>
    <row r="1" spans="1:25" ht="15" customHeight="1" thickBot="1" x14ac:dyDescent="0.3">
      <c r="A1" s="298"/>
      <c r="B1" s="298"/>
      <c r="C1" s="295" t="s">
        <v>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9" t="s">
        <v>19</v>
      </c>
      <c r="O1" s="300"/>
      <c r="P1" s="300"/>
      <c r="Q1" s="301"/>
      <c r="R1" s="287"/>
      <c r="S1" s="287"/>
    </row>
    <row r="2" spans="1:25" ht="15" customHeight="1" thickBot="1" x14ac:dyDescent="0.3">
      <c r="A2" s="298"/>
      <c r="B2" s="298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9" t="s">
        <v>2</v>
      </c>
      <c r="O2" s="300"/>
      <c r="P2" s="300"/>
      <c r="Q2" s="301"/>
      <c r="R2" s="287"/>
      <c r="S2" s="287"/>
    </row>
    <row r="3" spans="1:25" ht="15" customHeight="1" thickBot="1" x14ac:dyDescent="0.3">
      <c r="A3" s="298"/>
      <c r="B3" s="298"/>
      <c r="C3" s="296" t="s">
        <v>44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9" t="s">
        <v>4</v>
      </c>
      <c r="O3" s="300"/>
      <c r="P3" s="300"/>
      <c r="Q3" s="301"/>
      <c r="R3" s="287"/>
      <c r="S3" s="287"/>
    </row>
    <row r="4" spans="1:25" ht="15.75" customHeight="1" thickBot="1" x14ac:dyDescent="0.3">
      <c r="A4" s="298"/>
      <c r="B4" s="298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9" t="s">
        <v>5</v>
      </c>
      <c r="O4" s="300"/>
      <c r="P4" s="300"/>
      <c r="Q4" s="301"/>
      <c r="R4" s="287"/>
      <c r="S4" s="287"/>
    </row>
    <row r="5" spans="1:25" ht="15.75" customHeight="1" x14ac:dyDescent="0.25">
      <c r="A5" s="201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8"/>
      <c r="P5" s="88"/>
      <c r="Q5" s="88"/>
      <c r="R5" s="89"/>
      <c r="S5" s="90"/>
    </row>
    <row r="6" spans="1:25" s="1" customFormat="1" ht="27" customHeight="1" x14ac:dyDescent="0.2">
      <c r="A6" s="291" t="s">
        <v>45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191"/>
    </row>
    <row r="7" spans="1:25" s="1" customFormat="1" ht="81" customHeight="1" x14ac:dyDescent="0.2">
      <c r="A7" s="292" t="s">
        <v>46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4"/>
      <c r="T7" s="191"/>
    </row>
    <row r="8" spans="1:25" s="1" customFormat="1" ht="28.5" customHeight="1" x14ac:dyDescent="0.25">
      <c r="A8" s="288" t="s">
        <v>47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90"/>
      <c r="T8" s="191"/>
    </row>
    <row r="9" spans="1:25" s="82" customFormat="1" ht="30" x14ac:dyDescent="0.25">
      <c r="A9" s="202" t="s">
        <v>48</v>
      </c>
      <c r="B9" s="84" t="s">
        <v>49</v>
      </c>
      <c r="C9" s="84" t="s">
        <v>50</v>
      </c>
      <c r="D9" s="84" t="s">
        <v>51</v>
      </c>
      <c r="E9" s="84" t="s">
        <v>52</v>
      </c>
      <c r="F9" s="84" t="s">
        <v>53</v>
      </c>
      <c r="G9" s="84" t="s">
        <v>54</v>
      </c>
      <c r="H9" s="84" t="s">
        <v>55</v>
      </c>
      <c r="I9" s="84" t="s">
        <v>56</v>
      </c>
      <c r="J9" s="84" t="s">
        <v>57</v>
      </c>
      <c r="K9" s="84" t="s">
        <v>58</v>
      </c>
      <c r="L9" s="84" t="s">
        <v>59</v>
      </c>
      <c r="M9" s="84" t="s">
        <v>60</v>
      </c>
      <c r="N9" s="84" t="s">
        <v>61</v>
      </c>
      <c r="O9" s="84" t="s">
        <v>62</v>
      </c>
      <c r="P9" s="84" t="s">
        <v>63</v>
      </c>
      <c r="Q9" s="84" t="s">
        <v>64</v>
      </c>
      <c r="R9" s="84" t="s">
        <v>65</v>
      </c>
      <c r="S9" s="189" t="s">
        <v>66</v>
      </c>
      <c r="T9" s="192"/>
    </row>
    <row r="10" spans="1:25" ht="39.75" customHeight="1" x14ac:dyDescent="0.25">
      <c r="A10" s="186">
        <v>1</v>
      </c>
      <c r="B10" s="204" t="str">
        <f>CONTEXTO!B10</f>
        <v xml:space="preserve">Cambios degorbierno </v>
      </c>
      <c r="C10" s="194">
        <v>4</v>
      </c>
      <c r="D10" s="194">
        <v>4</v>
      </c>
      <c r="E10" s="194">
        <v>3</v>
      </c>
      <c r="F10" s="194">
        <v>3</v>
      </c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96">
        <f>C10+D10+E10+F10+G10</f>
        <v>14</v>
      </c>
      <c r="S10" s="197">
        <f>R10/4</f>
        <v>3.5</v>
      </c>
      <c r="T10" s="77"/>
      <c r="X10" s="211" t="s">
        <v>320</v>
      </c>
      <c r="Y10" s="209"/>
    </row>
    <row r="11" spans="1:25" ht="45.75" customHeight="1" x14ac:dyDescent="0.25">
      <c r="A11" s="186">
        <v>2</v>
      </c>
      <c r="B11" s="205" t="str">
        <f>CONTEXTO!B11</f>
        <v>Cambio de legislacion y normativas</v>
      </c>
      <c r="C11" s="194">
        <v>4</v>
      </c>
      <c r="D11" s="194">
        <v>4</v>
      </c>
      <c r="E11" s="194">
        <v>4</v>
      </c>
      <c r="F11" s="194">
        <v>5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96">
        <f t="shared" ref="R11:R37" si="0">C11+D11+E11+F11+G11</f>
        <v>17</v>
      </c>
      <c r="S11" s="197">
        <f t="shared" ref="S11:S37" si="1">R11/4</f>
        <v>4.25</v>
      </c>
      <c r="T11" s="213"/>
      <c r="X11" t="s">
        <v>321</v>
      </c>
      <c r="Y11" s="92"/>
    </row>
    <row r="12" spans="1:25" ht="39.75" customHeight="1" x14ac:dyDescent="0.25">
      <c r="A12" s="186">
        <v>3</v>
      </c>
      <c r="B12" s="204" t="str">
        <f>CONTEXTO!B12</f>
        <v xml:space="preserve"> Modificacion de politicas publicas </v>
      </c>
      <c r="C12" s="194">
        <v>3</v>
      </c>
      <c r="D12" s="194">
        <v>2</v>
      </c>
      <c r="E12" s="194">
        <v>2</v>
      </c>
      <c r="F12" s="194">
        <v>2</v>
      </c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5"/>
      <c r="R12" s="196">
        <f t="shared" si="0"/>
        <v>9</v>
      </c>
      <c r="S12" s="197">
        <f t="shared" si="1"/>
        <v>2.25</v>
      </c>
      <c r="T12" s="212"/>
      <c r="X12" s="211" t="s">
        <v>322</v>
      </c>
      <c r="Y12" s="210"/>
    </row>
    <row r="13" spans="1:25" ht="39.75" customHeight="1" x14ac:dyDescent="0.25">
      <c r="A13" s="186">
        <v>5</v>
      </c>
      <c r="B13" s="204" t="str">
        <f>CONTEXTO!B14</f>
        <v>Cambios demograficos</v>
      </c>
      <c r="C13" s="194">
        <v>2</v>
      </c>
      <c r="D13" s="194">
        <v>3</v>
      </c>
      <c r="E13" s="194">
        <v>4</v>
      </c>
      <c r="F13" s="194">
        <v>2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  <c r="R13" s="196">
        <f t="shared" si="0"/>
        <v>11</v>
      </c>
      <c r="S13" s="197">
        <f t="shared" si="1"/>
        <v>2.75</v>
      </c>
      <c r="T13" s="212"/>
    </row>
    <row r="14" spans="1:25" ht="39.75" customHeight="1" x14ac:dyDescent="0.25">
      <c r="A14" s="186">
        <v>6</v>
      </c>
      <c r="B14" s="205" t="str">
        <f>CONTEXTO!B15</f>
        <v>Orden publico y localizacion de las instalaciones de la entidad.</v>
      </c>
      <c r="C14" s="194">
        <v>4</v>
      </c>
      <c r="D14" s="194">
        <v>4</v>
      </c>
      <c r="E14" s="194">
        <v>3</v>
      </c>
      <c r="F14" s="194">
        <v>2</v>
      </c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5"/>
      <c r="R14" s="196">
        <f t="shared" si="0"/>
        <v>13</v>
      </c>
      <c r="S14" s="197">
        <f t="shared" si="1"/>
        <v>3.25</v>
      </c>
      <c r="T14" s="77"/>
    </row>
    <row r="15" spans="1:25" ht="57" customHeight="1" x14ac:dyDescent="0.25">
      <c r="A15" s="186">
        <v>7</v>
      </c>
      <c r="B15" s="204" t="str">
        <f>CONTEXTO!B16</f>
        <v xml:space="preserve">ACCESO A SISTEMAS DE INFORMACION DE ORDEN NACIONAL, REGIONAL Y LOCAL </v>
      </c>
      <c r="C15" s="194">
        <v>3</v>
      </c>
      <c r="D15" s="194">
        <v>4</v>
      </c>
      <c r="E15" s="194">
        <v>1</v>
      </c>
      <c r="F15" s="194">
        <v>3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5"/>
      <c r="R15" s="196">
        <f t="shared" si="0"/>
        <v>11</v>
      </c>
      <c r="S15" s="197">
        <f t="shared" si="1"/>
        <v>2.75</v>
      </c>
      <c r="T15" s="212"/>
    </row>
    <row r="16" spans="1:25" ht="33.75" customHeight="1" x14ac:dyDescent="0.25">
      <c r="A16" s="186">
        <v>8</v>
      </c>
      <c r="B16" s="205" t="str">
        <f>CONTEXTO!B19</f>
        <v xml:space="preserve">Ocurrecia de un evento catastrofico que afecte el territorio municipal </v>
      </c>
      <c r="C16" s="194">
        <v>4</v>
      </c>
      <c r="D16" s="194">
        <v>3</v>
      </c>
      <c r="E16" s="194">
        <v>1</v>
      </c>
      <c r="F16" s="194">
        <v>2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5"/>
      <c r="R16" s="196">
        <f t="shared" si="0"/>
        <v>10</v>
      </c>
      <c r="S16" s="197">
        <f t="shared" si="1"/>
        <v>2.5</v>
      </c>
      <c r="T16" s="212"/>
    </row>
    <row r="17" spans="1:20" ht="39.75" customHeight="1" x14ac:dyDescent="0.25">
      <c r="A17" s="186">
        <v>9</v>
      </c>
      <c r="B17" s="205" t="str">
        <f>CONTEXTO!B20</f>
        <v xml:space="preserve">Deficiencia el la implementacion de la normatividad ambiental y de desarrollo sostenible </v>
      </c>
      <c r="C17" s="194">
        <v>4</v>
      </c>
      <c r="D17" s="194">
        <v>4</v>
      </c>
      <c r="E17" s="194">
        <v>1</v>
      </c>
      <c r="F17" s="194">
        <v>4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5"/>
      <c r="R17" s="196">
        <f t="shared" si="0"/>
        <v>13</v>
      </c>
      <c r="S17" s="197">
        <f t="shared" si="1"/>
        <v>3.25</v>
      </c>
      <c r="T17" s="77"/>
    </row>
    <row r="18" spans="1:20" ht="39.75" customHeight="1" x14ac:dyDescent="0.25">
      <c r="A18" s="186">
        <v>10</v>
      </c>
      <c r="B18" s="205" t="str">
        <f>CONTEXTO!B21</f>
        <v xml:space="preserve">Cambios normativos de orden nacional, regional  y local </v>
      </c>
      <c r="C18" s="194">
        <v>4</v>
      </c>
      <c r="D18" s="194">
        <v>4</v>
      </c>
      <c r="E18" s="194">
        <v>4</v>
      </c>
      <c r="F18" s="194">
        <v>5</v>
      </c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96">
        <f t="shared" si="0"/>
        <v>17</v>
      </c>
      <c r="S18" s="197">
        <f t="shared" si="1"/>
        <v>4.25</v>
      </c>
      <c r="T18" s="213"/>
    </row>
    <row r="19" spans="1:20" ht="47.25" customHeight="1" x14ac:dyDescent="0.25">
      <c r="A19" s="186">
        <v>11</v>
      </c>
      <c r="B19" s="207" t="str">
        <f>CONTEXTO!D10</f>
        <v xml:space="preserve">Personal insuficiente para apoyar la totalidad de procesos </v>
      </c>
      <c r="C19" s="194">
        <v>3</v>
      </c>
      <c r="D19" s="194">
        <v>4</v>
      </c>
      <c r="E19" s="194">
        <v>3</v>
      </c>
      <c r="F19" s="194">
        <v>4</v>
      </c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5"/>
      <c r="R19" s="196">
        <f t="shared" si="0"/>
        <v>14</v>
      </c>
      <c r="S19" s="197">
        <f t="shared" si="1"/>
        <v>3.5</v>
      </c>
      <c r="T19" s="77"/>
    </row>
    <row r="20" spans="1:20" ht="66" customHeight="1" x14ac:dyDescent="0.25">
      <c r="A20" s="186">
        <v>12</v>
      </c>
      <c r="B20" s="207" t="str">
        <f>CONTEXTO!D11</f>
        <v xml:space="preserve">Insuficiencia de la implementacion del sistema de salud y seguridada en el trabajo, dentro de las oficinas y  el desrrollo de las actividades en campo </v>
      </c>
      <c r="C20" s="206">
        <v>5</v>
      </c>
      <c r="D20" s="206">
        <v>5</v>
      </c>
      <c r="E20" s="206">
        <v>5</v>
      </c>
      <c r="F20" s="206">
        <v>4</v>
      </c>
      <c r="G20" s="206"/>
      <c r="H20" s="194"/>
      <c r="I20" s="194"/>
      <c r="J20" s="194"/>
      <c r="K20" s="194"/>
      <c r="L20" s="194"/>
      <c r="M20" s="194"/>
      <c r="N20" s="194"/>
      <c r="O20" s="194"/>
      <c r="P20" s="194"/>
      <c r="Q20" s="195"/>
      <c r="R20" s="196">
        <f t="shared" si="0"/>
        <v>19</v>
      </c>
      <c r="S20" s="197">
        <f t="shared" si="1"/>
        <v>4.75</v>
      </c>
      <c r="T20" s="213"/>
    </row>
    <row r="21" spans="1:20" ht="28.5" customHeight="1" x14ac:dyDescent="0.25">
      <c r="A21" s="186">
        <v>13</v>
      </c>
      <c r="B21" s="207" t="str">
        <f>CONTEXTO!D13</f>
        <v xml:space="preserve">Ausencia de  sentido de pertenencia por parte del personal con la entidad </v>
      </c>
      <c r="C21" s="194">
        <v>4</v>
      </c>
      <c r="D21" s="194">
        <v>3</v>
      </c>
      <c r="E21" s="194">
        <v>2</v>
      </c>
      <c r="F21" s="194">
        <v>3</v>
      </c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5"/>
      <c r="R21" s="196">
        <f t="shared" si="0"/>
        <v>12</v>
      </c>
      <c r="S21" s="197">
        <f t="shared" si="1"/>
        <v>3</v>
      </c>
      <c r="T21" s="212"/>
    </row>
    <row r="22" spans="1:20" ht="39.75" customHeight="1" x14ac:dyDescent="0.25">
      <c r="A22" s="186">
        <v>14</v>
      </c>
      <c r="B22" s="207" t="str">
        <f>CONTEXTO!D14</f>
        <v>Presupuesto insuficiente para la consecución de objetivos</v>
      </c>
      <c r="C22" s="194">
        <v>5</v>
      </c>
      <c r="D22" s="194">
        <v>5</v>
      </c>
      <c r="E22" s="194">
        <v>2</v>
      </c>
      <c r="F22" s="194">
        <v>4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5"/>
      <c r="R22" s="196">
        <f t="shared" si="0"/>
        <v>16</v>
      </c>
      <c r="S22" s="197">
        <f t="shared" si="1"/>
        <v>4</v>
      </c>
      <c r="T22" s="77"/>
    </row>
    <row r="23" spans="1:20" ht="48.75" customHeight="1" x14ac:dyDescent="0.25">
      <c r="A23" s="186">
        <v>15</v>
      </c>
      <c r="B23" s="207" t="str">
        <f>CONTEXTO!D16</f>
        <v>Dificultades en la planeacion para el cumplimiento del objetivo del proceso de de gestion estrategica y territorial</v>
      </c>
      <c r="C23" s="194">
        <v>4</v>
      </c>
      <c r="D23" s="194">
        <v>4</v>
      </c>
      <c r="E23" s="194">
        <v>4</v>
      </c>
      <c r="F23" s="194">
        <v>4</v>
      </c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  <c r="R23" s="196">
        <f t="shared" si="0"/>
        <v>16</v>
      </c>
      <c r="S23" s="197">
        <f t="shared" si="1"/>
        <v>4</v>
      </c>
      <c r="T23" s="77"/>
    </row>
    <row r="24" spans="1:20" ht="39.75" customHeight="1" x14ac:dyDescent="0.25">
      <c r="A24" s="186">
        <v>16</v>
      </c>
      <c r="B24" s="207" t="str">
        <f>CONTEXTO!D17</f>
        <v xml:space="preserve">Dificultad del trabajo en equipo </v>
      </c>
      <c r="C24" s="194">
        <v>4</v>
      </c>
      <c r="D24" s="194">
        <v>3</v>
      </c>
      <c r="E24" s="194">
        <v>3</v>
      </c>
      <c r="F24" s="194">
        <v>4</v>
      </c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5"/>
      <c r="R24" s="196">
        <f t="shared" si="0"/>
        <v>14</v>
      </c>
      <c r="S24" s="197">
        <f t="shared" si="1"/>
        <v>3.5</v>
      </c>
      <c r="T24" s="77"/>
    </row>
    <row r="25" spans="1:20" ht="39.75" customHeight="1" x14ac:dyDescent="0.25">
      <c r="A25" s="186">
        <v>17</v>
      </c>
      <c r="B25" s="207" t="str">
        <f>CONTEXTO!D19</f>
        <v>incumplimiento de la ejecucion de los procedimientos y tramites internos</v>
      </c>
      <c r="C25" s="194">
        <v>3</v>
      </c>
      <c r="D25" s="194">
        <v>4</v>
      </c>
      <c r="E25" s="194">
        <v>3</v>
      </c>
      <c r="F25" s="194">
        <v>4</v>
      </c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5"/>
      <c r="R25" s="196">
        <f t="shared" si="0"/>
        <v>14</v>
      </c>
      <c r="S25" s="197">
        <f t="shared" si="1"/>
        <v>3.5</v>
      </c>
      <c r="T25" s="77"/>
    </row>
    <row r="26" spans="1:20" ht="48" customHeight="1" x14ac:dyDescent="0.25">
      <c r="A26" s="186">
        <v>18</v>
      </c>
      <c r="B26" s="207" t="str">
        <f>CONTEXTO!D21</f>
        <v>Dificultad en la comunicación en los diferentes niveles jerarquicos</v>
      </c>
      <c r="C26" s="194">
        <v>3</v>
      </c>
      <c r="D26" s="194">
        <v>4</v>
      </c>
      <c r="E26" s="194">
        <v>3</v>
      </c>
      <c r="F26" s="194">
        <v>3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5"/>
      <c r="R26" s="196">
        <f t="shared" si="0"/>
        <v>13</v>
      </c>
      <c r="S26" s="197">
        <f t="shared" si="1"/>
        <v>3.25</v>
      </c>
      <c r="T26" s="77"/>
    </row>
    <row r="27" spans="1:20" ht="55.5" customHeight="1" x14ac:dyDescent="0.25">
      <c r="A27" s="186">
        <v>19</v>
      </c>
      <c r="B27" s="208" t="str">
        <f>CONTEXTO!F10</f>
        <v xml:space="preserve">Falta de claridad e incumplimientos de los procedimientos  en los  procesos que se  interrelacionan y que sirven de proveedores entre si.  </v>
      </c>
      <c r="C27" s="194">
        <v>4</v>
      </c>
      <c r="D27" s="194">
        <v>3</v>
      </c>
      <c r="E27" s="194">
        <v>2</v>
      </c>
      <c r="F27" s="194">
        <v>5</v>
      </c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5"/>
      <c r="R27" s="196">
        <f t="shared" si="0"/>
        <v>14</v>
      </c>
      <c r="S27" s="197">
        <f t="shared" si="1"/>
        <v>3.5</v>
      </c>
      <c r="T27" s="77"/>
    </row>
    <row r="28" spans="1:20" ht="100.5" customHeight="1" x14ac:dyDescent="0.25">
      <c r="A28" s="186">
        <v>20</v>
      </c>
      <c r="B28" s="208" t="str">
        <f>CONTEXTO!F13</f>
        <v>Falta de comunicación efectiva para reportar las entradas y salidas de los diferentes procesos</v>
      </c>
      <c r="C28" s="194">
        <v>3</v>
      </c>
      <c r="D28" s="194">
        <v>3</v>
      </c>
      <c r="E28" s="194">
        <v>2</v>
      </c>
      <c r="F28" s="194">
        <v>3</v>
      </c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>
        <f t="shared" si="0"/>
        <v>11</v>
      </c>
      <c r="S28" s="197">
        <f t="shared" si="1"/>
        <v>2.75</v>
      </c>
      <c r="T28" s="212"/>
    </row>
    <row r="29" spans="1:20" ht="33.75" customHeight="1" x14ac:dyDescent="0.25">
      <c r="A29" s="186">
        <v>21</v>
      </c>
      <c r="B29" s="208" t="str">
        <f>CONTEXTO!F14</f>
        <v>Reportes de información no enviados a tiempo por los diferentes procesos</v>
      </c>
      <c r="C29" s="186">
        <v>5</v>
      </c>
      <c r="D29" s="186">
        <v>4</v>
      </c>
      <c r="E29" s="186">
        <v>3</v>
      </c>
      <c r="F29" s="186">
        <v>5</v>
      </c>
      <c r="G29" s="186"/>
      <c r="H29" s="186"/>
      <c r="I29" s="187"/>
      <c r="J29" s="187"/>
      <c r="K29" s="187"/>
      <c r="L29" s="187"/>
      <c r="M29" s="187"/>
      <c r="N29" s="153"/>
      <c r="O29" s="153"/>
      <c r="P29" s="153"/>
      <c r="Q29" s="85"/>
      <c r="R29" s="85">
        <f t="shared" si="0"/>
        <v>17</v>
      </c>
      <c r="S29" s="197">
        <f t="shared" si="1"/>
        <v>4.25</v>
      </c>
      <c r="T29" s="213"/>
    </row>
    <row r="30" spans="1:20" ht="60.75" customHeight="1" x14ac:dyDescent="0.25">
      <c r="A30" s="186">
        <v>22</v>
      </c>
      <c r="B30" s="208" t="str">
        <f>CONTEXTO!F15</f>
        <v xml:space="preserve">Falta de diseño de un cronograma de entregas y responabilidades de la informacion que debe ser suministrada al proceso </v>
      </c>
      <c r="C30" s="186">
        <v>4</v>
      </c>
      <c r="D30" s="186">
        <v>4</v>
      </c>
      <c r="E30" s="186">
        <v>4</v>
      </c>
      <c r="F30" s="186">
        <v>5</v>
      </c>
      <c r="G30" s="186"/>
      <c r="H30" s="186"/>
      <c r="I30" s="187"/>
      <c r="J30" s="187"/>
      <c r="K30" s="187"/>
      <c r="L30" s="187"/>
      <c r="M30" s="187"/>
      <c r="N30" s="153"/>
      <c r="O30" s="153"/>
      <c r="P30" s="153"/>
      <c r="Q30" s="85"/>
      <c r="R30" s="85">
        <f t="shared" si="0"/>
        <v>17</v>
      </c>
      <c r="S30" s="197">
        <f t="shared" si="1"/>
        <v>4.25</v>
      </c>
      <c r="T30" s="213"/>
    </row>
    <row r="31" spans="1:20" ht="54.75" customHeight="1" x14ac:dyDescent="0.25">
      <c r="A31" s="186">
        <v>23</v>
      </c>
      <c r="B31" s="208" t="str">
        <f>CONTEXTO!F16</f>
        <v>Incumplimiento de roles y objetivos</v>
      </c>
      <c r="C31" s="186">
        <v>4</v>
      </c>
      <c r="D31" s="186">
        <v>4</v>
      </c>
      <c r="E31" s="186">
        <v>3</v>
      </c>
      <c r="F31" s="186">
        <v>4</v>
      </c>
      <c r="G31" s="186"/>
      <c r="H31" s="186"/>
      <c r="I31" s="187"/>
      <c r="J31" s="187"/>
      <c r="K31" s="187"/>
      <c r="L31" s="187"/>
      <c r="M31" s="187"/>
      <c r="N31" s="153"/>
      <c r="O31" s="153"/>
      <c r="P31" s="153"/>
      <c r="Q31" s="85"/>
      <c r="R31" s="85">
        <f t="shared" si="0"/>
        <v>15</v>
      </c>
      <c r="S31" s="197">
        <f t="shared" si="1"/>
        <v>3.75</v>
      </c>
      <c r="T31" s="77"/>
    </row>
    <row r="32" spans="1:20" ht="54.75" customHeight="1" x14ac:dyDescent="0.25">
      <c r="A32" s="188"/>
      <c r="B32" s="208" t="str">
        <f>CONTEXTO!F17</f>
        <v xml:space="preserve">La descripcion del objetivo no es clara </v>
      </c>
      <c r="C32" s="85">
        <v>4</v>
      </c>
      <c r="D32" s="85">
        <v>4</v>
      </c>
      <c r="E32" s="85">
        <v>4</v>
      </c>
      <c r="F32" s="85">
        <v>4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>
        <f t="shared" si="0"/>
        <v>16</v>
      </c>
      <c r="S32" s="223">
        <f t="shared" si="1"/>
        <v>4</v>
      </c>
      <c r="T32" s="77"/>
    </row>
    <row r="33" spans="1:20" ht="28.5" x14ac:dyDescent="0.25">
      <c r="A33" s="188"/>
      <c r="B33" s="208" t="str">
        <f>CONTEXTO!F18</f>
        <v xml:space="preserve">Desconocimiento del proceso por parte del personal de planta y contrato. </v>
      </c>
      <c r="C33" s="85">
        <v>3</v>
      </c>
      <c r="D33" s="85">
        <v>5</v>
      </c>
      <c r="E33" s="85">
        <v>2</v>
      </c>
      <c r="F33" s="85">
        <v>5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>
        <f t="shared" si="0"/>
        <v>15</v>
      </c>
      <c r="S33" s="223">
        <f t="shared" si="1"/>
        <v>3.75</v>
      </c>
      <c r="T33" s="77"/>
    </row>
    <row r="34" spans="1:20" ht="28.5" x14ac:dyDescent="0.25">
      <c r="A34" s="188"/>
      <c r="B34" s="208" t="str">
        <f>CONTEXTO!F19</f>
        <v>Ausencia de responsabilidad en algunos procesos.</v>
      </c>
      <c r="C34" s="85">
        <v>3</v>
      </c>
      <c r="D34" s="85">
        <v>4</v>
      </c>
      <c r="E34" s="85">
        <v>4</v>
      </c>
      <c r="F34" s="85">
        <v>4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>
        <f t="shared" si="0"/>
        <v>15</v>
      </c>
      <c r="S34" s="223">
        <f t="shared" si="1"/>
        <v>3.75</v>
      </c>
      <c r="T34" s="77"/>
    </row>
    <row r="35" spans="1:20" ht="72" customHeight="1" x14ac:dyDescent="0.25">
      <c r="A35" s="188"/>
      <c r="B35" s="208" t="str">
        <f>CONTEXTO!F20</f>
        <v>Falta de responsabilidad del personal frente a sus compromisos que dan cumplimiento al objetivo del proceso.</v>
      </c>
      <c r="C35" s="85">
        <v>4</v>
      </c>
      <c r="D35" s="85">
        <v>4</v>
      </c>
      <c r="E35" s="85">
        <v>3</v>
      </c>
      <c r="F35" s="85">
        <v>4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>
        <f t="shared" si="0"/>
        <v>15</v>
      </c>
      <c r="S35" s="223">
        <f t="shared" si="1"/>
        <v>3.75</v>
      </c>
      <c r="T35" s="77"/>
    </row>
    <row r="36" spans="1:20" ht="54.6" customHeight="1" x14ac:dyDescent="0.25">
      <c r="B36" s="227" t="str">
        <f>CONTEXTO!B17</f>
        <v>Personas externas acceden a la informacion de uso exculsivo de la entidad.</v>
      </c>
      <c r="C36" s="85">
        <v>4</v>
      </c>
      <c r="D36" s="85">
        <v>3</v>
      </c>
      <c r="E36" s="85">
        <v>2</v>
      </c>
      <c r="F36" s="85">
        <v>5</v>
      </c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>
        <f t="shared" si="0"/>
        <v>14</v>
      </c>
      <c r="S36" s="229">
        <f t="shared" si="1"/>
        <v>3.5</v>
      </c>
      <c r="T36" s="230"/>
    </row>
    <row r="37" spans="1:20" ht="50.45" customHeight="1" x14ac:dyDescent="0.25">
      <c r="B37" s="228" t="str">
        <f>CONTEXTO!B18</f>
        <v xml:space="preserve">Dificultad de la sistematizacion de la documentacion fisica, debido a obsolecencia tecnologica. </v>
      </c>
      <c r="C37" s="85">
        <v>4</v>
      </c>
      <c r="D37" s="85">
        <v>5</v>
      </c>
      <c r="E37" s="85">
        <v>3</v>
      </c>
      <c r="F37" s="85">
        <v>4</v>
      </c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>
        <f t="shared" si="0"/>
        <v>16</v>
      </c>
      <c r="S37" s="229">
        <f t="shared" si="1"/>
        <v>4</v>
      </c>
      <c r="T37" s="77"/>
    </row>
    <row r="38" spans="1:20" x14ac:dyDescent="0.25">
      <c r="B38" s="200"/>
    </row>
    <row r="39" spans="1:20" x14ac:dyDescent="0.25">
      <c r="B39" s="200"/>
    </row>
    <row r="40" spans="1:20" x14ac:dyDescent="0.25">
      <c r="B40" s="200"/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8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2"/>
  <sheetViews>
    <sheetView topLeftCell="B1" zoomScale="110" zoomScaleNormal="110" workbookViewId="0">
      <selection activeCell="E26" sqref="E26:F26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29.42578125" customWidth="1"/>
    <col min="5" max="5" width="38" customWidth="1"/>
    <col min="6" max="6" width="30.28515625" customWidth="1"/>
    <col min="7" max="7" width="18.28515625" customWidth="1"/>
    <col min="8" max="8" width="15.5703125" customWidth="1"/>
    <col min="9" max="9" width="19.28515625" customWidth="1"/>
    <col min="10" max="10" width="14.5703125" customWidth="1"/>
  </cols>
  <sheetData>
    <row r="1" spans="1:14" ht="15" customHeight="1" x14ac:dyDescent="0.25">
      <c r="C1" s="360"/>
      <c r="D1" s="280" t="s">
        <v>0</v>
      </c>
      <c r="E1" s="281"/>
      <c r="F1" s="281"/>
      <c r="G1" s="361"/>
      <c r="H1" s="312" t="s">
        <v>19</v>
      </c>
      <c r="I1" s="312"/>
      <c r="J1" s="239"/>
      <c r="K1" s="2"/>
      <c r="N1" s="241"/>
    </row>
    <row r="2" spans="1:14" ht="15" customHeight="1" x14ac:dyDescent="0.25">
      <c r="C2" s="360"/>
      <c r="D2" s="275"/>
      <c r="E2" s="276"/>
      <c r="F2" s="276"/>
      <c r="G2" s="362"/>
      <c r="H2" s="312" t="s">
        <v>2</v>
      </c>
      <c r="I2" s="312"/>
      <c r="J2" s="258"/>
      <c r="K2" s="2"/>
      <c r="N2" s="241"/>
    </row>
    <row r="3" spans="1:14" ht="15" customHeight="1" x14ac:dyDescent="0.25">
      <c r="C3" s="360"/>
      <c r="D3" s="280" t="s">
        <v>67</v>
      </c>
      <c r="E3" s="281"/>
      <c r="F3" s="281"/>
      <c r="G3" s="361"/>
      <c r="H3" s="312" t="s">
        <v>4</v>
      </c>
      <c r="I3" s="312"/>
      <c r="J3" s="258"/>
      <c r="K3" s="2"/>
      <c r="N3" s="241"/>
    </row>
    <row r="4" spans="1:14" ht="15.75" customHeight="1" x14ac:dyDescent="0.25">
      <c r="C4" s="360"/>
      <c r="D4" s="275"/>
      <c r="E4" s="276"/>
      <c r="F4" s="276"/>
      <c r="G4" s="362"/>
      <c r="H4" s="312" t="s">
        <v>5</v>
      </c>
      <c r="I4" s="312"/>
      <c r="J4" s="240"/>
      <c r="K4" s="2"/>
      <c r="N4" s="241"/>
    </row>
    <row r="6" spans="1:14" ht="32.25" customHeight="1" x14ac:dyDescent="0.25">
      <c r="A6" s="369" t="s">
        <v>7</v>
      </c>
      <c r="B6" s="369"/>
      <c r="C6" s="368"/>
      <c r="D6" s="368"/>
      <c r="E6" s="368"/>
      <c r="F6" s="368"/>
      <c r="G6" s="368"/>
      <c r="H6" s="368"/>
      <c r="I6" s="368"/>
      <c r="J6" s="368"/>
    </row>
    <row r="7" spans="1:14" ht="23.25" customHeight="1" x14ac:dyDescent="0.25">
      <c r="A7" s="310" t="s">
        <v>68</v>
      </c>
      <c r="B7" s="310"/>
      <c r="C7" s="310"/>
      <c r="D7" s="311"/>
      <c r="E7" s="357" t="s">
        <v>13</v>
      </c>
      <c r="F7" s="358"/>
      <c r="G7" s="358"/>
      <c r="H7" s="358"/>
      <c r="I7" s="358"/>
      <c r="J7" s="359"/>
    </row>
    <row r="8" spans="1:14" ht="23.25" customHeight="1" x14ac:dyDescent="0.25">
      <c r="A8" s="310"/>
      <c r="B8" s="310"/>
      <c r="C8" s="310"/>
      <c r="D8" s="311"/>
      <c r="E8" s="314" t="s">
        <v>69</v>
      </c>
      <c r="F8" s="314"/>
      <c r="G8" s="314" t="s">
        <v>70</v>
      </c>
      <c r="H8" s="314"/>
      <c r="I8" s="314"/>
      <c r="J8" s="314"/>
    </row>
    <row r="9" spans="1:14" ht="23.25" customHeight="1" x14ac:dyDescent="0.3">
      <c r="A9" s="310"/>
      <c r="B9" s="310"/>
      <c r="C9" s="310"/>
      <c r="D9" s="311"/>
      <c r="E9" s="315" t="s">
        <v>71</v>
      </c>
      <c r="F9" s="315"/>
      <c r="G9" s="316" t="s">
        <v>72</v>
      </c>
      <c r="H9" s="317"/>
      <c r="I9" s="317"/>
      <c r="J9" s="318"/>
    </row>
    <row r="10" spans="1:14" ht="10.5" customHeight="1" x14ac:dyDescent="0.25">
      <c r="A10" s="310"/>
      <c r="B10" s="310"/>
      <c r="C10" s="310"/>
      <c r="D10" s="311"/>
      <c r="E10" s="302" t="e">
        <f>+'PRIORIZACIÓN DE CAUSA'!#REF!</f>
        <v>#REF!</v>
      </c>
      <c r="F10" s="303"/>
      <c r="G10" s="302" t="s">
        <v>287</v>
      </c>
      <c r="H10" s="308"/>
      <c r="I10" s="308"/>
      <c r="J10" s="303"/>
    </row>
    <row r="11" spans="1:14" ht="38.25" customHeight="1" x14ac:dyDescent="0.25">
      <c r="A11" s="310"/>
      <c r="B11" s="310"/>
      <c r="C11" s="310"/>
      <c r="D11" s="311"/>
      <c r="E11" s="304"/>
      <c r="F11" s="305"/>
      <c r="G11" s="306"/>
      <c r="H11" s="309"/>
      <c r="I11" s="309"/>
      <c r="J11" s="307"/>
    </row>
    <row r="12" spans="1:14" ht="43.5" hidden="1" customHeight="1" x14ac:dyDescent="0.25">
      <c r="A12" s="310"/>
      <c r="B12" s="310"/>
      <c r="C12" s="310"/>
      <c r="D12" s="311"/>
      <c r="E12" s="306"/>
      <c r="F12" s="307"/>
      <c r="G12" s="313"/>
      <c r="H12" s="313"/>
      <c r="I12" s="313"/>
      <c r="J12" s="313"/>
    </row>
    <row r="13" spans="1:14" ht="43.5" customHeight="1" x14ac:dyDescent="0.25">
      <c r="A13" s="310"/>
      <c r="B13" s="310"/>
      <c r="C13" s="310"/>
      <c r="D13" s="311"/>
      <c r="E13" s="322" t="str">
        <f>+'PRIORIZACIÓN DE CAUSA'!B13</f>
        <v>Cambios demograficos</v>
      </c>
      <c r="F13" s="323"/>
      <c r="G13" s="324" t="s">
        <v>288</v>
      </c>
      <c r="H13" s="324"/>
      <c r="I13" s="324"/>
      <c r="J13" s="324"/>
    </row>
    <row r="14" spans="1:14" ht="31.5" customHeight="1" x14ac:dyDescent="0.25">
      <c r="A14" s="310"/>
      <c r="B14" s="310"/>
      <c r="C14" s="310"/>
      <c r="D14" s="311"/>
      <c r="E14" s="319" t="str">
        <f>+'PRIORIZACIÓN DE CAUSA'!B14</f>
        <v>Orden publico y localizacion de las instalaciones de la entidad.</v>
      </c>
      <c r="F14" s="320"/>
      <c r="G14" s="325" t="s">
        <v>289</v>
      </c>
      <c r="H14" s="325"/>
      <c r="I14" s="325"/>
      <c r="J14" s="325"/>
    </row>
    <row r="15" spans="1:14" ht="31.5" customHeight="1" x14ac:dyDescent="0.25">
      <c r="A15" s="310"/>
      <c r="B15" s="310"/>
      <c r="C15" s="310"/>
      <c r="D15" s="311"/>
      <c r="E15" s="319" t="str">
        <f>+'PRIORIZACIÓN DE CAUSA'!B16</f>
        <v xml:space="preserve">Ocurrecia de un evento catastrofico que afecte el territorio municipal </v>
      </c>
      <c r="F15" s="320"/>
      <c r="G15" s="325" t="s">
        <v>290</v>
      </c>
      <c r="H15" s="325"/>
      <c r="I15" s="325"/>
      <c r="J15" s="325"/>
    </row>
    <row r="16" spans="1:14" ht="36.75" customHeight="1" x14ac:dyDescent="0.25">
      <c r="A16" s="310"/>
      <c r="B16" s="310"/>
      <c r="C16" s="310"/>
      <c r="D16" s="311"/>
      <c r="E16" s="319" t="str">
        <f>+'PRIORIZACIÓN DE CAUSA'!B19</f>
        <v xml:space="preserve">Personal insuficiente para apoyar la totalidad de procesos </v>
      </c>
      <c r="F16" s="320"/>
      <c r="G16" s="321" t="s">
        <v>291</v>
      </c>
      <c r="H16" s="321"/>
      <c r="I16" s="321"/>
      <c r="J16" s="321"/>
    </row>
    <row r="17" spans="1:10" ht="71.25" customHeight="1" x14ac:dyDescent="0.25">
      <c r="A17" s="310"/>
      <c r="B17" s="310"/>
      <c r="C17" s="310"/>
      <c r="D17" s="311"/>
      <c r="E17" s="319" t="str">
        <f>+'PRIORIZACIÓN DE CAUSA'!B20</f>
        <v xml:space="preserve">Insuficiencia de la implementacion del sistema de salud y seguridada en el trabajo, dentro de las oficinas y  el desrrollo de las actividades en campo </v>
      </c>
      <c r="F17" s="320"/>
      <c r="G17" s="238" t="s">
        <v>292</v>
      </c>
      <c r="H17" s="238"/>
      <c r="I17" s="238"/>
      <c r="J17" s="238"/>
    </row>
    <row r="18" spans="1:10" ht="39" customHeight="1" x14ac:dyDescent="0.25">
      <c r="A18" s="310"/>
      <c r="B18" s="310"/>
      <c r="C18" s="310"/>
      <c r="D18" s="311"/>
      <c r="E18" s="319" t="str">
        <f>+'PRIORIZACIÓN DE CAUSA'!B21</f>
        <v xml:space="preserve">Ausencia de  sentido de pertenencia por parte del personal con la entidad </v>
      </c>
      <c r="F18" s="320"/>
      <c r="G18" s="321" t="s">
        <v>293</v>
      </c>
      <c r="H18" s="321"/>
      <c r="I18" s="321"/>
      <c r="J18" s="321"/>
    </row>
    <row r="19" spans="1:10" ht="23.25" customHeight="1" x14ac:dyDescent="0.25">
      <c r="A19" s="310"/>
      <c r="B19" s="310"/>
      <c r="C19" s="310"/>
      <c r="D19" s="311"/>
      <c r="E19" s="329" t="str">
        <f>+'PRIORIZACIÓN DE CAUSA'!B22</f>
        <v>Presupuesto insuficiente para la consecución de objetivos</v>
      </c>
      <c r="F19" s="330"/>
      <c r="G19" s="345"/>
      <c r="H19" s="346"/>
      <c r="I19" s="346"/>
      <c r="J19" s="347"/>
    </row>
    <row r="20" spans="1:10" ht="23.25" customHeight="1" x14ac:dyDescent="0.4">
      <c r="A20" s="154"/>
      <c r="B20" s="154"/>
      <c r="C20" s="154"/>
      <c r="D20" s="155"/>
      <c r="E20" s="331" t="str">
        <f>+'PRIORIZACIÓN DE CAUSA'!B27</f>
        <v xml:space="preserve">Falta de claridad e incumplimientos de los procedimientos  en los  procesos que se  interrelacionan y que sirven de proveedores entre si.  </v>
      </c>
      <c r="F20" s="332"/>
      <c r="G20" s="348"/>
      <c r="H20" s="349"/>
      <c r="I20" s="349"/>
      <c r="J20" s="350"/>
    </row>
    <row r="21" spans="1:10" ht="23.25" customHeight="1" x14ac:dyDescent="0.4">
      <c r="A21" s="176"/>
      <c r="B21" s="176"/>
      <c r="C21" s="176"/>
      <c r="D21" s="177"/>
      <c r="E21" s="333"/>
      <c r="F21" s="334"/>
      <c r="G21" s="348"/>
      <c r="H21" s="349"/>
      <c r="I21" s="349"/>
      <c r="J21" s="350"/>
    </row>
    <row r="22" spans="1:10" ht="23.25" customHeight="1" x14ac:dyDescent="0.4">
      <c r="A22" s="176"/>
      <c r="B22" s="176"/>
      <c r="C22" s="176"/>
      <c r="D22" s="177"/>
      <c r="E22" s="333"/>
      <c r="F22" s="334"/>
      <c r="G22" s="348"/>
      <c r="H22" s="349"/>
      <c r="I22" s="349"/>
      <c r="J22" s="350"/>
    </row>
    <row r="23" spans="1:10" ht="23.25" customHeight="1" x14ac:dyDescent="0.4">
      <c r="A23" s="176"/>
      <c r="B23" s="176"/>
      <c r="C23" s="176"/>
      <c r="D23" s="177"/>
      <c r="E23" s="333"/>
      <c r="F23" s="334"/>
      <c r="G23" s="348"/>
      <c r="H23" s="349"/>
      <c r="I23" s="349"/>
      <c r="J23" s="350"/>
    </row>
    <row r="24" spans="1:10" ht="35.25" customHeight="1" x14ac:dyDescent="0.4">
      <c r="A24" s="154"/>
      <c r="B24" s="154"/>
      <c r="C24" s="154"/>
      <c r="D24" s="155"/>
      <c r="E24" s="335"/>
      <c r="F24" s="336"/>
      <c r="G24" s="351"/>
      <c r="H24" s="352"/>
      <c r="I24" s="352"/>
      <c r="J24" s="353"/>
    </row>
    <row r="25" spans="1:10" ht="50.25" customHeight="1" x14ac:dyDescent="0.25">
      <c r="A25" s="373" t="s">
        <v>11</v>
      </c>
      <c r="B25" s="373" t="s">
        <v>70</v>
      </c>
      <c r="C25" s="315" t="s">
        <v>73</v>
      </c>
      <c r="D25" s="315"/>
      <c r="E25" s="337" t="s">
        <v>74</v>
      </c>
      <c r="F25" s="338"/>
      <c r="G25" s="339" t="s">
        <v>75</v>
      </c>
      <c r="H25" s="340"/>
      <c r="I25" s="340"/>
      <c r="J25" s="341"/>
    </row>
    <row r="26" spans="1:10" ht="48.75" customHeight="1" x14ac:dyDescent="0.25">
      <c r="A26" s="373"/>
      <c r="B26" s="373"/>
      <c r="C26" s="379" t="s">
        <v>294</v>
      </c>
      <c r="D26" s="380"/>
      <c r="E26" s="326"/>
      <c r="F26" s="327"/>
      <c r="G26" s="342"/>
      <c r="H26" s="343"/>
      <c r="I26" s="343"/>
      <c r="J26" s="344"/>
    </row>
    <row r="27" spans="1:10" ht="68.25" customHeight="1" x14ac:dyDescent="0.25">
      <c r="A27" s="373"/>
      <c r="B27" s="373"/>
      <c r="C27" s="319" t="s">
        <v>295</v>
      </c>
      <c r="D27" s="320"/>
      <c r="E27" s="326"/>
      <c r="F27" s="327"/>
      <c r="G27" s="326"/>
      <c r="H27" s="328"/>
      <c r="I27" s="328"/>
      <c r="J27" s="327"/>
    </row>
    <row r="28" spans="1:10" ht="54.75" customHeight="1" x14ac:dyDescent="0.25">
      <c r="A28" s="373"/>
      <c r="B28" s="373"/>
      <c r="C28" s="319"/>
      <c r="D28" s="320"/>
      <c r="E28" s="326"/>
      <c r="F28" s="327"/>
      <c r="G28" s="326"/>
      <c r="H28" s="328"/>
      <c r="I28" s="328"/>
      <c r="J28" s="327"/>
    </row>
    <row r="29" spans="1:10" ht="61.5" customHeight="1" x14ac:dyDescent="0.25">
      <c r="A29" s="373"/>
      <c r="B29" s="373"/>
      <c r="C29" s="325"/>
      <c r="D29" s="365"/>
      <c r="E29" s="326"/>
      <c r="F29" s="327"/>
      <c r="G29" s="326"/>
      <c r="H29" s="328"/>
      <c r="I29" s="328"/>
      <c r="J29" s="327"/>
    </row>
    <row r="30" spans="1:10" ht="61.5" customHeight="1" x14ac:dyDescent="0.25">
      <c r="A30" s="373"/>
      <c r="B30" s="373"/>
      <c r="C30" s="366"/>
      <c r="D30" s="367"/>
      <c r="E30" s="326"/>
      <c r="F30" s="327"/>
      <c r="G30" s="321"/>
      <c r="H30" s="321"/>
      <c r="I30" s="321"/>
      <c r="J30" s="321"/>
    </row>
    <row r="31" spans="1:10" ht="87.75" customHeight="1" x14ac:dyDescent="0.25">
      <c r="A31" s="373"/>
      <c r="B31" s="373"/>
      <c r="C31" s="365"/>
      <c r="D31" s="365"/>
      <c r="E31" s="326"/>
      <c r="F31" s="327"/>
      <c r="G31" s="321"/>
      <c r="H31" s="321"/>
      <c r="I31" s="321"/>
      <c r="J31" s="321"/>
    </row>
    <row r="32" spans="1:10" ht="47.25" customHeight="1" x14ac:dyDescent="0.25">
      <c r="A32" s="373"/>
      <c r="B32" s="373"/>
      <c r="C32" s="365"/>
      <c r="D32" s="365"/>
      <c r="E32" s="342"/>
      <c r="F32" s="344"/>
      <c r="G32" s="370"/>
      <c r="H32" s="371"/>
      <c r="I32" s="371"/>
      <c r="J32" s="372"/>
    </row>
    <row r="33" spans="1:10" ht="23.25" customHeight="1" x14ac:dyDescent="0.25">
      <c r="A33" s="373"/>
      <c r="B33" s="373"/>
      <c r="C33" s="365"/>
      <c r="D33" s="365"/>
      <c r="E33" s="321"/>
      <c r="F33" s="321"/>
      <c r="G33" s="321"/>
      <c r="H33" s="321"/>
      <c r="I33" s="321"/>
      <c r="J33" s="321"/>
    </row>
    <row r="34" spans="1:10" ht="33" customHeight="1" x14ac:dyDescent="0.25">
      <c r="A34" s="373"/>
      <c r="B34" s="373"/>
      <c r="C34" s="238"/>
      <c r="D34" s="238"/>
      <c r="E34" s="321"/>
      <c r="F34" s="321"/>
      <c r="G34" s="321"/>
      <c r="H34" s="321"/>
      <c r="I34" s="321"/>
      <c r="J34" s="321"/>
    </row>
    <row r="35" spans="1:10" ht="23.25" customHeight="1" x14ac:dyDescent="0.25">
      <c r="A35" s="373"/>
      <c r="B35" s="373"/>
      <c r="C35" s="381"/>
      <c r="D35" s="381"/>
      <c r="E35" s="354"/>
      <c r="F35" s="354"/>
      <c r="G35" s="354"/>
      <c r="H35" s="354"/>
      <c r="I35" s="354"/>
      <c r="J35" s="354"/>
    </row>
    <row r="36" spans="1:10" ht="50.25" customHeight="1" x14ac:dyDescent="0.3">
      <c r="A36" s="373"/>
      <c r="B36" s="373" t="s">
        <v>69</v>
      </c>
      <c r="C36" s="315" t="s">
        <v>76</v>
      </c>
      <c r="D36" s="315"/>
      <c r="E36" s="374" t="s">
        <v>77</v>
      </c>
      <c r="F36" s="375"/>
      <c r="G36" s="376" t="s">
        <v>78</v>
      </c>
      <c r="H36" s="377"/>
      <c r="I36" s="377"/>
      <c r="J36" s="378"/>
    </row>
    <row r="37" spans="1:10" ht="51.75" customHeight="1" x14ac:dyDescent="0.25">
      <c r="A37" s="373"/>
      <c r="B37" s="373"/>
      <c r="C37" s="363" t="str">
        <f>+'PRIORIZACIÓN DE CAUSA'!B12</f>
        <v xml:space="preserve"> Modificacion de politicas publicas </v>
      </c>
      <c r="D37" s="364"/>
      <c r="E37" s="326"/>
      <c r="F37" s="327"/>
      <c r="G37" s="326"/>
      <c r="H37" s="328"/>
      <c r="I37" s="328"/>
      <c r="J37" s="327"/>
    </row>
    <row r="38" spans="1:10" ht="66.75" customHeight="1" x14ac:dyDescent="0.25">
      <c r="A38" s="373"/>
      <c r="B38" s="373"/>
      <c r="C38" s="363"/>
      <c r="D38" s="364"/>
      <c r="E38" s="321"/>
      <c r="F38" s="321"/>
      <c r="G38" s="326"/>
      <c r="H38" s="328"/>
      <c r="I38" s="328"/>
      <c r="J38" s="327"/>
    </row>
    <row r="39" spans="1:10" ht="33" customHeight="1" x14ac:dyDescent="0.25">
      <c r="A39" s="373"/>
      <c r="B39" s="373"/>
      <c r="C39" s="322"/>
      <c r="D39" s="323"/>
      <c r="E39" s="321"/>
      <c r="F39" s="321"/>
      <c r="G39" s="321"/>
      <c r="H39" s="321"/>
      <c r="I39" s="321"/>
      <c r="J39" s="321"/>
    </row>
    <row r="40" spans="1:10" ht="23.25" customHeight="1" x14ac:dyDescent="0.25">
      <c r="A40" s="373"/>
      <c r="B40" s="373"/>
      <c r="C40" s="321"/>
      <c r="D40" s="321"/>
      <c r="E40" s="321"/>
      <c r="F40" s="321"/>
      <c r="G40" s="321"/>
      <c r="H40" s="321"/>
      <c r="I40" s="321"/>
      <c r="J40" s="321"/>
    </row>
    <row r="41" spans="1:10" ht="23.25" customHeight="1" x14ac:dyDescent="0.25">
      <c r="A41" s="373"/>
      <c r="B41" s="373"/>
      <c r="C41" s="321"/>
      <c r="D41" s="321"/>
      <c r="E41" s="321"/>
      <c r="F41" s="321"/>
      <c r="G41" s="321"/>
      <c r="H41" s="321"/>
      <c r="I41" s="321"/>
      <c r="J41" s="321"/>
    </row>
    <row r="42" spans="1:10" ht="23.25" customHeight="1" x14ac:dyDescent="0.25">
      <c r="A42" s="373"/>
      <c r="B42" s="373"/>
      <c r="C42" s="321"/>
      <c r="D42" s="321"/>
      <c r="E42" s="321"/>
      <c r="F42" s="321"/>
      <c r="G42" s="321"/>
      <c r="H42" s="321"/>
      <c r="I42" s="321"/>
      <c r="J42" s="321"/>
    </row>
    <row r="43" spans="1:10" ht="23.25" customHeight="1" x14ac:dyDescent="0.25">
      <c r="A43" s="373"/>
      <c r="B43" s="373"/>
      <c r="C43" s="321"/>
      <c r="D43" s="321"/>
      <c r="E43" s="321"/>
      <c r="F43" s="321"/>
      <c r="G43" s="321"/>
      <c r="H43" s="321"/>
      <c r="I43" s="321"/>
      <c r="J43" s="321"/>
    </row>
    <row r="44" spans="1:10" ht="23.25" customHeight="1" x14ac:dyDescent="0.25">
      <c r="A44" s="373"/>
      <c r="B44" s="373"/>
      <c r="C44" s="356"/>
      <c r="D44" s="356"/>
      <c r="E44" s="356"/>
      <c r="F44" s="356"/>
      <c r="G44" s="356"/>
      <c r="H44" s="356"/>
      <c r="I44" s="356"/>
      <c r="J44" s="356"/>
    </row>
    <row r="45" spans="1:10" x14ac:dyDescent="0.25">
      <c r="E45" s="355"/>
      <c r="F45" s="355"/>
      <c r="G45" s="355"/>
      <c r="H45" s="355"/>
      <c r="I45" s="355"/>
      <c r="J45" s="355"/>
    </row>
    <row r="46" spans="1:10" x14ac:dyDescent="0.25">
      <c r="E46" s="355"/>
      <c r="F46" s="355"/>
      <c r="G46" s="355"/>
      <c r="H46" s="355"/>
      <c r="I46" s="355"/>
      <c r="J46" s="355"/>
    </row>
    <row r="47" spans="1:10" x14ac:dyDescent="0.25">
      <c r="E47" s="355"/>
      <c r="F47" s="355"/>
      <c r="G47" s="355"/>
      <c r="H47" s="355"/>
      <c r="I47" s="355"/>
      <c r="J47" s="355"/>
    </row>
    <row r="48" spans="1:10" x14ac:dyDescent="0.25">
      <c r="E48" s="355"/>
      <c r="F48" s="355"/>
      <c r="G48" s="355"/>
      <c r="H48" s="355"/>
      <c r="I48" s="355"/>
      <c r="J48" s="355"/>
    </row>
    <row r="49" spans="5:10" x14ac:dyDescent="0.25">
      <c r="E49" s="355"/>
      <c r="F49" s="355"/>
      <c r="G49" s="355"/>
      <c r="H49" s="355"/>
      <c r="I49" s="355"/>
      <c r="J49" s="355"/>
    </row>
    <row r="50" spans="5:10" x14ac:dyDescent="0.25">
      <c r="E50" s="355"/>
      <c r="F50" s="355"/>
      <c r="G50" s="355"/>
      <c r="H50" s="355"/>
      <c r="I50" s="355"/>
      <c r="J50" s="355"/>
    </row>
    <row r="51" spans="5:10" x14ac:dyDescent="0.25">
      <c r="E51" s="355"/>
      <c r="F51" s="355"/>
      <c r="G51" s="355"/>
      <c r="H51" s="355"/>
      <c r="I51" s="355"/>
      <c r="J51" s="355"/>
    </row>
    <row r="52" spans="5:10" x14ac:dyDescent="0.25">
      <c r="E52" s="355"/>
      <c r="F52" s="355"/>
      <c r="G52" s="355"/>
      <c r="H52" s="355"/>
      <c r="I52" s="355"/>
      <c r="J52" s="355"/>
    </row>
    <row r="53" spans="5:10" x14ac:dyDescent="0.25">
      <c r="E53" s="355"/>
      <c r="F53" s="355"/>
      <c r="G53" s="355"/>
      <c r="H53" s="355"/>
      <c r="I53" s="355"/>
      <c r="J53" s="355"/>
    </row>
    <row r="54" spans="5:10" x14ac:dyDescent="0.25">
      <c r="E54" s="355"/>
      <c r="F54" s="355"/>
      <c r="G54" s="355"/>
      <c r="H54" s="355"/>
      <c r="I54" s="355"/>
      <c r="J54" s="355"/>
    </row>
    <row r="55" spans="5:10" x14ac:dyDescent="0.25">
      <c r="E55" s="355"/>
      <c r="F55" s="355"/>
      <c r="G55" s="355"/>
      <c r="H55" s="355"/>
      <c r="I55" s="355"/>
      <c r="J55" s="355"/>
    </row>
    <row r="56" spans="5:10" x14ac:dyDescent="0.25">
      <c r="E56" s="355"/>
      <c r="F56" s="355"/>
      <c r="G56" s="355"/>
      <c r="H56" s="355"/>
      <c r="I56" s="355"/>
      <c r="J56" s="355"/>
    </row>
    <row r="57" spans="5:10" x14ac:dyDescent="0.25">
      <c r="E57" s="355"/>
      <c r="F57" s="355"/>
      <c r="G57" s="355"/>
      <c r="H57" s="355"/>
      <c r="I57" s="355"/>
      <c r="J57" s="355"/>
    </row>
    <row r="58" spans="5:10" x14ac:dyDescent="0.25">
      <c r="E58" s="355"/>
      <c r="F58" s="355"/>
      <c r="G58" s="355"/>
      <c r="H58" s="355"/>
      <c r="I58" s="355"/>
      <c r="J58" s="355"/>
    </row>
    <row r="59" spans="5:10" x14ac:dyDescent="0.25">
      <c r="E59" s="355"/>
      <c r="F59" s="355"/>
      <c r="G59" s="355"/>
      <c r="H59" s="355"/>
      <c r="I59" s="355"/>
      <c r="J59" s="355"/>
    </row>
    <row r="60" spans="5:10" x14ac:dyDescent="0.25">
      <c r="E60" s="355"/>
      <c r="F60" s="355"/>
      <c r="G60" s="355"/>
      <c r="H60" s="355"/>
      <c r="I60" s="355"/>
      <c r="J60" s="355"/>
    </row>
    <row r="61" spans="5:10" x14ac:dyDescent="0.25">
      <c r="E61" s="355"/>
      <c r="F61" s="355"/>
      <c r="G61" s="355"/>
      <c r="H61" s="355"/>
      <c r="I61" s="355"/>
      <c r="J61" s="355"/>
    </row>
    <row r="62" spans="5:10" x14ac:dyDescent="0.25">
      <c r="E62" s="355"/>
      <c r="F62" s="355"/>
      <c r="G62" s="355"/>
      <c r="H62" s="355"/>
      <c r="I62" s="355"/>
      <c r="J62" s="355"/>
    </row>
    <row r="63" spans="5:10" x14ac:dyDescent="0.25">
      <c r="E63" s="355"/>
      <c r="F63" s="355"/>
      <c r="G63" s="355"/>
      <c r="H63" s="355"/>
      <c r="I63" s="355"/>
      <c r="J63" s="355"/>
    </row>
    <row r="64" spans="5:10" x14ac:dyDescent="0.25">
      <c r="E64" s="355"/>
      <c r="F64" s="355"/>
      <c r="G64" s="355"/>
      <c r="H64" s="355"/>
      <c r="I64" s="355"/>
      <c r="J64" s="355"/>
    </row>
    <row r="65" spans="5:10" x14ac:dyDescent="0.25">
      <c r="E65" s="355"/>
      <c r="F65" s="355"/>
      <c r="G65" s="355"/>
      <c r="H65" s="355"/>
      <c r="I65" s="355"/>
      <c r="J65" s="355"/>
    </row>
    <row r="66" spans="5:10" x14ac:dyDescent="0.25">
      <c r="E66" s="355"/>
      <c r="F66" s="355"/>
      <c r="G66" s="355"/>
      <c r="H66" s="355"/>
      <c r="I66" s="355"/>
      <c r="J66" s="355"/>
    </row>
    <row r="67" spans="5:10" x14ac:dyDescent="0.25">
      <c r="E67" s="355"/>
      <c r="F67" s="355"/>
      <c r="G67" s="355"/>
      <c r="H67" s="355"/>
      <c r="I67" s="355"/>
      <c r="J67" s="355"/>
    </row>
    <row r="68" spans="5:10" x14ac:dyDescent="0.25">
      <c r="E68" s="355"/>
      <c r="F68" s="355"/>
      <c r="G68" s="355"/>
      <c r="H68" s="355"/>
      <c r="I68" s="355"/>
      <c r="J68" s="355"/>
    </row>
    <row r="69" spans="5:10" x14ac:dyDescent="0.25">
      <c r="E69" s="355"/>
      <c r="F69" s="355"/>
      <c r="G69" s="355"/>
      <c r="H69" s="355"/>
      <c r="I69" s="355"/>
      <c r="J69" s="355"/>
    </row>
    <row r="70" spans="5:10" x14ac:dyDescent="0.25">
      <c r="E70" s="355"/>
      <c r="F70" s="355"/>
      <c r="G70" s="355"/>
      <c r="H70" s="355"/>
      <c r="I70" s="355"/>
      <c r="J70" s="355"/>
    </row>
    <row r="71" spans="5:10" x14ac:dyDescent="0.25">
      <c r="E71" s="355"/>
      <c r="F71" s="355"/>
      <c r="G71" s="355"/>
      <c r="H71" s="355"/>
      <c r="I71" s="355"/>
      <c r="J71" s="355"/>
    </row>
    <row r="72" spans="5:10" x14ac:dyDescent="0.25">
      <c r="E72" s="355"/>
      <c r="F72" s="355"/>
      <c r="G72" s="355"/>
      <c r="H72" s="355"/>
      <c r="I72" s="355"/>
      <c r="J72" s="355"/>
    </row>
    <row r="73" spans="5:10" x14ac:dyDescent="0.25">
      <c r="E73" s="355"/>
      <c r="F73" s="355"/>
      <c r="G73" s="355"/>
      <c r="H73" s="355"/>
      <c r="I73" s="355"/>
      <c r="J73" s="355"/>
    </row>
    <row r="74" spans="5:10" x14ac:dyDescent="0.25">
      <c r="E74" s="355"/>
      <c r="F74" s="355"/>
      <c r="G74" s="355"/>
      <c r="H74" s="355"/>
      <c r="I74" s="355"/>
      <c r="J74" s="355"/>
    </row>
    <row r="75" spans="5:10" x14ac:dyDescent="0.25">
      <c r="E75" s="355"/>
      <c r="F75" s="355"/>
      <c r="G75" s="355"/>
      <c r="H75" s="355"/>
      <c r="I75" s="355"/>
      <c r="J75" s="355"/>
    </row>
    <row r="76" spans="5:10" x14ac:dyDescent="0.25">
      <c r="E76" s="355"/>
      <c r="F76" s="355"/>
      <c r="G76" s="355"/>
      <c r="H76" s="355"/>
      <c r="I76" s="355"/>
      <c r="J76" s="355"/>
    </row>
    <row r="77" spans="5:10" x14ac:dyDescent="0.25">
      <c r="E77" s="355"/>
      <c r="F77" s="355"/>
      <c r="G77" s="355"/>
      <c r="H77" s="355"/>
      <c r="I77" s="355"/>
      <c r="J77" s="355"/>
    </row>
    <row r="78" spans="5:10" x14ac:dyDescent="0.25">
      <c r="E78" s="355"/>
      <c r="F78" s="355"/>
      <c r="G78" s="355"/>
      <c r="H78" s="355"/>
      <c r="I78" s="355"/>
      <c r="J78" s="355"/>
    </row>
    <row r="79" spans="5:10" x14ac:dyDescent="0.25">
      <c r="E79" s="355"/>
      <c r="F79" s="355"/>
      <c r="G79" s="355"/>
      <c r="H79" s="355"/>
      <c r="I79" s="355"/>
      <c r="J79" s="355"/>
    </row>
    <row r="80" spans="5:10" x14ac:dyDescent="0.25">
      <c r="E80" s="355"/>
      <c r="F80" s="355"/>
      <c r="G80" s="355"/>
      <c r="H80" s="355"/>
      <c r="I80" s="355"/>
      <c r="J80" s="355"/>
    </row>
    <row r="81" spans="5:10" x14ac:dyDescent="0.25">
      <c r="E81" s="355"/>
      <c r="F81" s="355"/>
      <c r="G81" s="355"/>
      <c r="H81" s="355"/>
      <c r="I81" s="355"/>
      <c r="J81" s="355"/>
    </row>
    <row r="82" spans="5:10" x14ac:dyDescent="0.25">
      <c r="E82" s="355"/>
      <c r="F82" s="355"/>
      <c r="G82" s="355"/>
      <c r="H82" s="355"/>
      <c r="I82" s="355"/>
      <c r="J82" s="355"/>
    </row>
    <row r="83" spans="5:10" x14ac:dyDescent="0.25">
      <c r="E83" s="355"/>
      <c r="F83" s="355"/>
      <c r="G83" s="355"/>
      <c r="H83" s="355"/>
      <c r="I83" s="355"/>
      <c r="J83" s="355"/>
    </row>
    <row r="84" spans="5:10" x14ac:dyDescent="0.25">
      <c r="E84" s="355"/>
      <c r="F84" s="355"/>
      <c r="G84" s="355"/>
      <c r="H84" s="355"/>
      <c r="I84" s="355"/>
      <c r="J84" s="355"/>
    </row>
    <row r="85" spans="5:10" x14ac:dyDescent="0.25">
      <c r="E85" s="355"/>
      <c r="F85" s="355"/>
      <c r="G85" s="355"/>
      <c r="H85" s="355"/>
      <c r="I85" s="355"/>
      <c r="J85" s="355"/>
    </row>
    <row r="86" spans="5:10" x14ac:dyDescent="0.25">
      <c r="E86" s="355"/>
      <c r="F86" s="355"/>
      <c r="G86" s="355"/>
      <c r="H86" s="355"/>
      <c r="I86" s="355"/>
      <c r="J86" s="355"/>
    </row>
    <row r="87" spans="5:10" x14ac:dyDescent="0.25">
      <c r="E87" s="355"/>
      <c r="F87" s="355"/>
      <c r="G87" s="355"/>
      <c r="H87" s="355"/>
      <c r="I87" s="355"/>
      <c r="J87" s="355"/>
    </row>
    <row r="88" spans="5:10" x14ac:dyDescent="0.25">
      <c r="E88" s="355"/>
      <c r="F88" s="355"/>
      <c r="G88" s="355"/>
      <c r="H88" s="355"/>
      <c r="I88" s="355"/>
      <c r="J88" s="355"/>
    </row>
    <row r="89" spans="5:10" x14ac:dyDescent="0.25">
      <c r="E89" s="355"/>
      <c r="F89" s="355"/>
      <c r="G89" s="355"/>
      <c r="H89" s="355"/>
      <c r="I89" s="355"/>
      <c r="J89" s="355"/>
    </row>
    <row r="90" spans="5:10" x14ac:dyDescent="0.25">
      <c r="E90" s="355"/>
      <c r="F90" s="355"/>
      <c r="G90" s="355"/>
      <c r="H90" s="355"/>
      <c r="I90" s="355"/>
      <c r="J90" s="355"/>
    </row>
    <row r="91" spans="5:10" x14ac:dyDescent="0.25">
      <c r="E91" s="355"/>
      <c r="F91" s="355"/>
      <c r="G91" s="355"/>
      <c r="H91" s="355"/>
      <c r="I91" s="355"/>
      <c r="J91" s="355"/>
    </row>
    <row r="92" spans="5:10" x14ac:dyDescent="0.25">
      <c r="E92" s="355"/>
      <c r="F92" s="355"/>
      <c r="G92" s="355"/>
      <c r="H92" s="355"/>
      <c r="I92" s="355"/>
      <c r="J92" s="355"/>
    </row>
    <row r="93" spans="5:10" x14ac:dyDescent="0.25">
      <c r="E93" s="355"/>
      <c r="F93" s="355"/>
      <c r="G93" s="355"/>
      <c r="H93" s="355"/>
      <c r="I93" s="355"/>
      <c r="J93" s="355"/>
    </row>
    <row r="94" spans="5:10" x14ac:dyDescent="0.25">
      <c r="E94" s="355"/>
      <c r="F94" s="355"/>
      <c r="G94" s="355"/>
      <c r="H94" s="355"/>
      <c r="I94" s="355"/>
      <c r="J94" s="355"/>
    </row>
    <row r="95" spans="5:10" x14ac:dyDescent="0.25">
      <c r="E95" s="355"/>
      <c r="F95" s="355"/>
      <c r="G95" s="355"/>
      <c r="H95" s="355"/>
      <c r="I95" s="355"/>
      <c r="J95" s="355"/>
    </row>
    <row r="96" spans="5:10" x14ac:dyDescent="0.25">
      <c r="E96" s="355"/>
      <c r="F96" s="355"/>
      <c r="G96" s="355"/>
      <c r="H96" s="355"/>
      <c r="I96" s="355"/>
      <c r="J96" s="355"/>
    </row>
    <row r="97" spans="5:10" x14ac:dyDescent="0.25">
      <c r="E97" s="355"/>
      <c r="F97" s="355"/>
      <c r="G97" s="355"/>
      <c r="H97" s="355"/>
      <c r="I97" s="355"/>
      <c r="J97" s="355"/>
    </row>
    <row r="98" spans="5:10" x14ac:dyDescent="0.25">
      <c r="E98" s="355"/>
      <c r="F98" s="355"/>
      <c r="G98" s="355"/>
      <c r="H98" s="355"/>
      <c r="I98" s="355"/>
      <c r="J98" s="355"/>
    </row>
    <row r="99" spans="5:10" x14ac:dyDescent="0.25">
      <c r="E99" s="355"/>
      <c r="F99" s="355"/>
      <c r="G99" s="355"/>
      <c r="H99" s="355"/>
      <c r="I99" s="355"/>
      <c r="J99" s="355"/>
    </row>
    <row r="100" spans="5:10" x14ac:dyDescent="0.25">
      <c r="E100" s="355"/>
      <c r="F100" s="355"/>
      <c r="G100" s="355"/>
      <c r="H100" s="355"/>
      <c r="I100" s="355"/>
      <c r="J100" s="355"/>
    </row>
    <row r="101" spans="5:10" x14ac:dyDescent="0.25">
      <c r="E101" s="355"/>
      <c r="F101" s="355"/>
      <c r="G101" s="355"/>
      <c r="H101" s="355"/>
      <c r="I101" s="355"/>
      <c r="J101" s="355"/>
    </row>
    <row r="102" spans="5:10" x14ac:dyDescent="0.25">
      <c r="E102" s="355"/>
      <c r="F102" s="355"/>
      <c r="G102" s="355"/>
      <c r="H102" s="355"/>
      <c r="I102" s="355"/>
      <c r="J102" s="355"/>
    </row>
    <row r="103" spans="5:10" x14ac:dyDescent="0.25">
      <c r="E103" s="355"/>
      <c r="F103" s="355"/>
      <c r="G103" s="355"/>
      <c r="H103" s="355"/>
      <c r="I103" s="355"/>
      <c r="J103" s="355"/>
    </row>
    <row r="104" spans="5:10" x14ac:dyDescent="0.25">
      <c r="E104" s="355"/>
      <c r="F104" s="355"/>
      <c r="G104" s="355"/>
      <c r="H104" s="355"/>
      <c r="I104" s="355"/>
      <c r="J104" s="355"/>
    </row>
    <row r="105" spans="5:10" x14ac:dyDescent="0.25">
      <c r="E105" s="355"/>
      <c r="F105" s="355"/>
      <c r="G105" s="355"/>
      <c r="H105" s="355"/>
      <c r="I105" s="355"/>
      <c r="J105" s="355"/>
    </row>
    <row r="106" spans="5:10" x14ac:dyDescent="0.25">
      <c r="E106" s="355"/>
      <c r="F106" s="355"/>
      <c r="G106" s="355"/>
      <c r="H106" s="355"/>
      <c r="I106" s="355"/>
      <c r="J106" s="355"/>
    </row>
    <row r="107" spans="5:10" x14ac:dyDescent="0.25">
      <c r="E107" s="355"/>
      <c r="F107" s="355"/>
      <c r="G107" s="355"/>
      <c r="H107" s="355"/>
      <c r="I107" s="355"/>
      <c r="J107" s="355"/>
    </row>
    <row r="108" spans="5:10" x14ac:dyDescent="0.25">
      <c r="E108" s="355"/>
      <c r="F108" s="355"/>
      <c r="G108" s="355"/>
      <c r="H108" s="355"/>
      <c r="I108" s="355"/>
      <c r="J108" s="355"/>
    </row>
    <row r="109" spans="5:10" x14ac:dyDescent="0.25">
      <c r="E109" s="355"/>
      <c r="F109" s="355"/>
      <c r="G109" s="355"/>
      <c r="H109" s="355"/>
      <c r="I109" s="355"/>
      <c r="J109" s="355"/>
    </row>
    <row r="110" spans="5:10" x14ac:dyDescent="0.25">
      <c r="E110" s="355"/>
      <c r="F110" s="355"/>
      <c r="G110" s="355"/>
      <c r="H110" s="355"/>
      <c r="I110" s="355"/>
      <c r="J110" s="355"/>
    </row>
    <row r="111" spans="5:10" x14ac:dyDescent="0.25">
      <c r="E111" s="355"/>
      <c r="F111" s="355"/>
      <c r="G111" s="355"/>
      <c r="H111" s="355"/>
      <c r="I111" s="355"/>
      <c r="J111" s="355"/>
    </row>
    <row r="112" spans="5:10" x14ac:dyDescent="0.25">
      <c r="E112" s="355"/>
      <c r="F112" s="355"/>
      <c r="G112" s="355"/>
      <c r="H112" s="355"/>
      <c r="I112" s="355"/>
      <c r="J112" s="355"/>
    </row>
    <row r="113" spans="5:10" x14ac:dyDescent="0.25">
      <c r="E113" s="355"/>
      <c r="F113" s="355"/>
      <c r="G113" s="355"/>
      <c r="H113" s="355"/>
      <c r="I113" s="355"/>
      <c r="J113" s="355"/>
    </row>
    <row r="114" spans="5:10" x14ac:dyDescent="0.25">
      <c r="E114" s="355"/>
      <c r="F114" s="355"/>
      <c r="G114" s="355"/>
      <c r="H114" s="355"/>
      <c r="I114" s="355"/>
      <c r="J114" s="355"/>
    </row>
    <row r="115" spans="5:10" x14ac:dyDescent="0.25">
      <c r="E115" s="355"/>
      <c r="F115" s="355"/>
      <c r="G115" s="355"/>
      <c r="H115" s="355"/>
      <c r="I115" s="355"/>
      <c r="J115" s="355"/>
    </row>
    <row r="116" spans="5:10" x14ac:dyDescent="0.25">
      <c r="E116" s="355"/>
      <c r="F116" s="355"/>
      <c r="G116" s="355"/>
      <c r="H116" s="355"/>
      <c r="I116" s="355"/>
      <c r="J116" s="355"/>
    </row>
    <row r="117" spans="5:10" x14ac:dyDescent="0.25">
      <c r="E117" s="355"/>
      <c r="F117" s="355"/>
      <c r="G117" s="355"/>
      <c r="H117" s="355"/>
      <c r="I117" s="355"/>
      <c r="J117" s="355"/>
    </row>
    <row r="118" spans="5:10" x14ac:dyDescent="0.25">
      <c r="E118" s="355"/>
      <c r="F118" s="355"/>
      <c r="G118" s="355"/>
      <c r="H118" s="355"/>
      <c r="I118" s="355"/>
      <c r="J118" s="355"/>
    </row>
    <row r="119" spans="5:10" x14ac:dyDescent="0.25">
      <c r="E119" s="355"/>
      <c r="F119" s="355"/>
      <c r="G119" s="355"/>
      <c r="H119" s="355"/>
      <c r="I119" s="355"/>
      <c r="J119" s="355"/>
    </row>
    <row r="120" spans="5:10" x14ac:dyDescent="0.25">
      <c r="E120" s="355"/>
      <c r="F120" s="355"/>
      <c r="G120" s="355"/>
      <c r="H120" s="355"/>
      <c r="I120" s="355"/>
      <c r="J120" s="355"/>
    </row>
    <row r="121" spans="5:10" x14ac:dyDescent="0.25">
      <c r="E121" s="355"/>
      <c r="F121" s="355"/>
      <c r="G121" s="355"/>
      <c r="H121" s="355"/>
      <c r="I121" s="355"/>
      <c r="J121" s="355"/>
    </row>
    <row r="122" spans="5:10" x14ac:dyDescent="0.25">
      <c r="E122" s="355"/>
      <c r="F122" s="355"/>
      <c r="G122" s="355"/>
      <c r="H122" s="355"/>
      <c r="I122" s="355"/>
      <c r="J122" s="355"/>
    </row>
  </sheetData>
  <mergeCells count="258">
    <mergeCell ref="C6:J6"/>
    <mergeCell ref="A6:B6"/>
    <mergeCell ref="G32:J32"/>
    <mergeCell ref="E32:F32"/>
    <mergeCell ref="A25:A44"/>
    <mergeCell ref="E36:F36"/>
    <mergeCell ref="G36:J36"/>
    <mergeCell ref="B36:B44"/>
    <mergeCell ref="C36:D36"/>
    <mergeCell ref="C25:D25"/>
    <mergeCell ref="C43:D43"/>
    <mergeCell ref="C44:D44"/>
    <mergeCell ref="B25:B35"/>
    <mergeCell ref="C26:D26"/>
    <mergeCell ref="C27:D27"/>
    <mergeCell ref="C39:D39"/>
    <mergeCell ref="C40:D40"/>
    <mergeCell ref="C41:D41"/>
    <mergeCell ref="C42:D42"/>
    <mergeCell ref="C32:D32"/>
    <mergeCell ref="C33:D33"/>
    <mergeCell ref="C34:D34"/>
    <mergeCell ref="C35:D35"/>
    <mergeCell ref="C37:D37"/>
    <mergeCell ref="C38:D38"/>
    <mergeCell ref="C28:D28"/>
    <mergeCell ref="C29:D29"/>
    <mergeCell ref="C30:D30"/>
    <mergeCell ref="C31:D31"/>
    <mergeCell ref="E121:F121"/>
    <mergeCell ref="G121:J121"/>
    <mergeCell ref="E109:F109"/>
    <mergeCell ref="G109:J109"/>
    <mergeCell ref="E110:F110"/>
    <mergeCell ref="G110:J110"/>
    <mergeCell ref="E111:F111"/>
    <mergeCell ref="G111:J111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E122:F122"/>
    <mergeCell ref="G122:J122"/>
    <mergeCell ref="E7:J7"/>
    <mergeCell ref="C1:C4"/>
    <mergeCell ref="D1:G2"/>
    <mergeCell ref="D3:G4"/>
    <mergeCell ref="E118:F118"/>
    <mergeCell ref="G118:J118"/>
    <mergeCell ref="E119:F119"/>
    <mergeCell ref="G119:J119"/>
    <mergeCell ref="E120:F120"/>
    <mergeCell ref="G120:J120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G105:J105"/>
    <mergeCell ref="E100:F100"/>
    <mergeCell ref="G100:J100"/>
    <mergeCell ref="E101:F101"/>
    <mergeCell ref="G101:J101"/>
    <mergeCell ref="E102:F102"/>
    <mergeCell ref="G102:J102"/>
    <mergeCell ref="E97:F97"/>
    <mergeCell ref="G97:J97"/>
    <mergeCell ref="E98:F98"/>
    <mergeCell ref="G98:J98"/>
    <mergeCell ref="E99:F99"/>
    <mergeCell ref="G99:J99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49:F49"/>
    <mergeCell ref="G49:J49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E40:F40"/>
    <mergeCell ref="G40:J40"/>
    <mergeCell ref="E37:F37"/>
    <mergeCell ref="G37:J37"/>
    <mergeCell ref="E38:F38"/>
    <mergeCell ref="G38:J38"/>
    <mergeCell ref="E44:F44"/>
    <mergeCell ref="G44:J44"/>
    <mergeCell ref="E45:F45"/>
    <mergeCell ref="G45:J45"/>
    <mergeCell ref="E41:F41"/>
    <mergeCell ref="G41:J41"/>
    <mergeCell ref="E42:F42"/>
    <mergeCell ref="G42:J42"/>
    <mergeCell ref="E43:F43"/>
    <mergeCell ref="G43:J43"/>
    <mergeCell ref="E34:F34"/>
    <mergeCell ref="G34:J34"/>
    <mergeCell ref="E35:F35"/>
    <mergeCell ref="G35:J35"/>
    <mergeCell ref="E30:F30"/>
    <mergeCell ref="G30:J30"/>
    <mergeCell ref="E31:F31"/>
    <mergeCell ref="G31:J31"/>
    <mergeCell ref="E39:F39"/>
    <mergeCell ref="G39:J39"/>
    <mergeCell ref="E29:F29"/>
    <mergeCell ref="G29:J29"/>
    <mergeCell ref="E25:F25"/>
    <mergeCell ref="G25:J25"/>
    <mergeCell ref="E26:F26"/>
    <mergeCell ref="G26:J26"/>
    <mergeCell ref="E33:F33"/>
    <mergeCell ref="G33:J33"/>
    <mergeCell ref="G19:J24"/>
    <mergeCell ref="E15:F15"/>
    <mergeCell ref="G15:J15"/>
    <mergeCell ref="E27:F27"/>
    <mergeCell ref="G27:J27"/>
    <mergeCell ref="E28:F28"/>
    <mergeCell ref="G28:J28"/>
    <mergeCell ref="E19:F19"/>
    <mergeCell ref="E20:F20"/>
    <mergeCell ref="E21:F21"/>
    <mergeCell ref="E22:F22"/>
    <mergeCell ref="E23:F23"/>
    <mergeCell ref="E24:F24"/>
    <mergeCell ref="E10:F12"/>
    <mergeCell ref="G10:J11"/>
    <mergeCell ref="A7:D19"/>
    <mergeCell ref="J1:J4"/>
    <mergeCell ref="N1:N4"/>
    <mergeCell ref="H1:I1"/>
    <mergeCell ref="H2:I2"/>
    <mergeCell ref="H3:I3"/>
    <mergeCell ref="H4:I4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  <mergeCell ref="G13:J13"/>
    <mergeCell ref="E14:F14"/>
    <mergeCell ref="G14:J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20"/>
  <sheetViews>
    <sheetView topLeftCell="A9" zoomScale="86" zoomScaleNormal="86" workbookViewId="0">
      <pane ySplit="1" topLeftCell="A14" activePane="bottomLeft" state="frozen"/>
      <selection activeCell="A9" sqref="A9"/>
      <selection pane="bottomLeft" activeCell="B17" sqref="B17"/>
    </sheetView>
  </sheetViews>
  <sheetFormatPr baseColWidth="10" defaultColWidth="11.42578125" defaultRowHeight="15" x14ac:dyDescent="0.25"/>
  <cols>
    <col min="1" max="1" width="31" customWidth="1"/>
    <col min="2" max="2" width="39.5703125" customWidth="1"/>
    <col min="3" max="3" width="29" customWidth="1"/>
    <col min="4" max="4" width="38" customWidth="1"/>
    <col min="5" max="5" width="32.85546875" customWidth="1"/>
    <col min="6" max="9" width="10.42578125" customWidth="1"/>
    <col min="10" max="10" width="16.7109375" customWidth="1"/>
  </cols>
  <sheetData>
    <row r="1" spans="1:12" ht="28.5" customHeight="1" x14ac:dyDescent="0.25">
      <c r="A1" s="270"/>
      <c r="B1" s="255" t="s">
        <v>0</v>
      </c>
      <c r="C1" s="255"/>
      <c r="D1" s="255"/>
      <c r="E1" s="255"/>
      <c r="F1" s="383" t="s">
        <v>1</v>
      </c>
      <c r="G1" s="383"/>
      <c r="H1" s="383"/>
      <c r="I1" s="383"/>
      <c r="J1" s="277"/>
    </row>
    <row r="2" spans="1:12" x14ac:dyDescent="0.25">
      <c r="A2" s="271"/>
      <c r="B2" s="256" t="s">
        <v>79</v>
      </c>
      <c r="C2" s="256"/>
      <c r="D2" s="256"/>
      <c r="E2" s="256"/>
      <c r="F2" s="312" t="s">
        <v>34</v>
      </c>
      <c r="G2" s="312"/>
      <c r="H2" s="312"/>
      <c r="I2" s="312"/>
      <c r="J2" s="278"/>
    </row>
    <row r="3" spans="1:12" ht="15" customHeight="1" x14ac:dyDescent="0.25">
      <c r="A3" s="271"/>
      <c r="B3" s="256"/>
      <c r="C3" s="256"/>
      <c r="D3" s="256"/>
      <c r="E3" s="256"/>
      <c r="F3" s="312" t="s">
        <v>4</v>
      </c>
      <c r="G3" s="312"/>
      <c r="H3" s="312"/>
      <c r="I3" s="312"/>
      <c r="J3" s="278"/>
    </row>
    <row r="4" spans="1:12" ht="15.75" thickBot="1" x14ac:dyDescent="0.3">
      <c r="A4" s="272"/>
      <c r="B4" s="256"/>
      <c r="C4" s="256"/>
      <c r="D4" s="256"/>
      <c r="E4" s="256"/>
      <c r="F4" s="312" t="s">
        <v>5</v>
      </c>
      <c r="G4" s="312"/>
      <c r="H4" s="312"/>
      <c r="I4" s="312"/>
      <c r="J4" s="279"/>
    </row>
    <row r="5" spans="1:12" ht="15.75" thickBot="1" x14ac:dyDescent="0.3">
      <c r="A5" s="78"/>
      <c r="J5" s="79"/>
    </row>
    <row r="6" spans="1:12" s="70" customFormat="1" ht="15.75" x14ac:dyDescent="0.25">
      <c r="A6" s="284" t="s">
        <v>36</v>
      </c>
      <c r="B6" s="285"/>
      <c r="C6" s="285"/>
      <c r="D6" s="285"/>
      <c r="E6" s="382"/>
      <c r="F6" s="382"/>
      <c r="G6" s="382"/>
      <c r="H6" s="382"/>
      <c r="I6" s="382"/>
      <c r="J6" s="286"/>
    </row>
    <row r="7" spans="1:12" s="70" customFormat="1" ht="25.5" customHeight="1" x14ac:dyDescent="0.25">
      <c r="A7" s="22" t="s">
        <v>7</v>
      </c>
      <c r="B7" s="393" t="s">
        <v>8</v>
      </c>
      <c r="C7" s="394"/>
      <c r="D7" s="394"/>
      <c r="E7" s="394"/>
      <c r="F7" s="394"/>
      <c r="G7" s="394"/>
      <c r="H7" s="394"/>
      <c r="I7" s="394"/>
      <c r="J7" s="395"/>
    </row>
    <row r="8" spans="1:12" s="70" customFormat="1" ht="69" customHeight="1" x14ac:dyDescent="0.25">
      <c r="A8" s="21" t="s">
        <v>9</v>
      </c>
      <c r="B8" s="396" t="s">
        <v>10</v>
      </c>
      <c r="C8" s="397"/>
      <c r="D8" s="397"/>
      <c r="E8" s="397"/>
      <c r="F8" s="397"/>
      <c r="G8" s="397"/>
      <c r="H8" s="397"/>
      <c r="I8" s="397"/>
      <c r="J8" s="398"/>
    </row>
    <row r="9" spans="1:12" ht="50.25" customHeight="1" x14ac:dyDescent="0.25">
      <c r="A9" s="65" t="s">
        <v>39</v>
      </c>
      <c r="B9" s="52" t="s">
        <v>40</v>
      </c>
      <c r="C9" s="29" t="s">
        <v>41</v>
      </c>
      <c r="D9" s="30" t="s">
        <v>42</v>
      </c>
      <c r="E9" s="71" t="s">
        <v>80</v>
      </c>
      <c r="F9" s="75" t="s">
        <v>81</v>
      </c>
      <c r="G9" s="75" t="s">
        <v>82</v>
      </c>
      <c r="H9" s="75" t="s">
        <v>83</v>
      </c>
      <c r="I9" s="75" t="s">
        <v>84</v>
      </c>
      <c r="J9" s="80" t="s">
        <v>85</v>
      </c>
      <c r="L9" s="198" t="s">
        <v>296</v>
      </c>
    </row>
    <row r="10" spans="1:12" ht="110.25" customHeight="1" x14ac:dyDescent="0.25">
      <c r="A10" s="384" t="s">
        <v>323</v>
      </c>
      <c r="B10" s="214" t="str">
        <f>'PRIORIZACIÓN DE CAUSA'!B33</f>
        <v xml:space="preserve">Desconocimiento del proceso por parte del personal de planta y contrato. </v>
      </c>
      <c r="C10" s="385" t="s">
        <v>333</v>
      </c>
      <c r="D10" s="215" t="s">
        <v>326</v>
      </c>
      <c r="E10" s="385" t="s">
        <v>329</v>
      </c>
      <c r="F10" s="386" t="s">
        <v>155</v>
      </c>
      <c r="G10" s="386" t="s">
        <v>155</v>
      </c>
      <c r="H10" s="386" t="s">
        <v>155</v>
      </c>
      <c r="I10" s="386" t="s">
        <v>155</v>
      </c>
      <c r="J10" s="399" t="str">
        <f>IF(F10="NA","GESTION",IF(G10="NA","GESTION",IF(H10="NA","GESTION",IF(I10="NA","GESTION",IF(F10&lt;&gt;"X"," ",IF(G10&lt;&gt;"X"," ",IF(H10&lt;&gt;"X"," ",IF(I10&lt;&gt;"X"," ","CORRUPCION"))))))))</f>
        <v>CORRUPCION</v>
      </c>
    </row>
    <row r="11" spans="1:12" ht="107.25" customHeight="1" x14ac:dyDescent="0.25">
      <c r="A11" s="384"/>
      <c r="B11" s="214" t="str">
        <f>'PRIORIZACIÓN DE CAUSA'!B35</f>
        <v>Falta de responsabilidad del personal frente a sus compromisos que dan cumplimiento al objetivo del proceso.</v>
      </c>
      <c r="C11" s="400"/>
      <c r="D11" s="215" t="s">
        <v>327</v>
      </c>
      <c r="E11" s="385"/>
      <c r="F11" s="386"/>
      <c r="G11" s="386"/>
      <c r="H11" s="386"/>
      <c r="I11" s="386"/>
      <c r="J11" s="399"/>
    </row>
    <row r="12" spans="1:12" ht="107.25" customHeight="1" thickBot="1" x14ac:dyDescent="0.3">
      <c r="A12" s="384"/>
      <c r="B12" s="214" t="str">
        <f>'PRIORIZACIÓN DE CAUSA'!B21</f>
        <v xml:space="preserve">Ausencia de  sentido de pertenencia por parte del personal con la entidad </v>
      </c>
      <c r="C12" s="400"/>
      <c r="D12" s="215" t="s">
        <v>328</v>
      </c>
      <c r="E12" s="385"/>
      <c r="F12" s="386"/>
      <c r="G12" s="386"/>
      <c r="H12" s="386"/>
      <c r="I12" s="386"/>
      <c r="J12" s="399"/>
    </row>
    <row r="13" spans="1:12" ht="111" customHeight="1" x14ac:dyDescent="0.25">
      <c r="A13" s="384" t="s">
        <v>331</v>
      </c>
      <c r="B13" s="214" t="str">
        <f>'PRIORIZACIÓN DE CAUSA'!B23</f>
        <v>Dificultades en la planeacion para el cumplimiento del objetivo del proceso de de gestion estrategica y territorial</v>
      </c>
      <c r="C13" s="385" t="s">
        <v>334</v>
      </c>
      <c r="D13" s="214" t="s">
        <v>328</v>
      </c>
      <c r="E13" s="401" t="s">
        <v>330</v>
      </c>
      <c r="F13" s="386" t="s">
        <v>155</v>
      </c>
      <c r="G13" s="386" t="s">
        <v>155</v>
      </c>
      <c r="H13" s="386" t="s">
        <v>155</v>
      </c>
      <c r="I13" s="386" t="s">
        <v>156</v>
      </c>
      <c r="J13" s="399" t="str">
        <f>IF(F13="NA","GESTION",IF(G13="NA","GESTION",IF(H13="NA","GESTION",IF(I13="NA","GESTION",IF(F13&lt;&gt;"X"," ",IF(G13&lt;&gt;"X"," ",IF(H13&lt;&gt;"X"," ",IF(I13&lt;&gt;"X"," ","CORRUPCION"))))))))</f>
        <v>GESTION</v>
      </c>
    </row>
    <row r="14" spans="1:12" ht="69.75" customHeight="1" x14ac:dyDescent="0.25">
      <c r="A14" s="384"/>
      <c r="B14" s="214" t="str">
        <f>'PRIORIZACIÓN DE CAUSA'!B25</f>
        <v>incumplimiento de la ejecucion de los procedimientos y tramites internos</v>
      </c>
      <c r="C14" s="385"/>
      <c r="D14" s="214" t="s">
        <v>335</v>
      </c>
      <c r="E14" s="402"/>
      <c r="F14" s="386"/>
      <c r="G14" s="386"/>
      <c r="H14" s="386"/>
      <c r="I14" s="386"/>
      <c r="J14" s="399"/>
    </row>
    <row r="15" spans="1:12" ht="64.5" customHeight="1" x14ac:dyDescent="0.25">
      <c r="A15" s="384"/>
      <c r="B15" s="387" t="str">
        <f>'PRIORIZACIÓN DE CAUSA'!B27</f>
        <v xml:space="preserve">Falta de claridad e incumplimientos de los procedimientos  en los  procesos que se  interrelacionan y que sirven de proveedores entre si.  </v>
      </c>
      <c r="C15" s="385"/>
      <c r="D15" s="385" t="s">
        <v>336</v>
      </c>
      <c r="E15" s="402"/>
      <c r="F15" s="386"/>
      <c r="G15" s="386"/>
      <c r="H15" s="386"/>
      <c r="I15" s="386"/>
      <c r="J15" s="399"/>
    </row>
    <row r="16" spans="1:12" ht="51" customHeight="1" x14ac:dyDescent="0.25">
      <c r="A16" s="384"/>
      <c r="B16" s="392"/>
      <c r="C16" s="385"/>
      <c r="D16" s="385"/>
      <c r="E16" s="392"/>
      <c r="F16" s="386"/>
      <c r="G16" s="386"/>
      <c r="H16" s="386"/>
      <c r="I16" s="386"/>
      <c r="J16" s="399"/>
    </row>
    <row r="17" spans="1:10" ht="81.75" customHeight="1" x14ac:dyDescent="0.25">
      <c r="A17" s="384" t="s">
        <v>364</v>
      </c>
      <c r="B17" s="220" t="str">
        <f>'PRIORIZACIÓN DE CAUSA'!B36</f>
        <v>Personas externas acceden a la informacion de uso exculsivo de la entidad.</v>
      </c>
      <c r="C17" s="385" t="s">
        <v>334</v>
      </c>
      <c r="D17" s="62" t="s">
        <v>366</v>
      </c>
      <c r="E17" s="387" t="s">
        <v>363</v>
      </c>
      <c r="F17" s="386" t="s">
        <v>155</v>
      </c>
      <c r="G17" s="386" t="s">
        <v>156</v>
      </c>
      <c r="H17" s="386" t="s">
        <v>156</v>
      </c>
      <c r="I17" s="386" t="s">
        <v>155</v>
      </c>
      <c r="J17" s="399" t="str">
        <f>IF(F17="NA","GESTION",IF(G17="NA","GESTION",IF(H17="NA","GESTION",IF(I17="NA","GESTION",IF(F17&lt;&gt;"X"," ",IF(G17&lt;&gt;"X"," ",IF(H17&lt;&gt;"X"," ",IF(I17&lt;&gt;"X"," ","CORRUPCION"))))))))</f>
        <v>GESTION</v>
      </c>
    </row>
    <row r="18" spans="1:10" ht="58.5" customHeight="1" x14ac:dyDescent="0.25">
      <c r="A18" s="384"/>
      <c r="B18" s="387" t="str">
        <f>'PRIORIZACIÓN DE CAUSA'!B37</f>
        <v xml:space="preserve">Dificultad de la sistematizacion de la documentacion fisica, debido a obsolecencia tecnologica. </v>
      </c>
      <c r="C18" s="385"/>
      <c r="D18" s="390" t="s">
        <v>327</v>
      </c>
      <c r="E18" s="388"/>
      <c r="F18" s="386"/>
      <c r="G18" s="386"/>
      <c r="H18" s="386"/>
      <c r="I18" s="386"/>
      <c r="J18" s="399"/>
    </row>
    <row r="19" spans="1:10" ht="67.5" customHeight="1" x14ac:dyDescent="0.25">
      <c r="A19" s="384"/>
      <c r="B19" s="392"/>
      <c r="C19" s="385"/>
      <c r="D19" s="391"/>
      <c r="E19" s="389"/>
      <c r="F19" s="386"/>
      <c r="G19" s="386"/>
      <c r="H19" s="386"/>
      <c r="I19" s="386"/>
      <c r="J19" s="399"/>
    </row>
    <row r="20" spans="1:10" ht="15.75" thickBot="1" x14ac:dyDescent="0.3">
      <c r="D20" s="231"/>
    </row>
  </sheetData>
  <mergeCells count="39">
    <mergeCell ref="B7:J7"/>
    <mergeCell ref="B8:J8"/>
    <mergeCell ref="G17:G19"/>
    <mergeCell ref="H17:H19"/>
    <mergeCell ref="I17:I19"/>
    <mergeCell ref="J17:J19"/>
    <mergeCell ref="H10:H12"/>
    <mergeCell ref="I10:I12"/>
    <mergeCell ref="J10:J12"/>
    <mergeCell ref="C10:C12"/>
    <mergeCell ref="E13:E16"/>
    <mergeCell ref="F13:F16"/>
    <mergeCell ref="D15:D16"/>
    <mergeCell ref="B15:B16"/>
    <mergeCell ref="J13:J16"/>
    <mergeCell ref="G13:G16"/>
    <mergeCell ref="H13:H16"/>
    <mergeCell ref="I13:I16"/>
    <mergeCell ref="A17:A19"/>
    <mergeCell ref="C17:C19"/>
    <mergeCell ref="E17:E19"/>
    <mergeCell ref="F17:F19"/>
    <mergeCell ref="D18:D19"/>
    <mergeCell ref="B18:B19"/>
    <mergeCell ref="A10:A12"/>
    <mergeCell ref="E10:E12"/>
    <mergeCell ref="F10:F12"/>
    <mergeCell ref="G10:G12"/>
    <mergeCell ref="A13:A16"/>
    <mergeCell ref="C13:C16"/>
    <mergeCell ref="A1:A4"/>
    <mergeCell ref="J1:J4"/>
    <mergeCell ref="A6:J6"/>
    <mergeCell ref="F1:I1"/>
    <mergeCell ref="F2:I2"/>
    <mergeCell ref="F3:I3"/>
    <mergeCell ref="F4:I4"/>
    <mergeCell ref="B1:E1"/>
    <mergeCell ref="B2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topLeftCell="A9" zoomScale="106" zoomScaleNormal="106" workbookViewId="0">
      <pane ySplit="1" topLeftCell="A16" activePane="bottomLeft" state="frozen"/>
      <selection activeCell="A9" sqref="A9"/>
      <selection pane="bottomLeft" activeCell="D17" sqref="D17"/>
    </sheetView>
  </sheetViews>
  <sheetFormatPr baseColWidth="10" defaultColWidth="11.42578125" defaultRowHeight="15" x14ac:dyDescent="0.25"/>
  <cols>
    <col min="1" max="1" width="31" style="216" customWidth="1"/>
    <col min="2" max="2" width="47.42578125" customWidth="1"/>
    <col min="3" max="3" width="27.28515625" customWidth="1"/>
    <col min="4" max="4" width="31.85546875" customWidth="1"/>
    <col min="5" max="5" width="15" customWidth="1"/>
    <col min="6" max="6" width="14.5703125" customWidth="1"/>
  </cols>
  <sheetData>
    <row r="1" spans="1:6" ht="28.5" customHeight="1" x14ac:dyDescent="0.25">
      <c r="A1" s="403"/>
      <c r="B1" s="256" t="s">
        <v>0</v>
      </c>
      <c r="C1" s="256"/>
      <c r="D1" s="312" t="s">
        <v>1</v>
      </c>
      <c r="E1" s="312"/>
      <c r="F1" s="277"/>
    </row>
    <row r="2" spans="1:6" x14ac:dyDescent="0.25">
      <c r="A2" s="404"/>
      <c r="B2" s="256" t="s">
        <v>86</v>
      </c>
      <c r="C2" s="256"/>
      <c r="D2" s="312" t="s">
        <v>34</v>
      </c>
      <c r="E2" s="312"/>
      <c r="F2" s="278"/>
    </row>
    <row r="3" spans="1:6" ht="15" customHeight="1" x14ac:dyDescent="0.25">
      <c r="A3" s="404"/>
      <c r="B3" s="256"/>
      <c r="C3" s="256"/>
      <c r="D3" s="312" t="s">
        <v>4</v>
      </c>
      <c r="E3" s="312"/>
      <c r="F3" s="278"/>
    </row>
    <row r="4" spans="1:6" ht="15.75" thickBot="1" x14ac:dyDescent="0.3">
      <c r="A4" s="405"/>
      <c r="B4" s="256"/>
      <c r="C4" s="256"/>
      <c r="D4" s="312" t="s">
        <v>5</v>
      </c>
      <c r="E4" s="312"/>
      <c r="F4" s="279"/>
    </row>
    <row r="5" spans="1:6" ht="15.75" thickBot="1" x14ac:dyDescent="0.3"/>
    <row r="6" spans="1:6" s="70" customFormat="1" ht="15.75" x14ac:dyDescent="0.25">
      <c r="A6" s="284" t="s">
        <v>87</v>
      </c>
      <c r="B6" s="285"/>
      <c r="C6" s="285"/>
      <c r="D6" s="382"/>
      <c r="E6" s="382"/>
      <c r="F6" s="286"/>
    </row>
    <row r="7" spans="1:6" s="70" customFormat="1" ht="25.5" customHeight="1" x14ac:dyDescent="0.25">
      <c r="A7" s="217" t="s">
        <v>7</v>
      </c>
      <c r="B7" s="409"/>
      <c r="C7" s="409"/>
      <c r="D7" s="409"/>
      <c r="E7" s="409"/>
      <c r="F7" s="409"/>
    </row>
    <row r="8" spans="1:6" s="70" customFormat="1" ht="40.5" customHeight="1" x14ac:dyDescent="0.25">
      <c r="A8" s="218" t="s">
        <v>9</v>
      </c>
      <c r="B8" s="409"/>
      <c r="C8" s="409"/>
      <c r="D8" s="409"/>
      <c r="E8" s="409"/>
      <c r="F8" s="409"/>
    </row>
    <row r="9" spans="1:6" ht="39.75" customHeight="1" x14ac:dyDescent="0.25">
      <c r="A9" s="219" t="s">
        <v>80</v>
      </c>
      <c r="B9" s="71" t="s">
        <v>88</v>
      </c>
      <c r="C9" s="71" t="s">
        <v>89</v>
      </c>
      <c r="D9" s="72" t="s">
        <v>90</v>
      </c>
      <c r="E9" s="407" t="s">
        <v>91</v>
      </c>
      <c r="F9" s="407"/>
    </row>
    <row r="10" spans="1:6" ht="76.5" customHeight="1" x14ac:dyDescent="0.25">
      <c r="A10" s="406" t="str">
        <f>'IDENTIFICACION(GyC)'!E10:E12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0" s="406" t="s">
        <v>340</v>
      </c>
      <c r="C10" s="408" t="s">
        <v>338</v>
      </c>
      <c r="D10" s="214" t="str">
        <f>'IDENTIFICACION(GyC)'!B10</f>
        <v xml:space="preserve">Desconocimiento del proceso por parte del personal de planta y contrato. </v>
      </c>
      <c r="E10" s="406" t="str">
        <f>'IDENTIFICACION(GyC)'!D10</f>
        <v>Retrasos en los tramitess</v>
      </c>
      <c r="F10" s="406"/>
    </row>
    <row r="11" spans="1:6" ht="76.5" customHeight="1" x14ac:dyDescent="0.25">
      <c r="A11" s="406"/>
      <c r="B11" s="406"/>
      <c r="C11" s="408"/>
      <c r="D11" s="387" t="str">
        <f>'IDENTIFICACION(GyC)'!B11</f>
        <v>Falta de responsabilidad del personal frente a sus compromisos que dan cumplimiento al objetivo del proceso.</v>
      </c>
      <c r="E11" s="406" t="str">
        <f>'IDENTIFICACION(GyC)'!D11</f>
        <v>Investigaciones y sanciones por los entes de control de tipo judicioal, penal y disciplinario</v>
      </c>
      <c r="F11" s="406"/>
    </row>
    <row r="12" spans="1:6" ht="88.5" customHeight="1" x14ac:dyDescent="0.25">
      <c r="A12" s="406"/>
      <c r="B12" s="406"/>
      <c r="C12" s="408"/>
      <c r="D12" s="392"/>
      <c r="E12" s="406" t="str">
        <f>'IDENTIFICACION(GyC)'!D12</f>
        <v xml:space="preserve">Afectacion  de la imagen corporativa </v>
      </c>
      <c r="F12" s="406"/>
    </row>
    <row r="13" spans="1:6" ht="92.25" customHeight="1" x14ac:dyDescent="0.25">
      <c r="A13" s="406" t="str">
        <f>'IDENTIFICACION(GyC)'!E13:E16</f>
        <v>Incumplimiento en la consolidacion y/o publicacion de la informacion reportada por los provedores.</v>
      </c>
      <c r="B13" s="406" t="s">
        <v>341</v>
      </c>
      <c r="C13" s="408" t="s">
        <v>339</v>
      </c>
      <c r="D13" s="387" t="str">
        <f>'IDENTIFICACION(GyC)'!B13</f>
        <v>Dificultades en la planeacion para el cumplimiento del objetivo del proceso de de gestion estrategica y territorial</v>
      </c>
      <c r="E13" s="406" t="str">
        <f>'IDENTIFICACION(GyC)'!D13</f>
        <v xml:space="preserve">Afectacion  de la imagen corporativa </v>
      </c>
      <c r="F13" s="406"/>
    </row>
    <row r="14" spans="1:6" ht="102.75" customHeight="1" x14ac:dyDescent="0.25">
      <c r="A14" s="406"/>
      <c r="B14" s="406"/>
      <c r="C14" s="408"/>
      <c r="D14" s="392"/>
      <c r="E14" s="406" t="str">
        <f>'IDENTIFICACION(GyC)'!D14</f>
        <v xml:space="preserve">Sanciones disciplinarias y fiscales </v>
      </c>
      <c r="F14" s="406"/>
    </row>
    <row r="15" spans="1:6" ht="97.5" customHeight="1" x14ac:dyDescent="0.25">
      <c r="A15" s="406"/>
      <c r="B15" s="406"/>
      <c r="C15" s="408"/>
      <c r="D15" s="387" t="str">
        <f>'IDENTIFICACION(GyC)'!B15:B16</f>
        <v xml:space="preserve">Falta de claridad e incumplimientos de los procedimientos  en los  procesos que se  interrelacionan y que sirven de proveedores entre si.  </v>
      </c>
      <c r="E15" s="412" t="str">
        <f>'IDENTIFICACION(GyC)'!D15:D16</f>
        <v>Afectacion en los desembolsos del sistema general de participaciones y de mas</v>
      </c>
      <c r="F15" s="413"/>
    </row>
    <row r="16" spans="1:6" ht="82.5" customHeight="1" x14ac:dyDescent="0.25">
      <c r="A16" s="406"/>
      <c r="B16" s="406"/>
      <c r="C16" s="408"/>
      <c r="D16" s="392"/>
      <c r="E16" s="414"/>
      <c r="F16" s="415"/>
    </row>
    <row r="17" spans="1:6" ht="94.5" customHeight="1" x14ac:dyDescent="0.25">
      <c r="A17" s="406" t="str">
        <f>'IDENTIFICACION(GyC)'!E17:E19</f>
        <v xml:space="preserve"> Perdida de informacion fisica y virtual por incumplimiento a los procesos establecidos y/o afectaciones ambientales y fallas locativas  </v>
      </c>
      <c r="B17" s="406"/>
      <c r="C17" s="408" t="s">
        <v>339</v>
      </c>
      <c r="D17" s="214" t="str">
        <f>'IDENTIFICACION(GyC)'!B17</f>
        <v>Personas externas acceden a la informacion de uso exculsivo de la entidad.</v>
      </c>
      <c r="E17" s="406" t="str">
        <f>'IDENTIFICACION(GyC)'!D17</f>
        <v xml:space="preserve">Perdida de informacion critica que puede ser recuperada de forma parcial e incompleta o no recuperada </v>
      </c>
      <c r="F17" s="406"/>
    </row>
    <row r="18" spans="1:6" ht="63" customHeight="1" x14ac:dyDescent="0.25">
      <c r="A18" s="406"/>
      <c r="B18" s="406"/>
      <c r="C18" s="408"/>
      <c r="D18" s="410" t="str">
        <f>'IDENTIFICACION(GyC)'!B18:B19</f>
        <v xml:space="preserve">Dificultad de la sistematizacion de la documentacion fisica, debido a obsolecencia tecnologica. </v>
      </c>
      <c r="E18" s="412" t="str">
        <f>'IDENTIFICACION(GyC)'!D18:D19</f>
        <v>Investigaciones y sanciones por los entes de control de tipo judicioal, penal y disciplinario</v>
      </c>
      <c r="F18" s="413"/>
    </row>
    <row r="19" spans="1:6" ht="23.25" customHeight="1" x14ac:dyDescent="0.25">
      <c r="A19" s="406"/>
      <c r="B19" s="406"/>
      <c r="C19" s="408"/>
      <c r="D19" s="411"/>
      <c r="E19" s="414"/>
      <c r="F19" s="415"/>
    </row>
    <row r="20" spans="1:6" ht="42" customHeight="1" x14ac:dyDescent="0.25">
      <c r="A20" s="417"/>
      <c r="B20" s="325"/>
      <c r="C20" s="365"/>
      <c r="D20" s="193"/>
      <c r="E20" s="416"/>
      <c r="F20" s="416"/>
    </row>
    <row r="21" spans="1:6" ht="79.5" customHeight="1" x14ac:dyDescent="0.25">
      <c r="A21" s="417"/>
      <c r="B21" s="325"/>
      <c r="C21" s="365"/>
      <c r="D21" s="193"/>
      <c r="E21" s="416"/>
      <c r="F21" s="416"/>
    </row>
  </sheetData>
  <mergeCells count="38">
    <mergeCell ref="E20:F20"/>
    <mergeCell ref="E21:F21"/>
    <mergeCell ref="A20:A21"/>
    <mergeCell ref="B20:B21"/>
    <mergeCell ref="C20:C21"/>
    <mergeCell ref="D18:D19"/>
    <mergeCell ref="E18:F19"/>
    <mergeCell ref="E14:F14"/>
    <mergeCell ref="A17:A19"/>
    <mergeCell ref="B17:B19"/>
    <mergeCell ref="C17:C19"/>
    <mergeCell ref="A13:A16"/>
    <mergeCell ref="B13:B16"/>
    <mergeCell ref="C13:C16"/>
    <mergeCell ref="E17:F17"/>
    <mergeCell ref="E13:F13"/>
    <mergeCell ref="D15:D16"/>
    <mergeCell ref="E15:F16"/>
    <mergeCell ref="D13:D14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D11:D12"/>
    <mergeCell ref="A1:A4"/>
    <mergeCell ref="B1:C1"/>
    <mergeCell ref="D1:E1"/>
    <mergeCell ref="F1:F4"/>
    <mergeCell ref="B2:C4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0" zoomScaleNormal="110" workbookViewId="0">
      <pane ySplit="1" topLeftCell="A10" activePane="bottomLeft" state="frozen"/>
      <selection activeCell="A9" sqref="A9"/>
      <selection pane="bottomLeft" activeCell="J14" sqref="J14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</cols>
  <sheetData>
    <row r="1" spans="1:20" ht="27.75" customHeight="1" x14ac:dyDescent="0.25">
      <c r="A1" s="270"/>
      <c r="B1" s="273" t="s">
        <v>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429"/>
      <c r="Q1" s="312" t="s">
        <v>93</v>
      </c>
      <c r="R1" s="312"/>
      <c r="S1" s="312"/>
      <c r="T1" s="277"/>
    </row>
    <row r="2" spans="1:20" ht="20.25" customHeight="1" x14ac:dyDescent="0.25">
      <c r="A2" s="271"/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362"/>
      <c r="Q2" s="312" t="s">
        <v>34</v>
      </c>
      <c r="R2" s="312"/>
      <c r="S2" s="312"/>
      <c r="T2" s="278"/>
    </row>
    <row r="3" spans="1:20" ht="18.75" customHeight="1" x14ac:dyDescent="0.25">
      <c r="A3" s="271"/>
      <c r="B3" s="280" t="s">
        <v>94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361"/>
      <c r="Q3" s="312" t="s">
        <v>4</v>
      </c>
      <c r="R3" s="312"/>
      <c r="S3" s="312"/>
      <c r="T3" s="278"/>
    </row>
    <row r="4" spans="1:20" ht="19.5" customHeight="1" thickBot="1" x14ac:dyDescent="0.3">
      <c r="A4" s="272"/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430"/>
      <c r="Q4" s="312" t="s">
        <v>5</v>
      </c>
      <c r="R4" s="312"/>
      <c r="S4" s="312"/>
      <c r="T4" s="279"/>
    </row>
    <row r="5" spans="1:20" ht="15.75" thickBot="1" x14ac:dyDescent="0.3"/>
    <row r="6" spans="1:20" ht="15.75" x14ac:dyDescent="0.25">
      <c r="A6" s="418" t="s">
        <v>95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20"/>
      <c r="P6" s="420"/>
      <c r="Q6" s="420"/>
      <c r="R6" s="420"/>
      <c r="S6" s="420"/>
      <c r="T6" s="421"/>
    </row>
    <row r="7" spans="1:20" ht="33" customHeight="1" x14ac:dyDescent="0.25">
      <c r="A7" s="95" t="s">
        <v>7</v>
      </c>
      <c r="B7" s="426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8"/>
    </row>
    <row r="8" spans="1:20" ht="33" customHeight="1" x14ac:dyDescent="0.25">
      <c r="A8" s="96" t="s">
        <v>9</v>
      </c>
      <c r="B8" s="426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8"/>
    </row>
    <row r="9" spans="1:20" ht="37.5" customHeight="1" x14ac:dyDescent="0.25">
      <c r="A9" s="431" t="s">
        <v>80</v>
      </c>
      <c r="B9" s="431"/>
      <c r="C9" s="433" t="s">
        <v>96</v>
      </c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</row>
    <row r="10" spans="1:20" ht="25.5" customHeight="1" x14ac:dyDescent="0.25">
      <c r="A10" s="432"/>
      <c r="B10" s="432"/>
      <c r="C10" s="106" t="s">
        <v>50</v>
      </c>
      <c r="D10" s="106" t="s">
        <v>51</v>
      </c>
      <c r="E10" s="106" t="s">
        <v>52</v>
      </c>
      <c r="F10" s="106" t="s">
        <v>53</v>
      </c>
      <c r="G10" s="106" t="s">
        <v>54</v>
      </c>
      <c r="H10" s="106" t="s">
        <v>55</v>
      </c>
      <c r="I10" s="106" t="s">
        <v>56</v>
      </c>
      <c r="J10" s="106" t="s">
        <v>57</v>
      </c>
      <c r="K10" s="106" t="s">
        <v>58</v>
      </c>
      <c r="L10" s="106" t="s">
        <v>59</v>
      </c>
      <c r="M10" s="106" t="s">
        <v>60</v>
      </c>
      <c r="N10" s="106" t="s">
        <v>61</v>
      </c>
      <c r="O10" s="106" t="s">
        <v>62</v>
      </c>
      <c r="P10" s="106" t="s">
        <v>63</v>
      </c>
      <c r="Q10" s="106" t="s">
        <v>64</v>
      </c>
      <c r="R10" s="106" t="s">
        <v>65</v>
      </c>
      <c r="S10" s="97" t="s">
        <v>66</v>
      </c>
      <c r="T10" s="107" t="s">
        <v>97</v>
      </c>
    </row>
    <row r="11" spans="1:20" ht="103.5" customHeight="1" x14ac:dyDescent="0.25">
      <c r="A11" s="422" t="str">
        <f>DESCRIPCION!A10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423"/>
      <c r="C11" s="100">
        <v>4</v>
      </c>
      <c r="D11" s="100">
        <v>5</v>
      </c>
      <c r="E11" s="100">
        <v>5</v>
      </c>
      <c r="F11" s="100"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3">
        <f>SUM(C11:Q11)</f>
        <v>19</v>
      </c>
      <c r="S11" s="104">
        <f>IF(ISERROR(AVERAGE(C11:Q11)),0,AVERAGE(C11:Q11))</f>
        <v>4.75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59.25" customHeight="1" x14ac:dyDescent="0.25">
      <c r="A12" s="422" t="str">
        <f>DESCRIPCION!A13</f>
        <v>Incumplimiento en la consolidacion y/o publicacion de la informacion reportada por los provedores.</v>
      </c>
      <c r="B12" s="423"/>
      <c r="C12" s="100">
        <v>3</v>
      </c>
      <c r="D12" s="100">
        <v>4</v>
      </c>
      <c r="E12" s="100">
        <v>3</v>
      </c>
      <c r="F12" s="100"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3">
        <f t="shared" ref="R12:R21" si="0">SUM(C12:Q12)</f>
        <v>13</v>
      </c>
      <c r="S12" s="104">
        <f t="shared" ref="S12:S21" si="1">IF(ISERROR(AVERAGE(C12:Q12)),0,AVERAGE(C12:Q12))</f>
        <v>3.25</v>
      </c>
      <c r="T12" s="54" t="str">
        <f t="shared" ref="T12:T21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84" customHeight="1" x14ac:dyDescent="0.25">
      <c r="A13" s="422" t="str">
        <f>DESCRIPCION!A17</f>
        <v xml:space="preserve"> Perdida de informacion fisica y virtual por incumplimiento a los procesos establecidos y/o afectaciones ambientales y fallas locativas  </v>
      </c>
      <c r="B13" s="423"/>
      <c r="C13" s="100">
        <v>3</v>
      </c>
      <c r="D13" s="100">
        <v>2</v>
      </c>
      <c r="E13" s="100">
        <v>4</v>
      </c>
      <c r="F13" s="100">
        <v>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3">
        <f t="shared" si="0"/>
        <v>14</v>
      </c>
      <c r="S13" s="104">
        <f t="shared" si="1"/>
        <v>3.5</v>
      </c>
      <c r="T13" s="54" t="str">
        <f t="shared" si="2"/>
        <v>Posible</v>
      </c>
    </row>
    <row r="14" spans="1:20" ht="65.25" customHeight="1" x14ac:dyDescent="0.25">
      <c r="A14" s="422"/>
      <c r="B14" s="42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3">
        <f t="shared" si="0"/>
        <v>0</v>
      </c>
      <c r="S14" s="104">
        <f t="shared" si="1"/>
        <v>0</v>
      </c>
      <c r="T14" s="54" t="str">
        <f t="shared" si="2"/>
        <v xml:space="preserve"> </v>
      </c>
    </row>
    <row r="15" spans="1:20" ht="39.75" customHeight="1" x14ac:dyDescent="0.25">
      <c r="A15" s="424"/>
      <c r="B15" s="42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3">
        <f t="shared" si="0"/>
        <v>0</v>
      </c>
      <c r="S15" s="104">
        <f t="shared" si="1"/>
        <v>0</v>
      </c>
      <c r="T15" s="54" t="str">
        <f t="shared" si="2"/>
        <v xml:space="preserve"> </v>
      </c>
    </row>
    <row r="16" spans="1:20" ht="39.75" customHeight="1" x14ac:dyDescent="0.25">
      <c r="A16" s="424"/>
      <c r="B16" s="425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3">
        <f t="shared" si="0"/>
        <v>0</v>
      </c>
      <c r="S16" s="104">
        <f t="shared" si="1"/>
        <v>0</v>
      </c>
      <c r="T16" s="54" t="str">
        <f t="shared" si="2"/>
        <v xml:space="preserve"> </v>
      </c>
    </row>
    <row r="17" spans="1:20" ht="39.75" customHeight="1" x14ac:dyDescent="0.25">
      <c r="A17" s="424"/>
      <c r="B17" s="425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3">
        <f t="shared" si="0"/>
        <v>0</v>
      </c>
      <c r="S17" s="104">
        <f t="shared" si="1"/>
        <v>0</v>
      </c>
      <c r="T17" s="54" t="str">
        <f t="shared" si="2"/>
        <v xml:space="preserve"> </v>
      </c>
    </row>
    <row r="18" spans="1:20" ht="39.75" customHeight="1" x14ac:dyDescent="0.25">
      <c r="A18" s="424"/>
      <c r="B18" s="425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3">
        <f t="shared" si="0"/>
        <v>0</v>
      </c>
      <c r="S18" s="104">
        <f t="shared" si="1"/>
        <v>0</v>
      </c>
      <c r="T18" s="54" t="str">
        <f t="shared" si="2"/>
        <v xml:space="preserve"> </v>
      </c>
    </row>
    <row r="19" spans="1:20" ht="39.75" customHeight="1" x14ac:dyDescent="0.25">
      <c r="A19" s="424"/>
      <c r="B19" s="425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3">
        <f t="shared" si="0"/>
        <v>0</v>
      </c>
      <c r="S19" s="104">
        <f t="shared" si="1"/>
        <v>0</v>
      </c>
      <c r="T19" s="54" t="str">
        <f t="shared" si="2"/>
        <v xml:space="preserve"> </v>
      </c>
    </row>
    <row r="20" spans="1:20" ht="39.75" customHeight="1" x14ac:dyDescent="0.25">
      <c r="A20" s="424"/>
      <c r="B20" s="42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3">
        <f t="shared" si="0"/>
        <v>0</v>
      </c>
      <c r="S20" s="104">
        <f t="shared" si="1"/>
        <v>0</v>
      </c>
      <c r="T20" s="54" t="str">
        <f t="shared" si="2"/>
        <v xml:space="preserve"> </v>
      </c>
    </row>
    <row r="21" spans="1:20" ht="39.75" customHeight="1" x14ac:dyDescent="0.25">
      <c r="A21" s="424"/>
      <c r="B21" s="425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3">
        <f t="shared" si="0"/>
        <v>0</v>
      </c>
      <c r="S21" s="104">
        <f t="shared" si="1"/>
        <v>0</v>
      </c>
      <c r="T21" s="54" t="str">
        <f t="shared" si="2"/>
        <v xml:space="preserve"> </v>
      </c>
    </row>
  </sheetData>
  <mergeCells count="24"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140" zoomScaleNormal="140" workbookViewId="0">
      <pane ySplit="1" topLeftCell="A10" activePane="bottomLeft" state="frozen"/>
      <selection activeCell="A9" sqref="A9"/>
      <selection pane="bottomLeft" activeCell="B12" sqref="B12"/>
    </sheetView>
  </sheetViews>
  <sheetFormatPr baseColWidth="10" defaultColWidth="11.42578125" defaultRowHeight="15" x14ac:dyDescent="0.25"/>
  <cols>
    <col min="1" max="1" width="34" customWidth="1"/>
    <col min="2" max="2" width="22.42578125" customWidth="1"/>
    <col min="3" max="3" width="24.140625" customWidth="1"/>
    <col min="4" max="4" width="32.7109375" customWidth="1"/>
    <col min="5" max="5" width="39.42578125" customWidth="1"/>
    <col min="6" max="6" width="17.85546875" customWidth="1"/>
  </cols>
  <sheetData>
    <row r="1" spans="1:6" ht="22.5" customHeight="1" x14ac:dyDescent="0.25">
      <c r="A1" s="446"/>
      <c r="B1" s="441" t="s">
        <v>0</v>
      </c>
      <c r="C1" s="274"/>
      <c r="D1" s="429"/>
      <c r="E1" s="61" t="s">
        <v>98</v>
      </c>
      <c r="F1" s="277"/>
    </row>
    <row r="2" spans="1:6" ht="15.75" customHeight="1" x14ac:dyDescent="0.25">
      <c r="A2" s="446"/>
      <c r="B2" s="442"/>
      <c r="C2" s="443"/>
      <c r="D2" s="444"/>
      <c r="E2" s="62" t="s">
        <v>2</v>
      </c>
      <c r="F2" s="278"/>
    </row>
    <row r="3" spans="1:6" ht="15" customHeight="1" x14ac:dyDescent="0.25">
      <c r="A3" s="446"/>
      <c r="B3" s="442" t="s">
        <v>99</v>
      </c>
      <c r="C3" s="443"/>
      <c r="D3" s="444"/>
      <c r="E3" s="62" t="s">
        <v>100</v>
      </c>
      <c r="F3" s="278"/>
    </row>
    <row r="4" spans="1:6" ht="15.75" customHeight="1" thickBot="1" x14ac:dyDescent="0.3">
      <c r="A4" s="446"/>
      <c r="B4" s="445"/>
      <c r="C4" s="283"/>
      <c r="D4" s="430"/>
      <c r="E4" s="63" t="s">
        <v>5</v>
      </c>
      <c r="F4" s="279"/>
    </row>
    <row r="6" spans="1:6" ht="33" customHeight="1" x14ac:dyDescent="0.25">
      <c r="A6" s="111" t="s">
        <v>7</v>
      </c>
      <c r="B6" s="426"/>
      <c r="C6" s="427"/>
      <c r="D6" s="427"/>
      <c r="E6" s="427"/>
      <c r="F6" s="427"/>
    </row>
    <row r="7" spans="1:6" ht="33" customHeight="1" x14ac:dyDescent="0.25">
      <c r="A7" s="112" t="s">
        <v>9</v>
      </c>
      <c r="B7" s="426"/>
      <c r="C7" s="427"/>
      <c r="D7" s="427"/>
      <c r="E7" s="427"/>
      <c r="F7" s="427"/>
    </row>
    <row r="8" spans="1:6" ht="15.75" thickBot="1" x14ac:dyDescent="0.3"/>
    <row r="9" spans="1:6" ht="51" customHeight="1" x14ac:dyDescent="0.25">
      <c r="A9" s="452" t="s">
        <v>101</v>
      </c>
      <c r="B9" s="447" t="s">
        <v>102</v>
      </c>
      <c r="C9" s="447" t="s">
        <v>103</v>
      </c>
      <c r="D9" s="447"/>
      <c r="E9" s="447"/>
      <c r="F9" s="449"/>
    </row>
    <row r="10" spans="1:6" x14ac:dyDescent="0.25">
      <c r="A10" s="453"/>
      <c r="B10" s="448"/>
      <c r="C10" s="448" t="s">
        <v>104</v>
      </c>
      <c r="D10" s="448"/>
      <c r="E10" s="450" t="s">
        <v>105</v>
      </c>
      <c r="F10" s="451"/>
    </row>
    <row r="11" spans="1:6" ht="174" customHeight="1" x14ac:dyDescent="0.25">
      <c r="A11" s="163" t="s">
        <v>330</v>
      </c>
      <c r="B11" s="103" t="s">
        <v>169</v>
      </c>
      <c r="C11" s="435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1" s="435"/>
      <c r="E11" s="439" t="str">
        <f>IF(B11="5. CATASTROFICO",+Hoja3!$B$28,IF(B11="4. MAYOR",+Hoja3!$B$29,IF(B11="3. MODERADO",+Hoja3!$B$30,IF(B11="2. MENOR",+Hoja3!$B$31,IF(B11="1.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1" s="440"/>
    </row>
    <row r="12" spans="1:6" ht="174" customHeight="1" x14ac:dyDescent="0.25">
      <c r="A12" s="163" t="str">
        <f>PROBABILIDAD!A13</f>
        <v xml:space="preserve"> Perdida de informacion fisica y virtual por incumplimiento a los procesos establecidos y/o afectaciones ambientales y fallas locativas  </v>
      </c>
      <c r="B12" s="103" t="s">
        <v>169</v>
      </c>
      <c r="C12" s="435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2" s="435"/>
      <c r="E12" s="439" t="str">
        <f>IF(B12="5. CATASTROFICO",+Hoja3!$B$28,IF(B12="4. MAYOR",+Hoja3!$B$29,IF(B12="3. MODERADO",+Hoja3!$B$30,IF(B12="2. MENOR",+Hoja3!$B$31,IF(B12="1.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2" s="440"/>
    </row>
    <row r="13" spans="1:6" ht="174" customHeight="1" x14ac:dyDescent="0.25">
      <c r="A13" s="66"/>
      <c r="B13" s="103" t="s">
        <v>106</v>
      </c>
      <c r="C13" s="435" t="str">
        <f>IF(B13="5. CATASTROFICO",+Hoja3!$C$28,IF(B13="4. MAYOR",+Hoja3!$C$29,IF(B13="3. MODERADO",+Hoja3!$C$30,IF(B13="2. MENOR",+Hoja3!$C$31,IF(B13="1. INSIGNIFICANTE",Hoja3!$C$32," ")))))</f>
        <v xml:space="preserve"> </v>
      </c>
      <c r="D13" s="435"/>
      <c r="E13" s="439" t="str">
        <f>IF(B13="5. CATASTROFICO",+Hoja3!$B$28,IF(B13="4. MAYOR",+Hoja3!$B$29,IF(B13="3. MODERADO",+Hoja3!$B$30,IF(B13="2. MENOR",+Hoja3!$B$31,IF(B13="1. INSIGNIFICANTE",Hoja3!$B$32," ")))))</f>
        <v xml:space="preserve"> </v>
      </c>
      <c r="F13" s="440"/>
    </row>
    <row r="14" spans="1:6" ht="174" customHeight="1" x14ac:dyDescent="0.25">
      <c r="A14" s="66"/>
      <c r="B14" s="103" t="s">
        <v>106</v>
      </c>
      <c r="C14" s="435" t="str">
        <f>IF(B14="5. CATASTROFICO",+Hoja3!$C$28,IF(B14="4. MAYOR",+Hoja3!$C$29,IF(B14="3. MODERADO",+Hoja3!$C$30,IF(B14="2. MENOR",+Hoja3!$C$31,IF(B14="1. INSIGNIFICANTE",Hoja3!$C$32," ")))))</f>
        <v xml:space="preserve"> </v>
      </c>
      <c r="D14" s="435"/>
      <c r="E14" s="439" t="str">
        <f>IF(B14="5. CATASTROFICO",+Hoja3!$B$28,IF(B14="4. MAYOR",+Hoja3!$B$29,IF(B14="3. MODERADO",+Hoja3!$B$30,IF(B14="2. MENOR",+Hoja3!$B$31,IF(B14="1. INSIGNIFICANTE",Hoja3!$B$32," ")))))</f>
        <v xml:space="preserve"> </v>
      </c>
      <c r="F14" s="440"/>
    </row>
    <row r="15" spans="1:6" ht="174" customHeight="1" x14ac:dyDescent="0.25">
      <c r="A15" s="66"/>
      <c r="B15" s="103" t="s">
        <v>106</v>
      </c>
      <c r="C15" s="435" t="str">
        <f>IF(B15="5. CATASTROFICO",+Hoja3!$C$28,IF(B15="4. MAYOR",+Hoja3!$C$29,IF(B15="3. MODERADO",+Hoja3!$C$30,IF(B15="2. MENOR",+Hoja3!$C$31,IF(B15="1. INSIGNIFICANTE",Hoja3!$C$32," ")))))</f>
        <v xml:space="preserve"> </v>
      </c>
      <c r="D15" s="435"/>
      <c r="E15" s="439" t="str">
        <f>IF(B15="5. CATASTROFICO",+Hoja3!$B$28,IF(B15="4. MAYOR",+Hoja3!$B$29,IF(B15="3. MODERADO",+Hoja3!$B$30,IF(B15="2. MENOR",+Hoja3!$B$31,IF(B15="1. INSIGNIFICANTE",Hoja3!$B$32," ")))))</f>
        <v xml:space="preserve"> </v>
      </c>
      <c r="F15" s="440"/>
    </row>
    <row r="16" spans="1:6" ht="174" customHeight="1" x14ac:dyDescent="0.25">
      <c r="A16" s="66"/>
      <c r="B16" s="103" t="s">
        <v>106</v>
      </c>
      <c r="C16" s="435" t="str">
        <f>IF(B16="5. CATASTROFICO",+Hoja3!$C$28,IF(B16="4. MAYOR",+Hoja3!$C$29,IF(B16="3. MODERADO",+Hoja3!$C$30,IF(B16="2. MENOR",+Hoja3!$C$31,IF(B16="1. INSIGNIFICANTE",Hoja3!$C$32," ")))))</f>
        <v xml:space="preserve"> </v>
      </c>
      <c r="D16" s="435"/>
      <c r="E16" s="439" t="str">
        <f>IF(B16="5. CATASTROFICO",+Hoja3!$B$28,IF(B16="4. MAYOR",+Hoja3!$B$29,IF(B16="3. MODERADO",+Hoja3!$B$30,IF(B16="2. MENOR",+Hoja3!$B$31,IF(B16="1. INSIGNIFICANTE",Hoja3!$B$32," ")))))</f>
        <v xml:space="preserve"> </v>
      </c>
      <c r="F16" s="440"/>
    </row>
    <row r="17" spans="1:6" ht="174" customHeight="1" x14ac:dyDescent="0.25">
      <c r="A17" s="66"/>
      <c r="B17" s="103" t="s">
        <v>106</v>
      </c>
      <c r="C17" s="435" t="str">
        <f>IF(B17="5. CATASTROFICO",+Hoja3!$C$28,IF(B17="4. MAYOR",+Hoja3!$C$29,IF(B17="3. MODERADO",+Hoja3!$C$30,IF(B17="2. MENOR",+Hoja3!$C$31,IF(B17="1. INSIGNIFICANTE",Hoja3!$C$32," ")))))</f>
        <v xml:space="preserve"> </v>
      </c>
      <c r="D17" s="435"/>
      <c r="E17" s="439" t="str">
        <f>IF(B17="5. CATASTROFICO",+Hoja3!$B$28,IF(B17="4. MAYOR",+Hoja3!$B$29,IF(B17="3. MODERADO",+Hoja3!$B$30,IF(B17="2. MENOR",+Hoja3!$B$31,IF(B17="1. INSIGNIFICANTE",Hoja3!$B$32," ")))))</f>
        <v xml:space="preserve"> </v>
      </c>
      <c r="F17" s="440"/>
    </row>
    <row r="18" spans="1:6" ht="174" customHeight="1" thickBot="1" x14ac:dyDescent="0.3">
      <c r="A18" s="67"/>
      <c r="B18" s="113" t="s">
        <v>106</v>
      </c>
      <c r="C18" s="436" t="str">
        <f>IF(B18="5. CATASTROFICO",+Hoja3!$C$28,IF(B18="4. MAYOR",+Hoja3!$C$29,IF(B18="3. MODERADO",+Hoja3!$C$30,IF(B18="2. MENOR",+Hoja3!$C$31,IF(B18="1. INSIGNIFICANTE",Hoja3!$C$32," ")))))</f>
        <v xml:space="preserve"> </v>
      </c>
      <c r="D18" s="436"/>
      <c r="E18" s="437" t="str">
        <f>IF(B18="5. CATASTROFICO",+Hoja3!$B$28,IF(B18="4. MAYOR",+Hoja3!$B$29,IF(B18="3. MODERADO",+Hoja3!$B$30,IF(B18="2. MENOR",+Hoja3!$B$31,IF(B18="1. INSIGNIFICANTE",Hoja3!$B$32," ")))))</f>
        <v xml:space="preserve"> </v>
      </c>
      <c r="F18" s="438"/>
    </row>
  </sheetData>
  <mergeCells count="27"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A10" zoomScale="110" zoomScaleNormal="110" workbookViewId="0">
      <selection activeCell="B7" sqref="B7:F7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15" customWidth="1"/>
  </cols>
  <sheetData>
    <row r="1" spans="1:6" ht="22.5" customHeight="1" x14ac:dyDescent="0.25">
      <c r="A1" s="455"/>
      <c r="B1" s="255" t="s">
        <v>0</v>
      </c>
      <c r="C1" s="467" t="s">
        <v>98</v>
      </c>
      <c r="D1" s="467"/>
      <c r="E1" s="467"/>
      <c r="F1" s="470"/>
    </row>
    <row r="2" spans="1:6" ht="15.75" customHeight="1" x14ac:dyDescent="0.25">
      <c r="A2" s="456"/>
      <c r="B2" s="256"/>
      <c r="C2" s="468" t="s">
        <v>2</v>
      </c>
      <c r="D2" s="468"/>
      <c r="E2" s="468"/>
      <c r="F2" s="471"/>
    </row>
    <row r="3" spans="1:6" ht="15" customHeight="1" x14ac:dyDescent="0.25">
      <c r="A3" s="456"/>
      <c r="B3" s="256" t="s">
        <v>107</v>
      </c>
      <c r="C3" s="468" t="s">
        <v>100</v>
      </c>
      <c r="D3" s="468"/>
      <c r="E3" s="468"/>
      <c r="F3" s="471"/>
    </row>
    <row r="4" spans="1:6" ht="15.75" customHeight="1" thickBot="1" x14ac:dyDescent="0.3">
      <c r="A4" s="457"/>
      <c r="B4" s="257"/>
      <c r="C4" s="469" t="s">
        <v>5</v>
      </c>
      <c r="D4" s="469"/>
      <c r="E4" s="469"/>
      <c r="F4" s="472"/>
    </row>
    <row r="6" spans="1:6" ht="33" customHeight="1" x14ac:dyDescent="0.25">
      <c r="A6" s="111" t="s">
        <v>7</v>
      </c>
      <c r="B6" s="426" t="s">
        <v>342</v>
      </c>
      <c r="C6" s="427"/>
      <c r="D6" s="427"/>
      <c r="E6" s="427"/>
      <c r="F6" s="427"/>
    </row>
    <row r="7" spans="1:6" ht="61.5" customHeight="1" x14ac:dyDescent="0.25">
      <c r="A7" s="112" t="s">
        <v>9</v>
      </c>
      <c r="B7" s="458" t="s">
        <v>343</v>
      </c>
      <c r="C7" s="459"/>
      <c r="D7" s="459"/>
      <c r="E7" s="459"/>
      <c r="F7" s="459"/>
    </row>
    <row r="8" spans="1:6" x14ac:dyDescent="0.25">
      <c r="A8" s="460"/>
      <c r="B8" s="460"/>
      <c r="C8" s="460"/>
      <c r="D8" s="460"/>
      <c r="E8" s="460"/>
      <c r="F8" s="460"/>
    </row>
    <row r="9" spans="1:6" ht="34.5" customHeight="1" x14ac:dyDescent="0.25">
      <c r="A9" s="454" t="s">
        <v>108</v>
      </c>
      <c r="B9" s="454" t="s">
        <v>109</v>
      </c>
      <c r="C9" s="454"/>
      <c r="D9" s="474" t="s">
        <v>110</v>
      </c>
      <c r="E9" s="474"/>
      <c r="F9" s="474" t="s">
        <v>111</v>
      </c>
    </row>
    <row r="10" spans="1:6" ht="21" customHeight="1" x14ac:dyDescent="0.25">
      <c r="A10" s="454"/>
      <c r="B10" s="454"/>
      <c r="C10" s="454"/>
      <c r="D10" s="115" t="s">
        <v>112</v>
      </c>
      <c r="E10" s="115" t="s">
        <v>113</v>
      </c>
      <c r="F10" s="474"/>
    </row>
    <row r="11" spans="1:6" ht="26.25" customHeight="1" x14ac:dyDescent="0.25">
      <c r="A11" s="461" t="s">
        <v>329</v>
      </c>
      <c r="B11" s="473" t="s">
        <v>114</v>
      </c>
      <c r="C11" s="473"/>
      <c r="D11" s="156" t="s">
        <v>155</v>
      </c>
      <c r="E11" s="156"/>
      <c r="F11" s="462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25">
      <c r="A12" s="461"/>
      <c r="B12" s="473" t="s">
        <v>115</v>
      </c>
      <c r="C12" s="473"/>
      <c r="D12" s="156" t="s">
        <v>155</v>
      </c>
      <c r="E12" s="156"/>
      <c r="F12" s="463"/>
    </row>
    <row r="13" spans="1:6" ht="26.25" customHeight="1" x14ac:dyDescent="0.25">
      <c r="A13" s="461"/>
      <c r="B13" s="473" t="s">
        <v>116</v>
      </c>
      <c r="C13" s="473"/>
      <c r="D13" s="156" t="s">
        <v>155</v>
      </c>
      <c r="E13" s="156"/>
      <c r="F13" s="463"/>
    </row>
    <row r="14" spans="1:6" ht="26.25" customHeight="1" x14ac:dyDescent="0.25">
      <c r="A14" s="461"/>
      <c r="B14" s="473" t="s">
        <v>117</v>
      </c>
      <c r="C14" s="473"/>
      <c r="D14" s="156" t="s">
        <v>155</v>
      </c>
      <c r="E14" s="156"/>
      <c r="F14" s="463"/>
    </row>
    <row r="15" spans="1:6" ht="26.25" customHeight="1" x14ac:dyDescent="0.25">
      <c r="A15" s="461"/>
      <c r="B15" s="473" t="s">
        <v>118</v>
      </c>
      <c r="C15" s="473"/>
      <c r="D15" s="156" t="s">
        <v>155</v>
      </c>
      <c r="E15" s="156"/>
      <c r="F15" s="463"/>
    </row>
    <row r="16" spans="1:6" ht="26.25" customHeight="1" x14ac:dyDescent="0.25">
      <c r="A16" s="461"/>
      <c r="B16" s="473" t="s">
        <v>119</v>
      </c>
      <c r="C16" s="473"/>
      <c r="D16" s="156" t="s">
        <v>155</v>
      </c>
      <c r="E16" s="156"/>
      <c r="F16" s="463"/>
    </row>
    <row r="17" spans="1:6" ht="26.25" customHeight="1" x14ac:dyDescent="0.25">
      <c r="A17" s="461"/>
      <c r="B17" s="473" t="s">
        <v>120</v>
      </c>
      <c r="C17" s="473"/>
      <c r="D17" s="156" t="s">
        <v>155</v>
      </c>
      <c r="E17" s="156"/>
      <c r="F17" s="463"/>
    </row>
    <row r="18" spans="1:6" ht="33" customHeight="1" x14ac:dyDescent="0.25">
      <c r="A18" s="461"/>
      <c r="B18" s="473" t="s">
        <v>121</v>
      </c>
      <c r="C18" s="473"/>
      <c r="D18" s="156" t="s">
        <v>155</v>
      </c>
      <c r="E18" s="156"/>
      <c r="F18" s="463"/>
    </row>
    <row r="19" spans="1:6" ht="26.25" customHeight="1" x14ac:dyDescent="0.25">
      <c r="A19" s="461"/>
      <c r="B19" s="473" t="s">
        <v>122</v>
      </c>
      <c r="C19" s="473"/>
      <c r="D19" s="156"/>
      <c r="E19" s="156" t="s">
        <v>155</v>
      </c>
      <c r="F19" s="463"/>
    </row>
    <row r="20" spans="1:6" ht="26.25" customHeight="1" x14ac:dyDescent="0.25">
      <c r="A20" s="461"/>
      <c r="B20" s="473" t="s">
        <v>123</v>
      </c>
      <c r="C20" s="473"/>
      <c r="D20" s="156" t="s">
        <v>155</v>
      </c>
      <c r="E20" s="156"/>
      <c r="F20" s="463"/>
    </row>
    <row r="21" spans="1:6" ht="26.25" customHeight="1" x14ac:dyDescent="0.25">
      <c r="A21" s="461"/>
      <c r="B21" s="473" t="s">
        <v>124</v>
      </c>
      <c r="C21" s="473"/>
      <c r="D21" s="156" t="s">
        <v>155</v>
      </c>
      <c r="E21" s="156"/>
      <c r="F21" s="463"/>
    </row>
    <row r="22" spans="1:6" ht="26.25" customHeight="1" x14ac:dyDescent="0.25">
      <c r="A22" s="461"/>
      <c r="B22" s="473" t="s">
        <v>125</v>
      </c>
      <c r="C22" s="473"/>
      <c r="D22" s="156" t="s">
        <v>155</v>
      </c>
      <c r="E22" s="156"/>
      <c r="F22" s="463"/>
    </row>
    <row r="23" spans="1:6" ht="26.25" customHeight="1" x14ac:dyDescent="0.25">
      <c r="A23" s="461"/>
      <c r="B23" s="473" t="s">
        <v>126</v>
      </c>
      <c r="C23" s="473"/>
      <c r="D23" s="156" t="s">
        <v>155</v>
      </c>
      <c r="E23" s="156"/>
      <c r="F23" s="463"/>
    </row>
    <row r="24" spans="1:6" ht="26.25" customHeight="1" x14ac:dyDescent="0.25">
      <c r="A24" s="461"/>
      <c r="B24" s="473" t="s">
        <v>127</v>
      </c>
      <c r="C24" s="473"/>
      <c r="D24" s="156" t="s">
        <v>155</v>
      </c>
      <c r="E24" s="156"/>
      <c r="F24" s="463"/>
    </row>
    <row r="25" spans="1:6" ht="26.25" customHeight="1" x14ac:dyDescent="0.25">
      <c r="A25" s="461"/>
      <c r="B25" s="473" t="s">
        <v>128</v>
      </c>
      <c r="C25" s="473"/>
      <c r="D25" s="156" t="s">
        <v>155</v>
      </c>
      <c r="E25" s="156"/>
      <c r="F25" s="463"/>
    </row>
    <row r="26" spans="1:6" ht="26.25" customHeight="1" x14ac:dyDescent="0.25">
      <c r="A26" s="461"/>
      <c r="B26" s="473" t="s">
        <v>129</v>
      </c>
      <c r="C26" s="473"/>
      <c r="D26" s="156" t="s">
        <v>155</v>
      </c>
      <c r="E26" s="156"/>
      <c r="F26" s="463"/>
    </row>
    <row r="27" spans="1:6" ht="26.25" customHeight="1" x14ac:dyDescent="0.25">
      <c r="A27" s="461"/>
      <c r="B27" s="473" t="s">
        <v>130</v>
      </c>
      <c r="C27" s="473"/>
      <c r="D27" s="156" t="s">
        <v>155</v>
      </c>
      <c r="E27" s="156"/>
      <c r="F27" s="463"/>
    </row>
    <row r="28" spans="1:6" ht="26.25" customHeight="1" x14ac:dyDescent="0.25">
      <c r="A28" s="461"/>
      <c r="B28" s="473" t="s">
        <v>131</v>
      </c>
      <c r="C28" s="473"/>
      <c r="D28" s="156" t="s">
        <v>155</v>
      </c>
      <c r="E28" s="156"/>
      <c r="F28" s="463"/>
    </row>
    <row r="29" spans="1:6" ht="26.25" customHeight="1" x14ac:dyDescent="0.25">
      <c r="A29" s="461"/>
      <c r="B29" s="473" t="s">
        <v>132</v>
      </c>
      <c r="C29" s="473"/>
      <c r="D29" s="156" t="s">
        <v>155</v>
      </c>
      <c r="E29" s="156"/>
      <c r="F29" s="463"/>
    </row>
    <row r="30" spans="1:6" ht="15.75" x14ac:dyDescent="0.25">
      <c r="A30" s="461"/>
      <c r="B30" s="465" t="s">
        <v>65</v>
      </c>
      <c r="C30" s="466"/>
      <c r="D30" s="118">
        <f>+Hoja3!B54</f>
        <v>18</v>
      </c>
      <c r="E30" s="117"/>
      <c r="F30" s="464"/>
    </row>
    <row r="31" spans="1:6" ht="15.75" customHeight="1" x14ac:dyDescent="0.25">
      <c r="A31" s="475"/>
      <c r="B31" s="476"/>
      <c r="C31" s="476"/>
      <c r="D31" s="476"/>
      <c r="E31" s="476"/>
      <c r="F31" s="477"/>
    </row>
    <row r="32" spans="1:6" ht="34.5" customHeight="1" x14ac:dyDescent="0.25">
      <c r="A32" s="454" t="s">
        <v>108</v>
      </c>
      <c r="B32" s="454" t="s">
        <v>109</v>
      </c>
      <c r="C32" s="454"/>
      <c r="D32" s="474" t="s">
        <v>110</v>
      </c>
      <c r="E32" s="474"/>
      <c r="F32" s="474" t="s">
        <v>111</v>
      </c>
    </row>
    <row r="33" spans="1:6" ht="21" customHeight="1" x14ac:dyDescent="0.25">
      <c r="A33" s="454"/>
      <c r="B33" s="454"/>
      <c r="C33" s="454"/>
      <c r="D33" s="115" t="s">
        <v>112</v>
      </c>
      <c r="E33" s="115" t="s">
        <v>113</v>
      </c>
      <c r="F33" s="474"/>
    </row>
    <row r="34" spans="1:6" ht="26.25" customHeight="1" x14ac:dyDescent="0.25">
      <c r="A34" s="461">
        <f>+(PROBABILIDAD!A14)</f>
        <v>0</v>
      </c>
      <c r="B34" s="473" t="s">
        <v>114</v>
      </c>
      <c r="C34" s="473"/>
      <c r="D34" s="156" t="s">
        <v>155</v>
      </c>
      <c r="E34" s="156"/>
      <c r="F34" s="356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25">
      <c r="A35" s="461"/>
      <c r="B35" s="473" t="s">
        <v>115</v>
      </c>
      <c r="C35" s="473"/>
      <c r="D35" s="156" t="s">
        <v>155</v>
      </c>
      <c r="E35" s="156"/>
      <c r="F35" s="356"/>
    </row>
    <row r="36" spans="1:6" ht="26.25" customHeight="1" x14ac:dyDescent="0.25">
      <c r="A36" s="461"/>
      <c r="B36" s="473" t="s">
        <v>116</v>
      </c>
      <c r="C36" s="473"/>
      <c r="D36" s="156" t="s">
        <v>155</v>
      </c>
      <c r="E36" s="156"/>
      <c r="F36" s="356"/>
    </row>
    <row r="37" spans="1:6" ht="26.25" customHeight="1" x14ac:dyDescent="0.25">
      <c r="A37" s="461"/>
      <c r="B37" s="473" t="s">
        <v>117</v>
      </c>
      <c r="C37" s="473"/>
      <c r="D37" s="156"/>
      <c r="E37" s="156" t="s">
        <v>155</v>
      </c>
      <c r="F37" s="356"/>
    </row>
    <row r="38" spans="1:6" ht="26.25" customHeight="1" x14ac:dyDescent="0.25">
      <c r="A38" s="461"/>
      <c r="B38" s="473" t="s">
        <v>118</v>
      </c>
      <c r="C38" s="473"/>
      <c r="D38" s="156" t="s">
        <v>155</v>
      </c>
      <c r="E38" s="156"/>
      <c r="F38" s="356"/>
    </row>
    <row r="39" spans="1:6" ht="26.25" customHeight="1" x14ac:dyDescent="0.25">
      <c r="A39" s="461"/>
      <c r="B39" s="473" t="s">
        <v>119</v>
      </c>
      <c r="C39" s="473"/>
      <c r="D39" s="156"/>
      <c r="E39" s="156" t="s">
        <v>155</v>
      </c>
      <c r="F39" s="356"/>
    </row>
    <row r="40" spans="1:6" ht="26.25" customHeight="1" x14ac:dyDescent="0.25">
      <c r="A40" s="461"/>
      <c r="B40" s="473" t="s">
        <v>120</v>
      </c>
      <c r="C40" s="473"/>
      <c r="D40" s="156" t="s">
        <v>155</v>
      </c>
      <c r="E40" s="156"/>
      <c r="F40" s="356"/>
    </row>
    <row r="41" spans="1:6" ht="33" customHeight="1" x14ac:dyDescent="0.25">
      <c r="A41" s="461"/>
      <c r="B41" s="473" t="s">
        <v>121</v>
      </c>
      <c r="C41" s="473"/>
      <c r="D41" s="156" t="s">
        <v>155</v>
      </c>
      <c r="E41" s="156"/>
      <c r="F41" s="356"/>
    </row>
    <row r="42" spans="1:6" ht="26.25" customHeight="1" x14ac:dyDescent="0.25">
      <c r="A42" s="461"/>
      <c r="B42" s="473" t="s">
        <v>122</v>
      </c>
      <c r="C42" s="473"/>
      <c r="D42" s="156" t="s">
        <v>155</v>
      </c>
      <c r="E42" s="156"/>
      <c r="F42" s="356"/>
    </row>
    <row r="43" spans="1:6" ht="26.25" customHeight="1" x14ac:dyDescent="0.25">
      <c r="A43" s="461"/>
      <c r="B43" s="473" t="s">
        <v>123</v>
      </c>
      <c r="C43" s="473"/>
      <c r="D43" s="156" t="s">
        <v>155</v>
      </c>
      <c r="E43" s="156"/>
      <c r="F43" s="356"/>
    </row>
    <row r="44" spans="1:6" ht="26.25" customHeight="1" x14ac:dyDescent="0.25">
      <c r="A44" s="461"/>
      <c r="B44" s="473" t="s">
        <v>124</v>
      </c>
      <c r="C44" s="473"/>
      <c r="D44" s="156" t="s">
        <v>155</v>
      </c>
      <c r="E44" s="156"/>
      <c r="F44" s="356"/>
    </row>
    <row r="45" spans="1:6" ht="26.25" customHeight="1" x14ac:dyDescent="0.25">
      <c r="A45" s="461"/>
      <c r="B45" s="473" t="s">
        <v>125</v>
      </c>
      <c r="C45" s="473"/>
      <c r="D45" s="164" t="s">
        <v>155</v>
      </c>
      <c r="E45" s="164"/>
      <c r="F45" s="356"/>
    </row>
    <row r="46" spans="1:6" ht="26.25" customHeight="1" x14ac:dyDescent="0.25">
      <c r="A46" s="461"/>
      <c r="B46" s="473" t="s">
        <v>126</v>
      </c>
      <c r="C46" s="473"/>
      <c r="D46" s="164" t="s">
        <v>155</v>
      </c>
      <c r="E46" s="164"/>
      <c r="F46" s="356"/>
    </row>
    <row r="47" spans="1:6" ht="26.25" customHeight="1" x14ac:dyDescent="0.25">
      <c r="A47" s="461"/>
      <c r="B47" s="473" t="s">
        <v>127</v>
      </c>
      <c r="C47" s="473"/>
      <c r="D47" s="164" t="s">
        <v>155</v>
      </c>
      <c r="E47" s="164"/>
      <c r="F47" s="356"/>
    </row>
    <row r="48" spans="1:6" ht="26.25" customHeight="1" x14ac:dyDescent="0.25">
      <c r="A48" s="461"/>
      <c r="B48" s="473" t="s">
        <v>128</v>
      </c>
      <c r="C48" s="473"/>
      <c r="D48" s="164"/>
      <c r="E48" s="164" t="s">
        <v>155</v>
      </c>
      <c r="F48" s="356"/>
    </row>
    <row r="49" spans="1:6" ht="26.25" customHeight="1" x14ac:dyDescent="0.25">
      <c r="A49" s="461"/>
      <c r="B49" s="473" t="s">
        <v>129</v>
      </c>
      <c r="C49" s="473"/>
      <c r="D49" s="164"/>
      <c r="E49" s="164" t="s">
        <v>155</v>
      </c>
      <c r="F49" s="356"/>
    </row>
    <row r="50" spans="1:6" ht="26.25" customHeight="1" x14ac:dyDescent="0.25">
      <c r="A50" s="461"/>
      <c r="B50" s="473" t="s">
        <v>130</v>
      </c>
      <c r="C50" s="473"/>
      <c r="D50" s="164"/>
      <c r="E50" s="164" t="s">
        <v>155</v>
      </c>
      <c r="F50" s="356"/>
    </row>
    <row r="51" spans="1:6" ht="26.25" customHeight="1" x14ac:dyDescent="0.25">
      <c r="A51" s="461"/>
      <c r="B51" s="473" t="s">
        <v>131</v>
      </c>
      <c r="C51" s="473"/>
      <c r="D51" s="164"/>
      <c r="E51" s="164" t="s">
        <v>155</v>
      </c>
      <c r="F51" s="356"/>
    </row>
    <row r="52" spans="1:6" ht="26.25" customHeight="1" x14ac:dyDescent="0.25">
      <c r="A52" s="461"/>
      <c r="B52" s="473" t="s">
        <v>132</v>
      </c>
      <c r="C52" s="473"/>
      <c r="D52" s="164"/>
      <c r="E52" s="164" t="s">
        <v>155</v>
      </c>
      <c r="F52" s="356"/>
    </row>
    <row r="53" spans="1:6" ht="15.75" x14ac:dyDescent="0.25">
      <c r="A53" s="461"/>
      <c r="B53" s="465" t="s">
        <v>65</v>
      </c>
      <c r="C53" s="466"/>
      <c r="D53" s="118">
        <f>+Hoja3!B77</f>
        <v>12</v>
      </c>
      <c r="E53" s="117"/>
      <c r="F53" s="356"/>
    </row>
    <row r="55" spans="1:6" ht="34.5" customHeight="1" x14ac:dyDescent="0.25">
      <c r="A55" s="454" t="s">
        <v>108</v>
      </c>
      <c r="B55" s="454" t="s">
        <v>109</v>
      </c>
      <c r="C55" s="454"/>
      <c r="D55" s="474" t="s">
        <v>110</v>
      </c>
      <c r="E55" s="474"/>
      <c r="F55" s="474" t="s">
        <v>111</v>
      </c>
    </row>
    <row r="56" spans="1:6" ht="21" customHeight="1" x14ac:dyDescent="0.25">
      <c r="A56" s="454"/>
      <c r="B56" s="454"/>
      <c r="C56" s="454"/>
      <c r="D56" s="115" t="s">
        <v>112</v>
      </c>
      <c r="E56" s="115" t="s">
        <v>113</v>
      </c>
      <c r="F56" s="474"/>
    </row>
    <row r="57" spans="1:6" ht="26.25" customHeight="1" x14ac:dyDescent="0.25">
      <c r="A57" s="478"/>
      <c r="B57" s="473" t="s">
        <v>114</v>
      </c>
      <c r="C57" s="473"/>
      <c r="D57" s="116"/>
      <c r="E57" s="116"/>
      <c r="F57" s="356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25">
      <c r="A58" s="478"/>
      <c r="B58" s="473" t="s">
        <v>115</v>
      </c>
      <c r="C58" s="473"/>
      <c r="D58" s="116"/>
      <c r="E58" s="116"/>
      <c r="F58" s="356"/>
    </row>
    <row r="59" spans="1:6" ht="26.25" customHeight="1" x14ac:dyDescent="0.25">
      <c r="A59" s="478"/>
      <c r="B59" s="473" t="s">
        <v>116</v>
      </c>
      <c r="C59" s="473"/>
      <c r="D59" s="116"/>
      <c r="E59" s="116"/>
      <c r="F59" s="356"/>
    </row>
    <row r="60" spans="1:6" ht="26.25" customHeight="1" x14ac:dyDescent="0.25">
      <c r="A60" s="478"/>
      <c r="B60" s="473" t="s">
        <v>117</v>
      </c>
      <c r="C60" s="473"/>
      <c r="D60" s="116"/>
      <c r="E60" s="116"/>
      <c r="F60" s="356"/>
    </row>
    <row r="61" spans="1:6" ht="26.25" customHeight="1" x14ac:dyDescent="0.25">
      <c r="A61" s="478"/>
      <c r="B61" s="473" t="s">
        <v>118</v>
      </c>
      <c r="C61" s="473"/>
      <c r="D61" s="116"/>
      <c r="E61" s="116"/>
      <c r="F61" s="356"/>
    </row>
    <row r="62" spans="1:6" ht="26.25" customHeight="1" x14ac:dyDescent="0.25">
      <c r="A62" s="478"/>
      <c r="B62" s="473" t="s">
        <v>119</v>
      </c>
      <c r="C62" s="473"/>
      <c r="D62" s="116"/>
      <c r="E62" s="116"/>
      <c r="F62" s="356"/>
    </row>
    <row r="63" spans="1:6" ht="26.25" customHeight="1" x14ac:dyDescent="0.25">
      <c r="A63" s="478"/>
      <c r="B63" s="473" t="s">
        <v>120</v>
      </c>
      <c r="C63" s="473"/>
      <c r="D63" s="116"/>
      <c r="E63" s="116"/>
      <c r="F63" s="356"/>
    </row>
    <row r="64" spans="1:6" ht="26.25" customHeight="1" x14ac:dyDescent="0.25">
      <c r="A64" s="478"/>
      <c r="B64" s="473" t="s">
        <v>121</v>
      </c>
      <c r="C64" s="473"/>
      <c r="D64" s="116"/>
      <c r="E64" s="116"/>
      <c r="F64" s="356"/>
    </row>
    <row r="65" spans="1:6" ht="26.25" customHeight="1" x14ac:dyDescent="0.25">
      <c r="A65" s="478"/>
      <c r="B65" s="473" t="s">
        <v>122</v>
      </c>
      <c r="C65" s="473"/>
      <c r="D65" s="116"/>
      <c r="E65" s="116"/>
      <c r="F65" s="356"/>
    </row>
    <row r="66" spans="1:6" ht="26.25" customHeight="1" x14ac:dyDescent="0.25">
      <c r="A66" s="478"/>
      <c r="B66" s="473" t="s">
        <v>123</v>
      </c>
      <c r="C66" s="473"/>
      <c r="D66" s="116"/>
      <c r="E66" s="116"/>
      <c r="F66" s="356"/>
    </row>
    <row r="67" spans="1:6" ht="26.25" customHeight="1" x14ac:dyDescent="0.25">
      <c r="A67" s="478"/>
      <c r="B67" s="473" t="s">
        <v>124</v>
      </c>
      <c r="C67" s="473"/>
      <c r="D67" s="116"/>
      <c r="E67" s="116"/>
      <c r="F67" s="356"/>
    </row>
    <row r="68" spans="1:6" ht="26.25" customHeight="1" x14ac:dyDescent="0.25">
      <c r="A68" s="478"/>
      <c r="B68" s="473" t="s">
        <v>125</v>
      </c>
      <c r="C68" s="473"/>
      <c r="D68" s="116"/>
      <c r="E68" s="116"/>
      <c r="F68" s="356"/>
    </row>
    <row r="69" spans="1:6" ht="26.25" customHeight="1" x14ac:dyDescent="0.25">
      <c r="A69" s="478"/>
      <c r="B69" s="473" t="s">
        <v>126</v>
      </c>
      <c r="C69" s="473"/>
      <c r="D69" s="116"/>
      <c r="E69" s="116"/>
      <c r="F69" s="356"/>
    </row>
    <row r="70" spans="1:6" ht="26.25" customHeight="1" x14ac:dyDescent="0.25">
      <c r="A70" s="478"/>
      <c r="B70" s="473" t="s">
        <v>127</v>
      </c>
      <c r="C70" s="473"/>
      <c r="D70" s="116"/>
      <c r="E70" s="116"/>
      <c r="F70" s="356"/>
    </row>
    <row r="71" spans="1:6" ht="26.25" customHeight="1" x14ac:dyDescent="0.25">
      <c r="A71" s="478"/>
      <c r="B71" s="473" t="s">
        <v>128</v>
      </c>
      <c r="C71" s="473"/>
      <c r="D71" s="116"/>
      <c r="E71" s="116"/>
      <c r="F71" s="356"/>
    </row>
    <row r="72" spans="1:6" ht="26.25" customHeight="1" x14ac:dyDescent="0.25">
      <c r="A72" s="478"/>
      <c r="B72" s="473" t="s">
        <v>129</v>
      </c>
      <c r="C72" s="473"/>
      <c r="D72" s="116"/>
      <c r="E72" s="116"/>
      <c r="F72" s="356"/>
    </row>
    <row r="73" spans="1:6" ht="26.25" customHeight="1" x14ac:dyDescent="0.25">
      <c r="A73" s="478"/>
      <c r="B73" s="473" t="s">
        <v>130</v>
      </c>
      <c r="C73" s="473"/>
      <c r="D73" s="116"/>
      <c r="E73" s="116"/>
      <c r="F73" s="356"/>
    </row>
    <row r="74" spans="1:6" ht="26.25" customHeight="1" x14ac:dyDescent="0.25">
      <c r="A74" s="478"/>
      <c r="B74" s="473" t="s">
        <v>131</v>
      </c>
      <c r="C74" s="473"/>
      <c r="D74" s="116"/>
      <c r="E74" s="116"/>
      <c r="F74" s="356"/>
    </row>
    <row r="75" spans="1:6" ht="26.25" customHeight="1" x14ac:dyDescent="0.25">
      <c r="A75" s="478"/>
      <c r="B75" s="473" t="s">
        <v>132</v>
      </c>
      <c r="C75" s="473"/>
      <c r="D75" s="116"/>
      <c r="E75" s="116"/>
      <c r="F75" s="356"/>
    </row>
    <row r="76" spans="1:6" ht="15.75" x14ac:dyDescent="0.25">
      <c r="A76" s="478"/>
      <c r="B76" s="465" t="s">
        <v>65</v>
      </c>
      <c r="C76" s="466"/>
      <c r="D76" s="118">
        <f>+Hoja3!B100</f>
        <v>0</v>
      </c>
      <c r="E76" s="117"/>
      <c r="F76" s="356"/>
    </row>
    <row r="78" spans="1:6" ht="34.5" customHeight="1" x14ac:dyDescent="0.25">
      <c r="A78" s="454" t="s">
        <v>108</v>
      </c>
      <c r="B78" s="454" t="s">
        <v>109</v>
      </c>
      <c r="C78" s="454"/>
      <c r="D78" s="474" t="s">
        <v>110</v>
      </c>
      <c r="E78" s="474"/>
      <c r="F78" s="474" t="s">
        <v>111</v>
      </c>
    </row>
    <row r="79" spans="1:6" ht="21" customHeight="1" x14ac:dyDescent="0.25">
      <c r="A79" s="454"/>
      <c r="B79" s="454"/>
      <c r="C79" s="454"/>
      <c r="D79" s="115" t="s">
        <v>112</v>
      </c>
      <c r="E79" s="115" t="s">
        <v>113</v>
      </c>
      <c r="F79" s="474"/>
    </row>
    <row r="80" spans="1:6" ht="26.25" customHeight="1" x14ac:dyDescent="0.25">
      <c r="A80" s="478"/>
      <c r="B80" s="473" t="s">
        <v>114</v>
      </c>
      <c r="C80" s="473"/>
      <c r="D80" s="116"/>
      <c r="E80" s="116"/>
      <c r="F80" s="356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478"/>
      <c r="B81" s="473" t="s">
        <v>115</v>
      </c>
      <c r="C81" s="473"/>
      <c r="D81" s="116"/>
      <c r="E81" s="116"/>
      <c r="F81" s="356"/>
    </row>
    <row r="82" spans="1:6" ht="26.25" customHeight="1" x14ac:dyDescent="0.25">
      <c r="A82" s="478"/>
      <c r="B82" s="473" t="s">
        <v>116</v>
      </c>
      <c r="C82" s="473"/>
      <c r="D82" s="116"/>
      <c r="E82" s="116"/>
      <c r="F82" s="356"/>
    </row>
    <row r="83" spans="1:6" ht="26.25" customHeight="1" x14ac:dyDescent="0.25">
      <c r="A83" s="478"/>
      <c r="B83" s="473" t="s">
        <v>117</v>
      </c>
      <c r="C83" s="473"/>
      <c r="D83" s="116"/>
      <c r="E83" s="116"/>
      <c r="F83" s="356"/>
    </row>
    <row r="84" spans="1:6" ht="26.25" customHeight="1" x14ac:dyDescent="0.25">
      <c r="A84" s="478"/>
      <c r="B84" s="473" t="s">
        <v>118</v>
      </c>
      <c r="C84" s="473"/>
      <c r="D84" s="116"/>
      <c r="E84" s="116"/>
      <c r="F84" s="356"/>
    </row>
    <row r="85" spans="1:6" ht="26.25" customHeight="1" x14ac:dyDescent="0.25">
      <c r="A85" s="478"/>
      <c r="B85" s="473" t="s">
        <v>119</v>
      </c>
      <c r="C85" s="473"/>
      <c r="D85" s="116"/>
      <c r="E85" s="116"/>
      <c r="F85" s="356"/>
    </row>
    <row r="86" spans="1:6" ht="26.25" customHeight="1" x14ac:dyDescent="0.25">
      <c r="A86" s="478"/>
      <c r="B86" s="473" t="s">
        <v>120</v>
      </c>
      <c r="C86" s="473"/>
      <c r="D86" s="116"/>
      <c r="E86" s="116"/>
      <c r="F86" s="356"/>
    </row>
    <row r="87" spans="1:6" ht="26.25" customHeight="1" x14ac:dyDescent="0.25">
      <c r="A87" s="478"/>
      <c r="B87" s="473" t="s">
        <v>121</v>
      </c>
      <c r="C87" s="473"/>
      <c r="D87" s="116"/>
      <c r="E87" s="116"/>
      <c r="F87" s="356"/>
    </row>
    <row r="88" spans="1:6" ht="26.25" customHeight="1" x14ac:dyDescent="0.25">
      <c r="A88" s="478"/>
      <c r="B88" s="473" t="s">
        <v>122</v>
      </c>
      <c r="C88" s="473"/>
      <c r="D88" s="116"/>
      <c r="E88" s="116"/>
      <c r="F88" s="356"/>
    </row>
    <row r="89" spans="1:6" ht="26.25" customHeight="1" x14ac:dyDescent="0.25">
      <c r="A89" s="478"/>
      <c r="B89" s="473" t="s">
        <v>123</v>
      </c>
      <c r="C89" s="473"/>
      <c r="D89" s="116"/>
      <c r="E89" s="116"/>
      <c r="F89" s="356"/>
    </row>
    <row r="90" spans="1:6" ht="26.25" customHeight="1" x14ac:dyDescent="0.25">
      <c r="A90" s="478"/>
      <c r="B90" s="473" t="s">
        <v>124</v>
      </c>
      <c r="C90" s="473"/>
      <c r="D90" s="116"/>
      <c r="E90" s="116"/>
      <c r="F90" s="356"/>
    </row>
    <row r="91" spans="1:6" ht="26.25" customHeight="1" x14ac:dyDescent="0.25">
      <c r="A91" s="478"/>
      <c r="B91" s="473" t="s">
        <v>125</v>
      </c>
      <c r="C91" s="473"/>
      <c r="D91" s="116"/>
      <c r="E91" s="116"/>
      <c r="F91" s="356"/>
    </row>
    <row r="92" spans="1:6" ht="26.25" customHeight="1" x14ac:dyDescent="0.25">
      <c r="A92" s="478"/>
      <c r="B92" s="473" t="s">
        <v>126</v>
      </c>
      <c r="C92" s="473"/>
      <c r="D92" s="116"/>
      <c r="E92" s="116"/>
      <c r="F92" s="356"/>
    </row>
    <row r="93" spans="1:6" ht="26.25" customHeight="1" x14ac:dyDescent="0.25">
      <c r="A93" s="478"/>
      <c r="B93" s="473" t="s">
        <v>127</v>
      </c>
      <c r="C93" s="473"/>
      <c r="D93" s="116"/>
      <c r="E93" s="116"/>
      <c r="F93" s="356"/>
    </row>
    <row r="94" spans="1:6" ht="26.25" customHeight="1" x14ac:dyDescent="0.25">
      <c r="A94" s="478"/>
      <c r="B94" s="473" t="s">
        <v>128</v>
      </c>
      <c r="C94" s="473"/>
      <c r="D94" s="116"/>
      <c r="E94" s="116"/>
      <c r="F94" s="356"/>
    </row>
    <row r="95" spans="1:6" ht="26.25" customHeight="1" x14ac:dyDescent="0.25">
      <c r="A95" s="478"/>
      <c r="B95" s="473" t="s">
        <v>129</v>
      </c>
      <c r="C95" s="473"/>
      <c r="D95" s="116"/>
      <c r="E95" s="116"/>
      <c r="F95" s="356"/>
    </row>
    <row r="96" spans="1:6" ht="26.25" customHeight="1" x14ac:dyDescent="0.25">
      <c r="A96" s="478"/>
      <c r="B96" s="473" t="s">
        <v>130</v>
      </c>
      <c r="C96" s="473"/>
      <c r="D96" s="116"/>
      <c r="E96" s="116"/>
      <c r="F96" s="356"/>
    </row>
    <row r="97" spans="1:6" ht="26.25" customHeight="1" x14ac:dyDescent="0.25">
      <c r="A97" s="478"/>
      <c r="B97" s="473" t="s">
        <v>131</v>
      </c>
      <c r="C97" s="473"/>
      <c r="D97" s="116"/>
      <c r="E97" s="116"/>
      <c r="F97" s="356"/>
    </row>
    <row r="98" spans="1:6" ht="26.25" customHeight="1" x14ac:dyDescent="0.25">
      <c r="A98" s="478"/>
      <c r="B98" s="473" t="s">
        <v>132</v>
      </c>
      <c r="C98" s="473"/>
      <c r="D98" s="116"/>
      <c r="E98" s="116"/>
      <c r="F98" s="356"/>
    </row>
    <row r="99" spans="1:6" ht="15.75" x14ac:dyDescent="0.25">
      <c r="A99" s="478"/>
      <c r="B99" s="465" t="s">
        <v>65</v>
      </c>
      <c r="C99" s="466"/>
      <c r="D99" s="118">
        <f>+Hoja3!B123</f>
        <v>0</v>
      </c>
      <c r="E99" s="117"/>
      <c r="F99" s="356"/>
    </row>
    <row r="101" spans="1:6" ht="34.5" customHeight="1" x14ac:dyDescent="0.25">
      <c r="A101" s="454" t="s">
        <v>108</v>
      </c>
      <c r="B101" s="454" t="s">
        <v>109</v>
      </c>
      <c r="C101" s="454"/>
      <c r="D101" s="474" t="s">
        <v>110</v>
      </c>
      <c r="E101" s="474"/>
      <c r="F101" s="474" t="s">
        <v>111</v>
      </c>
    </row>
    <row r="102" spans="1:6" ht="21" customHeight="1" x14ac:dyDescent="0.25">
      <c r="A102" s="454"/>
      <c r="B102" s="454"/>
      <c r="C102" s="454"/>
      <c r="D102" s="115" t="s">
        <v>112</v>
      </c>
      <c r="E102" s="115" t="s">
        <v>113</v>
      </c>
      <c r="F102" s="474"/>
    </row>
    <row r="103" spans="1:6" ht="26.25" customHeight="1" x14ac:dyDescent="0.25">
      <c r="A103" s="478"/>
      <c r="B103" s="473" t="s">
        <v>114</v>
      </c>
      <c r="C103" s="473"/>
      <c r="D103" s="116"/>
      <c r="E103" s="116"/>
      <c r="F103" s="356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478"/>
      <c r="B104" s="473" t="s">
        <v>115</v>
      </c>
      <c r="C104" s="473"/>
      <c r="D104" s="116"/>
      <c r="E104" s="116"/>
      <c r="F104" s="356"/>
    </row>
    <row r="105" spans="1:6" ht="26.25" customHeight="1" x14ac:dyDescent="0.25">
      <c r="A105" s="478"/>
      <c r="B105" s="473" t="s">
        <v>116</v>
      </c>
      <c r="C105" s="473"/>
      <c r="D105" s="116"/>
      <c r="E105" s="116"/>
      <c r="F105" s="356"/>
    </row>
    <row r="106" spans="1:6" ht="26.25" customHeight="1" x14ac:dyDescent="0.25">
      <c r="A106" s="478"/>
      <c r="B106" s="473" t="s">
        <v>117</v>
      </c>
      <c r="C106" s="473"/>
      <c r="D106" s="116"/>
      <c r="E106" s="116"/>
      <c r="F106" s="356"/>
    </row>
    <row r="107" spans="1:6" ht="26.25" customHeight="1" x14ac:dyDescent="0.25">
      <c r="A107" s="478"/>
      <c r="B107" s="473" t="s">
        <v>118</v>
      </c>
      <c r="C107" s="473"/>
      <c r="D107" s="116"/>
      <c r="E107" s="116"/>
      <c r="F107" s="356"/>
    </row>
    <row r="108" spans="1:6" ht="26.25" customHeight="1" x14ac:dyDescent="0.25">
      <c r="A108" s="478"/>
      <c r="B108" s="473" t="s">
        <v>119</v>
      </c>
      <c r="C108" s="473"/>
      <c r="D108" s="116"/>
      <c r="E108" s="116"/>
      <c r="F108" s="356"/>
    </row>
    <row r="109" spans="1:6" ht="26.25" customHeight="1" x14ac:dyDescent="0.25">
      <c r="A109" s="478"/>
      <c r="B109" s="473" t="s">
        <v>120</v>
      </c>
      <c r="C109" s="473"/>
      <c r="D109" s="116"/>
      <c r="E109" s="116"/>
      <c r="F109" s="356"/>
    </row>
    <row r="110" spans="1:6" ht="26.25" customHeight="1" x14ac:dyDescent="0.25">
      <c r="A110" s="478"/>
      <c r="B110" s="473" t="s">
        <v>121</v>
      </c>
      <c r="C110" s="473"/>
      <c r="D110" s="116"/>
      <c r="E110" s="116"/>
      <c r="F110" s="356"/>
    </row>
    <row r="111" spans="1:6" ht="26.25" customHeight="1" x14ac:dyDescent="0.25">
      <c r="A111" s="478"/>
      <c r="B111" s="473" t="s">
        <v>122</v>
      </c>
      <c r="C111" s="473"/>
      <c r="D111" s="116"/>
      <c r="E111" s="116"/>
      <c r="F111" s="356"/>
    </row>
    <row r="112" spans="1:6" ht="26.25" customHeight="1" x14ac:dyDescent="0.25">
      <c r="A112" s="478"/>
      <c r="B112" s="473" t="s">
        <v>123</v>
      </c>
      <c r="C112" s="473"/>
      <c r="D112" s="116"/>
      <c r="E112" s="116"/>
      <c r="F112" s="356"/>
    </row>
    <row r="113" spans="1:6" ht="26.25" customHeight="1" x14ac:dyDescent="0.25">
      <c r="A113" s="478"/>
      <c r="B113" s="473" t="s">
        <v>124</v>
      </c>
      <c r="C113" s="473"/>
      <c r="D113" s="116"/>
      <c r="E113" s="116"/>
      <c r="F113" s="356"/>
    </row>
    <row r="114" spans="1:6" ht="26.25" customHeight="1" x14ac:dyDescent="0.25">
      <c r="A114" s="478"/>
      <c r="B114" s="473" t="s">
        <v>125</v>
      </c>
      <c r="C114" s="473"/>
      <c r="D114" s="116"/>
      <c r="E114" s="116"/>
      <c r="F114" s="356"/>
    </row>
    <row r="115" spans="1:6" ht="26.25" customHeight="1" x14ac:dyDescent="0.25">
      <c r="A115" s="478"/>
      <c r="B115" s="473" t="s">
        <v>126</v>
      </c>
      <c r="C115" s="473"/>
      <c r="D115" s="116"/>
      <c r="E115" s="116"/>
      <c r="F115" s="356"/>
    </row>
    <row r="116" spans="1:6" ht="26.25" customHeight="1" x14ac:dyDescent="0.25">
      <c r="A116" s="478"/>
      <c r="B116" s="473" t="s">
        <v>127</v>
      </c>
      <c r="C116" s="473"/>
      <c r="D116" s="116"/>
      <c r="E116" s="116"/>
      <c r="F116" s="356"/>
    </row>
    <row r="117" spans="1:6" ht="26.25" customHeight="1" x14ac:dyDescent="0.25">
      <c r="A117" s="478"/>
      <c r="B117" s="473" t="s">
        <v>128</v>
      </c>
      <c r="C117" s="473"/>
      <c r="D117" s="116"/>
      <c r="E117" s="116"/>
      <c r="F117" s="356"/>
    </row>
    <row r="118" spans="1:6" ht="26.25" customHeight="1" x14ac:dyDescent="0.25">
      <c r="A118" s="478"/>
      <c r="B118" s="473" t="s">
        <v>129</v>
      </c>
      <c r="C118" s="473"/>
      <c r="D118" s="116"/>
      <c r="E118" s="116"/>
      <c r="F118" s="356"/>
    </row>
    <row r="119" spans="1:6" ht="26.25" customHeight="1" x14ac:dyDescent="0.25">
      <c r="A119" s="478"/>
      <c r="B119" s="473" t="s">
        <v>130</v>
      </c>
      <c r="C119" s="473"/>
      <c r="D119" s="116"/>
      <c r="E119" s="116"/>
      <c r="F119" s="356"/>
    </row>
    <row r="120" spans="1:6" ht="26.25" customHeight="1" x14ac:dyDescent="0.25">
      <c r="A120" s="478"/>
      <c r="B120" s="473" t="s">
        <v>131</v>
      </c>
      <c r="C120" s="473"/>
      <c r="D120" s="116"/>
      <c r="E120" s="116"/>
      <c r="F120" s="356"/>
    </row>
    <row r="121" spans="1:6" ht="26.25" customHeight="1" x14ac:dyDescent="0.25">
      <c r="A121" s="478"/>
      <c r="B121" s="473" t="s">
        <v>132</v>
      </c>
      <c r="C121" s="473"/>
      <c r="D121" s="116"/>
      <c r="E121" s="116"/>
      <c r="F121" s="356"/>
    </row>
    <row r="122" spans="1:6" ht="15.75" x14ac:dyDescent="0.25">
      <c r="A122" s="478"/>
      <c r="B122" s="465" t="s">
        <v>65</v>
      </c>
      <c r="C122" s="466"/>
      <c r="D122" s="118">
        <f>+Hoja3!B146</f>
        <v>0</v>
      </c>
      <c r="E122" s="117"/>
      <c r="F122" s="356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F19" sqref="F19:F20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263"/>
      <c r="B1" s="263"/>
      <c r="C1" s="256" t="s">
        <v>0</v>
      </c>
      <c r="D1" s="256"/>
      <c r="E1" s="256"/>
      <c r="F1" s="256"/>
      <c r="G1" s="312" t="s">
        <v>1</v>
      </c>
      <c r="H1" s="312"/>
      <c r="I1" s="312"/>
      <c r="J1" s="479"/>
      <c r="K1" s="479"/>
    </row>
    <row r="2" spans="1:11" ht="15" customHeight="1" x14ac:dyDescent="0.25">
      <c r="A2" s="263"/>
      <c r="B2" s="263"/>
      <c r="C2" s="256"/>
      <c r="D2" s="256"/>
      <c r="E2" s="256"/>
      <c r="F2" s="256"/>
      <c r="G2" s="312" t="s">
        <v>133</v>
      </c>
      <c r="H2" s="312"/>
      <c r="I2" s="312"/>
      <c r="J2" s="479"/>
      <c r="K2" s="479"/>
    </row>
    <row r="3" spans="1:11" ht="34.5" customHeight="1" x14ac:dyDescent="0.25">
      <c r="A3" s="263"/>
      <c r="B3" s="263"/>
      <c r="C3" s="256" t="s">
        <v>35</v>
      </c>
      <c r="D3" s="256"/>
      <c r="E3" s="256"/>
      <c r="F3" s="256"/>
      <c r="G3" s="312" t="s">
        <v>134</v>
      </c>
      <c r="H3" s="312"/>
      <c r="I3" s="312"/>
      <c r="J3" s="479"/>
      <c r="K3" s="479"/>
    </row>
    <row r="4" spans="1:11" ht="15.75" customHeight="1" x14ac:dyDescent="0.25">
      <c r="A4" s="263"/>
      <c r="B4" s="263"/>
      <c r="C4" s="256"/>
      <c r="D4" s="256"/>
      <c r="E4" s="256"/>
      <c r="F4" s="256"/>
      <c r="G4" s="312" t="s">
        <v>5</v>
      </c>
      <c r="H4" s="312"/>
      <c r="I4" s="312"/>
      <c r="J4" s="479"/>
      <c r="K4" s="479"/>
    </row>
    <row r="5" spans="1:11" ht="15.75" thickBot="1" x14ac:dyDescent="0.3"/>
    <row r="6" spans="1:11" ht="26.25" customHeight="1" x14ac:dyDescent="0.25">
      <c r="A6" s="484" t="s">
        <v>135</v>
      </c>
      <c r="B6" s="485"/>
      <c r="C6" s="485"/>
      <c r="D6" s="485"/>
      <c r="E6" s="485"/>
      <c r="F6" s="485"/>
      <c r="G6" s="485"/>
      <c r="H6" s="485"/>
      <c r="I6" s="485"/>
      <c r="J6" s="485"/>
      <c r="K6" s="486"/>
    </row>
    <row r="7" spans="1:11" ht="24" customHeight="1" x14ac:dyDescent="0.25">
      <c r="A7" s="22" t="s">
        <v>7</v>
      </c>
      <c r="B7" s="487" t="s">
        <v>342</v>
      </c>
      <c r="C7" s="487"/>
      <c r="D7" s="487"/>
      <c r="E7" s="487"/>
      <c r="F7" s="487"/>
      <c r="G7" s="487"/>
      <c r="H7" s="487"/>
      <c r="I7" s="487"/>
      <c r="J7" s="487"/>
      <c r="K7" s="488"/>
    </row>
    <row r="8" spans="1:11" ht="60" customHeight="1" x14ac:dyDescent="0.25">
      <c r="A8" s="21" t="s">
        <v>9</v>
      </c>
      <c r="B8" s="489" t="s">
        <v>343</v>
      </c>
      <c r="C8" s="489"/>
      <c r="D8" s="489"/>
      <c r="E8" s="489"/>
      <c r="F8" s="489"/>
      <c r="G8" s="489"/>
      <c r="H8" s="489"/>
      <c r="I8" s="489"/>
      <c r="J8" s="489"/>
      <c r="K8" s="490"/>
    </row>
    <row r="9" spans="1:11" ht="29.25" customHeight="1" thickBot="1" x14ac:dyDescent="0.3">
      <c r="A9" s="31" t="s">
        <v>136</v>
      </c>
      <c r="B9" s="491" t="s">
        <v>329</v>
      </c>
      <c r="C9" s="492"/>
      <c r="D9" s="492"/>
      <c r="E9" s="492"/>
      <c r="F9" s="492"/>
      <c r="G9" s="492"/>
      <c r="H9" s="492"/>
      <c r="I9" s="492"/>
      <c r="J9" s="492"/>
      <c r="K9" s="493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94" t="s">
        <v>137</v>
      </c>
      <c r="K11" s="495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80" t="s">
        <v>138</v>
      </c>
      <c r="B13" s="27">
        <v>5</v>
      </c>
      <c r="C13" s="481"/>
      <c r="D13" s="482"/>
      <c r="E13" s="483"/>
      <c r="F13" s="483"/>
      <c r="G13" s="483"/>
      <c r="H13" s="41"/>
      <c r="I13" s="41"/>
      <c r="J13" s="33"/>
      <c r="K13" s="47" t="s">
        <v>139</v>
      </c>
    </row>
    <row r="14" spans="1:11" ht="30" customHeight="1" thickBot="1" x14ac:dyDescent="0.3">
      <c r="A14" s="480"/>
      <c r="B14" s="28" t="s">
        <v>140</v>
      </c>
      <c r="C14" s="481"/>
      <c r="D14" s="482"/>
      <c r="E14" s="483"/>
      <c r="F14" s="483"/>
      <c r="G14" s="483"/>
      <c r="H14" s="41"/>
      <c r="I14" s="41"/>
      <c r="J14" s="43"/>
      <c r="K14" s="47"/>
    </row>
    <row r="15" spans="1:11" ht="30" customHeight="1" thickBot="1" x14ac:dyDescent="0.3">
      <c r="A15" s="480"/>
      <c r="B15" s="27">
        <v>4</v>
      </c>
      <c r="C15" s="496"/>
      <c r="D15" s="482"/>
      <c r="E15" s="482"/>
      <c r="F15" s="497"/>
      <c r="G15" s="483" t="s">
        <v>155</v>
      </c>
      <c r="H15" s="41"/>
      <c r="I15" s="41"/>
      <c r="J15" s="34"/>
      <c r="K15" s="47" t="s">
        <v>141</v>
      </c>
    </row>
    <row r="16" spans="1:11" ht="30" customHeight="1" thickBot="1" x14ac:dyDescent="0.3">
      <c r="A16" s="480"/>
      <c r="B16" s="28" t="s">
        <v>142</v>
      </c>
      <c r="C16" s="496"/>
      <c r="D16" s="482"/>
      <c r="E16" s="482"/>
      <c r="F16" s="498"/>
      <c r="G16" s="483"/>
      <c r="H16" s="41"/>
      <c r="I16" s="41"/>
      <c r="J16" s="32"/>
      <c r="K16" s="47"/>
    </row>
    <row r="17" spans="1:11" ht="30" customHeight="1" thickBot="1" x14ac:dyDescent="0.3">
      <c r="A17" s="480"/>
      <c r="B17" s="27">
        <v>3</v>
      </c>
      <c r="C17" s="500"/>
      <c r="D17" s="501"/>
      <c r="E17" s="502"/>
      <c r="F17" s="497"/>
      <c r="G17" s="483"/>
      <c r="H17" s="41"/>
      <c r="I17" s="41"/>
      <c r="J17" s="35"/>
      <c r="K17" s="47" t="s">
        <v>143</v>
      </c>
    </row>
    <row r="18" spans="1:11" ht="30" customHeight="1" thickBot="1" x14ac:dyDescent="0.3">
      <c r="A18" s="480"/>
      <c r="B18" s="28" t="s">
        <v>144</v>
      </c>
      <c r="C18" s="500"/>
      <c r="D18" s="501"/>
      <c r="E18" s="503"/>
      <c r="F18" s="498"/>
      <c r="G18" s="483"/>
      <c r="H18" s="41"/>
      <c r="I18" s="41"/>
      <c r="J18" s="32"/>
      <c r="K18" s="47"/>
    </row>
    <row r="19" spans="1:11" ht="30" customHeight="1" thickBot="1" x14ac:dyDescent="0.3">
      <c r="A19" s="480"/>
      <c r="B19" s="27">
        <v>2</v>
      </c>
      <c r="C19" s="500"/>
      <c r="D19" s="504"/>
      <c r="E19" s="505"/>
      <c r="F19" s="507"/>
      <c r="G19" s="483"/>
      <c r="H19" s="41"/>
      <c r="I19" s="41"/>
      <c r="J19" s="36"/>
      <c r="K19" s="47" t="s">
        <v>145</v>
      </c>
    </row>
    <row r="20" spans="1:11" ht="30" customHeight="1" thickBot="1" x14ac:dyDescent="0.3">
      <c r="A20" s="480"/>
      <c r="B20" s="28" t="s">
        <v>272</v>
      </c>
      <c r="C20" s="500"/>
      <c r="D20" s="504"/>
      <c r="E20" s="506"/>
      <c r="F20" s="508"/>
      <c r="G20" s="483"/>
      <c r="H20" s="41"/>
      <c r="I20" s="41"/>
      <c r="J20" s="41"/>
      <c r="K20" s="42"/>
    </row>
    <row r="21" spans="1:11" ht="30" customHeight="1" thickBot="1" x14ac:dyDescent="0.3">
      <c r="A21" s="480"/>
      <c r="B21" s="27">
        <v>1</v>
      </c>
      <c r="C21" s="500"/>
      <c r="D21" s="504"/>
      <c r="E21" s="501"/>
      <c r="F21" s="482"/>
      <c r="G21" s="482"/>
      <c r="H21" s="41"/>
      <c r="I21" s="41"/>
      <c r="J21" s="41"/>
      <c r="K21" s="42"/>
    </row>
    <row r="22" spans="1:11" ht="30" customHeight="1" thickBot="1" x14ac:dyDescent="0.3">
      <c r="A22" s="480"/>
      <c r="B22" s="28" t="s">
        <v>146</v>
      </c>
      <c r="C22" s="509"/>
      <c r="D22" s="510"/>
      <c r="E22" s="511"/>
      <c r="F22" s="512"/>
      <c r="G22" s="512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25">
      <c r="A25" s="40"/>
      <c r="B25" s="41"/>
      <c r="C25" s="499" t="s">
        <v>152</v>
      </c>
      <c r="D25" s="499"/>
      <c r="E25" s="499"/>
      <c r="F25" s="499"/>
      <c r="G25" s="499"/>
      <c r="H25" s="41"/>
      <c r="I25" s="41"/>
      <c r="J25" s="41"/>
      <c r="K25" s="42"/>
    </row>
    <row r="26" spans="1:11" x14ac:dyDescent="0.25">
      <c r="A26" s="40"/>
      <c r="B26" s="41"/>
      <c r="C26" s="499"/>
      <c r="D26" s="499"/>
      <c r="E26" s="499"/>
      <c r="F26" s="499"/>
      <c r="G26" s="499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J28" sqref="J2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263"/>
      <c r="B1" s="263"/>
      <c r="C1" s="256" t="s">
        <v>0</v>
      </c>
      <c r="D1" s="256"/>
      <c r="E1" s="256"/>
      <c r="F1" s="256"/>
      <c r="G1" s="312" t="s">
        <v>1</v>
      </c>
      <c r="H1" s="312"/>
      <c r="I1" s="312"/>
      <c r="J1" s="479"/>
      <c r="K1" s="479"/>
    </row>
    <row r="2" spans="1:11" ht="15" customHeight="1" x14ac:dyDescent="0.25">
      <c r="A2" s="263"/>
      <c r="B2" s="263"/>
      <c r="C2" s="256"/>
      <c r="D2" s="256"/>
      <c r="E2" s="256"/>
      <c r="F2" s="256"/>
      <c r="G2" s="312" t="s">
        <v>133</v>
      </c>
      <c r="H2" s="312"/>
      <c r="I2" s="312"/>
      <c r="J2" s="479"/>
      <c r="K2" s="479"/>
    </row>
    <row r="3" spans="1:11" ht="34.5" customHeight="1" x14ac:dyDescent="0.25">
      <c r="A3" s="263"/>
      <c r="B3" s="263"/>
      <c r="C3" s="256" t="s">
        <v>35</v>
      </c>
      <c r="D3" s="256"/>
      <c r="E3" s="256"/>
      <c r="F3" s="256"/>
      <c r="G3" s="312" t="s">
        <v>153</v>
      </c>
      <c r="H3" s="312"/>
      <c r="I3" s="312"/>
      <c r="J3" s="479"/>
      <c r="K3" s="479"/>
    </row>
    <row r="4" spans="1:11" ht="15.75" customHeight="1" x14ac:dyDescent="0.25">
      <c r="A4" s="263"/>
      <c r="B4" s="263"/>
      <c r="C4" s="256"/>
      <c r="D4" s="256"/>
      <c r="E4" s="256"/>
      <c r="F4" s="256"/>
      <c r="G4" s="312" t="s">
        <v>5</v>
      </c>
      <c r="H4" s="312"/>
      <c r="I4" s="312"/>
      <c r="J4" s="479"/>
      <c r="K4" s="479"/>
    </row>
    <row r="5" spans="1:11" ht="15.75" thickBot="1" x14ac:dyDescent="0.3"/>
    <row r="6" spans="1:11" ht="26.25" customHeight="1" x14ac:dyDescent="0.25">
      <c r="A6" s="484" t="s">
        <v>135</v>
      </c>
      <c r="B6" s="485"/>
      <c r="C6" s="485"/>
      <c r="D6" s="485"/>
      <c r="E6" s="485"/>
      <c r="F6" s="485"/>
      <c r="G6" s="485"/>
      <c r="H6" s="485"/>
      <c r="I6" s="485"/>
      <c r="J6" s="485"/>
      <c r="K6" s="486"/>
    </row>
    <row r="7" spans="1:11" ht="24" customHeight="1" x14ac:dyDescent="0.25">
      <c r="A7" s="22" t="s">
        <v>7</v>
      </c>
      <c r="B7" s="487" t="s">
        <v>342</v>
      </c>
      <c r="C7" s="487"/>
      <c r="D7" s="487"/>
      <c r="E7" s="487"/>
      <c r="F7" s="487"/>
      <c r="G7" s="487"/>
      <c r="H7" s="487"/>
      <c r="I7" s="487"/>
      <c r="J7" s="487"/>
      <c r="K7" s="488"/>
    </row>
    <row r="8" spans="1:11" ht="55.5" customHeight="1" x14ac:dyDescent="0.25">
      <c r="A8" s="21" t="s">
        <v>9</v>
      </c>
      <c r="B8" s="489" t="s">
        <v>343</v>
      </c>
      <c r="C8" s="489"/>
      <c r="D8" s="489"/>
      <c r="E8" s="489"/>
      <c r="F8" s="489"/>
      <c r="G8" s="489"/>
      <c r="H8" s="489"/>
      <c r="I8" s="489"/>
      <c r="J8" s="489"/>
      <c r="K8" s="490"/>
    </row>
    <row r="9" spans="1:11" ht="29.25" customHeight="1" thickBot="1" x14ac:dyDescent="0.3">
      <c r="A9" s="31" t="s">
        <v>136</v>
      </c>
      <c r="B9" s="491" t="str">
        <f>' IMPACTO RIESGOS GESTION'!A11</f>
        <v>Incumplimiento en la consolidacion y/o publicacion de la informacion reportada por los provedores.</v>
      </c>
      <c r="C9" s="492"/>
      <c r="D9" s="492"/>
      <c r="E9" s="492"/>
      <c r="F9" s="492"/>
      <c r="G9" s="492"/>
      <c r="H9" s="492"/>
      <c r="I9" s="492"/>
      <c r="J9" s="492"/>
      <c r="K9" s="493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94" t="s">
        <v>137</v>
      </c>
      <c r="K11" s="495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80" t="s">
        <v>138</v>
      </c>
      <c r="B13" s="27">
        <v>5</v>
      </c>
      <c r="C13" s="481"/>
      <c r="D13" s="482"/>
      <c r="E13" s="483"/>
      <c r="F13" s="483"/>
      <c r="G13" s="483"/>
      <c r="H13" s="41"/>
      <c r="I13" s="41"/>
      <c r="J13" s="33"/>
      <c r="K13" s="47" t="s">
        <v>139</v>
      </c>
    </row>
    <row r="14" spans="1:11" ht="30" customHeight="1" thickBot="1" x14ac:dyDescent="0.3">
      <c r="A14" s="480"/>
      <c r="B14" s="28" t="s">
        <v>140</v>
      </c>
      <c r="C14" s="481"/>
      <c r="D14" s="482"/>
      <c r="E14" s="483"/>
      <c r="F14" s="483"/>
      <c r="G14" s="483"/>
      <c r="H14" s="41"/>
      <c r="I14" s="41"/>
      <c r="J14" s="43"/>
      <c r="K14" s="47"/>
    </row>
    <row r="15" spans="1:11" ht="30" customHeight="1" thickBot="1" x14ac:dyDescent="0.3">
      <c r="A15" s="480"/>
      <c r="B15" s="27">
        <v>4</v>
      </c>
      <c r="C15" s="496"/>
      <c r="D15" s="482"/>
      <c r="E15" s="482"/>
      <c r="F15" s="497"/>
      <c r="G15" s="483"/>
      <c r="H15" s="41"/>
      <c r="I15" s="41"/>
      <c r="J15" s="34"/>
      <c r="K15" s="47" t="s">
        <v>141</v>
      </c>
    </row>
    <row r="16" spans="1:11" ht="30" customHeight="1" thickBot="1" x14ac:dyDescent="0.3">
      <c r="A16" s="480"/>
      <c r="B16" s="28" t="s">
        <v>142</v>
      </c>
      <c r="C16" s="496"/>
      <c r="D16" s="482"/>
      <c r="E16" s="482"/>
      <c r="F16" s="498"/>
      <c r="G16" s="483"/>
      <c r="H16" s="41"/>
      <c r="I16" s="41"/>
      <c r="J16" s="32"/>
      <c r="K16" s="47"/>
    </row>
    <row r="17" spans="1:11" ht="30" customHeight="1" thickBot="1" x14ac:dyDescent="0.3">
      <c r="A17" s="480"/>
      <c r="B17" s="27">
        <v>3</v>
      </c>
      <c r="C17" s="500"/>
      <c r="D17" s="501"/>
      <c r="E17" s="502" t="s">
        <v>155</v>
      </c>
      <c r="F17" s="497"/>
      <c r="G17" s="483"/>
      <c r="H17" s="41"/>
      <c r="I17" s="41"/>
      <c r="J17" s="35"/>
      <c r="K17" s="47" t="s">
        <v>143</v>
      </c>
    </row>
    <row r="18" spans="1:11" ht="30" customHeight="1" thickBot="1" x14ac:dyDescent="0.3">
      <c r="A18" s="480"/>
      <c r="B18" s="28" t="s">
        <v>144</v>
      </c>
      <c r="C18" s="500"/>
      <c r="D18" s="501"/>
      <c r="E18" s="503"/>
      <c r="F18" s="498"/>
      <c r="G18" s="483"/>
      <c r="H18" s="41"/>
      <c r="I18" s="41"/>
      <c r="J18" s="32"/>
      <c r="K18" s="47"/>
    </row>
    <row r="19" spans="1:11" ht="30" customHeight="1" thickBot="1" x14ac:dyDescent="0.3">
      <c r="A19" s="480"/>
      <c r="B19" s="27">
        <v>2</v>
      </c>
      <c r="C19" s="500"/>
      <c r="D19" s="504"/>
      <c r="E19" s="505"/>
      <c r="F19" s="507"/>
      <c r="G19" s="483"/>
      <c r="H19" s="41"/>
      <c r="I19" s="41"/>
      <c r="J19" s="36"/>
      <c r="K19" s="47" t="s">
        <v>145</v>
      </c>
    </row>
    <row r="20" spans="1:11" ht="30" customHeight="1" thickBot="1" x14ac:dyDescent="0.3">
      <c r="A20" s="480"/>
      <c r="B20" s="28" t="s">
        <v>272</v>
      </c>
      <c r="C20" s="500"/>
      <c r="D20" s="504"/>
      <c r="E20" s="506"/>
      <c r="F20" s="508"/>
      <c r="G20" s="483"/>
      <c r="H20" s="41"/>
      <c r="I20" s="41"/>
      <c r="J20" s="41"/>
      <c r="K20" s="42"/>
    </row>
    <row r="21" spans="1:11" ht="30" customHeight="1" thickBot="1" x14ac:dyDescent="0.3">
      <c r="A21" s="480"/>
      <c r="B21" s="27">
        <v>1</v>
      </c>
      <c r="C21" s="500"/>
      <c r="D21" s="504"/>
      <c r="E21" s="501"/>
      <c r="F21" s="482"/>
      <c r="G21" s="482"/>
      <c r="H21" s="41"/>
      <c r="I21" s="41"/>
      <c r="J21" s="41"/>
      <c r="K21" s="42"/>
    </row>
    <row r="22" spans="1:11" ht="30" customHeight="1" thickBot="1" x14ac:dyDescent="0.3">
      <c r="A22" s="480"/>
      <c r="B22" s="28" t="s">
        <v>146</v>
      </c>
      <c r="C22" s="509"/>
      <c r="D22" s="510"/>
      <c r="E22" s="511"/>
      <c r="F22" s="512"/>
      <c r="G22" s="512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25">
      <c r="A25" s="40"/>
      <c r="B25" s="41"/>
      <c r="C25" s="499" t="s">
        <v>152</v>
      </c>
      <c r="D25" s="499"/>
      <c r="E25" s="499"/>
      <c r="F25" s="499"/>
      <c r="G25" s="499"/>
      <c r="H25" s="41"/>
      <c r="I25" s="41"/>
      <c r="J25" s="41"/>
      <c r="K25" s="42"/>
    </row>
    <row r="26" spans="1:11" x14ac:dyDescent="0.25">
      <c r="A26" s="40"/>
      <c r="B26" s="41"/>
      <c r="C26" s="499"/>
      <c r="D26" s="499"/>
      <c r="E26" s="499"/>
      <c r="F26" s="499"/>
      <c r="G26" s="499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abSelected="1" zoomScale="120" zoomScaleNormal="120" workbookViewId="0">
      <selection activeCell="E13" sqref="E13:E14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263"/>
      <c r="B1" s="263"/>
      <c r="C1" s="256" t="s">
        <v>0</v>
      </c>
      <c r="D1" s="256"/>
      <c r="E1" s="256"/>
      <c r="F1" s="256"/>
      <c r="G1" s="312" t="s">
        <v>1</v>
      </c>
      <c r="H1" s="312"/>
      <c r="I1" s="312"/>
      <c r="J1" s="479"/>
      <c r="K1" s="479"/>
    </row>
    <row r="2" spans="1:11" ht="15" customHeight="1" x14ac:dyDescent="0.25">
      <c r="A2" s="263"/>
      <c r="B2" s="263"/>
      <c r="C2" s="256"/>
      <c r="D2" s="256"/>
      <c r="E2" s="256"/>
      <c r="F2" s="256"/>
      <c r="G2" s="312" t="s">
        <v>133</v>
      </c>
      <c r="H2" s="312"/>
      <c r="I2" s="312"/>
      <c r="J2" s="479"/>
      <c r="K2" s="479"/>
    </row>
    <row r="3" spans="1:11" ht="34.5" customHeight="1" x14ac:dyDescent="0.25">
      <c r="A3" s="263"/>
      <c r="B3" s="263"/>
      <c r="C3" s="256" t="s">
        <v>35</v>
      </c>
      <c r="D3" s="256"/>
      <c r="E3" s="256"/>
      <c r="F3" s="256"/>
      <c r="G3" s="312" t="s">
        <v>134</v>
      </c>
      <c r="H3" s="312"/>
      <c r="I3" s="312"/>
      <c r="J3" s="479"/>
      <c r="K3" s="479"/>
    </row>
    <row r="4" spans="1:11" ht="15.75" customHeight="1" x14ac:dyDescent="0.25">
      <c r="A4" s="263"/>
      <c r="B4" s="263"/>
      <c r="C4" s="256"/>
      <c r="D4" s="256"/>
      <c r="E4" s="256"/>
      <c r="F4" s="256"/>
      <c r="G4" s="312" t="s">
        <v>5</v>
      </c>
      <c r="H4" s="312"/>
      <c r="I4" s="312"/>
      <c r="J4" s="479"/>
      <c r="K4" s="479"/>
    </row>
    <row r="5" spans="1:11" ht="15.75" thickBot="1" x14ac:dyDescent="0.3"/>
    <row r="6" spans="1:11" ht="26.25" customHeight="1" x14ac:dyDescent="0.25">
      <c r="A6" s="484" t="s">
        <v>135</v>
      </c>
      <c r="B6" s="485"/>
      <c r="C6" s="485"/>
      <c r="D6" s="485"/>
      <c r="E6" s="485"/>
      <c r="F6" s="485"/>
      <c r="G6" s="485"/>
      <c r="H6" s="485"/>
      <c r="I6" s="485"/>
      <c r="J6" s="485"/>
      <c r="K6" s="486"/>
    </row>
    <row r="7" spans="1:11" ht="24" customHeight="1" x14ac:dyDescent="0.25">
      <c r="A7" s="22" t="s">
        <v>7</v>
      </c>
      <c r="B7" s="487" t="s">
        <v>342</v>
      </c>
      <c r="C7" s="487"/>
      <c r="D7" s="487"/>
      <c r="E7" s="487"/>
      <c r="F7" s="487"/>
      <c r="G7" s="487"/>
      <c r="H7" s="487"/>
      <c r="I7" s="487"/>
      <c r="J7" s="487"/>
      <c r="K7" s="488"/>
    </row>
    <row r="8" spans="1:11" ht="63.75" customHeight="1" x14ac:dyDescent="0.25">
      <c r="A8" s="21" t="s">
        <v>9</v>
      </c>
      <c r="B8" s="489" t="s">
        <v>343</v>
      </c>
      <c r="C8" s="489"/>
      <c r="D8" s="489"/>
      <c r="E8" s="489"/>
      <c r="F8" s="489"/>
      <c r="G8" s="489"/>
      <c r="H8" s="489"/>
      <c r="I8" s="489"/>
      <c r="J8" s="489"/>
      <c r="K8" s="490"/>
    </row>
    <row r="9" spans="1:11" ht="29.25" customHeight="1" thickBot="1" x14ac:dyDescent="0.3">
      <c r="A9" s="31" t="s">
        <v>136</v>
      </c>
      <c r="B9" s="491" t="str">
        <f>' IMPACTO RIESGOS GESTION'!A12</f>
        <v xml:space="preserve"> Perdida de informacion fisica y virtual por incumplimiento a los procesos establecidos y/o afectaciones ambientales y fallas locativas  </v>
      </c>
      <c r="C9" s="492"/>
      <c r="D9" s="492"/>
      <c r="E9" s="492"/>
      <c r="F9" s="492"/>
      <c r="G9" s="492"/>
      <c r="H9" s="492"/>
      <c r="I9" s="492"/>
      <c r="J9" s="492"/>
      <c r="K9" s="493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94" t="s">
        <v>137</v>
      </c>
      <c r="K11" s="495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480" t="s">
        <v>138</v>
      </c>
      <c r="B13" s="27">
        <v>5</v>
      </c>
      <c r="C13" s="481"/>
      <c r="D13" s="482"/>
      <c r="E13" s="513"/>
      <c r="F13" s="483"/>
      <c r="G13" s="483"/>
      <c r="H13" s="41"/>
      <c r="I13" s="41"/>
      <c r="J13" s="33"/>
      <c r="K13" s="47" t="s">
        <v>139</v>
      </c>
    </row>
    <row r="14" spans="1:11" ht="30" customHeight="1" thickBot="1" x14ac:dyDescent="0.3">
      <c r="A14" s="480"/>
      <c r="B14" s="28" t="s">
        <v>140</v>
      </c>
      <c r="C14" s="481"/>
      <c r="D14" s="482"/>
      <c r="E14" s="513"/>
      <c r="F14" s="483"/>
      <c r="G14" s="483"/>
      <c r="H14" s="41"/>
      <c r="I14" s="41"/>
      <c r="J14" s="43"/>
      <c r="K14" s="47"/>
    </row>
    <row r="15" spans="1:11" ht="30" customHeight="1" thickBot="1" x14ac:dyDescent="0.3">
      <c r="A15" s="480"/>
      <c r="B15" s="27">
        <v>4</v>
      </c>
      <c r="C15" s="496"/>
      <c r="D15" s="482"/>
      <c r="E15" s="482"/>
      <c r="F15" s="497"/>
      <c r="G15" s="483"/>
      <c r="H15" s="41"/>
      <c r="I15" s="41"/>
      <c r="J15" s="34"/>
      <c r="K15" s="47" t="s">
        <v>141</v>
      </c>
    </row>
    <row r="16" spans="1:11" ht="30" customHeight="1" thickBot="1" x14ac:dyDescent="0.3">
      <c r="A16" s="480"/>
      <c r="B16" s="28" t="s">
        <v>142</v>
      </c>
      <c r="C16" s="496"/>
      <c r="D16" s="482"/>
      <c r="E16" s="482"/>
      <c r="F16" s="498"/>
      <c r="G16" s="483"/>
      <c r="H16" s="41"/>
      <c r="I16" s="41"/>
      <c r="J16" s="32"/>
      <c r="K16" s="47"/>
    </row>
    <row r="17" spans="1:11" ht="30" customHeight="1" thickBot="1" x14ac:dyDescent="0.3">
      <c r="A17" s="480"/>
      <c r="B17" s="27">
        <v>3</v>
      </c>
      <c r="C17" s="500"/>
      <c r="D17" s="501"/>
      <c r="E17" s="502" t="s">
        <v>155</v>
      </c>
      <c r="F17" s="497"/>
      <c r="G17" s="483"/>
      <c r="H17" s="41"/>
      <c r="I17" s="41"/>
      <c r="J17" s="35"/>
      <c r="K17" s="47" t="s">
        <v>143</v>
      </c>
    </row>
    <row r="18" spans="1:11" ht="30" customHeight="1" thickBot="1" x14ac:dyDescent="0.3">
      <c r="A18" s="480"/>
      <c r="B18" s="28" t="s">
        <v>144</v>
      </c>
      <c r="C18" s="500"/>
      <c r="D18" s="501"/>
      <c r="E18" s="503"/>
      <c r="F18" s="498"/>
      <c r="G18" s="483"/>
      <c r="H18" s="41"/>
      <c r="I18" s="41"/>
      <c r="J18" s="32"/>
      <c r="K18" s="47"/>
    </row>
    <row r="19" spans="1:11" ht="30" customHeight="1" thickBot="1" x14ac:dyDescent="0.3">
      <c r="A19" s="480"/>
      <c r="B19" s="27">
        <v>2</v>
      </c>
      <c r="C19" s="500"/>
      <c r="D19" s="504"/>
      <c r="E19" s="505"/>
      <c r="F19" s="507"/>
      <c r="G19" s="483"/>
      <c r="H19" s="41"/>
      <c r="I19" s="41"/>
      <c r="J19" s="36"/>
      <c r="K19" s="47" t="s">
        <v>145</v>
      </c>
    </row>
    <row r="20" spans="1:11" ht="30" customHeight="1" thickBot="1" x14ac:dyDescent="0.3">
      <c r="A20" s="480"/>
      <c r="B20" s="28" t="s">
        <v>272</v>
      </c>
      <c r="C20" s="500"/>
      <c r="D20" s="504"/>
      <c r="E20" s="506"/>
      <c r="F20" s="508"/>
      <c r="G20" s="483"/>
      <c r="H20" s="41"/>
      <c r="I20" s="41"/>
      <c r="J20" s="41"/>
      <c r="K20" s="42"/>
    </row>
    <row r="21" spans="1:11" ht="30" customHeight="1" thickBot="1" x14ac:dyDescent="0.3">
      <c r="A21" s="480"/>
      <c r="B21" s="27">
        <v>1</v>
      </c>
      <c r="C21" s="500"/>
      <c r="D21" s="504"/>
      <c r="E21" s="501"/>
      <c r="F21" s="482"/>
      <c r="G21" s="482"/>
      <c r="H21" s="41"/>
      <c r="I21" s="41"/>
      <c r="J21" s="41"/>
      <c r="K21" s="42"/>
    </row>
    <row r="22" spans="1:11" ht="30" customHeight="1" thickBot="1" x14ac:dyDescent="0.3">
      <c r="A22" s="480"/>
      <c r="B22" s="28" t="s">
        <v>146</v>
      </c>
      <c r="C22" s="509"/>
      <c r="D22" s="510"/>
      <c r="E22" s="511"/>
      <c r="F22" s="512"/>
      <c r="G22" s="512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147</v>
      </c>
      <c r="D24" s="26" t="s">
        <v>148</v>
      </c>
      <c r="E24" s="26" t="s">
        <v>149</v>
      </c>
      <c r="F24" s="26" t="s">
        <v>150</v>
      </c>
      <c r="G24" s="26" t="s">
        <v>151</v>
      </c>
      <c r="H24" s="41"/>
      <c r="I24" s="41"/>
      <c r="J24" s="41"/>
      <c r="K24" s="42"/>
    </row>
    <row r="25" spans="1:11" x14ac:dyDescent="0.25">
      <c r="A25" s="40"/>
      <c r="B25" s="41"/>
      <c r="C25" s="499" t="s">
        <v>152</v>
      </c>
      <c r="D25" s="499"/>
      <c r="E25" s="499"/>
      <c r="F25" s="499"/>
      <c r="G25" s="499"/>
      <c r="H25" s="41"/>
      <c r="I25" s="41"/>
      <c r="J25" s="41"/>
      <c r="K25" s="42"/>
    </row>
    <row r="26" spans="1:11" x14ac:dyDescent="0.25">
      <c r="A26" s="40"/>
      <c r="B26" s="41"/>
      <c r="C26" s="499"/>
      <c r="D26" s="499"/>
      <c r="E26" s="499"/>
      <c r="F26" s="499"/>
      <c r="G26" s="499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5" customWidth="1"/>
  </cols>
  <sheetData>
    <row r="1" spans="1:1" x14ac:dyDescent="0.25">
      <c r="A1" s="77" t="s">
        <v>154</v>
      </c>
    </row>
    <row r="2" spans="1:1" x14ac:dyDescent="0.25">
      <c r="A2" s="8"/>
    </row>
    <row r="3" spans="1:1" x14ac:dyDescent="0.25">
      <c r="A3" s="8" t="s">
        <v>155</v>
      </c>
    </row>
    <row r="4" spans="1:1" x14ac:dyDescent="0.25">
      <c r="A4" s="8" t="s">
        <v>156</v>
      </c>
    </row>
    <row r="6" spans="1:1" x14ac:dyDescent="0.25">
      <c r="A6" s="77" t="s">
        <v>157</v>
      </c>
    </row>
    <row r="7" spans="1:1" x14ac:dyDescent="0.25">
      <c r="A7" t="s">
        <v>92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9" spans="1:3" x14ac:dyDescent="0.25">
      <c r="A19" s="77" t="s">
        <v>152</v>
      </c>
    </row>
    <row r="20" spans="1:3" x14ac:dyDescent="0.25">
      <c r="A20" t="s">
        <v>106</v>
      </c>
    </row>
    <row r="21" spans="1:3" x14ac:dyDescent="0.25">
      <c r="A21" t="s">
        <v>167</v>
      </c>
    </row>
    <row r="22" spans="1:3" x14ac:dyDescent="0.25">
      <c r="A22" t="s">
        <v>168</v>
      </c>
    </row>
    <row r="23" spans="1:3" x14ac:dyDescent="0.25">
      <c r="A23" t="s">
        <v>169</v>
      </c>
    </row>
    <row r="24" spans="1:3" x14ac:dyDescent="0.25">
      <c r="A24" t="s">
        <v>170</v>
      </c>
    </row>
    <row r="25" spans="1:3" x14ac:dyDescent="0.25">
      <c r="A25" t="s">
        <v>171</v>
      </c>
    </row>
    <row r="28" spans="1:3" ht="141" customHeight="1" x14ac:dyDescent="0.25">
      <c r="A28" s="108" t="s">
        <v>172</v>
      </c>
      <c r="B28" s="110" t="s">
        <v>173</v>
      </c>
      <c r="C28" s="110" t="s">
        <v>174</v>
      </c>
    </row>
    <row r="29" spans="1:3" ht="144" customHeight="1" x14ac:dyDescent="0.25">
      <c r="A29" t="s">
        <v>175</v>
      </c>
      <c r="B29" s="81" t="s">
        <v>176</v>
      </c>
      <c r="C29" s="109" t="s">
        <v>177</v>
      </c>
    </row>
    <row r="30" spans="1:3" ht="135" x14ac:dyDescent="0.25">
      <c r="A30" s="102" t="s">
        <v>178</v>
      </c>
      <c r="B30" s="76" t="s">
        <v>179</v>
      </c>
      <c r="C30" s="109" t="s">
        <v>180</v>
      </c>
    </row>
    <row r="31" spans="1:3" ht="102.75" x14ac:dyDescent="0.25">
      <c r="A31" t="s">
        <v>181</v>
      </c>
      <c r="B31" s="76" t="s">
        <v>182</v>
      </c>
      <c r="C31" s="109" t="s">
        <v>183</v>
      </c>
    </row>
    <row r="32" spans="1:3" ht="102.75" x14ac:dyDescent="0.25">
      <c r="A32" t="s">
        <v>184</v>
      </c>
      <c r="B32" s="76" t="s">
        <v>185</v>
      </c>
      <c r="C32" s="109" t="s">
        <v>186</v>
      </c>
    </row>
    <row r="34" spans="1:3" x14ac:dyDescent="0.25">
      <c r="A34" t="s">
        <v>187</v>
      </c>
      <c r="C34" s="114" t="s">
        <v>188</v>
      </c>
    </row>
    <row r="35" spans="1:3" x14ac:dyDescent="0.25">
      <c r="A35">
        <v>1</v>
      </c>
      <c r="B35">
        <f>IF(' IMPACTO RIESGOS CORRUPCION'!D11="X",1,0)</f>
        <v>1</v>
      </c>
    </row>
    <row r="36" spans="1:3" x14ac:dyDescent="0.25">
      <c r="A36">
        <v>2</v>
      </c>
      <c r="B36">
        <f>IF(' IMPACTO RIESGOS CORRUPCION'!D12="X",1,0)</f>
        <v>1</v>
      </c>
      <c r="C36" s="55" t="s">
        <v>155</v>
      </c>
    </row>
    <row r="37" spans="1:3" x14ac:dyDescent="0.25">
      <c r="A37">
        <v>3</v>
      </c>
      <c r="B37">
        <f>IF(' IMPACTO RIESGOS CORRUPCION'!D13="X",1,0)</f>
        <v>1</v>
      </c>
    </row>
    <row r="38" spans="1:3" x14ac:dyDescent="0.25">
      <c r="A38">
        <v>4</v>
      </c>
      <c r="B38">
        <f>IF(' IMPACTO RIESGOS CORRUPCION'!D14="X",1,0)</f>
        <v>1</v>
      </c>
    </row>
    <row r="39" spans="1:3" x14ac:dyDescent="0.25">
      <c r="A39">
        <v>5</v>
      </c>
      <c r="B39">
        <f>IF(' IMPACTO RIESGOS CORRUPCION'!D15="X",1,0)</f>
        <v>1</v>
      </c>
    </row>
    <row r="40" spans="1:3" x14ac:dyDescent="0.25">
      <c r="A40">
        <v>6</v>
      </c>
      <c r="B40">
        <f>IF(' IMPACTO RIESGOS CORRUPCION'!D16="X",1,0)</f>
        <v>1</v>
      </c>
    </row>
    <row r="41" spans="1:3" x14ac:dyDescent="0.25">
      <c r="A41">
        <v>7</v>
      </c>
      <c r="B41">
        <f>IF(' IMPACTO RIESGOS CORRUPCION'!D17="X",1,0)</f>
        <v>1</v>
      </c>
    </row>
    <row r="42" spans="1:3" x14ac:dyDescent="0.25">
      <c r="A42">
        <v>8</v>
      </c>
      <c r="B42">
        <f>IF(' IMPACTO RIESGOS CORRUPCION'!D18="X",1,0)</f>
        <v>1</v>
      </c>
    </row>
    <row r="43" spans="1:3" x14ac:dyDescent="0.25">
      <c r="A43">
        <v>9</v>
      </c>
      <c r="B43">
        <f>IF(' IMPACTO RIESGOS CORRUPCION'!D19="X",1,0)</f>
        <v>0</v>
      </c>
    </row>
    <row r="44" spans="1:3" x14ac:dyDescent="0.25">
      <c r="A44">
        <v>10</v>
      </c>
      <c r="B44">
        <f>IF(' IMPACTO RIESGOS CORRUPCION'!D20="X",1,0)</f>
        <v>1</v>
      </c>
    </row>
    <row r="45" spans="1:3" x14ac:dyDescent="0.25">
      <c r="A45">
        <v>11</v>
      </c>
      <c r="B45">
        <f>IF(' IMPACTO RIESGOS CORRUPCION'!D21="X",1,0)</f>
        <v>1</v>
      </c>
    </row>
    <row r="46" spans="1:3" x14ac:dyDescent="0.25">
      <c r="A46">
        <v>12</v>
      </c>
      <c r="B46">
        <f>IF(' IMPACTO RIESGOS CORRUPCION'!D22="X",1,0)</f>
        <v>1</v>
      </c>
    </row>
    <row r="47" spans="1:3" x14ac:dyDescent="0.25">
      <c r="A47">
        <v>13</v>
      </c>
      <c r="B47">
        <f>IF(' IMPACTO RIESGOS CORRUPCION'!D23="X",1,0)</f>
        <v>1</v>
      </c>
    </row>
    <row r="48" spans="1:3" x14ac:dyDescent="0.25">
      <c r="A48">
        <v>14</v>
      </c>
      <c r="B48">
        <f>IF(' IMPACTO RIESGOS CORRUPCION'!D24="X",1,0)</f>
        <v>1</v>
      </c>
    </row>
    <row r="49" spans="1:2" x14ac:dyDescent="0.25">
      <c r="A49">
        <v>15</v>
      </c>
      <c r="B49">
        <f>IF(' IMPACTO RIESGOS CORRUPCION'!D25="X",1,0)</f>
        <v>1</v>
      </c>
    </row>
    <row r="50" spans="1:2" x14ac:dyDescent="0.25">
      <c r="A50">
        <v>16</v>
      </c>
      <c r="B50">
        <f>IF(' IMPACTO RIESGOS CORRUPCION'!D26="X",1,0)</f>
        <v>1</v>
      </c>
    </row>
    <row r="51" spans="1:2" x14ac:dyDescent="0.25">
      <c r="A51">
        <v>17</v>
      </c>
      <c r="B51">
        <f>IF(' IMPACTO RIESGOS CORRUPCION'!D27="X",1,0)</f>
        <v>1</v>
      </c>
    </row>
    <row r="52" spans="1:2" x14ac:dyDescent="0.25">
      <c r="A52">
        <v>18</v>
      </c>
      <c r="B52">
        <f>IF(' IMPACTO RIESGOS CORRUPCION'!D28="X",1,0)</f>
        <v>1</v>
      </c>
    </row>
    <row r="53" spans="1:2" x14ac:dyDescent="0.25">
      <c r="A53">
        <v>19</v>
      </c>
      <c r="B53">
        <f>IF(' IMPACTO RIESGOS CORRUPCION'!D29="X",1,0)</f>
        <v>1</v>
      </c>
    </row>
    <row r="54" spans="1:2" x14ac:dyDescent="0.25">
      <c r="A54" t="s">
        <v>189</v>
      </c>
      <c r="B54">
        <f>SUM(B35:B53)</f>
        <v>18</v>
      </c>
    </row>
    <row r="57" spans="1:2" x14ac:dyDescent="0.25">
      <c r="A57" t="s">
        <v>190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0</v>
      </c>
    </row>
    <row r="62" spans="1:2" x14ac:dyDescent="0.25">
      <c r="A62">
        <v>5</v>
      </c>
      <c r="B62">
        <f>IF(' IMPACTO RIESGOS CORRUPCION'!D38="X",1,0)</f>
        <v>1</v>
      </c>
    </row>
    <row r="63" spans="1:2" x14ac:dyDescent="0.25">
      <c r="A63">
        <v>6</v>
      </c>
      <c r="B63">
        <f>IF(' IMPACTO RIESGOS CORRUPCION'!D39="X",1,0)</f>
        <v>0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1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0</v>
      </c>
    </row>
    <row r="73" spans="1:2" x14ac:dyDescent="0.25">
      <c r="A73">
        <v>16</v>
      </c>
      <c r="B73">
        <f>IF(' IMPACTO RIESGOS CORRUPCION'!D49="X",1,0)</f>
        <v>0</v>
      </c>
    </row>
    <row r="74" spans="1:2" x14ac:dyDescent="0.25">
      <c r="A74">
        <v>17</v>
      </c>
      <c r="B74">
        <f>IF(' IMPACTO RIESGOS CORRUPCION'!D50="X",1,0)</f>
        <v>0</v>
      </c>
    </row>
    <row r="75" spans="1:2" x14ac:dyDescent="0.25">
      <c r="A75">
        <v>18</v>
      </c>
      <c r="B75">
        <f>IF(' IMPACTO RIESGOS CORRUPCION'!D51="X",1,0)</f>
        <v>0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189</v>
      </c>
      <c r="B77">
        <f>SUM(B58:B76)</f>
        <v>12</v>
      </c>
    </row>
    <row r="80" spans="1:2" x14ac:dyDescent="0.25">
      <c r="A80" t="s">
        <v>191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189</v>
      </c>
      <c r="B100">
        <f>SUM(B81:B99)</f>
        <v>0</v>
      </c>
    </row>
    <row r="103" spans="1:2" x14ac:dyDescent="0.25">
      <c r="A103" t="s">
        <v>192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189</v>
      </c>
      <c r="B123">
        <f>SUM(B104:B122)</f>
        <v>0</v>
      </c>
    </row>
    <row r="126" spans="1:2" x14ac:dyDescent="0.25">
      <c r="A126" t="s">
        <v>192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189</v>
      </c>
      <c r="B146">
        <f>SUM(B127:B145)</f>
        <v>0</v>
      </c>
    </row>
    <row r="150" spans="1:2" x14ac:dyDescent="0.25">
      <c r="A150" t="s">
        <v>193</v>
      </c>
    </row>
    <row r="151" spans="1:2" x14ac:dyDescent="0.25">
      <c r="A151" s="92" t="s">
        <v>194</v>
      </c>
    </row>
    <row r="152" spans="1:2" x14ac:dyDescent="0.25">
      <c r="A152" t="s">
        <v>195</v>
      </c>
    </row>
    <row r="153" spans="1:2" x14ac:dyDescent="0.25">
      <c r="A153" t="s">
        <v>196</v>
      </c>
    </row>
    <row r="154" spans="1:2" x14ac:dyDescent="0.25">
      <c r="A154" t="s">
        <v>197</v>
      </c>
    </row>
    <row r="155" spans="1:2" x14ac:dyDescent="0.25">
      <c r="A155" t="s">
        <v>195</v>
      </c>
    </row>
    <row r="156" spans="1:2" x14ac:dyDescent="0.25">
      <c r="A156" t="s">
        <v>198</v>
      </c>
    </row>
    <row r="157" spans="1:2" x14ac:dyDescent="0.25">
      <c r="A157" t="s">
        <v>199</v>
      </c>
    </row>
    <row r="159" spans="1:2" x14ac:dyDescent="0.25">
      <c r="A159" s="92" t="s">
        <v>200</v>
      </c>
      <c r="B159" t="s">
        <v>156</v>
      </c>
    </row>
    <row r="160" spans="1:2" x14ac:dyDescent="0.25">
      <c r="A160" t="s">
        <v>195</v>
      </c>
    </row>
    <row r="161" spans="1:1" x14ac:dyDescent="0.25">
      <c r="A161" t="s">
        <v>201</v>
      </c>
    </row>
    <row r="162" spans="1:1" x14ac:dyDescent="0.25">
      <c r="A162" t="s">
        <v>202</v>
      </c>
    </row>
    <row r="164" spans="1:1" x14ac:dyDescent="0.25">
      <c r="A164" s="92" t="s">
        <v>203</v>
      </c>
    </row>
    <row r="165" spans="1:1" x14ac:dyDescent="0.25">
      <c r="A165" t="s">
        <v>195</v>
      </c>
    </row>
    <row r="166" spans="1:1" x14ac:dyDescent="0.25">
      <c r="A166" t="s">
        <v>204</v>
      </c>
    </row>
    <row r="167" spans="1:1" x14ac:dyDescent="0.25">
      <c r="A167" t="s">
        <v>205</v>
      </c>
    </row>
    <row r="168" spans="1:1" x14ac:dyDescent="0.25">
      <c r="A168" t="s">
        <v>206</v>
      </c>
    </row>
    <row r="170" spans="1:1" x14ac:dyDescent="0.25">
      <c r="A170" s="92" t="s">
        <v>207</v>
      </c>
    </row>
    <row r="171" spans="1:1" x14ac:dyDescent="0.25">
      <c r="A171" t="s">
        <v>195</v>
      </c>
    </row>
    <row r="172" spans="1:1" x14ac:dyDescent="0.25">
      <c r="A172" t="s">
        <v>208</v>
      </c>
    </row>
    <row r="173" spans="1:1" x14ac:dyDescent="0.25">
      <c r="A173" t="s">
        <v>209</v>
      </c>
    </row>
    <row r="175" spans="1:1" x14ac:dyDescent="0.25">
      <c r="A175" s="92" t="s">
        <v>210</v>
      </c>
    </row>
    <row r="176" spans="1:1" x14ac:dyDescent="0.25">
      <c r="A176" t="s">
        <v>195</v>
      </c>
    </row>
    <row r="177" spans="1:1" x14ac:dyDescent="0.25">
      <c r="A177" t="s">
        <v>211</v>
      </c>
    </row>
    <row r="178" spans="1:1" x14ac:dyDescent="0.25">
      <c r="A178" t="s">
        <v>212</v>
      </c>
    </row>
    <row r="180" spans="1:1" x14ac:dyDescent="0.25">
      <c r="A180" s="92" t="s">
        <v>213</v>
      </c>
    </row>
    <row r="181" spans="1:1" x14ac:dyDescent="0.25">
      <c r="A181" t="s">
        <v>195</v>
      </c>
    </row>
    <row r="182" spans="1:1" x14ac:dyDescent="0.25">
      <c r="A182" t="s">
        <v>214</v>
      </c>
    </row>
    <row r="183" spans="1:1" x14ac:dyDescent="0.25">
      <c r="A183" t="s">
        <v>215</v>
      </c>
    </row>
    <row r="184" spans="1:1" x14ac:dyDescent="0.25">
      <c r="A184" t="s">
        <v>216</v>
      </c>
    </row>
    <row r="186" spans="1:1" x14ac:dyDescent="0.25">
      <c r="A186" s="92" t="s">
        <v>217</v>
      </c>
    </row>
    <row r="187" spans="1:1" x14ac:dyDescent="0.25">
      <c r="A187" t="s">
        <v>195</v>
      </c>
    </row>
    <row r="188" spans="1:1" x14ac:dyDescent="0.25">
      <c r="A188" t="s">
        <v>218</v>
      </c>
    </row>
    <row r="189" spans="1:1" x14ac:dyDescent="0.25">
      <c r="A189" t="s">
        <v>219</v>
      </c>
    </row>
    <row r="190" spans="1:1" x14ac:dyDescent="0.25">
      <c r="A190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topLeftCell="D22" zoomScale="70" zoomScaleNormal="70" workbookViewId="0">
      <selection activeCell="I66" sqref="I66:I72"/>
    </sheetView>
  </sheetViews>
  <sheetFormatPr baseColWidth="10" defaultColWidth="11.42578125" defaultRowHeight="14.25" x14ac:dyDescent="0.2"/>
  <cols>
    <col min="1" max="2" width="31.14062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556"/>
      <c r="B1" s="273" t="s">
        <v>0</v>
      </c>
      <c r="C1" s="274"/>
      <c r="D1" s="274"/>
      <c r="E1" s="274"/>
      <c r="F1" s="274"/>
      <c r="G1" s="429"/>
      <c r="H1" s="383" t="s">
        <v>19</v>
      </c>
      <c r="I1" s="383"/>
      <c r="J1" s="514"/>
    </row>
    <row r="2" spans="1:12" customFormat="1" ht="15.75" customHeight="1" x14ac:dyDescent="0.25">
      <c r="A2" s="268"/>
      <c r="B2" s="557"/>
      <c r="C2" s="443"/>
      <c r="D2" s="443"/>
      <c r="E2" s="443"/>
      <c r="F2" s="443"/>
      <c r="G2" s="444"/>
      <c r="H2" s="312" t="s">
        <v>2</v>
      </c>
      <c r="I2" s="312"/>
      <c r="J2" s="446"/>
    </row>
    <row r="3" spans="1:12" customFormat="1" ht="36" customHeight="1" x14ac:dyDescent="0.25">
      <c r="A3" s="268"/>
      <c r="B3" s="557" t="s">
        <v>221</v>
      </c>
      <c r="C3" s="443"/>
      <c r="D3" s="443"/>
      <c r="E3" s="443"/>
      <c r="F3" s="443"/>
      <c r="G3" s="444"/>
      <c r="H3" s="312" t="s">
        <v>4</v>
      </c>
      <c r="I3" s="312"/>
      <c r="J3" s="446"/>
    </row>
    <row r="4" spans="1:12" customFormat="1" ht="15.75" customHeight="1" thickBot="1" x14ac:dyDescent="0.3">
      <c r="A4" s="269"/>
      <c r="B4" s="282"/>
      <c r="C4" s="283"/>
      <c r="D4" s="283"/>
      <c r="E4" s="283"/>
      <c r="F4" s="283"/>
      <c r="G4" s="430"/>
      <c r="H4" s="532" t="s">
        <v>5</v>
      </c>
      <c r="I4" s="532"/>
      <c r="J4" s="515"/>
    </row>
    <row r="5" spans="1:12" x14ac:dyDescent="0.2">
      <c r="B5" s="531"/>
      <c r="C5" s="531"/>
      <c r="D5" s="531"/>
      <c r="E5" s="531"/>
      <c r="F5" s="531"/>
      <c r="G5" s="531"/>
    </row>
    <row r="6" spans="1:12" customFormat="1" ht="24" customHeight="1" x14ac:dyDescent="0.25">
      <c r="A6" s="93" t="s">
        <v>7</v>
      </c>
      <c r="B6" s="409"/>
      <c r="C6" s="409"/>
      <c r="D6" s="409"/>
      <c r="E6" s="409"/>
      <c r="F6" s="409"/>
      <c r="G6" s="409"/>
      <c r="H6" s="409"/>
      <c r="I6" s="409"/>
      <c r="J6" s="409"/>
    </row>
    <row r="7" spans="1:12" customFormat="1" ht="35.25" customHeight="1" x14ac:dyDescent="0.25">
      <c r="A7" s="94" t="s">
        <v>9</v>
      </c>
      <c r="B7" s="409"/>
      <c r="C7" s="409"/>
      <c r="D7" s="409"/>
      <c r="E7" s="409"/>
      <c r="F7" s="409"/>
      <c r="G7" s="409"/>
      <c r="H7" s="409"/>
      <c r="I7" s="409"/>
      <c r="J7" s="409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6" customFormat="1" ht="30" customHeight="1" x14ac:dyDescent="0.25">
      <c r="A9" s="516" t="s">
        <v>101</v>
      </c>
      <c r="B9" s="533" t="s">
        <v>249</v>
      </c>
      <c r="C9" s="529" t="s">
        <v>344</v>
      </c>
      <c r="D9" s="526" t="s">
        <v>223</v>
      </c>
      <c r="E9" s="526"/>
      <c r="F9" s="526"/>
      <c r="G9" s="526"/>
      <c r="H9" s="526"/>
      <c r="I9" s="121" t="s">
        <v>224</v>
      </c>
      <c r="J9" s="519" t="s">
        <v>225</v>
      </c>
      <c r="K9" s="521" t="s">
        <v>226</v>
      </c>
    </row>
    <row r="10" spans="1:12" s="127" customFormat="1" ht="60.75" thickBot="1" x14ac:dyDescent="0.3">
      <c r="A10" s="517"/>
      <c r="B10" s="534"/>
      <c r="C10" s="530"/>
      <c r="D10" s="122" t="s">
        <v>227</v>
      </c>
      <c r="E10" s="123" t="s">
        <v>228</v>
      </c>
      <c r="F10" s="122" t="s">
        <v>229</v>
      </c>
      <c r="G10" s="122" t="s">
        <v>230</v>
      </c>
      <c r="H10" s="124" t="s">
        <v>231</v>
      </c>
      <c r="I10" s="125" t="s">
        <v>232</v>
      </c>
      <c r="J10" s="520"/>
      <c r="K10" s="522"/>
    </row>
    <row r="11" spans="1:12" ht="20.25" customHeight="1" x14ac:dyDescent="0.2">
      <c r="A11" s="238" t="str">
        <f>+DESCRIPCION!A10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238" t="str">
        <f>+DESCRIPCION!D10</f>
        <v xml:space="preserve">Desconocimiento del proceso por parte del personal de planta y contrato. </v>
      </c>
      <c r="C11" s="527" t="s">
        <v>378</v>
      </c>
      <c r="D11" s="523" t="s">
        <v>233</v>
      </c>
      <c r="E11" s="24" t="s">
        <v>234</v>
      </c>
      <c r="F11" s="23" t="s">
        <v>196</v>
      </c>
      <c r="G11" s="23">
        <f>IF(F11="Asignado",15,0)</f>
        <v>15</v>
      </c>
      <c r="H11" s="524" t="str">
        <f>IF(AND(G18&gt;0,G18&lt;=85),"Débil",IF(AND(G18&gt;85,G18&lt;=95),"Moderado",IF(G18&gt;96,"Fuerte"," ")))</f>
        <v>Débil</v>
      </c>
      <c r="I11" s="240" t="s">
        <v>220</v>
      </c>
      <c r="J11" s="240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518" t="str">
        <f>IF(J11="Fuerte","NO",IF(J11=" "," ","SI"))</f>
        <v>SI</v>
      </c>
      <c r="L11" s="166"/>
    </row>
    <row r="12" spans="1:12" ht="28.5" x14ac:dyDescent="0.2">
      <c r="A12" s="238"/>
      <c r="B12" s="238"/>
      <c r="C12" s="527"/>
      <c r="D12" s="523"/>
      <c r="E12" s="25" t="s">
        <v>235</v>
      </c>
      <c r="F12" s="16" t="s">
        <v>199</v>
      </c>
      <c r="G12" s="16">
        <f>IF(F12="Adecuado",15,0)</f>
        <v>0</v>
      </c>
      <c r="H12" s="524"/>
      <c r="I12" s="238"/>
      <c r="J12" s="238"/>
      <c r="K12" s="518"/>
    </row>
    <row r="13" spans="1:12" ht="42.75" x14ac:dyDescent="0.2">
      <c r="A13" s="238"/>
      <c r="B13" s="238"/>
      <c r="C13" s="527"/>
      <c r="D13" s="119" t="s">
        <v>236</v>
      </c>
      <c r="E13" s="25" t="s">
        <v>237</v>
      </c>
      <c r="F13" s="16" t="s">
        <v>202</v>
      </c>
      <c r="G13" s="16">
        <f>IF(F13="Oportuna",15,0)</f>
        <v>0</v>
      </c>
      <c r="H13" s="524"/>
      <c r="I13" s="238"/>
      <c r="J13" s="238"/>
      <c r="K13" s="518"/>
    </row>
    <row r="14" spans="1:12" ht="42.75" x14ac:dyDescent="0.2">
      <c r="A14" s="238"/>
      <c r="B14" s="238"/>
      <c r="C14" s="527"/>
      <c r="D14" s="119" t="s">
        <v>238</v>
      </c>
      <c r="E14" s="25" t="s">
        <v>239</v>
      </c>
      <c r="F14" s="101" t="s">
        <v>206</v>
      </c>
      <c r="G14" s="16">
        <f>IF(F14="Prevenir",15,IF(F14="Detectar",10,0))</f>
        <v>0</v>
      </c>
      <c r="H14" s="524"/>
      <c r="I14" s="238"/>
      <c r="J14" s="238"/>
      <c r="K14" s="518"/>
    </row>
    <row r="15" spans="1:12" ht="28.5" x14ac:dyDescent="0.2">
      <c r="A15" s="238"/>
      <c r="B15" s="238"/>
      <c r="C15" s="527"/>
      <c r="D15" s="119" t="s">
        <v>240</v>
      </c>
      <c r="E15" s="25" t="s">
        <v>241</v>
      </c>
      <c r="F15" s="16" t="s">
        <v>209</v>
      </c>
      <c r="G15" s="16">
        <f>IF(F15="Confiable",15,0)</f>
        <v>0</v>
      </c>
      <c r="H15" s="524"/>
      <c r="I15" s="238"/>
      <c r="J15" s="238"/>
      <c r="K15" s="518"/>
    </row>
    <row r="16" spans="1:12" ht="57" x14ac:dyDescent="0.2">
      <c r="A16" s="238"/>
      <c r="B16" s="238"/>
      <c r="C16" s="527"/>
      <c r="D16" s="119" t="s">
        <v>242</v>
      </c>
      <c r="E16" s="25" t="s">
        <v>243</v>
      </c>
      <c r="F16" s="101" t="s">
        <v>212</v>
      </c>
      <c r="G16" s="16">
        <f>IF(F16="Se investigan y se resuelven oportunamente",15,0)</f>
        <v>0</v>
      </c>
      <c r="H16" s="524"/>
      <c r="I16" s="238"/>
      <c r="J16" s="238"/>
      <c r="K16" s="518"/>
    </row>
    <row r="17" spans="1:11" ht="28.5" x14ac:dyDescent="0.2">
      <c r="A17" s="238"/>
      <c r="B17" s="238"/>
      <c r="C17" s="528"/>
      <c r="D17" s="105" t="s">
        <v>244</v>
      </c>
      <c r="E17" s="25" t="s">
        <v>245</v>
      </c>
      <c r="F17" s="16" t="s">
        <v>216</v>
      </c>
      <c r="G17" s="16">
        <f>IF(F17="Completa",10,IF(F17="Incompleta",5,0))</f>
        <v>0</v>
      </c>
      <c r="H17" s="525"/>
      <c r="I17" s="238"/>
      <c r="J17" s="238"/>
      <c r="K17" s="518"/>
    </row>
    <row r="18" spans="1:11" ht="15" x14ac:dyDescent="0.2">
      <c r="A18" s="238"/>
      <c r="B18" s="158"/>
      <c r="C18" s="165"/>
      <c r="D18" s="120"/>
      <c r="E18" s="19" t="s">
        <v>246</v>
      </c>
      <c r="F18" s="18"/>
      <c r="G18" s="18">
        <f>SUM(G11:G17)</f>
        <v>15</v>
      </c>
      <c r="H18" s="53"/>
    </row>
    <row r="19" spans="1:11" ht="15" thickBot="1" x14ac:dyDescent="0.25">
      <c r="A19" s="128"/>
      <c r="B19" s="168"/>
    </row>
    <row r="20" spans="1:11" s="127" customFormat="1" ht="30" customHeight="1" x14ac:dyDescent="0.25">
      <c r="A20" s="516" t="s">
        <v>101</v>
      </c>
      <c r="B20" s="533" t="s">
        <v>249</v>
      </c>
      <c r="C20" s="529" t="s">
        <v>222</v>
      </c>
      <c r="D20" s="526" t="s">
        <v>223</v>
      </c>
      <c r="E20" s="526"/>
      <c r="F20" s="526"/>
      <c r="G20" s="526"/>
      <c r="H20" s="526"/>
      <c r="I20" s="121" t="s">
        <v>224</v>
      </c>
      <c r="J20" s="519" t="s">
        <v>225</v>
      </c>
      <c r="K20" s="521" t="s">
        <v>226</v>
      </c>
    </row>
    <row r="21" spans="1:11" s="127" customFormat="1" ht="60.75" thickBot="1" x14ac:dyDescent="0.3">
      <c r="A21" s="535"/>
      <c r="B21" s="534"/>
      <c r="C21" s="530"/>
      <c r="D21" s="122" t="s">
        <v>227</v>
      </c>
      <c r="E21" s="123" t="s">
        <v>228</v>
      </c>
      <c r="F21" s="122" t="s">
        <v>229</v>
      </c>
      <c r="G21" s="122" t="s">
        <v>230</v>
      </c>
      <c r="H21" s="124" t="s">
        <v>247</v>
      </c>
      <c r="I21" s="125" t="s">
        <v>232</v>
      </c>
      <c r="J21" s="520"/>
      <c r="K21" s="536"/>
    </row>
    <row r="22" spans="1:11" ht="20.25" customHeight="1" x14ac:dyDescent="0.2">
      <c r="A22" s="545" t="str">
        <f>+(PROBABILIDAD!A11)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22" s="548" t="str">
        <f>+(DESCRIPCION!D11)</f>
        <v>Falta de responsabilidad del personal frente a sus compromisos que dan cumplimiento al objetivo del proceso.</v>
      </c>
      <c r="C22" s="537" t="s">
        <v>378</v>
      </c>
      <c r="D22" s="540" t="s">
        <v>233</v>
      </c>
      <c r="E22" s="172" t="s">
        <v>234</v>
      </c>
      <c r="F22" s="173" t="s">
        <v>195</v>
      </c>
      <c r="G22" s="173">
        <v>15</v>
      </c>
      <c r="H22" s="541" t="str">
        <f>IF(AND(G29&gt;0,G29&lt;=85),"Débil",IF(AND(G29&gt;85,G29&lt;=95),"Moderado",IF(G29&gt;96,"Fuerte"," ")))</f>
        <v>Débil</v>
      </c>
      <c r="I22" s="542" t="s">
        <v>220</v>
      </c>
      <c r="J22" s="542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543" t="str">
        <f>IF(J22="Fuerte","NO",IF(J22=" "," ","SI"))</f>
        <v>SI</v>
      </c>
    </row>
    <row r="23" spans="1:11" ht="29.25" customHeight="1" x14ac:dyDescent="0.2">
      <c r="A23" s="546"/>
      <c r="B23" s="549"/>
      <c r="C23" s="538"/>
      <c r="D23" s="523"/>
      <c r="E23" s="25" t="s">
        <v>235</v>
      </c>
      <c r="F23" s="157" t="s">
        <v>195</v>
      </c>
      <c r="G23" s="157">
        <f>IF(F23="Adecuado",15,0)</f>
        <v>0</v>
      </c>
      <c r="H23" s="524"/>
      <c r="I23" s="238"/>
      <c r="J23" s="238"/>
      <c r="K23" s="544"/>
    </row>
    <row r="24" spans="1:11" ht="43.5" customHeight="1" x14ac:dyDescent="0.2">
      <c r="A24" s="546"/>
      <c r="B24" s="549"/>
      <c r="C24" s="538"/>
      <c r="D24" s="119" t="s">
        <v>236</v>
      </c>
      <c r="E24" s="25" t="s">
        <v>237</v>
      </c>
      <c r="F24" s="157" t="s">
        <v>195</v>
      </c>
      <c r="G24" s="157">
        <f>IF(F24="Oportuna",15,0)</f>
        <v>0</v>
      </c>
      <c r="H24" s="524"/>
      <c r="I24" s="238"/>
      <c r="J24" s="238"/>
      <c r="K24" s="544"/>
    </row>
    <row r="25" spans="1:11" ht="43.5" customHeight="1" x14ac:dyDescent="0.2">
      <c r="A25" s="546"/>
      <c r="B25" s="549"/>
      <c r="C25" s="538"/>
      <c r="D25" s="119" t="s">
        <v>238</v>
      </c>
      <c r="E25" s="25" t="s">
        <v>239</v>
      </c>
      <c r="F25" s="101" t="s">
        <v>195</v>
      </c>
      <c r="G25" s="157">
        <f>IF(F25="Prevenir",15,IF(F25="Detectar",10,0))</f>
        <v>0</v>
      </c>
      <c r="H25" s="524"/>
      <c r="I25" s="238"/>
      <c r="J25" s="238"/>
      <c r="K25" s="544"/>
    </row>
    <row r="26" spans="1:11" ht="29.25" customHeight="1" x14ac:dyDescent="0.2">
      <c r="A26" s="546"/>
      <c r="B26" s="549"/>
      <c r="C26" s="538"/>
      <c r="D26" s="119" t="s">
        <v>240</v>
      </c>
      <c r="E26" s="25" t="s">
        <v>241</v>
      </c>
      <c r="F26" s="157" t="s">
        <v>195</v>
      </c>
      <c r="G26" s="157">
        <f>IF(F26="Confiable",15,0)</f>
        <v>0</v>
      </c>
      <c r="H26" s="524"/>
      <c r="I26" s="238"/>
      <c r="J26" s="238"/>
      <c r="K26" s="544"/>
    </row>
    <row r="27" spans="1:11" ht="43.5" customHeight="1" x14ac:dyDescent="0.2">
      <c r="A27" s="546"/>
      <c r="B27" s="549"/>
      <c r="C27" s="538"/>
      <c r="D27" s="119" t="s">
        <v>242</v>
      </c>
      <c r="E27" s="25" t="s">
        <v>243</v>
      </c>
      <c r="F27" s="101" t="s">
        <v>195</v>
      </c>
      <c r="G27" s="157">
        <f>IF(F27="Se investigan y se resuelven oportunamente",15,0)</f>
        <v>0</v>
      </c>
      <c r="H27" s="524"/>
      <c r="I27" s="238"/>
      <c r="J27" s="238"/>
      <c r="K27" s="544"/>
    </row>
    <row r="28" spans="1:11" ht="29.25" customHeight="1" x14ac:dyDescent="0.2">
      <c r="A28" s="546"/>
      <c r="B28" s="549"/>
      <c r="C28" s="539"/>
      <c r="D28" s="105" t="s">
        <v>244</v>
      </c>
      <c r="E28" s="25" t="s">
        <v>245</v>
      </c>
      <c r="F28" s="157" t="s">
        <v>195</v>
      </c>
      <c r="G28" s="157">
        <f>IF(F28="Completa",10,IF(F28="Incompleta",5,0))</f>
        <v>0</v>
      </c>
      <c r="H28" s="525"/>
      <c r="I28" s="238"/>
      <c r="J28" s="238"/>
      <c r="K28" s="544"/>
    </row>
    <row r="29" spans="1:11" s="133" customFormat="1" ht="15.75" thickBot="1" x14ac:dyDescent="0.25">
      <c r="A29" s="547"/>
      <c r="B29" s="550"/>
      <c r="C29" s="129"/>
      <c r="D29" s="130"/>
      <c r="E29" s="131" t="s">
        <v>246</v>
      </c>
      <c r="F29" s="17"/>
      <c r="G29" s="17">
        <f>SUM(G22:G28)</f>
        <v>15</v>
      </c>
      <c r="H29" s="132"/>
      <c r="K29" s="174"/>
    </row>
    <row r="30" spans="1:11" ht="15" thickBot="1" x14ac:dyDescent="0.25"/>
    <row r="31" spans="1:11" s="126" customFormat="1" ht="30" customHeight="1" x14ac:dyDescent="0.25">
      <c r="A31" s="516" t="s">
        <v>101</v>
      </c>
      <c r="B31" s="533" t="s">
        <v>249</v>
      </c>
      <c r="C31" s="529" t="s">
        <v>222</v>
      </c>
      <c r="D31" s="526" t="s">
        <v>223</v>
      </c>
      <c r="E31" s="526"/>
      <c r="F31" s="526"/>
      <c r="G31" s="526"/>
      <c r="H31" s="526"/>
      <c r="I31" s="159" t="s">
        <v>224</v>
      </c>
      <c r="J31" s="519" t="s">
        <v>225</v>
      </c>
      <c r="K31" s="521" t="s">
        <v>226</v>
      </c>
    </row>
    <row r="32" spans="1:11" s="127" customFormat="1" ht="60.75" thickBot="1" x14ac:dyDescent="0.3">
      <c r="A32" s="535"/>
      <c r="B32" s="551"/>
      <c r="C32" s="530"/>
      <c r="D32" s="160" t="s">
        <v>227</v>
      </c>
      <c r="E32" s="123" t="s">
        <v>228</v>
      </c>
      <c r="F32" s="160" t="s">
        <v>229</v>
      </c>
      <c r="G32" s="160" t="s">
        <v>230</v>
      </c>
      <c r="H32" s="124" t="s">
        <v>247</v>
      </c>
      <c r="I32" s="125" t="s">
        <v>232</v>
      </c>
      <c r="J32" s="520"/>
      <c r="K32" s="536"/>
    </row>
    <row r="33" spans="1:11" ht="20.25" customHeight="1" x14ac:dyDescent="0.2">
      <c r="A33" s="525" t="str">
        <f>PROBABILIDAD!A12</f>
        <v>Incumplimiento en la consolidacion y/o publicacion de la informacion reportada por los provedores.</v>
      </c>
      <c r="B33" s="240" t="str">
        <f>DESCRIPCION!D13</f>
        <v>Dificultades en la planeacion para el cumplimiento del objetivo del proceso de de gestion estrategica y territorial</v>
      </c>
      <c r="C33" s="527" t="s">
        <v>378</v>
      </c>
      <c r="D33" s="523" t="s">
        <v>233</v>
      </c>
      <c r="E33" s="24" t="s">
        <v>234</v>
      </c>
      <c r="F33" s="23" t="s">
        <v>195</v>
      </c>
      <c r="G33" s="23">
        <v>15</v>
      </c>
      <c r="H33" s="524" t="str">
        <f>IF(AND(G40&gt;0,G40&lt;=85),"Débil",IF(AND(G40&gt;85,G40&lt;=95),"Moderado",IF(G40&gt;96,"Fuerte"," ")))</f>
        <v>Débil</v>
      </c>
      <c r="I33" s="240" t="s">
        <v>220</v>
      </c>
      <c r="J33" s="240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Débil</v>
      </c>
      <c r="K33" s="552" t="str">
        <f>IF(J33="Fuerte","NO",IF(J33=" "," ","SI"))</f>
        <v>SI</v>
      </c>
    </row>
    <row r="34" spans="1:11" ht="28.5" x14ac:dyDescent="0.2">
      <c r="A34" s="326"/>
      <c r="B34" s="238"/>
      <c r="C34" s="527"/>
      <c r="D34" s="523"/>
      <c r="E34" s="25" t="s">
        <v>235</v>
      </c>
      <c r="F34" s="16" t="s">
        <v>195</v>
      </c>
      <c r="G34" s="16">
        <f>IF(F34="Adecuado",15,0)</f>
        <v>0</v>
      </c>
      <c r="H34" s="524"/>
      <c r="I34" s="238"/>
      <c r="J34" s="238"/>
      <c r="K34" s="518"/>
    </row>
    <row r="35" spans="1:11" ht="42.75" x14ac:dyDescent="0.2">
      <c r="A35" s="326"/>
      <c r="B35" s="238"/>
      <c r="C35" s="527"/>
      <c r="D35" s="119" t="s">
        <v>236</v>
      </c>
      <c r="E35" s="25" t="s">
        <v>237</v>
      </c>
      <c r="F35" s="16" t="s">
        <v>195</v>
      </c>
      <c r="G35" s="16">
        <f>IF(F35="Oportuna",15,0)</f>
        <v>0</v>
      </c>
      <c r="H35" s="524"/>
      <c r="I35" s="238"/>
      <c r="J35" s="238"/>
      <c r="K35" s="518"/>
    </row>
    <row r="36" spans="1:11" ht="42.75" x14ac:dyDescent="0.2">
      <c r="A36" s="326"/>
      <c r="B36" s="238"/>
      <c r="C36" s="527"/>
      <c r="D36" s="119" t="s">
        <v>238</v>
      </c>
      <c r="E36" s="25" t="s">
        <v>239</v>
      </c>
      <c r="F36" s="101" t="s">
        <v>195</v>
      </c>
      <c r="G36" s="16">
        <f>IF(F36="Prevenir",15,IF(F36="Detectar",10,0))</f>
        <v>0</v>
      </c>
      <c r="H36" s="524"/>
      <c r="I36" s="238"/>
      <c r="J36" s="238"/>
      <c r="K36" s="518"/>
    </row>
    <row r="37" spans="1:11" ht="28.5" x14ac:dyDescent="0.2">
      <c r="A37" s="326"/>
      <c r="B37" s="238"/>
      <c r="C37" s="527"/>
      <c r="D37" s="119" t="s">
        <v>240</v>
      </c>
      <c r="E37" s="25" t="s">
        <v>241</v>
      </c>
      <c r="F37" s="16" t="s">
        <v>195</v>
      </c>
      <c r="G37" s="16">
        <f>IF(F37="Confiable",15,0)</f>
        <v>0</v>
      </c>
      <c r="H37" s="524"/>
      <c r="I37" s="238"/>
      <c r="J37" s="238"/>
      <c r="K37" s="518"/>
    </row>
    <row r="38" spans="1:11" ht="42.75" x14ac:dyDescent="0.2">
      <c r="A38" s="326"/>
      <c r="B38" s="238"/>
      <c r="C38" s="527"/>
      <c r="D38" s="119" t="s">
        <v>242</v>
      </c>
      <c r="E38" s="25" t="s">
        <v>243</v>
      </c>
      <c r="F38" s="101" t="s">
        <v>195</v>
      </c>
      <c r="G38" s="16">
        <f>IF(F38="Se investigan y se resuelven oportunamente",15,0)</f>
        <v>0</v>
      </c>
      <c r="H38" s="524"/>
      <c r="I38" s="238"/>
      <c r="J38" s="238"/>
      <c r="K38" s="518"/>
    </row>
    <row r="39" spans="1:11" ht="28.5" x14ac:dyDescent="0.2">
      <c r="A39" s="326"/>
      <c r="B39" s="238"/>
      <c r="C39" s="528"/>
      <c r="D39" s="105" t="s">
        <v>244</v>
      </c>
      <c r="E39" s="25" t="s">
        <v>245</v>
      </c>
      <c r="F39" s="16" t="s">
        <v>195</v>
      </c>
      <c r="G39" s="16">
        <f>IF(F39="Completa",10,IF(F39="Incompleta",5,0))</f>
        <v>0</v>
      </c>
      <c r="H39" s="525"/>
      <c r="I39" s="238"/>
      <c r="J39" s="238"/>
      <c r="K39" s="518"/>
    </row>
    <row r="40" spans="1:11" ht="15" x14ac:dyDescent="0.2">
      <c r="A40" s="326"/>
      <c r="B40" s="238"/>
      <c r="C40" s="165"/>
      <c r="D40" s="120"/>
      <c r="E40" s="19" t="s">
        <v>246</v>
      </c>
      <c r="F40" s="18"/>
      <c r="G40" s="18">
        <f>SUM(G33:G39)</f>
        <v>15</v>
      </c>
      <c r="H40" s="53"/>
    </row>
    <row r="41" spans="1:11" ht="15" thickBot="1" x14ac:dyDescent="0.25">
      <c r="A41" s="128"/>
      <c r="B41" s="168"/>
    </row>
    <row r="42" spans="1:11" s="127" customFormat="1" ht="30" customHeight="1" x14ac:dyDescent="0.25">
      <c r="A42" s="516" t="s">
        <v>101</v>
      </c>
      <c r="B42" s="533"/>
      <c r="C42" s="529" t="s">
        <v>222</v>
      </c>
      <c r="D42" s="526" t="s">
        <v>223</v>
      </c>
      <c r="E42" s="526"/>
      <c r="F42" s="526"/>
      <c r="G42" s="526"/>
      <c r="H42" s="526"/>
      <c r="I42" s="121" t="s">
        <v>224</v>
      </c>
      <c r="J42" s="519" t="s">
        <v>225</v>
      </c>
      <c r="K42" s="521" t="s">
        <v>226</v>
      </c>
    </row>
    <row r="43" spans="1:11" s="127" customFormat="1" ht="60.75" thickBot="1" x14ac:dyDescent="0.3">
      <c r="A43" s="535"/>
      <c r="B43" s="551"/>
      <c r="C43" s="530"/>
      <c r="D43" s="122" t="s">
        <v>227</v>
      </c>
      <c r="E43" s="123" t="s">
        <v>228</v>
      </c>
      <c r="F43" s="122" t="s">
        <v>229</v>
      </c>
      <c r="G43" s="122" t="s">
        <v>230</v>
      </c>
      <c r="H43" s="124" t="s">
        <v>247</v>
      </c>
      <c r="I43" s="125" t="s">
        <v>232</v>
      </c>
      <c r="J43" s="520"/>
      <c r="K43" s="536"/>
    </row>
    <row r="44" spans="1:11" ht="20.25" customHeight="1" x14ac:dyDescent="0.2">
      <c r="A44" s="548" t="str">
        <f>PROBABILIDAD!A12</f>
        <v>Incumplimiento en la consolidacion y/o publicacion de la informacion reportada por los provedores.</v>
      </c>
      <c r="B44" s="548" t="str">
        <f>DESCRIPCION!D15</f>
        <v xml:space="preserve">Falta de claridad e incumplimientos de los procedimientos  en los  procesos que se  interrelacionan y que sirven de proveedores entre si.  </v>
      </c>
      <c r="C44" s="538" t="s">
        <v>378</v>
      </c>
      <c r="D44" s="523" t="s">
        <v>233</v>
      </c>
      <c r="E44" s="24" t="s">
        <v>234</v>
      </c>
      <c r="F44" s="23" t="s">
        <v>195</v>
      </c>
      <c r="G44" s="23">
        <v>15</v>
      </c>
      <c r="H44" s="524" t="str">
        <f>IF(AND(G51&gt;0,G51&lt;=85),"Débil",IF(AND(G51&gt;85,G51&lt;=95),"Moderado",IF(G51&gt;96,"Fuerte"," ")))</f>
        <v>Débil</v>
      </c>
      <c r="I44" s="240" t="s">
        <v>220</v>
      </c>
      <c r="J44" s="240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552" t="str">
        <f>IF(J44="Fuerte","NO",IF(J44=" "," ","SI"))</f>
        <v>SI</v>
      </c>
    </row>
    <row r="45" spans="1:11" ht="28.15" customHeight="1" x14ac:dyDescent="0.2">
      <c r="A45" s="549"/>
      <c r="B45" s="549"/>
      <c r="C45" s="538"/>
      <c r="D45" s="523"/>
      <c r="E45" s="25" t="s">
        <v>235</v>
      </c>
      <c r="F45" s="16" t="s">
        <v>195</v>
      </c>
      <c r="G45" s="16">
        <f>IF(F45="Adecuado",15,0)</f>
        <v>0</v>
      </c>
      <c r="H45" s="524"/>
      <c r="I45" s="238"/>
      <c r="J45" s="238"/>
      <c r="K45" s="518"/>
    </row>
    <row r="46" spans="1:11" ht="28.15" customHeight="1" x14ac:dyDescent="0.2">
      <c r="A46" s="549"/>
      <c r="B46" s="549"/>
      <c r="C46" s="538"/>
      <c r="D46" s="119" t="s">
        <v>236</v>
      </c>
      <c r="E46" s="25" t="s">
        <v>237</v>
      </c>
      <c r="F46" s="16" t="s">
        <v>195</v>
      </c>
      <c r="G46" s="16">
        <f>IF(F46="Oportuna",15,0)</f>
        <v>0</v>
      </c>
      <c r="H46" s="524"/>
      <c r="I46" s="238"/>
      <c r="J46" s="238"/>
      <c r="K46" s="518"/>
    </row>
    <row r="47" spans="1:11" ht="42" customHeight="1" x14ac:dyDescent="0.2">
      <c r="A47" s="549"/>
      <c r="B47" s="549"/>
      <c r="C47" s="538"/>
      <c r="D47" s="119" t="s">
        <v>238</v>
      </c>
      <c r="E47" s="25" t="s">
        <v>239</v>
      </c>
      <c r="F47" s="101" t="s">
        <v>195</v>
      </c>
      <c r="G47" s="16">
        <f>IF(F47="Prevenir",15,IF(F47="Detectar",10,0))</f>
        <v>0</v>
      </c>
      <c r="H47" s="524"/>
      <c r="I47" s="238"/>
      <c r="J47" s="238"/>
      <c r="K47" s="518"/>
    </row>
    <row r="48" spans="1:11" ht="28.15" customHeight="1" x14ac:dyDescent="0.2">
      <c r="A48" s="549"/>
      <c r="B48" s="549"/>
      <c r="C48" s="538"/>
      <c r="D48" s="119" t="s">
        <v>240</v>
      </c>
      <c r="E48" s="25" t="s">
        <v>241</v>
      </c>
      <c r="F48" s="16" t="s">
        <v>195</v>
      </c>
      <c r="G48" s="16">
        <f>IF(F48="Confiable",15,0)</f>
        <v>0</v>
      </c>
      <c r="H48" s="524"/>
      <c r="I48" s="238"/>
      <c r="J48" s="238"/>
      <c r="K48" s="518"/>
    </row>
    <row r="49" spans="1:11" ht="42" customHeight="1" x14ac:dyDescent="0.2">
      <c r="A49" s="549"/>
      <c r="B49" s="549"/>
      <c r="C49" s="538"/>
      <c r="D49" s="119" t="s">
        <v>242</v>
      </c>
      <c r="E49" s="25" t="s">
        <v>243</v>
      </c>
      <c r="F49" s="101" t="s">
        <v>195</v>
      </c>
      <c r="G49" s="16">
        <f>IF(F49="Se investigan y se resuelven oportunamente",15,0)</f>
        <v>0</v>
      </c>
      <c r="H49" s="524"/>
      <c r="I49" s="238"/>
      <c r="J49" s="238"/>
      <c r="K49" s="518"/>
    </row>
    <row r="50" spans="1:11" ht="28.15" customHeight="1" x14ac:dyDescent="0.2">
      <c r="A50" s="549"/>
      <c r="B50" s="549"/>
      <c r="C50" s="539"/>
      <c r="D50" s="105" t="s">
        <v>244</v>
      </c>
      <c r="E50" s="25" t="s">
        <v>245</v>
      </c>
      <c r="F50" s="16" t="s">
        <v>195</v>
      </c>
      <c r="G50" s="16">
        <f>IF(F50="Completa",10,IF(F50="Incompleta",5,0))</f>
        <v>0</v>
      </c>
      <c r="H50" s="525"/>
      <c r="I50" s="238"/>
      <c r="J50" s="238"/>
      <c r="K50" s="518"/>
    </row>
    <row r="51" spans="1:11" s="133" customFormat="1" ht="15.75" thickBot="1" x14ac:dyDescent="0.25">
      <c r="A51" s="550"/>
      <c r="B51" s="550"/>
      <c r="C51" s="129"/>
      <c r="D51" s="130"/>
      <c r="E51" s="131" t="s">
        <v>246</v>
      </c>
      <c r="F51" s="17"/>
      <c r="G51" s="17">
        <f>SUM(G44:G50)</f>
        <v>15</v>
      </c>
      <c r="H51" s="132"/>
    </row>
    <row r="52" spans="1:11" ht="15" thickBot="1" x14ac:dyDescent="0.25"/>
    <row r="53" spans="1:11" s="126" customFormat="1" ht="30" customHeight="1" x14ac:dyDescent="0.25">
      <c r="A53" s="516" t="s">
        <v>101</v>
      </c>
      <c r="B53" s="533"/>
      <c r="C53" s="529" t="s">
        <v>222</v>
      </c>
      <c r="D53" s="526" t="s">
        <v>223</v>
      </c>
      <c r="E53" s="526"/>
      <c r="F53" s="526"/>
      <c r="G53" s="526"/>
      <c r="H53" s="526"/>
      <c r="I53" s="121" t="s">
        <v>224</v>
      </c>
      <c r="J53" s="519" t="s">
        <v>225</v>
      </c>
      <c r="K53" s="521" t="s">
        <v>226</v>
      </c>
    </row>
    <row r="54" spans="1:11" s="127" customFormat="1" ht="60.75" thickBot="1" x14ac:dyDescent="0.3">
      <c r="A54" s="535"/>
      <c r="B54" s="551"/>
      <c r="C54" s="530"/>
      <c r="D54" s="122" t="s">
        <v>227</v>
      </c>
      <c r="E54" s="123" t="s">
        <v>228</v>
      </c>
      <c r="F54" s="122" t="s">
        <v>229</v>
      </c>
      <c r="G54" s="122" t="s">
        <v>230</v>
      </c>
      <c r="H54" s="124" t="s">
        <v>247</v>
      </c>
      <c r="I54" s="125" t="s">
        <v>232</v>
      </c>
      <c r="J54" s="520"/>
      <c r="K54" s="536"/>
    </row>
    <row r="55" spans="1:11" ht="20.25" customHeight="1" x14ac:dyDescent="0.2">
      <c r="A55" s="548" t="str">
        <f>PROBABILIDAD!A13</f>
        <v xml:space="preserve"> Perdida de informacion fisica y virtual por incumplimiento a los procesos establecidos y/o afectaciones ambientales y fallas locativas  </v>
      </c>
      <c r="B55" s="548" t="str">
        <f>DESCRIPCION!D17</f>
        <v>Personas externas acceden a la informacion de uso exculsivo de la entidad.</v>
      </c>
      <c r="C55" s="538" t="s">
        <v>367</v>
      </c>
      <c r="D55" s="523" t="s">
        <v>233</v>
      </c>
      <c r="E55" s="24" t="s">
        <v>234</v>
      </c>
      <c r="F55" s="23" t="s">
        <v>197</v>
      </c>
      <c r="G55" s="23">
        <f>IF(F55="Asignado",15,0)</f>
        <v>0</v>
      </c>
      <c r="H55" s="524" t="str">
        <f>IF(AND(G62&gt;0,G62&lt;=85),"Débil",IF(AND(G62&gt;85,G62&lt;=95),"Moderado",IF(G62&gt;96,"Fuerte"," ")))</f>
        <v>Débil</v>
      </c>
      <c r="I55" s="240" t="s">
        <v>219</v>
      </c>
      <c r="J55" s="240" t="str">
        <f>IF(AND(H55="Fuerte",I55="Fuerte (Siempre se Ejecuta)"),"Fuerte",IF(AND(H55="Fuerte",I55="Moderado (Algunas veces se ejecuta)"),"Moderado",IF(AND(H55="Fuerte",I55="Débil (No se ejecuta)"),"Débil",IF(AND(H55="Moderado",I55="Fuerte (Siempre se Ejecuta)"),"Moderado",IF(AND(H55="Moderado",I55="Moderado (Algunas veces se ejecuta)"),"Moderado",IF(AND(H55="Moderado",I55="Débil (No se ejecuta)"),"Débil",IF(AND(H55="Débil",I55="Fuerte (Siempre se Ejecuta)"),"Débil",IF(AND(H55="Débil",I55="Moderado (Algunas veces se ejecuta)"),"Débil",IF(AND(H55="Débil",I55="Débil (No se ejecuta)"),"Débil"," ")))))))))</f>
        <v>Débil</v>
      </c>
      <c r="K55" s="552" t="str">
        <f>IF(J55="Fuerte","NO",IF(J55=" "," ","SI"))</f>
        <v>SI</v>
      </c>
    </row>
    <row r="56" spans="1:11" ht="28.5" x14ac:dyDescent="0.2">
      <c r="A56" s="549"/>
      <c r="B56" s="549"/>
      <c r="C56" s="538"/>
      <c r="D56" s="523"/>
      <c r="E56" s="25" t="s">
        <v>235</v>
      </c>
      <c r="F56" s="16" t="s">
        <v>199</v>
      </c>
      <c r="G56" s="16">
        <f>IF(F56="Adecuado",15,0)</f>
        <v>0</v>
      </c>
      <c r="H56" s="524"/>
      <c r="I56" s="238"/>
      <c r="J56" s="238"/>
      <c r="K56" s="518"/>
    </row>
    <row r="57" spans="1:11" ht="42.75" x14ac:dyDescent="0.2">
      <c r="A57" s="549"/>
      <c r="B57" s="549"/>
      <c r="C57" s="538"/>
      <c r="D57" s="119" t="s">
        <v>236</v>
      </c>
      <c r="E57" s="25" t="s">
        <v>237</v>
      </c>
      <c r="F57" s="16" t="s">
        <v>201</v>
      </c>
      <c r="G57" s="16">
        <f>IF(F57="Oportuna",15,0)</f>
        <v>15</v>
      </c>
      <c r="H57" s="524"/>
      <c r="I57" s="238"/>
      <c r="J57" s="238"/>
      <c r="K57" s="518"/>
    </row>
    <row r="58" spans="1:11" ht="42.75" x14ac:dyDescent="0.2">
      <c r="A58" s="549"/>
      <c r="B58" s="549"/>
      <c r="C58" s="538"/>
      <c r="D58" s="119" t="s">
        <v>238</v>
      </c>
      <c r="E58" s="25" t="s">
        <v>239</v>
      </c>
      <c r="F58" s="101" t="s">
        <v>204</v>
      </c>
      <c r="G58" s="16">
        <f>IF(F58="Prevenir",15,IF(F58="Detectar",10,0))</f>
        <v>15</v>
      </c>
      <c r="H58" s="524"/>
      <c r="I58" s="238"/>
      <c r="J58" s="238"/>
      <c r="K58" s="518"/>
    </row>
    <row r="59" spans="1:11" ht="28.5" x14ac:dyDescent="0.2">
      <c r="A59" s="549"/>
      <c r="B59" s="549"/>
      <c r="C59" s="538"/>
      <c r="D59" s="119" t="s">
        <v>240</v>
      </c>
      <c r="E59" s="25" t="s">
        <v>241</v>
      </c>
      <c r="F59" s="16" t="s">
        <v>208</v>
      </c>
      <c r="G59" s="16">
        <f>IF(F59="Confiable",15,0)</f>
        <v>15</v>
      </c>
      <c r="H59" s="524"/>
      <c r="I59" s="238"/>
      <c r="J59" s="238"/>
      <c r="K59" s="518"/>
    </row>
    <row r="60" spans="1:11" ht="57" x14ac:dyDescent="0.2">
      <c r="A60" s="549"/>
      <c r="B60" s="549"/>
      <c r="C60" s="538"/>
      <c r="D60" s="119" t="s">
        <v>242</v>
      </c>
      <c r="E60" s="25" t="s">
        <v>243</v>
      </c>
      <c r="F60" s="101" t="s">
        <v>212</v>
      </c>
      <c r="G60" s="16">
        <f>IF(F60="Se investigan y se resuelven oportunamente",15,0)</f>
        <v>0</v>
      </c>
      <c r="H60" s="524"/>
      <c r="I60" s="238"/>
      <c r="J60" s="238"/>
      <c r="K60" s="518"/>
    </row>
    <row r="61" spans="1:11" ht="28.5" x14ac:dyDescent="0.2">
      <c r="A61" s="549"/>
      <c r="B61" s="549"/>
      <c r="C61" s="539"/>
      <c r="D61" s="105" t="s">
        <v>244</v>
      </c>
      <c r="E61" s="25" t="s">
        <v>245</v>
      </c>
      <c r="F61" s="16" t="s">
        <v>214</v>
      </c>
      <c r="G61" s="16">
        <f>IF(F61="Completa",10,IF(F61="Incompleta",5,0))</f>
        <v>10</v>
      </c>
      <c r="H61" s="525"/>
      <c r="I61" s="238"/>
      <c r="J61" s="238"/>
      <c r="K61" s="518"/>
    </row>
    <row r="62" spans="1:11" ht="15" x14ac:dyDescent="0.2">
      <c r="A62" s="549"/>
      <c r="B62" s="549"/>
      <c r="C62" s="20"/>
      <c r="D62" s="120"/>
      <c r="E62" s="19" t="s">
        <v>246</v>
      </c>
      <c r="F62" s="18"/>
      <c r="G62" s="18">
        <f>SUM(G55:G61)</f>
        <v>55</v>
      </c>
      <c r="H62" s="53"/>
    </row>
    <row r="63" spans="1:11" ht="15" thickBot="1" x14ac:dyDescent="0.25">
      <c r="A63" s="128"/>
      <c r="B63" s="168"/>
    </row>
    <row r="64" spans="1:11" s="127" customFormat="1" ht="30" customHeight="1" x14ac:dyDescent="0.25">
      <c r="A64" s="516" t="s">
        <v>101</v>
      </c>
      <c r="B64" s="533"/>
      <c r="C64" s="529" t="s">
        <v>222</v>
      </c>
      <c r="D64" s="526" t="s">
        <v>223</v>
      </c>
      <c r="E64" s="526"/>
      <c r="F64" s="526"/>
      <c r="G64" s="526"/>
      <c r="H64" s="526"/>
      <c r="I64" s="121" t="s">
        <v>224</v>
      </c>
      <c r="J64" s="519" t="s">
        <v>225</v>
      </c>
      <c r="K64" s="521" t="s">
        <v>226</v>
      </c>
    </row>
    <row r="65" spans="1:11" s="127" customFormat="1" ht="60.75" thickBot="1" x14ac:dyDescent="0.3">
      <c r="A65" s="535"/>
      <c r="B65" s="551"/>
      <c r="C65" s="530"/>
      <c r="D65" s="122" t="s">
        <v>227</v>
      </c>
      <c r="E65" s="123" t="s">
        <v>228</v>
      </c>
      <c r="F65" s="122" t="s">
        <v>229</v>
      </c>
      <c r="G65" s="122" t="s">
        <v>230</v>
      </c>
      <c r="H65" s="124" t="s">
        <v>247</v>
      </c>
      <c r="I65" s="125" t="s">
        <v>232</v>
      </c>
      <c r="J65" s="520"/>
      <c r="K65" s="536"/>
    </row>
    <row r="66" spans="1:11" ht="20.25" customHeight="1" x14ac:dyDescent="0.2">
      <c r="A66" s="548" t="str">
        <f>PROBABILIDAD!A13</f>
        <v xml:space="preserve"> Perdida de informacion fisica y virtual por incumplimiento a los procesos establecidos y/o afectaciones ambientales y fallas locativas  </v>
      </c>
      <c r="B66" s="548" t="str">
        <f>DESCRIPCION!D18</f>
        <v xml:space="preserve">Dificultad de la sistematizacion de la documentacion fisica, debido a obsolecencia tecnologica. </v>
      </c>
      <c r="C66" s="538" t="s">
        <v>367</v>
      </c>
      <c r="D66" s="523" t="s">
        <v>233</v>
      </c>
      <c r="E66" s="24" t="s">
        <v>234</v>
      </c>
      <c r="F66" s="23" t="s">
        <v>197</v>
      </c>
      <c r="G66" s="23">
        <f>IF(F66="Asignado",15,0)</f>
        <v>0</v>
      </c>
      <c r="H66" s="524" t="str">
        <f>IF(AND(G73&gt;0,G73&lt;=85),"Débil",IF(AND(G73&gt;85,G73&lt;=95),"Moderado",IF(G73&gt;96,"Fuerte"," ")))</f>
        <v>Débil</v>
      </c>
      <c r="I66" s="240" t="s">
        <v>219</v>
      </c>
      <c r="J66" s="240" t="str">
        <f>IF(AND(H66="Fuerte",I66="Fuerte (Siempre se Ejecuta)"),"Fuerte",IF(AND(H66="Fuerte",I66="Moderado (Algunas veces se ejecuta)"),"Moderado",IF(AND(H66="Fuerte",I66="Débil (No se ejecuta)"),"Débil",IF(AND(H66="Moderado",I66="Fuerte (Siempre se Ejecuta)"),"Moderado",IF(AND(H66="Moderado",I66="Moderado (Algunas veces se ejecuta)"),"Moderado",IF(AND(H66="Moderado",I66="Débil (No se ejecuta)"),"Débil",IF(AND(H66="Débil",I66="Fuerte (Siempre se Ejecuta)"),"Débil",IF(AND(H66="Débil",I66="Moderado (Algunas veces se ejecuta)"),"Débil",IF(AND(H66="Débil",I66="Débil (No se ejecuta)"),"Débil"," ")))))))))</f>
        <v>Débil</v>
      </c>
      <c r="K66" s="552" t="str">
        <f>IF(J66="Fuerte","NO",IF(J66=" "," ","SI"))</f>
        <v>SI</v>
      </c>
    </row>
    <row r="67" spans="1:11" ht="28.15" customHeight="1" x14ac:dyDescent="0.2">
      <c r="A67" s="549"/>
      <c r="B67" s="549"/>
      <c r="C67" s="538"/>
      <c r="D67" s="523"/>
      <c r="E67" s="25" t="s">
        <v>235</v>
      </c>
      <c r="F67" s="16" t="s">
        <v>199</v>
      </c>
      <c r="G67" s="16">
        <f>IF(F67="Adecuado",15,0)</f>
        <v>0</v>
      </c>
      <c r="H67" s="524"/>
      <c r="I67" s="238"/>
      <c r="J67" s="238"/>
      <c r="K67" s="518"/>
    </row>
    <row r="68" spans="1:11" ht="28.15" customHeight="1" x14ac:dyDescent="0.2">
      <c r="A68" s="549"/>
      <c r="B68" s="549"/>
      <c r="C68" s="538"/>
      <c r="D68" s="119" t="s">
        <v>236</v>
      </c>
      <c r="E68" s="25" t="s">
        <v>237</v>
      </c>
      <c r="F68" s="16" t="s">
        <v>201</v>
      </c>
      <c r="G68" s="16">
        <f>IF(F68="Oportuna",15,0)</f>
        <v>15</v>
      </c>
      <c r="H68" s="524"/>
      <c r="I68" s="238"/>
      <c r="J68" s="238"/>
      <c r="K68" s="518"/>
    </row>
    <row r="69" spans="1:11" ht="42" customHeight="1" x14ac:dyDescent="0.2">
      <c r="A69" s="549"/>
      <c r="B69" s="549"/>
      <c r="C69" s="538"/>
      <c r="D69" s="119" t="s">
        <v>238</v>
      </c>
      <c r="E69" s="25" t="s">
        <v>239</v>
      </c>
      <c r="F69" s="101" t="s">
        <v>204</v>
      </c>
      <c r="G69" s="16">
        <f>IF(F69="Prevenir",15,IF(F69="Detectar",10,0))</f>
        <v>15</v>
      </c>
      <c r="H69" s="524"/>
      <c r="I69" s="238"/>
      <c r="J69" s="238"/>
      <c r="K69" s="518"/>
    </row>
    <row r="70" spans="1:11" ht="28.15" customHeight="1" x14ac:dyDescent="0.2">
      <c r="A70" s="549"/>
      <c r="B70" s="549"/>
      <c r="C70" s="538"/>
      <c r="D70" s="119" t="s">
        <v>240</v>
      </c>
      <c r="E70" s="25" t="s">
        <v>241</v>
      </c>
      <c r="F70" s="16" t="s">
        <v>208</v>
      </c>
      <c r="G70" s="16">
        <f>IF(F70="Confiable",15,0)</f>
        <v>15</v>
      </c>
      <c r="H70" s="524"/>
      <c r="I70" s="238"/>
      <c r="J70" s="238"/>
      <c r="K70" s="518"/>
    </row>
    <row r="71" spans="1:11" ht="42" customHeight="1" x14ac:dyDescent="0.2">
      <c r="A71" s="549"/>
      <c r="B71" s="549"/>
      <c r="C71" s="538"/>
      <c r="D71" s="119" t="s">
        <v>242</v>
      </c>
      <c r="E71" s="25" t="s">
        <v>243</v>
      </c>
      <c r="F71" s="101" t="s">
        <v>212</v>
      </c>
      <c r="G71" s="16">
        <f>IF(F71="Se investigan y se resuelven oportunamente",15,0)</f>
        <v>0</v>
      </c>
      <c r="H71" s="524"/>
      <c r="I71" s="238"/>
      <c r="J71" s="238"/>
      <c r="K71" s="518"/>
    </row>
    <row r="72" spans="1:11" ht="28.15" customHeight="1" x14ac:dyDescent="0.2">
      <c r="A72" s="549"/>
      <c r="B72" s="549"/>
      <c r="C72" s="539"/>
      <c r="D72" s="105" t="s">
        <v>244</v>
      </c>
      <c r="E72" s="25" t="s">
        <v>245</v>
      </c>
      <c r="F72" s="16" t="s">
        <v>214</v>
      </c>
      <c r="G72" s="16">
        <f>IF(F72="Completa",10,IF(F72="Incompleta",5,0))</f>
        <v>10</v>
      </c>
      <c r="H72" s="525"/>
      <c r="I72" s="238"/>
      <c r="J72" s="238"/>
      <c r="K72" s="518"/>
    </row>
    <row r="73" spans="1:11" s="133" customFormat="1" ht="15.75" thickBot="1" x14ac:dyDescent="0.25">
      <c r="A73" s="550"/>
      <c r="B73" s="550"/>
      <c r="C73" s="129"/>
      <c r="D73" s="130"/>
      <c r="E73" s="131" t="s">
        <v>246</v>
      </c>
      <c r="F73" s="17"/>
      <c r="G73" s="17">
        <f>SUM(G66:G72)</f>
        <v>55</v>
      </c>
      <c r="H73" s="132"/>
    </row>
    <row r="74" spans="1:11" ht="15" thickBot="1" x14ac:dyDescent="0.25"/>
    <row r="75" spans="1:11" s="126" customFormat="1" ht="30" customHeight="1" x14ac:dyDescent="0.25">
      <c r="A75" s="516" t="s">
        <v>101</v>
      </c>
      <c r="B75" s="167"/>
      <c r="C75" s="529" t="s">
        <v>222</v>
      </c>
      <c r="D75" s="526" t="s">
        <v>223</v>
      </c>
      <c r="E75" s="526"/>
      <c r="F75" s="526"/>
      <c r="G75" s="526"/>
      <c r="H75" s="526"/>
      <c r="I75" s="121" t="s">
        <v>224</v>
      </c>
      <c r="J75" s="519" t="s">
        <v>225</v>
      </c>
      <c r="K75" s="521" t="s">
        <v>226</v>
      </c>
    </row>
    <row r="76" spans="1:11" s="127" customFormat="1" ht="60.75" thickBot="1" x14ac:dyDescent="0.3">
      <c r="A76" s="535"/>
      <c r="B76" s="169"/>
      <c r="C76" s="530"/>
      <c r="D76" s="122" t="s">
        <v>227</v>
      </c>
      <c r="E76" s="123" t="s">
        <v>228</v>
      </c>
      <c r="F76" s="122" t="s">
        <v>229</v>
      </c>
      <c r="G76" s="122" t="s">
        <v>230</v>
      </c>
      <c r="H76" s="124" t="s">
        <v>247</v>
      </c>
      <c r="I76" s="125" t="s">
        <v>232</v>
      </c>
      <c r="J76" s="520"/>
      <c r="K76" s="536"/>
    </row>
    <row r="77" spans="1:11" ht="20.25" customHeight="1" x14ac:dyDescent="0.2">
      <c r="A77" s="553"/>
      <c r="B77" s="170"/>
      <c r="C77" s="538"/>
      <c r="D77" s="523" t="s">
        <v>233</v>
      </c>
      <c r="E77" s="24" t="s">
        <v>234</v>
      </c>
      <c r="F77" s="23" t="s">
        <v>195</v>
      </c>
      <c r="G77" s="23">
        <f>IF(F77="Asignado",15,0)</f>
        <v>0</v>
      </c>
      <c r="H77" s="524" t="str">
        <f>IF(AND(G84&gt;0,G84&lt;=85),"Débil",IF(AND(G84&gt;85,G84&lt;=95),"Moderado",IF(G84&gt;96,"Fuerte"," ")))</f>
        <v xml:space="preserve"> </v>
      </c>
      <c r="I77" s="240" t="s">
        <v>195</v>
      </c>
      <c r="J77" s="240" t="str">
        <f>IF(AND(H77="Fuerte",I77="Fuerte (Siempre se Ejecuta)"),"Fuerte",IF(AND(H77="Fuerte",I77="Moderado (Algunas veces se ejecuta)"),"Moderado",IF(AND(H77="Fuerte",I77="Débil (No se ejecuta)"),"Débil",IF(AND(H77="Moderado",I77="Fuerte (Siempre se Ejecuta)"),"Moderado",IF(AND(H77="Moderado",I77="Moderado (Algunas veces se ejecuta)"),"Moderado",IF(AND(H77="Moderado",I77="Débil (No se ejecuta)"),"Débil",IF(AND(H77="Débil",I77="Fuerte (Siempre se Ejecuta)"),"Débil",IF(AND(H77="Débil",I77="Moderado (Algunas veces se ejecuta)"),"Débil",IF(AND(H77="Débil",I77="Débil (No se ejecuta)"),"Débil"," ")))))))))</f>
        <v xml:space="preserve"> </v>
      </c>
      <c r="K77" s="552" t="str">
        <f>IF(J77="Fuerte","NO",IF(J77=" "," ","SI"))</f>
        <v xml:space="preserve"> </v>
      </c>
    </row>
    <row r="78" spans="1:11" ht="28.5" x14ac:dyDescent="0.2">
      <c r="A78" s="554"/>
      <c r="B78" s="170"/>
      <c r="C78" s="538"/>
      <c r="D78" s="523"/>
      <c r="E78" s="25" t="s">
        <v>235</v>
      </c>
      <c r="F78" s="16" t="s">
        <v>195</v>
      </c>
      <c r="G78" s="16">
        <f>IF(F78="Adecuado",15,0)</f>
        <v>0</v>
      </c>
      <c r="H78" s="524"/>
      <c r="I78" s="238"/>
      <c r="J78" s="238"/>
      <c r="K78" s="518"/>
    </row>
    <row r="79" spans="1:11" ht="42.75" x14ac:dyDescent="0.2">
      <c r="A79" s="554"/>
      <c r="B79" s="170"/>
      <c r="C79" s="538"/>
      <c r="D79" s="119" t="s">
        <v>236</v>
      </c>
      <c r="E79" s="25" t="s">
        <v>237</v>
      </c>
      <c r="F79" s="16" t="s">
        <v>195</v>
      </c>
      <c r="G79" s="16">
        <f>IF(F79="Oportuna",15,0)</f>
        <v>0</v>
      </c>
      <c r="H79" s="524"/>
      <c r="I79" s="238"/>
      <c r="J79" s="238"/>
      <c r="K79" s="518"/>
    </row>
    <row r="80" spans="1:11" ht="42.75" x14ac:dyDescent="0.2">
      <c r="A80" s="554"/>
      <c r="B80" s="170"/>
      <c r="C80" s="538"/>
      <c r="D80" s="119" t="s">
        <v>238</v>
      </c>
      <c r="E80" s="25" t="s">
        <v>239</v>
      </c>
      <c r="F80" s="101" t="s">
        <v>195</v>
      </c>
      <c r="G80" s="16">
        <f>IF(F80="Prevenir",15,IF(F80="Detectar",10,0))</f>
        <v>0</v>
      </c>
      <c r="H80" s="524"/>
      <c r="I80" s="238"/>
      <c r="J80" s="238"/>
      <c r="K80" s="518"/>
    </row>
    <row r="81" spans="1:11" ht="28.5" x14ac:dyDescent="0.2">
      <c r="A81" s="554"/>
      <c r="B81" s="170"/>
      <c r="C81" s="538"/>
      <c r="D81" s="119" t="s">
        <v>240</v>
      </c>
      <c r="E81" s="25" t="s">
        <v>241</v>
      </c>
      <c r="F81" s="16" t="s">
        <v>195</v>
      </c>
      <c r="G81" s="16">
        <f>IF(F81="Confiable",15,0)</f>
        <v>0</v>
      </c>
      <c r="H81" s="524"/>
      <c r="I81" s="238"/>
      <c r="J81" s="238"/>
      <c r="K81" s="518"/>
    </row>
    <row r="82" spans="1:11" ht="42.75" x14ac:dyDescent="0.2">
      <c r="A82" s="554"/>
      <c r="B82" s="170"/>
      <c r="C82" s="538"/>
      <c r="D82" s="119" t="s">
        <v>242</v>
      </c>
      <c r="E82" s="25" t="s">
        <v>243</v>
      </c>
      <c r="F82" s="101" t="s">
        <v>195</v>
      </c>
      <c r="G82" s="16">
        <f>IF(F82="Se investigan y se resuelven oportunamente",15,0)</f>
        <v>0</v>
      </c>
      <c r="H82" s="524"/>
      <c r="I82" s="238"/>
      <c r="J82" s="238"/>
      <c r="K82" s="518"/>
    </row>
    <row r="83" spans="1:11" ht="28.5" x14ac:dyDescent="0.2">
      <c r="A83" s="554"/>
      <c r="B83" s="170"/>
      <c r="C83" s="539"/>
      <c r="D83" s="105" t="s">
        <v>244</v>
      </c>
      <c r="E83" s="25" t="s">
        <v>245</v>
      </c>
      <c r="F83" s="16" t="s">
        <v>195</v>
      </c>
      <c r="G83" s="16">
        <f>IF(F83="Completa",10,IF(F83="Incompleta",5,0))</f>
        <v>0</v>
      </c>
      <c r="H83" s="525"/>
      <c r="I83" s="238"/>
      <c r="J83" s="238"/>
      <c r="K83" s="518"/>
    </row>
    <row r="84" spans="1:11" ht="15" x14ac:dyDescent="0.2">
      <c r="A84" s="554"/>
      <c r="B84" s="170"/>
      <c r="C84" s="20"/>
      <c r="D84" s="120"/>
      <c r="E84" s="19" t="s">
        <v>246</v>
      </c>
      <c r="F84" s="18"/>
      <c r="G84" s="18">
        <f>SUM(G77:G83)</f>
        <v>0</v>
      </c>
      <c r="H84" s="53"/>
    </row>
    <row r="85" spans="1:11" ht="15" thickBot="1" x14ac:dyDescent="0.25">
      <c r="A85" s="128"/>
      <c r="B85" s="168"/>
    </row>
    <row r="86" spans="1:11" s="127" customFormat="1" ht="30" customHeight="1" x14ac:dyDescent="0.25">
      <c r="A86" s="516" t="s">
        <v>101</v>
      </c>
      <c r="B86" s="167"/>
      <c r="C86" s="529" t="s">
        <v>222</v>
      </c>
      <c r="D86" s="526" t="s">
        <v>223</v>
      </c>
      <c r="E86" s="526"/>
      <c r="F86" s="526"/>
      <c r="G86" s="526"/>
      <c r="H86" s="526"/>
      <c r="I86" s="121" t="s">
        <v>224</v>
      </c>
      <c r="J86" s="519" t="s">
        <v>225</v>
      </c>
      <c r="K86" s="521" t="s">
        <v>226</v>
      </c>
    </row>
    <row r="87" spans="1:11" s="127" customFormat="1" ht="60.75" thickBot="1" x14ac:dyDescent="0.3">
      <c r="A87" s="535"/>
      <c r="B87" s="169"/>
      <c r="C87" s="530"/>
      <c r="D87" s="122" t="s">
        <v>227</v>
      </c>
      <c r="E87" s="123" t="s">
        <v>228</v>
      </c>
      <c r="F87" s="122" t="s">
        <v>229</v>
      </c>
      <c r="G87" s="122" t="s">
        <v>230</v>
      </c>
      <c r="H87" s="124" t="s">
        <v>247</v>
      </c>
      <c r="I87" s="125" t="s">
        <v>232</v>
      </c>
      <c r="J87" s="520"/>
      <c r="K87" s="536"/>
    </row>
    <row r="88" spans="1:11" ht="20.25" customHeight="1" x14ac:dyDescent="0.2">
      <c r="A88" s="553"/>
      <c r="B88" s="170"/>
      <c r="C88" s="538"/>
      <c r="D88" s="523" t="s">
        <v>233</v>
      </c>
      <c r="E88" s="24" t="s">
        <v>234</v>
      </c>
      <c r="F88" s="23" t="s">
        <v>195</v>
      </c>
      <c r="G88" s="23">
        <f>IF(F88="Asignado",15,0)</f>
        <v>0</v>
      </c>
      <c r="H88" s="524" t="str">
        <f>IF(AND(G95&gt;0,G95&lt;=85),"Débil",IF(AND(G95&gt;85,G95&lt;=95),"Moderado",IF(G95&gt;96,"Fuerte"," ")))</f>
        <v xml:space="preserve"> </v>
      </c>
      <c r="I88" s="240" t="s">
        <v>195</v>
      </c>
      <c r="J88" s="240" t="str">
        <f>IF(AND(H88="Fuerte",I88="Fuerte (Siempre se Ejecuta)"),"Fuerte",IF(AND(H88="Fuerte",I88="Moderado (Algunas veces se ejecuta)"),"Moderado",IF(AND(H88="Fuerte",I88="Débil (No se ejecuta)"),"Débil",IF(AND(H88="Moderado",I88="Fuerte (Siempre se Ejecuta)"),"Moderado",IF(AND(H88="Moderado",I88="Moderado (Algunas veces se ejecuta)"),"Moderado",IF(AND(H88="Moderado",I88="Débil (No se ejecuta)"),"Débil",IF(AND(H88="Débil",I88="Fuerte (Siempre se Ejecuta)"),"Débil",IF(AND(H88="Débil",I88="Moderado (Algunas veces se ejecuta)"),"Débil",IF(AND(H88="Débil",I88="Débil (No se ejecuta)"),"Débil"," ")))))))))</f>
        <v xml:space="preserve"> </v>
      </c>
      <c r="K88" s="552" t="str">
        <f>IF(J88="Fuerte","NO",IF(J88=" "," ","SI"))</f>
        <v xml:space="preserve"> </v>
      </c>
    </row>
    <row r="89" spans="1:11" ht="28.5" x14ac:dyDescent="0.2">
      <c r="A89" s="554"/>
      <c r="B89" s="170"/>
      <c r="C89" s="538"/>
      <c r="D89" s="523"/>
      <c r="E89" s="25" t="s">
        <v>235</v>
      </c>
      <c r="F89" s="16" t="s">
        <v>195</v>
      </c>
      <c r="G89" s="16">
        <f>IF(F89="Adecuado",15,0)</f>
        <v>0</v>
      </c>
      <c r="H89" s="524"/>
      <c r="I89" s="238"/>
      <c r="J89" s="238"/>
      <c r="K89" s="518"/>
    </row>
    <row r="90" spans="1:11" ht="42.75" x14ac:dyDescent="0.2">
      <c r="A90" s="554"/>
      <c r="B90" s="170"/>
      <c r="C90" s="538"/>
      <c r="D90" s="119" t="s">
        <v>236</v>
      </c>
      <c r="E90" s="25" t="s">
        <v>237</v>
      </c>
      <c r="F90" s="16" t="s">
        <v>195</v>
      </c>
      <c r="G90" s="16">
        <f>IF(F90="Oportuna",15,0)</f>
        <v>0</v>
      </c>
      <c r="H90" s="524"/>
      <c r="I90" s="238"/>
      <c r="J90" s="238"/>
      <c r="K90" s="518"/>
    </row>
    <row r="91" spans="1:11" ht="42.75" x14ac:dyDescent="0.2">
      <c r="A91" s="554"/>
      <c r="B91" s="170"/>
      <c r="C91" s="538"/>
      <c r="D91" s="119" t="s">
        <v>238</v>
      </c>
      <c r="E91" s="25" t="s">
        <v>239</v>
      </c>
      <c r="F91" s="101" t="s">
        <v>195</v>
      </c>
      <c r="G91" s="16">
        <f>IF(F91="Prevenir",15,IF(F91="Detectar",10,0))</f>
        <v>0</v>
      </c>
      <c r="H91" s="524"/>
      <c r="I91" s="238"/>
      <c r="J91" s="238"/>
      <c r="K91" s="518"/>
    </row>
    <row r="92" spans="1:11" ht="28.5" x14ac:dyDescent="0.2">
      <c r="A92" s="554"/>
      <c r="B92" s="170"/>
      <c r="C92" s="538"/>
      <c r="D92" s="119" t="s">
        <v>240</v>
      </c>
      <c r="E92" s="25" t="s">
        <v>241</v>
      </c>
      <c r="F92" s="16" t="s">
        <v>195</v>
      </c>
      <c r="G92" s="16">
        <f>IF(F92="Confiable",15,0)</f>
        <v>0</v>
      </c>
      <c r="H92" s="524"/>
      <c r="I92" s="238"/>
      <c r="J92" s="238"/>
      <c r="K92" s="518"/>
    </row>
    <row r="93" spans="1:11" ht="42.75" x14ac:dyDescent="0.2">
      <c r="A93" s="554"/>
      <c r="B93" s="170"/>
      <c r="C93" s="538"/>
      <c r="D93" s="119" t="s">
        <v>242</v>
      </c>
      <c r="E93" s="25" t="s">
        <v>243</v>
      </c>
      <c r="F93" s="101" t="s">
        <v>195</v>
      </c>
      <c r="G93" s="16">
        <f>IF(F93="Se investigan y se resuelven oportunamente",15,0)</f>
        <v>0</v>
      </c>
      <c r="H93" s="524"/>
      <c r="I93" s="238"/>
      <c r="J93" s="238"/>
      <c r="K93" s="518"/>
    </row>
    <row r="94" spans="1:11" ht="28.5" x14ac:dyDescent="0.2">
      <c r="A94" s="554"/>
      <c r="B94" s="170"/>
      <c r="C94" s="539"/>
      <c r="D94" s="105" t="s">
        <v>244</v>
      </c>
      <c r="E94" s="25" t="s">
        <v>245</v>
      </c>
      <c r="F94" s="16" t="s">
        <v>195</v>
      </c>
      <c r="G94" s="16">
        <f>IF(F94="Completa",10,IF(F94="Incompleta",5,0))</f>
        <v>0</v>
      </c>
      <c r="H94" s="525"/>
      <c r="I94" s="238"/>
      <c r="J94" s="238"/>
      <c r="K94" s="518"/>
    </row>
    <row r="95" spans="1:11" s="133" customFormat="1" ht="15.75" thickBot="1" x14ac:dyDescent="0.25">
      <c r="A95" s="555"/>
      <c r="B95" s="171"/>
      <c r="C95" s="129"/>
      <c r="D95" s="130"/>
      <c r="E95" s="131" t="s">
        <v>246</v>
      </c>
      <c r="F95" s="17"/>
      <c r="G95" s="17">
        <f>SUM(G88:G94)</f>
        <v>0</v>
      </c>
      <c r="H95" s="132"/>
    </row>
    <row r="96" spans="1:11" ht="15" thickBot="1" x14ac:dyDescent="0.25"/>
    <row r="97" spans="1:11" s="126" customFormat="1" ht="30" customHeight="1" x14ac:dyDescent="0.25">
      <c r="A97" s="516" t="s">
        <v>101</v>
      </c>
      <c r="B97" s="167"/>
      <c r="C97" s="529" t="s">
        <v>222</v>
      </c>
      <c r="D97" s="526" t="s">
        <v>223</v>
      </c>
      <c r="E97" s="526"/>
      <c r="F97" s="526"/>
      <c r="G97" s="526"/>
      <c r="H97" s="526"/>
      <c r="I97" s="121" t="s">
        <v>224</v>
      </c>
      <c r="J97" s="519" t="s">
        <v>225</v>
      </c>
      <c r="K97" s="521" t="s">
        <v>226</v>
      </c>
    </row>
    <row r="98" spans="1:11" s="127" customFormat="1" ht="60.75" thickBot="1" x14ac:dyDescent="0.3">
      <c r="A98" s="535"/>
      <c r="B98" s="169"/>
      <c r="C98" s="530"/>
      <c r="D98" s="122" t="s">
        <v>227</v>
      </c>
      <c r="E98" s="123" t="s">
        <v>228</v>
      </c>
      <c r="F98" s="122" t="s">
        <v>229</v>
      </c>
      <c r="G98" s="122" t="s">
        <v>230</v>
      </c>
      <c r="H98" s="124" t="s">
        <v>247</v>
      </c>
      <c r="I98" s="125" t="s">
        <v>232</v>
      </c>
      <c r="J98" s="520"/>
      <c r="K98" s="536"/>
    </row>
    <row r="99" spans="1:11" ht="20.25" customHeight="1" x14ac:dyDescent="0.2">
      <c r="A99" s="553"/>
      <c r="B99" s="170"/>
      <c r="C99" s="538"/>
      <c r="D99" s="523" t="s">
        <v>233</v>
      </c>
      <c r="E99" s="24" t="s">
        <v>234</v>
      </c>
      <c r="F99" s="23" t="s">
        <v>195</v>
      </c>
      <c r="G99" s="23">
        <f>IF(F99="Asignado",15,0)</f>
        <v>0</v>
      </c>
      <c r="H99" s="524" t="str">
        <f>IF(AND(G106&gt;0,G106&lt;=85),"Débil",IF(AND(G106&gt;85,G106&lt;=95),"Moderado",IF(G106&gt;96,"Fuerte"," ")))</f>
        <v xml:space="preserve"> </v>
      </c>
      <c r="I99" s="240" t="s">
        <v>195</v>
      </c>
      <c r="J99" s="240" t="str">
        <f>IF(AND(H99="Fuerte",I99="Fuerte (Siempre se Ejecuta)"),"Fuerte",IF(AND(H99="Fuerte",I99="Moderado (Algunas veces se ejecuta)"),"Moderado",IF(AND(H99="Fuerte",I99="Débil (No se ejecuta)"),"Débil",IF(AND(H99="Moderado",I99="Fuerte (Siempre se Ejecuta)"),"Moderado",IF(AND(H99="Moderado",I99="Moderado (Algunas veces se ejecuta)"),"Moderado",IF(AND(H99="Moderado",I99="Débil (No se ejecuta)"),"Débil",IF(AND(H99="Débil",I99="Fuerte (Siempre se Ejecuta)"),"Débil",IF(AND(H99="Débil",I99="Moderado (Algunas veces se ejecuta)"),"Débil",IF(AND(H99="Débil",I99="Débil (No se ejecuta)"),"Débil"," ")))))))))</f>
        <v xml:space="preserve"> </v>
      </c>
      <c r="K99" s="552" t="str">
        <f>IF(J99="Fuerte","NO",IF(J99=" "," ","SI"))</f>
        <v xml:space="preserve"> </v>
      </c>
    </row>
    <row r="100" spans="1:11" ht="28.5" x14ac:dyDescent="0.2">
      <c r="A100" s="554"/>
      <c r="B100" s="170"/>
      <c r="C100" s="538"/>
      <c r="D100" s="523"/>
      <c r="E100" s="25" t="s">
        <v>235</v>
      </c>
      <c r="F100" s="16" t="s">
        <v>195</v>
      </c>
      <c r="G100" s="16">
        <f>IF(F100="Adecuado",15,0)</f>
        <v>0</v>
      </c>
      <c r="H100" s="524"/>
      <c r="I100" s="238"/>
      <c r="J100" s="238"/>
      <c r="K100" s="518"/>
    </row>
    <row r="101" spans="1:11" ht="42.75" x14ac:dyDescent="0.2">
      <c r="A101" s="554"/>
      <c r="B101" s="170"/>
      <c r="C101" s="538"/>
      <c r="D101" s="119" t="s">
        <v>236</v>
      </c>
      <c r="E101" s="25" t="s">
        <v>237</v>
      </c>
      <c r="F101" s="16" t="s">
        <v>195</v>
      </c>
      <c r="G101" s="16">
        <f>IF(F101="Oportuna",15,0)</f>
        <v>0</v>
      </c>
      <c r="H101" s="524"/>
      <c r="I101" s="238"/>
      <c r="J101" s="238"/>
      <c r="K101" s="518"/>
    </row>
    <row r="102" spans="1:11" ht="42.75" x14ac:dyDescent="0.2">
      <c r="A102" s="554"/>
      <c r="B102" s="170"/>
      <c r="C102" s="538"/>
      <c r="D102" s="119" t="s">
        <v>238</v>
      </c>
      <c r="E102" s="25" t="s">
        <v>239</v>
      </c>
      <c r="F102" s="101" t="s">
        <v>195</v>
      </c>
      <c r="G102" s="16">
        <f>IF(F102="Prevenir",15,IF(F102="Detectar",10,0))</f>
        <v>0</v>
      </c>
      <c r="H102" s="524"/>
      <c r="I102" s="238"/>
      <c r="J102" s="238"/>
      <c r="K102" s="518"/>
    </row>
    <row r="103" spans="1:11" ht="28.5" x14ac:dyDescent="0.2">
      <c r="A103" s="554"/>
      <c r="B103" s="170"/>
      <c r="C103" s="538"/>
      <c r="D103" s="119" t="s">
        <v>240</v>
      </c>
      <c r="E103" s="25" t="s">
        <v>241</v>
      </c>
      <c r="F103" s="16" t="s">
        <v>195</v>
      </c>
      <c r="G103" s="16">
        <f>IF(F103="Confiable",15,0)</f>
        <v>0</v>
      </c>
      <c r="H103" s="524"/>
      <c r="I103" s="238"/>
      <c r="J103" s="238"/>
      <c r="K103" s="518"/>
    </row>
    <row r="104" spans="1:11" ht="42.75" x14ac:dyDescent="0.2">
      <c r="A104" s="554"/>
      <c r="B104" s="170"/>
      <c r="C104" s="538"/>
      <c r="D104" s="119" t="s">
        <v>242</v>
      </c>
      <c r="E104" s="25" t="s">
        <v>243</v>
      </c>
      <c r="F104" s="101" t="s">
        <v>195</v>
      </c>
      <c r="G104" s="16">
        <f>IF(F104="Se investigan y se resuelven oportunamente",15,0)</f>
        <v>0</v>
      </c>
      <c r="H104" s="524"/>
      <c r="I104" s="238"/>
      <c r="J104" s="238"/>
      <c r="K104" s="518"/>
    </row>
    <row r="105" spans="1:11" ht="28.5" x14ac:dyDescent="0.2">
      <c r="A105" s="554"/>
      <c r="B105" s="170"/>
      <c r="C105" s="539"/>
      <c r="D105" s="105" t="s">
        <v>244</v>
      </c>
      <c r="E105" s="25" t="s">
        <v>245</v>
      </c>
      <c r="F105" s="16" t="s">
        <v>195</v>
      </c>
      <c r="G105" s="16">
        <f>IF(F105="Completa",10,IF(F105="Incompleta",5,0))</f>
        <v>0</v>
      </c>
      <c r="H105" s="525"/>
      <c r="I105" s="238"/>
      <c r="J105" s="238"/>
      <c r="K105" s="518"/>
    </row>
    <row r="106" spans="1:11" ht="15" x14ac:dyDescent="0.2">
      <c r="A106" s="554"/>
      <c r="B106" s="170"/>
      <c r="C106" s="20"/>
      <c r="D106" s="120"/>
      <c r="E106" s="19" t="s">
        <v>246</v>
      </c>
      <c r="F106" s="18"/>
      <c r="G106" s="18">
        <f>SUM(G99:G105)</f>
        <v>0</v>
      </c>
      <c r="H106" s="53"/>
    </row>
    <row r="107" spans="1:11" ht="15" thickBot="1" x14ac:dyDescent="0.25">
      <c r="A107" s="128"/>
      <c r="B107" s="168"/>
    </row>
    <row r="108" spans="1:11" s="127" customFormat="1" ht="30" customHeight="1" x14ac:dyDescent="0.25">
      <c r="A108" s="516" t="s">
        <v>101</v>
      </c>
      <c r="B108" s="167"/>
      <c r="C108" s="529" t="s">
        <v>222</v>
      </c>
      <c r="D108" s="526" t="s">
        <v>223</v>
      </c>
      <c r="E108" s="526"/>
      <c r="F108" s="526"/>
      <c r="G108" s="526"/>
      <c r="H108" s="526"/>
      <c r="I108" s="121" t="s">
        <v>224</v>
      </c>
      <c r="J108" s="519" t="s">
        <v>225</v>
      </c>
      <c r="K108" s="521" t="s">
        <v>226</v>
      </c>
    </row>
    <row r="109" spans="1:11" s="127" customFormat="1" ht="60.75" thickBot="1" x14ac:dyDescent="0.3">
      <c r="A109" s="535"/>
      <c r="B109" s="169"/>
      <c r="C109" s="530"/>
      <c r="D109" s="122" t="s">
        <v>227</v>
      </c>
      <c r="E109" s="123" t="s">
        <v>228</v>
      </c>
      <c r="F109" s="122" t="s">
        <v>229</v>
      </c>
      <c r="G109" s="122" t="s">
        <v>230</v>
      </c>
      <c r="H109" s="124" t="s">
        <v>247</v>
      </c>
      <c r="I109" s="125" t="s">
        <v>232</v>
      </c>
      <c r="J109" s="520"/>
      <c r="K109" s="536"/>
    </row>
    <row r="110" spans="1:11" ht="20.25" customHeight="1" x14ac:dyDescent="0.2">
      <c r="A110" s="553"/>
      <c r="B110" s="170"/>
      <c r="C110" s="538"/>
      <c r="D110" s="523" t="s">
        <v>233</v>
      </c>
      <c r="E110" s="24" t="s">
        <v>234</v>
      </c>
      <c r="F110" s="23" t="s">
        <v>195</v>
      </c>
      <c r="G110" s="23">
        <f>IF(F110="Asignado",15,0)</f>
        <v>0</v>
      </c>
      <c r="H110" s="524" t="str">
        <f>IF(AND(G117&gt;0,G117&lt;=85),"Débil",IF(AND(G117&gt;85,G117&lt;=95),"Moderado",IF(G117&gt;96,"Fuerte"," ")))</f>
        <v xml:space="preserve"> </v>
      </c>
      <c r="I110" s="240" t="s">
        <v>195</v>
      </c>
      <c r="J110" s="240" t="str">
        <f>IF(AND(H110="Fuerte",I110="Fuerte (Siempre se Ejecuta)"),"Fuerte",IF(AND(H110="Fuerte",I110="Moderado (Algunas veces se ejecuta)"),"Moderado",IF(AND(H110="Fuerte",I110="Débil (No se ejecuta)"),"Débil",IF(AND(H110="Moderado",I110="Fuerte (Siempre se Ejecuta)"),"Moderado",IF(AND(H110="Moderado",I110="Moderado (Algunas veces se ejecuta)"),"Moderado",IF(AND(H110="Moderado",I110="Débil (No se ejecuta)"),"Débil",IF(AND(H110="Débil",I110="Fuerte (Siempre se Ejecuta)"),"Débil",IF(AND(H110="Débil",I110="Moderado (Algunas veces se ejecuta)"),"Débil",IF(AND(H110="Débil",I110="Débil (No se ejecuta)"),"Débil"," ")))))))))</f>
        <v xml:space="preserve"> </v>
      </c>
      <c r="K110" s="552" t="str">
        <f>IF(J110="Fuerte","NO",IF(J110=" "," ","SI"))</f>
        <v xml:space="preserve"> </v>
      </c>
    </row>
    <row r="111" spans="1:11" ht="28.5" x14ac:dyDescent="0.2">
      <c r="A111" s="554"/>
      <c r="B111" s="170"/>
      <c r="C111" s="538"/>
      <c r="D111" s="523"/>
      <c r="E111" s="25" t="s">
        <v>235</v>
      </c>
      <c r="F111" s="16" t="s">
        <v>195</v>
      </c>
      <c r="G111" s="16">
        <f>IF(F111="Adecuado",15,0)</f>
        <v>0</v>
      </c>
      <c r="H111" s="524"/>
      <c r="I111" s="238"/>
      <c r="J111" s="238"/>
      <c r="K111" s="518"/>
    </row>
    <row r="112" spans="1:11" ht="42.75" x14ac:dyDescent="0.2">
      <c r="A112" s="554"/>
      <c r="B112" s="170"/>
      <c r="C112" s="538"/>
      <c r="D112" s="119" t="s">
        <v>236</v>
      </c>
      <c r="E112" s="25" t="s">
        <v>237</v>
      </c>
      <c r="F112" s="16" t="s">
        <v>195</v>
      </c>
      <c r="G112" s="16">
        <f>IF(F112="Oportuna",15,0)</f>
        <v>0</v>
      </c>
      <c r="H112" s="524"/>
      <c r="I112" s="238"/>
      <c r="J112" s="238"/>
      <c r="K112" s="518"/>
    </row>
    <row r="113" spans="1:11" ht="42.75" x14ac:dyDescent="0.2">
      <c r="A113" s="554"/>
      <c r="B113" s="170"/>
      <c r="C113" s="538"/>
      <c r="D113" s="119" t="s">
        <v>238</v>
      </c>
      <c r="E113" s="25" t="s">
        <v>239</v>
      </c>
      <c r="F113" s="101" t="s">
        <v>195</v>
      </c>
      <c r="G113" s="16">
        <f>IF(F113="Prevenir",15,IF(F113="Detectar",10,0))</f>
        <v>0</v>
      </c>
      <c r="H113" s="524"/>
      <c r="I113" s="238"/>
      <c r="J113" s="238"/>
      <c r="K113" s="518"/>
    </row>
    <row r="114" spans="1:11" ht="28.5" x14ac:dyDescent="0.2">
      <c r="A114" s="554"/>
      <c r="B114" s="170"/>
      <c r="C114" s="538"/>
      <c r="D114" s="119" t="s">
        <v>240</v>
      </c>
      <c r="E114" s="25" t="s">
        <v>241</v>
      </c>
      <c r="F114" s="16" t="s">
        <v>195</v>
      </c>
      <c r="G114" s="16">
        <f>IF(F114="Confiable",15,0)</f>
        <v>0</v>
      </c>
      <c r="H114" s="524"/>
      <c r="I114" s="238"/>
      <c r="J114" s="238"/>
      <c r="K114" s="518"/>
    </row>
    <row r="115" spans="1:11" ht="42.75" x14ac:dyDescent="0.2">
      <c r="A115" s="554"/>
      <c r="B115" s="170"/>
      <c r="C115" s="538"/>
      <c r="D115" s="119" t="s">
        <v>242</v>
      </c>
      <c r="E115" s="25" t="s">
        <v>243</v>
      </c>
      <c r="F115" s="101" t="s">
        <v>195</v>
      </c>
      <c r="G115" s="16">
        <f>IF(F115="Se investigan y se resuelven oportunamente",15,0)</f>
        <v>0</v>
      </c>
      <c r="H115" s="524"/>
      <c r="I115" s="238"/>
      <c r="J115" s="238"/>
      <c r="K115" s="518"/>
    </row>
    <row r="116" spans="1:11" ht="28.5" x14ac:dyDescent="0.2">
      <c r="A116" s="554"/>
      <c r="B116" s="170"/>
      <c r="C116" s="539"/>
      <c r="D116" s="105" t="s">
        <v>244</v>
      </c>
      <c r="E116" s="25" t="s">
        <v>245</v>
      </c>
      <c r="F116" s="16" t="s">
        <v>195</v>
      </c>
      <c r="G116" s="16">
        <f>IF(F116="Completa",10,IF(F116="Incompleta",5,0))</f>
        <v>0</v>
      </c>
      <c r="H116" s="525"/>
      <c r="I116" s="238"/>
      <c r="J116" s="238"/>
      <c r="K116" s="518"/>
    </row>
    <row r="117" spans="1:11" s="133" customFormat="1" ht="15.75" thickBot="1" x14ac:dyDescent="0.25">
      <c r="A117" s="555"/>
      <c r="B117" s="171"/>
      <c r="C117" s="129"/>
      <c r="D117" s="130"/>
      <c r="E117" s="131" t="s">
        <v>246</v>
      </c>
      <c r="F117" s="17"/>
      <c r="G117" s="17">
        <f>SUM(G110:G116)</f>
        <v>0</v>
      </c>
      <c r="H117" s="132"/>
    </row>
    <row r="118" spans="1:11" ht="15" thickBot="1" x14ac:dyDescent="0.25"/>
    <row r="119" spans="1:11" s="126" customFormat="1" ht="30" customHeight="1" x14ac:dyDescent="0.25">
      <c r="A119" s="516" t="s">
        <v>101</v>
      </c>
      <c r="B119" s="167"/>
      <c r="C119" s="529" t="s">
        <v>222</v>
      </c>
      <c r="D119" s="526" t="s">
        <v>223</v>
      </c>
      <c r="E119" s="526"/>
      <c r="F119" s="526"/>
      <c r="G119" s="526"/>
      <c r="H119" s="526"/>
      <c r="I119" s="121" t="s">
        <v>224</v>
      </c>
      <c r="J119" s="519" t="s">
        <v>225</v>
      </c>
      <c r="K119" s="521" t="s">
        <v>226</v>
      </c>
    </row>
    <row r="120" spans="1:11" s="127" customFormat="1" ht="60.75" thickBot="1" x14ac:dyDescent="0.3">
      <c r="A120" s="535"/>
      <c r="B120" s="169"/>
      <c r="C120" s="530"/>
      <c r="D120" s="122" t="s">
        <v>227</v>
      </c>
      <c r="E120" s="123" t="s">
        <v>228</v>
      </c>
      <c r="F120" s="122" t="s">
        <v>229</v>
      </c>
      <c r="G120" s="122" t="s">
        <v>230</v>
      </c>
      <c r="H120" s="124" t="s">
        <v>247</v>
      </c>
      <c r="I120" s="125" t="s">
        <v>232</v>
      </c>
      <c r="J120" s="520"/>
      <c r="K120" s="536"/>
    </row>
    <row r="121" spans="1:11" ht="20.25" customHeight="1" x14ac:dyDescent="0.2">
      <c r="A121" s="553"/>
      <c r="B121" s="170"/>
      <c r="C121" s="538"/>
      <c r="D121" s="523" t="s">
        <v>233</v>
      </c>
      <c r="E121" s="24" t="s">
        <v>234</v>
      </c>
      <c r="F121" s="23" t="s">
        <v>195</v>
      </c>
      <c r="G121" s="23">
        <f>IF(F121="Asignado",15,0)</f>
        <v>0</v>
      </c>
      <c r="H121" s="524" t="str">
        <f>IF(AND(G128&gt;0,G128&lt;=85),"Débil",IF(AND(G128&gt;85,G128&lt;=95),"Moderado",IF(G128&gt;96,"Fuerte"," ")))</f>
        <v xml:space="preserve"> </v>
      </c>
      <c r="I121" s="240" t="s">
        <v>195</v>
      </c>
      <c r="J121" s="240" t="str">
        <f>IF(AND(H121="Fuerte",I121="Fuerte (Siempre se Ejecuta)"),"Fuerte",IF(AND(H121="Fuerte",I121="Moderado (Algunas veces se ejecuta)"),"Moderado",IF(AND(H121="Fuerte",I121="Débil (No se ejecuta)"),"Débil",IF(AND(H121="Moderado",I121="Fuerte (Siempre se Ejecuta)"),"Moderado",IF(AND(H121="Moderado",I121="Moderado (Algunas veces se ejecuta)"),"Moderado",IF(AND(H121="Moderado",I121="Débil (No se ejecuta)"),"Débil",IF(AND(H121="Débil",I121="Fuerte (Siempre se Ejecuta)"),"Débil",IF(AND(H121="Débil",I121="Moderado (Algunas veces se ejecuta)"),"Débil",IF(AND(H121="Débil",I121="Débil (No se ejecuta)"),"Débil"," ")))))))))</f>
        <v xml:space="preserve"> </v>
      </c>
      <c r="K121" s="552" t="str">
        <f>IF(J121="Fuerte","NO",IF(J121=" "," ","SI"))</f>
        <v xml:space="preserve"> </v>
      </c>
    </row>
    <row r="122" spans="1:11" ht="28.5" x14ac:dyDescent="0.2">
      <c r="A122" s="554"/>
      <c r="B122" s="170"/>
      <c r="C122" s="538"/>
      <c r="D122" s="523"/>
      <c r="E122" s="25" t="s">
        <v>235</v>
      </c>
      <c r="F122" s="16" t="s">
        <v>195</v>
      </c>
      <c r="G122" s="16">
        <f>IF(F122="Adecuado",15,0)</f>
        <v>0</v>
      </c>
      <c r="H122" s="524"/>
      <c r="I122" s="238"/>
      <c r="J122" s="238"/>
      <c r="K122" s="518"/>
    </row>
    <row r="123" spans="1:11" ht="42.75" x14ac:dyDescent="0.2">
      <c r="A123" s="554"/>
      <c r="B123" s="170"/>
      <c r="C123" s="538"/>
      <c r="D123" s="119" t="s">
        <v>236</v>
      </c>
      <c r="E123" s="25" t="s">
        <v>237</v>
      </c>
      <c r="F123" s="16" t="s">
        <v>195</v>
      </c>
      <c r="G123" s="16">
        <f>IF(F123="Oportuna",15,0)</f>
        <v>0</v>
      </c>
      <c r="H123" s="524"/>
      <c r="I123" s="238"/>
      <c r="J123" s="238"/>
      <c r="K123" s="518"/>
    </row>
    <row r="124" spans="1:11" ht="42.75" x14ac:dyDescent="0.2">
      <c r="A124" s="554"/>
      <c r="B124" s="170"/>
      <c r="C124" s="538"/>
      <c r="D124" s="119" t="s">
        <v>238</v>
      </c>
      <c r="E124" s="25" t="s">
        <v>239</v>
      </c>
      <c r="F124" s="101" t="s">
        <v>195</v>
      </c>
      <c r="G124" s="16">
        <f>IF(F124="Prevenir",15,IF(F124="Detectar",10,0))</f>
        <v>0</v>
      </c>
      <c r="H124" s="524"/>
      <c r="I124" s="238"/>
      <c r="J124" s="238"/>
      <c r="K124" s="518"/>
    </row>
    <row r="125" spans="1:11" ht="28.5" x14ac:dyDescent="0.2">
      <c r="A125" s="554"/>
      <c r="B125" s="170"/>
      <c r="C125" s="538"/>
      <c r="D125" s="119" t="s">
        <v>240</v>
      </c>
      <c r="E125" s="25" t="s">
        <v>241</v>
      </c>
      <c r="F125" s="16" t="s">
        <v>195</v>
      </c>
      <c r="G125" s="16">
        <f>IF(F125="Confiable",15,0)</f>
        <v>0</v>
      </c>
      <c r="H125" s="524"/>
      <c r="I125" s="238"/>
      <c r="J125" s="238"/>
      <c r="K125" s="518"/>
    </row>
    <row r="126" spans="1:11" ht="42.75" x14ac:dyDescent="0.2">
      <c r="A126" s="554"/>
      <c r="B126" s="170"/>
      <c r="C126" s="538"/>
      <c r="D126" s="119" t="s">
        <v>242</v>
      </c>
      <c r="E126" s="25" t="s">
        <v>243</v>
      </c>
      <c r="F126" s="101" t="s">
        <v>195</v>
      </c>
      <c r="G126" s="16">
        <f>IF(F126="Se investigan y se resuelven oportunamente",15,0)</f>
        <v>0</v>
      </c>
      <c r="H126" s="524"/>
      <c r="I126" s="238"/>
      <c r="J126" s="238"/>
      <c r="K126" s="518"/>
    </row>
    <row r="127" spans="1:11" ht="28.5" x14ac:dyDescent="0.2">
      <c r="A127" s="554"/>
      <c r="B127" s="170"/>
      <c r="C127" s="539"/>
      <c r="D127" s="105" t="s">
        <v>244</v>
      </c>
      <c r="E127" s="25" t="s">
        <v>245</v>
      </c>
      <c r="F127" s="16" t="s">
        <v>195</v>
      </c>
      <c r="G127" s="16">
        <f>IF(F127="Completa",10,IF(F127="Incompleta",5,0))</f>
        <v>0</v>
      </c>
      <c r="H127" s="525"/>
      <c r="I127" s="238"/>
      <c r="J127" s="238"/>
      <c r="K127" s="518"/>
    </row>
    <row r="128" spans="1:11" ht="15" x14ac:dyDescent="0.2">
      <c r="A128" s="554"/>
      <c r="B128" s="170"/>
      <c r="C128" s="20"/>
      <c r="D128" s="120"/>
      <c r="E128" s="19" t="s">
        <v>246</v>
      </c>
      <c r="F128" s="18"/>
      <c r="G128" s="18">
        <f>SUM(G121:G127)</f>
        <v>0</v>
      </c>
      <c r="H128" s="53"/>
    </row>
    <row r="129" spans="1:11" ht="15" thickBot="1" x14ac:dyDescent="0.25">
      <c r="A129" s="128"/>
      <c r="B129" s="168"/>
    </row>
    <row r="130" spans="1:11" s="127" customFormat="1" ht="30" customHeight="1" x14ac:dyDescent="0.25">
      <c r="A130" s="516" t="s">
        <v>101</v>
      </c>
      <c r="B130" s="167"/>
      <c r="C130" s="529" t="s">
        <v>222</v>
      </c>
      <c r="D130" s="526" t="s">
        <v>223</v>
      </c>
      <c r="E130" s="526"/>
      <c r="F130" s="526"/>
      <c r="G130" s="526"/>
      <c r="H130" s="526"/>
      <c r="I130" s="121" t="s">
        <v>224</v>
      </c>
      <c r="J130" s="519" t="s">
        <v>225</v>
      </c>
      <c r="K130" s="521" t="s">
        <v>226</v>
      </c>
    </row>
    <row r="131" spans="1:11" s="127" customFormat="1" ht="60.75" thickBot="1" x14ac:dyDescent="0.3">
      <c r="A131" s="535"/>
      <c r="B131" s="169"/>
      <c r="C131" s="530"/>
      <c r="D131" s="122" t="s">
        <v>227</v>
      </c>
      <c r="E131" s="123" t="s">
        <v>228</v>
      </c>
      <c r="F131" s="122" t="s">
        <v>229</v>
      </c>
      <c r="G131" s="122" t="s">
        <v>230</v>
      </c>
      <c r="H131" s="124" t="s">
        <v>247</v>
      </c>
      <c r="I131" s="125" t="s">
        <v>232</v>
      </c>
      <c r="J131" s="520"/>
      <c r="K131" s="536"/>
    </row>
    <row r="132" spans="1:11" ht="20.25" customHeight="1" x14ac:dyDescent="0.2">
      <c r="A132" s="553"/>
      <c r="B132" s="170"/>
      <c r="C132" s="538"/>
      <c r="D132" s="523" t="s">
        <v>233</v>
      </c>
      <c r="E132" s="24" t="s">
        <v>234</v>
      </c>
      <c r="F132" s="23" t="s">
        <v>195</v>
      </c>
      <c r="G132" s="23">
        <f>IF(F132="Asignado",15,0)</f>
        <v>0</v>
      </c>
      <c r="H132" s="524" t="str">
        <f>IF(AND(G139&gt;0,G139&lt;=85),"Débil",IF(AND(G139&gt;85,G139&lt;=95),"Moderado",IF(G139&gt;96,"Fuerte"," ")))</f>
        <v xml:space="preserve"> </v>
      </c>
      <c r="I132" s="240" t="s">
        <v>195</v>
      </c>
      <c r="J132" s="240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 xml:space="preserve"> </v>
      </c>
      <c r="K132" s="552" t="str">
        <f>IF(J132="Fuerte","NO",IF(J132=" "," ","SI"))</f>
        <v xml:space="preserve"> </v>
      </c>
    </row>
    <row r="133" spans="1:11" ht="28.5" x14ac:dyDescent="0.2">
      <c r="A133" s="554"/>
      <c r="B133" s="170"/>
      <c r="C133" s="538"/>
      <c r="D133" s="523"/>
      <c r="E133" s="25" t="s">
        <v>235</v>
      </c>
      <c r="F133" s="16" t="s">
        <v>195</v>
      </c>
      <c r="G133" s="16">
        <f>IF(F133="Adecuado",15,0)</f>
        <v>0</v>
      </c>
      <c r="H133" s="524"/>
      <c r="I133" s="238"/>
      <c r="J133" s="238"/>
      <c r="K133" s="518"/>
    </row>
    <row r="134" spans="1:11" ht="42.75" x14ac:dyDescent="0.2">
      <c r="A134" s="554"/>
      <c r="B134" s="170"/>
      <c r="C134" s="538"/>
      <c r="D134" s="119" t="s">
        <v>236</v>
      </c>
      <c r="E134" s="25" t="s">
        <v>237</v>
      </c>
      <c r="F134" s="16" t="s">
        <v>195</v>
      </c>
      <c r="G134" s="16">
        <f>IF(F134="Oportuna",15,0)</f>
        <v>0</v>
      </c>
      <c r="H134" s="524"/>
      <c r="I134" s="238"/>
      <c r="J134" s="238"/>
      <c r="K134" s="518"/>
    </row>
    <row r="135" spans="1:11" ht="42.75" x14ac:dyDescent="0.2">
      <c r="A135" s="554"/>
      <c r="B135" s="170"/>
      <c r="C135" s="538"/>
      <c r="D135" s="119" t="s">
        <v>238</v>
      </c>
      <c r="E135" s="25" t="s">
        <v>239</v>
      </c>
      <c r="F135" s="101" t="s">
        <v>195</v>
      </c>
      <c r="G135" s="16">
        <f>IF(F135="Prevenir",15,IF(F135="Detectar",10,0))</f>
        <v>0</v>
      </c>
      <c r="H135" s="524"/>
      <c r="I135" s="238"/>
      <c r="J135" s="238"/>
      <c r="K135" s="518"/>
    </row>
    <row r="136" spans="1:11" ht="28.5" x14ac:dyDescent="0.2">
      <c r="A136" s="554"/>
      <c r="B136" s="170"/>
      <c r="C136" s="538"/>
      <c r="D136" s="119" t="s">
        <v>240</v>
      </c>
      <c r="E136" s="25" t="s">
        <v>241</v>
      </c>
      <c r="F136" s="16" t="s">
        <v>195</v>
      </c>
      <c r="G136" s="16">
        <f>IF(F136="Confiable",15,0)</f>
        <v>0</v>
      </c>
      <c r="H136" s="524"/>
      <c r="I136" s="238"/>
      <c r="J136" s="238"/>
      <c r="K136" s="518"/>
    </row>
    <row r="137" spans="1:11" ht="42.75" x14ac:dyDescent="0.2">
      <c r="A137" s="554"/>
      <c r="B137" s="170"/>
      <c r="C137" s="538"/>
      <c r="D137" s="119" t="s">
        <v>242</v>
      </c>
      <c r="E137" s="25" t="s">
        <v>243</v>
      </c>
      <c r="F137" s="101" t="s">
        <v>195</v>
      </c>
      <c r="G137" s="16">
        <f>IF(F137="Se investigan y se resuelven oportunamente",15,0)</f>
        <v>0</v>
      </c>
      <c r="H137" s="524"/>
      <c r="I137" s="238"/>
      <c r="J137" s="238"/>
      <c r="K137" s="518"/>
    </row>
    <row r="138" spans="1:11" ht="28.5" x14ac:dyDescent="0.2">
      <c r="A138" s="554"/>
      <c r="B138" s="170"/>
      <c r="C138" s="539"/>
      <c r="D138" s="105" t="s">
        <v>244</v>
      </c>
      <c r="E138" s="25" t="s">
        <v>245</v>
      </c>
      <c r="F138" s="16" t="s">
        <v>195</v>
      </c>
      <c r="G138" s="16">
        <f>IF(F138="Completa",10,IF(F138="Incompleta",5,0))</f>
        <v>0</v>
      </c>
      <c r="H138" s="525"/>
      <c r="I138" s="238"/>
      <c r="J138" s="238"/>
      <c r="K138" s="518"/>
    </row>
    <row r="139" spans="1:11" s="133" customFormat="1" ht="15.75" thickBot="1" x14ac:dyDescent="0.25">
      <c r="A139" s="555"/>
      <c r="B139" s="171"/>
      <c r="C139" s="129"/>
      <c r="D139" s="130"/>
      <c r="E139" s="131" t="s">
        <v>246</v>
      </c>
      <c r="F139" s="17"/>
      <c r="G139" s="17">
        <f>SUM(G132:G138)</f>
        <v>0</v>
      </c>
      <c r="H139" s="132"/>
    </row>
  </sheetData>
  <mergeCells count="167">
    <mergeCell ref="J132:J138"/>
    <mergeCell ref="K132:K138"/>
    <mergeCell ref="A1:A4"/>
    <mergeCell ref="B1:G2"/>
    <mergeCell ref="B3:G4"/>
    <mergeCell ref="A132:A139"/>
    <mergeCell ref="C132:C138"/>
    <mergeCell ref="D132:D133"/>
    <mergeCell ref="H132:H138"/>
    <mergeCell ref="I132:I138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C121:C127"/>
    <mergeCell ref="D121:D122"/>
    <mergeCell ref="H121:H127"/>
    <mergeCell ref="I121:I127"/>
    <mergeCell ref="J110:J116"/>
    <mergeCell ref="K110:K116"/>
    <mergeCell ref="A119:A120"/>
    <mergeCell ref="C119:C120"/>
    <mergeCell ref="D119:H119"/>
    <mergeCell ref="J119:J120"/>
    <mergeCell ref="K119:K120"/>
    <mergeCell ref="A110:A117"/>
    <mergeCell ref="C110:C116"/>
    <mergeCell ref="D110:D111"/>
    <mergeCell ref="H110:H116"/>
    <mergeCell ref="I110:I116"/>
    <mergeCell ref="J99:J105"/>
    <mergeCell ref="K99:K105"/>
    <mergeCell ref="A108:A109"/>
    <mergeCell ref="C108:C109"/>
    <mergeCell ref="D108:H108"/>
    <mergeCell ref="J108:J109"/>
    <mergeCell ref="K108:K109"/>
    <mergeCell ref="A99:A106"/>
    <mergeCell ref="C99:C105"/>
    <mergeCell ref="D99:D100"/>
    <mergeCell ref="H99:H105"/>
    <mergeCell ref="I99:I105"/>
    <mergeCell ref="J88:J94"/>
    <mergeCell ref="K88:K94"/>
    <mergeCell ref="A97:A98"/>
    <mergeCell ref="C97:C98"/>
    <mergeCell ref="D97:H97"/>
    <mergeCell ref="J97:J98"/>
    <mergeCell ref="K97:K98"/>
    <mergeCell ref="A88:A95"/>
    <mergeCell ref="C88:C94"/>
    <mergeCell ref="D88:D89"/>
    <mergeCell ref="H88:H94"/>
    <mergeCell ref="I88:I94"/>
    <mergeCell ref="J77:J83"/>
    <mergeCell ref="K77:K83"/>
    <mergeCell ref="A86:A87"/>
    <mergeCell ref="C86:C87"/>
    <mergeCell ref="D86:H86"/>
    <mergeCell ref="J86:J87"/>
    <mergeCell ref="K86:K87"/>
    <mergeCell ref="A77:A84"/>
    <mergeCell ref="C77:C83"/>
    <mergeCell ref="D77:D78"/>
    <mergeCell ref="H77:H83"/>
    <mergeCell ref="I77:I83"/>
    <mergeCell ref="J66:J72"/>
    <mergeCell ref="K66:K72"/>
    <mergeCell ref="A75:A76"/>
    <mergeCell ref="C75:C76"/>
    <mergeCell ref="D75:H75"/>
    <mergeCell ref="J75:J76"/>
    <mergeCell ref="K75:K76"/>
    <mergeCell ref="A66:A73"/>
    <mergeCell ref="C66:C72"/>
    <mergeCell ref="D66:D67"/>
    <mergeCell ref="H66:H72"/>
    <mergeCell ref="I66:I72"/>
    <mergeCell ref="B66:B73"/>
    <mergeCell ref="J55:J61"/>
    <mergeCell ref="K55:K61"/>
    <mergeCell ref="A64:A65"/>
    <mergeCell ref="C64:C65"/>
    <mergeCell ref="D64:H64"/>
    <mergeCell ref="J64:J65"/>
    <mergeCell ref="K64:K65"/>
    <mergeCell ref="A55:A62"/>
    <mergeCell ref="C55:C61"/>
    <mergeCell ref="D55:D56"/>
    <mergeCell ref="H55:H61"/>
    <mergeCell ref="I55:I61"/>
    <mergeCell ref="B55:B62"/>
    <mergeCell ref="B64:B65"/>
    <mergeCell ref="A53:A54"/>
    <mergeCell ref="C53:C54"/>
    <mergeCell ref="D53:H53"/>
    <mergeCell ref="J53:J54"/>
    <mergeCell ref="K53:K54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33:B40"/>
    <mergeCell ref="B42:B43"/>
    <mergeCell ref="B44:B51"/>
    <mergeCell ref="B53:B54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2:B29"/>
    <mergeCell ref="B20:B21"/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5:G5"/>
    <mergeCell ref="H1:I1"/>
    <mergeCell ref="H2:I2"/>
    <mergeCell ref="H3:I3"/>
    <mergeCell ref="H4:I4"/>
    <mergeCell ref="B9:B10"/>
    <mergeCell ref="B11:B17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F55 F66 F77 F88 F99 F110 F121 F132</xm:sqref>
        </x14:dataValidation>
        <x14:dataValidation type="list" allowBlank="1" showInputMessage="1" showErrorMessage="1">
          <x14:formula1>
            <xm:f>Hoja3!$A$155:$A$157</xm:f>
          </x14:formula1>
          <xm:sqref>F12 F23 F34 F45 F56 F67 F78 F89 F100 F111 F122 F133</xm:sqref>
        </x14:dataValidation>
        <x14:dataValidation type="list" allowBlank="1" showInputMessage="1" showErrorMessage="1">
          <x14:formula1>
            <xm:f>Hoja3!$A$160:$A$162</xm:f>
          </x14:formula1>
          <xm:sqref>F13 F24 F35 F46 F57 F68 F79 F90 F101 F112 F123 F134</xm:sqref>
        </x14:dataValidation>
        <x14:dataValidation type="list" allowBlank="1" showInputMessage="1" showErrorMessage="1">
          <x14:formula1>
            <xm:f>Hoja3!$A$165:$A$168</xm:f>
          </x14:formula1>
          <xm:sqref>F14 F25 F36 F47 F58 F69 F80 F91 F102 F113 F124 F135</xm:sqref>
        </x14:dataValidation>
        <x14:dataValidation type="list" allowBlank="1" showInputMessage="1" showErrorMessage="1">
          <x14:formula1>
            <xm:f>Hoja3!$A$171:$A$173</xm:f>
          </x14:formula1>
          <xm:sqref>F15 F26 F37 F48 F59 F70 F81 F92 F103 F114 F125 F136</xm:sqref>
        </x14:dataValidation>
        <x14:dataValidation type="list" allowBlank="1" showInputMessage="1" showErrorMessage="1">
          <x14:formula1>
            <xm:f>Hoja3!$A$176:$A$178</xm:f>
          </x14:formula1>
          <xm:sqref>F16 F27 F38 F49 F60 F71 F82 F93 F104 F115 F126 F137</xm:sqref>
        </x14:dataValidation>
        <x14:dataValidation type="list" allowBlank="1" showInputMessage="1" showErrorMessage="1">
          <x14:formula1>
            <xm:f>Hoja3!$A$181:$A$184</xm:f>
          </x14:formula1>
          <xm:sqref>F17 F28 F39 F50 F61 F72 F83 F94 F105 F116 F127 F138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I55:I61 I66:I72 I77:I83 I88:I94 I99:I105 I110:I116 I121:I127 I132:I138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opLeftCell="A7" zoomScale="58" zoomScaleNormal="58" workbookViewId="0">
      <selection activeCell="H11" sqref="H11:H23"/>
    </sheetView>
  </sheetViews>
  <sheetFormatPr baseColWidth="10" defaultColWidth="11.42578125" defaultRowHeight="14.25" x14ac:dyDescent="0.2"/>
  <cols>
    <col min="1" max="2" width="38.28515625" style="1" customWidth="1"/>
    <col min="3" max="5" width="29.28515625" style="1" customWidth="1"/>
    <col min="6" max="6" width="22.85546875" style="1" customWidth="1"/>
    <col min="7" max="7" width="13.85546875" style="1" customWidth="1"/>
    <col min="8" max="8" width="22" style="1" customWidth="1"/>
    <col min="9" max="16384" width="11.42578125" style="1"/>
  </cols>
  <sheetData>
    <row r="1" spans="1:8" customFormat="1" ht="15.75" customHeight="1" x14ac:dyDescent="0.25">
      <c r="A1" s="556"/>
      <c r="B1" s="273" t="s">
        <v>0</v>
      </c>
      <c r="C1" s="274"/>
      <c r="D1" s="429"/>
      <c r="E1" s="383" t="s">
        <v>19</v>
      </c>
      <c r="F1" s="383"/>
      <c r="G1" s="383"/>
      <c r="H1" s="567"/>
    </row>
    <row r="2" spans="1:8" customFormat="1" ht="15.75" customHeight="1" x14ac:dyDescent="0.25">
      <c r="A2" s="268"/>
      <c r="B2" s="557"/>
      <c r="C2" s="443"/>
      <c r="D2" s="444"/>
      <c r="E2" s="312" t="s">
        <v>2</v>
      </c>
      <c r="F2" s="312"/>
      <c r="G2" s="312"/>
      <c r="H2" s="568"/>
    </row>
    <row r="3" spans="1:8" customFormat="1" ht="36" customHeight="1" x14ac:dyDescent="0.25">
      <c r="A3" s="268"/>
      <c r="B3" s="557" t="s">
        <v>248</v>
      </c>
      <c r="C3" s="443"/>
      <c r="D3" s="444"/>
      <c r="E3" s="312" t="s">
        <v>4</v>
      </c>
      <c r="F3" s="312"/>
      <c r="G3" s="312"/>
      <c r="H3" s="568"/>
    </row>
    <row r="4" spans="1:8" customFormat="1" ht="15.75" customHeight="1" thickBot="1" x14ac:dyDescent="0.3">
      <c r="A4" s="269"/>
      <c r="B4" s="282"/>
      <c r="C4" s="283"/>
      <c r="D4" s="430"/>
      <c r="E4" s="532" t="s">
        <v>5</v>
      </c>
      <c r="F4" s="532"/>
      <c r="G4" s="532"/>
      <c r="H4" s="569"/>
    </row>
    <row r="5" spans="1:8" ht="15" thickBot="1" x14ac:dyDescent="0.25">
      <c r="C5" s="64"/>
      <c r="D5" s="64"/>
      <c r="E5" s="64"/>
      <c r="F5" s="64"/>
      <c r="G5" s="64"/>
    </row>
    <row r="6" spans="1:8" customFormat="1" ht="24" customHeight="1" x14ac:dyDescent="0.25">
      <c r="A6" s="141" t="s">
        <v>7</v>
      </c>
      <c r="B6" s="142"/>
      <c r="C6" s="143"/>
      <c r="D6" s="143"/>
      <c r="E6" s="143"/>
      <c r="F6" s="143"/>
      <c r="G6" s="143"/>
      <c r="H6" s="144"/>
    </row>
    <row r="7" spans="1:8" customFormat="1" ht="35.25" customHeight="1" thickBot="1" x14ac:dyDescent="0.3">
      <c r="A7" s="31" t="s">
        <v>9</v>
      </c>
      <c r="B7" s="145"/>
      <c r="C7" s="559"/>
      <c r="D7" s="559"/>
      <c r="E7" s="559"/>
      <c r="F7" s="559"/>
      <c r="G7" s="559"/>
      <c r="H7" s="560"/>
    </row>
    <row r="8" spans="1:8" ht="15" thickBot="1" x14ac:dyDescent="0.25">
      <c r="C8" s="64"/>
      <c r="D8" s="64"/>
      <c r="E8" s="64"/>
      <c r="F8" s="64"/>
      <c r="G8" s="64"/>
    </row>
    <row r="9" spans="1:8" s="126" customFormat="1" ht="30" customHeight="1" x14ac:dyDescent="0.25">
      <c r="A9" s="561" t="s">
        <v>101</v>
      </c>
      <c r="B9" s="561" t="s">
        <v>249</v>
      </c>
      <c r="C9" s="558" t="s">
        <v>222</v>
      </c>
      <c r="D9" s="558" t="s">
        <v>231</v>
      </c>
      <c r="E9" s="558" t="s">
        <v>250</v>
      </c>
      <c r="F9" s="564" t="s">
        <v>251</v>
      </c>
      <c r="G9" s="564"/>
      <c r="H9" s="565" t="s">
        <v>252</v>
      </c>
    </row>
    <row r="10" spans="1:8" s="127" customFormat="1" ht="48.75" customHeight="1" x14ac:dyDescent="0.25">
      <c r="A10" s="561"/>
      <c r="B10" s="561"/>
      <c r="C10" s="558"/>
      <c r="D10" s="558"/>
      <c r="E10" s="558"/>
      <c r="F10" s="564"/>
      <c r="G10" s="564"/>
      <c r="H10" s="565"/>
    </row>
    <row r="11" spans="1:8" s="127" customFormat="1" ht="73.900000000000006" customHeight="1" x14ac:dyDescent="0.25">
      <c r="A11" s="562" t="str">
        <f>PROBABILIDAD!A11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B11" s="147" t="str">
        <f>DESCRIPCION!D10</f>
        <v xml:space="preserve">Desconocimiento del proceso por parte del personal de planta y contrato. </v>
      </c>
      <c r="C11" s="147" t="str">
        <f>'CONTROLES Y EVALUACION'!C11:C17</f>
        <v>N/A</v>
      </c>
      <c r="D11" s="147" t="str">
        <f>'CONTROLES Y EVALUACION'!H11:H17</f>
        <v>Débil</v>
      </c>
      <c r="E11" s="147" t="str">
        <f>'CONTROLES Y EVALUACION'!I11:I17</f>
        <v>Débil (No se ejecuta)</v>
      </c>
      <c r="F11" s="147" t="s">
        <v>380</v>
      </c>
      <c r="G11" s="149">
        <f>IF(F11="Fuerte",100,IF(F11="Moderado",50,IF(F11="Débil",0," ")))</f>
        <v>0</v>
      </c>
      <c r="H11" s="566" t="str">
        <f>IF(G24=100,"Fuerte",IF(AND(G24&gt;=50,G24&lt;=99),"Moderado",IF(AND(G24&gt;0,G24&lt;=49),"Débil"," ")))</f>
        <v xml:space="preserve"> </v>
      </c>
    </row>
    <row r="12" spans="1:8" s="127" customFormat="1" ht="88.15" customHeight="1" x14ac:dyDescent="0.25">
      <c r="A12" s="563"/>
      <c r="B12" s="147" t="str">
        <f>DESCRIPCION!D11</f>
        <v>Falta de responsabilidad del personal frente a sus compromisos que dan cumplimiento al objetivo del proceso.</v>
      </c>
      <c r="C12" s="147" t="s">
        <v>378</v>
      </c>
      <c r="D12" s="147" t="s">
        <v>380</v>
      </c>
      <c r="E12" s="147" t="s">
        <v>220</v>
      </c>
      <c r="F12" s="147" t="s">
        <v>380</v>
      </c>
      <c r="G12" s="149">
        <f>IF(F12="Fuerte",100,IF(F12="Moderado",50,IF(F12="Débil",0," ")))</f>
        <v>0</v>
      </c>
      <c r="H12" s="566"/>
    </row>
    <row r="13" spans="1:8" s="127" customFormat="1" ht="79.900000000000006" customHeight="1" x14ac:dyDescent="0.25">
      <c r="A13" s="562" t="str">
        <f>PROBABILIDAD!A12</f>
        <v>Incumplimiento en la consolidacion y/o publicacion de la informacion reportada por los provedores.</v>
      </c>
      <c r="B13" s="147" t="str">
        <f>DESCRIPCION!D13</f>
        <v>Dificultades en la planeacion para el cumplimiento del objetivo del proceso de de gestion estrategica y territorial</v>
      </c>
      <c r="C13" s="147" t="s">
        <v>378</v>
      </c>
      <c r="D13" s="147" t="s">
        <v>380</v>
      </c>
      <c r="E13" s="147" t="s">
        <v>220</v>
      </c>
      <c r="F13" s="147" t="s">
        <v>380</v>
      </c>
      <c r="G13" s="149">
        <f t="shared" ref="G13:G23" si="0">IF(F13="Fuerte",100,IF(F13="Moderado",50,IF(F13="Débil",0," ")))</f>
        <v>0</v>
      </c>
      <c r="H13" s="566"/>
    </row>
    <row r="14" spans="1:8" s="127" customFormat="1" ht="81" customHeight="1" x14ac:dyDescent="0.25">
      <c r="A14" s="563"/>
      <c r="B14" s="147" t="str">
        <f>DESCRIPCION!D15</f>
        <v xml:space="preserve">Falta de claridad e incumplimientos de los procedimientos  en los  procesos que se  interrelacionan y que sirven de proveedores entre si.  </v>
      </c>
      <c r="C14" s="147" t="s">
        <v>378</v>
      </c>
      <c r="D14" s="147" t="s">
        <v>380</v>
      </c>
      <c r="E14" s="147" t="s">
        <v>220</v>
      </c>
      <c r="F14" s="147" t="s">
        <v>380</v>
      </c>
      <c r="G14" s="149">
        <f t="shared" si="0"/>
        <v>0</v>
      </c>
      <c r="H14" s="566"/>
    </row>
    <row r="15" spans="1:8" s="127" customFormat="1" ht="189" customHeight="1" x14ac:dyDescent="0.25">
      <c r="A15" s="562" t="str">
        <f>PROBABILIDAD!A13</f>
        <v xml:space="preserve"> Perdida de informacion fisica y virtual por incumplimiento a los procesos establecidos y/o afectaciones ambientales y fallas locativas  </v>
      </c>
      <c r="B15" s="147" t="str">
        <f>DESCRIPCION!D17</f>
        <v>Personas externas acceden a la informacion de uso exculsivo de la entidad.</v>
      </c>
      <c r="C15" s="147" t="s">
        <v>379</v>
      </c>
      <c r="D15" s="147" t="s">
        <v>380</v>
      </c>
      <c r="E15" s="147" t="s">
        <v>381</v>
      </c>
      <c r="F15" s="147" t="s">
        <v>380</v>
      </c>
      <c r="G15" s="149">
        <f t="shared" si="0"/>
        <v>0</v>
      </c>
      <c r="H15" s="566"/>
    </row>
    <row r="16" spans="1:8" s="127" customFormat="1" ht="201.75" customHeight="1" x14ac:dyDescent="0.25">
      <c r="A16" s="563"/>
      <c r="B16" s="147" t="str">
        <f>DESCRIPCION!D18</f>
        <v xml:space="preserve">Dificultad de la sistematizacion de la documentacion fisica, debido a obsolecencia tecnologica. </v>
      </c>
      <c r="C16" s="147" t="s">
        <v>367</v>
      </c>
      <c r="D16" s="147" t="s">
        <v>380</v>
      </c>
      <c r="E16" s="147" t="s">
        <v>381</v>
      </c>
      <c r="F16" s="147" t="s">
        <v>380</v>
      </c>
      <c r="G16" s="149">
        <f t="shared" si="0"/>
        <v>0</v>
      </c>
      <c r="H16" s="566"/>
    </row>
    <row r="17" spans="1:8" s="127" customFormat="1" ht="39.75" customHeight="1" x14ac:dyDescent="0.25">
      <c r="A17" s="146"/>
      <c r="B17" s="146"/>
      <c r="C17" s="147"/>
      <c r="D17" s="147"/>
      <c r="E17" s="147"/>
      <c r="F17" s="148"/>
      <c r="G17" s="149" t="str">
        <f t="shared" si="0"/>
        <v xml:space="preserve"> </v>
      </c>
      <c r="H17" s="566"/>
    </row>
    <row r="18" spans="1:8" s="127" customFormat="1" ht="39.75" customHeight="1" x14ac:dyDescent="0.25">
      <c r="A18" s="146"/>
      <c r="B18" s="146"/>
      <c r="C18" s="147"/>
      <c r="D18" s="147"/>
      <c r="E18" s="147"/>
      <c r="F18" s="148"/>
      <c r="G18" s="149" t="str">
        <f t="shared" si="0"/>
        <v xml:space="preserve"> </v>
      </c>
      <c r="H18" s="566"/>
    </row>
    <row r="19" spans="1:8" s="127" customFormat="1" ht="39.75" customHeight="1" x14ac:dyDescent="0.25">
      <c r="A19" s="146"/>
      <c r="B19" s="146"/>
      <c r="C19" s="147"/>
      <c r="D19" s="147"/>
      <c r="E19" s="147"/>
      <c r="F19" s="148"/>
      <c r="G19" s="149" t="str">
        <f t="shared" si="0"/>
        <v xml:space="preserve"> </v>
      </c>
      <c r="H19" s="566"/>
    </row>
    <row r="20" spans="1:8" s="127" customFormat="1" ht="39.75" customHeight="1" x14ac:dyDescent="0.25">
      <c r="A20" s="146"/>
      <c r="B20" s="146"/>
      <c r="C20" s="147"/>
      <c r="D20" s="147"/>
      <c r="E20" s="147"/>
      <c r="F20" s="148"/>
      <c r="G20" s="149" t="str">
        <f t="shared" si="0"/>
        <v xml:space="preserve"> </v>
      </c>
      <c r="H20" s="566"/>
    </row>
    <row r="21" spans="1:8" s="127" customFormat="1" ht="39.75" customHeight="1" x14ac:dyDescent="0.25">
      <c r="A21" s="146"/>
      <c r="B21" s="146"/>
      <c r="C21" s="147"/>
      <c r="D21" s="147"/>
      <c r="E21" s="147"/>
      <c r="F21" s="148"/>
      <c r="G21" s="149" t="str">
        <f t="shared" si="0"/>
        <v xml:space="preserve"> </v>
      </c>
      <c r="H21" s="566"/>
    </row>
    <row r="22" spans="1:8" s="127" customFormat="1" ht="39.75" customHeight="1" x14ac:dyDescent="0.25">
      <c r="A22" s="146"/>
      <c r="B22" s="146"/>
      <c r="C22" s="147"/>
      <c r="D22" s="147"/>
      <c r="E22" s="147"/>
      <c r="F22" s="148"/>
      <c r="G22" s="149" t="str">
        <f t="shared" si="0"/>
        <v xml:space="preserve"> </v>
      </c>
      <c r="H22" s="566"/>
    </row>
    <row r="23" spans="1:8" s="127" customFormat="1" ht="39.75" customHeight="1" x14ac:dyDescent="0.25">
      <c r="A23" s="146"/>
      <c r="B23" s="146"/>
      <c r="C23" s="147"/>
      <c r="D23" s="147"/>
      <c r="E23" s="147"/>
      <c r="F23" s="148"/>
      <c r="G23" s="149" t="str">
        <f t="shared" si="0"/>
        <v xml:space="preserve"> </v>
      </c>
      <c r="H23" s="566"/>
    </row>
    <row r="24" spans="1:8" s="127" customFormat="1" ht="39.75" customHeight="1" x14ac:dyDescent="0.25">
      <c r="A24" s="150" t="s">
        <v>253</v>
      </c>
      <c r="B24" s="150"/>
      <c r="C24" s="150"/>
      <c r="D24" s="150"/>
      <c r="E24" s="150"/>
      <c r="F24" s="150"/>
      <c r="G24" s="151">
        <f>IF(ISERROR(AVERAGE(G11:G23)),0,AVERAGE(G11:G23))</f>
        <v>0</v>
      </c>
      <c r="H24" s="149"/>
    </row>
  </sheetData>
  <mergeCells count="20">
    <mergeCell ref="H11:H23"/>
    <mergeCell ref="E3:G3"/>
    <mergeCell ref="E4:G4"/>
    <mergeCell ref="H1:H4"/>
    <mergeCell ref="A11:A12"/>
    <mergeCell ref="A13:A14"/>
    <mergeCell ref="A15:A16"/>
    <mergeCell ref="A1:A4"/>
    <mergeCell ref="B9:B10"/>
    <mergeCell ref="D9:D10"/>
    <mergeCell ref="B1:D2"/>
    <mergeCell ref="B3:D4"/>
    <mergeCell ref="C7:H7"/>
    <mergeCell ref="A9:A10"/>
    <mergeCell ref="C9:C10"/>
    <mergeCell ref="E9:E10"/>
    <mergeCell ref="E1:G1"/>
    <mergeCell ref="E2:G2"/>
    <mergeCell ref="F9:G10"/>
    <mergeCell ref="H9:H10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topLeftCell="A4" zoomScale="87" zoomScaleNormal="87" workbookViewId="0">
      <selection activeCell="I15" sqref="I15"/>
    </sheetView>
  </sheetViews>
  <sheetFormatPr baseColWidth="10" defaultColWidth="11.42578125" defaultRowHeight="12.75" x14ac:dyDescent="0.2"/>
  <cols>
    <col min="1" max="1" width="31.140625" style="55" customWidth="1"/>
    <col min="2" max="3" width="18.5703125" style="55" customWidth="1"/>
    <col min="4" max="4" width="20.5703125" style="57" customWidth="1"/>
    <col min="5" max="5" width="13.7109375" style="55" customWidth="1"/>
    <col min="6" max="6" width="15" style="55" customWidth="1"/>
    <col min="7" max="7" width="17.28515625" style="55" customWidth="1"/>
    <col min="8" max="8" width="18" style="55" customWidth="1"/>
    <col min="9" max="9" width="14.28515625" style="55" customWidth="1"/>
    <col min="10" max="10" width="16.140625" style="55" customWidth="1"/>
    <col min="11" max="13" width="13.140625" style="55" customWidth="1"/>
    <col min="14" max="16384" width="11.42578125" style="55"/>
  </cols>
  <sheetData>
    <row r="1" spans="1:13" ht="15.75" customHeight="1" x14ac:dyDescent="0.2">
      <c r="A1" s="583"/>
      <c r="B1" s="584" t="s">
        <v>254</v>
      </c>
      <c r="C1" s="584"/>
      <c r="D1" s="584"/>
      <c r="E1" s="584"/>
      <c r="F1" s="584"/>
      <c r="G1" s="584"/>
      <c r="H1" s="584"/>
      <c r="I1" s="584"/>
      <c r="J1" s="467" t="s">
        <v>19</v>
      </c>
      <c r="K1" s="467"/>
      <c r="L1" s="467"/>
      <c r="M1" s="579"/>
    </row>
    <row r="2" spans="1:13" ht="15.75" customHeight="1" x14ac:dyDescent="0.2">
      <c r="A2" s="581"/>
      <c r="B2" s="582"/>
      <c r="C2" s="582"/>
      <c r="D2" s="582"/>
      <c r="E2" s="582"/>
      <c r="F2" s="582"/>
      <c r="G2" s="582"/>
      <c r="H2" s="582"/>
      <c r="I2" s="582"/>
      <c r="J2" s="468" t="s">
        <v>34</v>
      </c>
      <c r="K2" s="468"/>
      <c r="L2" s="468"/>
      <c r="M2" s="580"/>
    </row>
    <row r="3" spans="1:13" ht="15.75" customHeight="1" x14ac:dyDescent="0.2">
      <c r="A3" s="581"/>
      <c r="B3" s="582" t="s">
        <v>255</v>
      </c>
      <c r="C3" s="582"/>
      <c r="D3" s="582"/>
      <c r="E3" s="582"/>
      <c r="F3" s="582"/>
      <c r="G3" s="582"/>
      <c r="H3" s="582"/>
      <c r="I3" s="582"/>
      <c r="J3" s="468" t="s">
        <v>100</v>
      </c>
      <c r="K3" s="468"/>
      <c r="L3" s="468"/>
      <c r="M3" s="580"/>
    </row>
    <row r="4" spans="1:13" ht="15.75" customHeight="1" x14ac:dyDescent="0.2">
      <c r="A4" s="581"/>
      <c r="B4" s="582"/>
      <c r="C4" s="582"/>
      <c r="D4" s="582"/>
      <c r="E4" s="582"/>
      <c r="F4" s="582"/>
      <c r="G4" s="582"/>
      <c r="H4" s="582"/>
      <c r="I4" s="582"/>
      <c r="J4" s="468" t="s">
        <v>5</v>
      </c>
      <c r="K4" s="468"/>
      <c r="L4" s="468"/>
      <c r="M4" s="580"/>
    </row>
    <row r="5" spans="1:13" ht="15" customHeight="1" x14ac:dyDescent="0.2">
      <c r="A5" s="581"/>
      <c r="B5" s="582"/>
      <c r="C5" s="582"/>
      <c r="D5" s="582"/>
      <c r="E5" s="582"/>
      <c r="F5" s="582"/>
      <c r="G5" s="98"/>
      <c r="H5" s="98"/>
      <c r="I5" s="98"/>
      <c r="J5" s="98"/>
      <c r="K5" s="98"/>
      <c r="L5" s="98"/>
      <c r="M5" s="99"/>
    </row>
    <row r="6" spans="1:13" s="56" customFormat="1" ht="15.75" customHeight="1" x14ac:dyDescent="0.2">
      <c r="A6" s="138" t="s">
        <v>256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5"/>
    </row>
    <row r="7" spans="1:13" s="56" customFormat="1" ht="63" customHeight="1" x14ac:dyDescent="0.2">
      <c r="A7" s="138" t="s">
        <v>257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576"/>
    </row>
    <row r="8" spans="1:13" s="56" customFormat="1" ht="15" customHeight="1" x14ac:dyDescent="0.2">
      <c r="A8" s="577"/>
      <c r="B8" s="578"/>
      <c r="C8" s="578"/>
      <c r="D8" s="578"/>
      <c r="E8" s="578"/>
      <c r="F8" s="578"/>
      <c r="G8" s="137"/>
      <c r="H8" s="137"/>
      <c r="I8" s="137"/>
      <c r="J8" s="137"/>
      <c r="K8" s="137"/>
      <c r="L8" s="137"/>
      <c r="M8" s="139"/>
    </row>
    <row r="9" spans="1:13" s="136" customFormat="1" ht="40.5" customHeight="1" x14ac:dyDescent="0.2">
      <c r="A9" s="134" t="s">
        <v>258</v>
      </c>
      <c r="B9" s="135" t="s">
        <v>259</v>
      </c>
      <c r="C9" s="135" t="s">
        <v>85</v>
      </c>
      <c r="D9" s="135" t="s">
        <v>12</v>
      </c>
      <c r="E9" s="74" t="s">
        <v>260</v>
      </c>
      <c r="F9" s="74" t="s">
        <v>261</v>
      </c>
      <c r="G9" s="74" t="s">
        <v>262</v>
      </c>
      <c r="H9" s="74" t="s">
        <v>263</v>
      </c>
      <c r="I9" s="74" t="s">
        <v>264</v>
      </c>
      <c r="J9" s="73" t="s">
        <v>265</v>
      </c>
      <c r="K9" s="73" t="s">
        <v>266</v>
      </c>
      <c r="L9" s="73" t="s">
        <v>267</v>
      </c>
      <c r="M9" s="140" t="s">
        <v>268</v>
      </c>
    </row>
    <row r="10" spans="1:13" s="56" customFormat="1" ht="130.5" customHeight="1" x14ac:dyDescent="0.2">
      <c r="A10" s="570" t="s">
        <v>362</v>
      </c>
      <c r="B10" s="573" t="str">
        <f>+(PROBABILIDAD!A11)</f>
        <v>Solicitud y/o recibimiento de dadivas para el favoritismo de una decision y/o Influir en otro servidor publico para conseguir una actuacion concepto, decision o manipulacion de la informacion  que le pueda generar beneficio propio o a un tercero</v>
      </c>
      <c r="C10" s="572" t="s">
        <v>270</v>
      </c>
      <c r="D10" s="222" t="str">
        <f>+(DESCRIPCION!D10)</f>
        <v xml:space="preserve">Desconocimiento del proceso por parte del personal de planta y contrato. </v>
      </c>
      <c r="E10" s="572" t="str">
        <f>+(PROBABILIDAD!T11)</f>
        <v>Probable</v>
      </c>
      <c r="F10" s="572" t="s">
        <v>175</v>
      </c>
      <c r="G10" s="573" t="s">
        <v>271</v>
      </c>
      <c r="H10" s="572" t="s">
        <v>273</v>
      </c>
      <c r="I10" s="222" t="s">
        <v>347</v>
      </c>
      <c r="J10" s="222" t="s">
        <v>345</v>
      </c>
      <c r="K10" s="222" t="s">
        <v>350</v>
      </c>
      <c r="L10" s="222" t="s">
        <v>346</v>
      </c>
      <c r="M10" s="221" t="s">
        <v>356</v>
      </c>
    </row>
    <row r="11" spans="1:13" s="56" customFormat="1" ht="160.5" customHeight="1" x14ac:dyDescent="0.2">
      <c r="A11" s="571"/>
      <c r="B11" s="573"/>
      <c r="C11" s="572"/>
      <c r="D11" s="222" t="str">
        <f>+(DESCRIPCION!D11)</f>
        <v>Falta de responsabilidad del personal frente a sus compromisos que dan cumplimiento al objetivo del proceso.</v>
      </c>
      <c r="E11" s="572"/>
      <c r="F11" s="572"/>
      <c r="G11" s="573"/>
      <c r="H11" s="572"/>
      <c r="I11" s="222" t="s">
        <v>348</v>
      </c>
      <c r="J11" s="222" t="s">
        <v>349</v>
      </c>
      <c r="K11" s="222" t="s">
        <v>350</v>
      </c>
      <c r="L11" s="222" t="s">
        <v>351</v>
      </c>
      <c r="M11" s="221" t="s">
        <v>357</v>
      </c>
    </row>
    <row r="12" spans="1:13" s="56" customFormat="1" ht="207" customHeight="1" x14ac:dyDescent="0.2">
      <c r="A12" s="571"/>
      <c r="B12" s="573" t="str">
        <f>+(PROBABILIDAD!A12)</f>
        <v>Incumplimiento en la consolidacion y/o publicacion de la informacion reportada por los provedores.</v>
      </c>
      <c r="C12" s="572" t="s">
        <v>269</v>
      </c>
      <c r="D12" s="222" t="str">
        <f>+(DESCRIPCION!D13)</f>
        <v>Dificultades en la planeacion para el cumplimiento del objetivo del proceso de de gestion estrategica y territorial</v>
      </c>
      <c r="E12" s="572" t="str">
        <f>+(PROBABILIDAD!T12)</f>
        <v>Posible</v>
      </c>
      <c r="F12" s="572" t="s">
        <v>175</v>
      </c>
      <c r="G12" s="572" t="s">
        <v>271</v>
      </c>
      <c r="H12" s="572" t="s">
        <v>273</v>
      </c>
      <c r="I12" s="222" t="s">
        <v>352</v>
      </c>
      <c r="J12" s="222" t="s">
        <v>353</v>
      </c>
      <c r="K12" s="222" t="s">
        <v>354</v>
      </c>
      <c r="L12" s="222" t="s">
        <v>355</v>
      </c>
      <c r="M12" s="221" t="s">
        <v>358</v>
      </c>
    </row>
    <row r="13" spans="1:13" s="56" customFormat="1" ht="193.5" customHeight="1" x14ac:dyDescent="0.2">
      <c r="A13" s="571"/>
      <c r="B13" s="573"/>
      <c r="C13" s="572"/>
      <c r="D13" s="222" t="str">
        <f>+(DESCRIPCION!D15)</f>
        <v xml:space="preserve">Falta de claridad e incumplimientos de los procedimientos  en los  procesos que se  interrelacionan y que sirven de proveedores entre si.  </v>
      </c>
      <c r="E13" s="572"/>
      <c r="F13" s="572"/>
      <c r="G13" s="572"/>
      <c r="H13" s="572"/>
      <c r="I13" s="222" t="s">
        <v>359</v>
      </c>
      <c r="J13" s="222" t="s">
        <v>345</v>
      </c>
      <c r="K13" s="222" t="s">
        <v>354</v>
      </c>
      <c r="L13" s="222" t="s">
        <v>360</v>
      </c>
      <c r="M13" s="221" t="s">
        <v>361</v>
      </c>
    </row>
    <row r="14" spans="1:13" s="56" customFormat="1" ht="141.6" customHeight="1" x14ac:dyDescent="0.2">
      <c r="A14" s="571"/>
      <c r="B14" s="573" t="str">
        <f>+DESCRIPCION!A17</f>
        <v xml:space="preserve"> Perdida de informacion fisica y virtual por incumplimiento a los procesos establecidos y/o afectaciones ambientales y fallas locativas  </v>
      </c>
      <c r="C14" s="572" t="s">
        <v>269</v>
      </c>
      <c r="D14" s="222" t="str">
        <f>+(DESCRIPCION!D17)</f>
        <v>Personas externas acceden a la informacion de uso exculsivo de la entidad.</v>
      </c>
      <c r="E14" s="572" t="str">
        <f>+(PROBABILIDAD!T13)</f>
        <v>Posible</v>
      </c>
      <c r="F14" s="572" t="str">
        <f>+(' IMPACTO RIESGOS CORRUPCION'!F11)</f>
        <v>CATASTROFICO</v>
      </c>
      <c r="G14" s="572" t="s">
        <v>271</v>
      </c>
      <c r="H14" s="572" t="s">
        <v>273</v>
      </c>
      <c r="I14" s="222" t="s">
        <v>373</v>
      </c>
      <c r="J14" s="222" t="s">
        <v>377</v>
      </c>
      <c r="K14" s="222" t="s">
        <v>374</v>
      </c>
      <c r="L14" s="222" t="s">
        <v>375</v>
      </c>
      <c r="M14" s="221" t="s">
        <v>376</v>
      </c>
    </row>
    <row r="15" spans="1:13" s="56" customFormat="1" ht="162" customHeight="1" x14ac:dyDescent="0.2">
      <c r="A15" s="571"/>
      <c r="B15" s="573"/>
      <c r="C15" s="572"/>
      <c r="D15" s="222" t="str">
        <f>+(DESCRIPCION!D18)</f>
        <v xml:space="preserve">Dificultad de la sistematizacion de la documentacion fisica, debido a obsolecencia tecnologica. </v>
      </c>
      <c r="E15" s="572"/>
      <c r="F15" s="572"/>
      <c r="G15" s="572"/>
      <c r="H15" s="572"/>
      <c r="I15" s="222" t="s">
        <v>368</v>
      </c>
      <c r="J15" s="222" t="s">
        <v>369</v>
      </c>
      <c r="K15" s="222" t="s">
        <v>370</v>
      </c>
      <c r="L15" s="222" t="s">
        <v>360</v>
      </c>
      <c r="M15" s="221" t="s">
        <v>371</v>
      </c>
    </row>
  </sheetData>
  <mergeCells count="31"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H14:H15"/>
    <mergeCell ref="B14:B15"/>
    <mergeCell ref="C14:C15"/>
    <mergeCell ref="E14:E15"/>
    <mergeCell ref="B6:M6"/>
    <mergeCell ref="B7:M7"/>
    <mergeCell ref="G10:G11"/>
    <mergeCell ref="B12:B13"/>
    <mergeCell ref="C12:C13"/>
    <mergeCell ref="E12:E13"/>
    <mergeCell ref="F12:F13"/>
    <mergeCell ref="G12:G13"/>
    <mergeCell ref="A8:F8"/>
    <mergeCell ref="H10:H11"/>
    <mergeCell ref="H12:H13"/>
    <mergeCell ref="B10:B11"/>
    <mergeCell ref="A10:A15"/>
    <mergeCell ref="E10:E11"/>
    <mergeCell ref="F10:F11"/>
    <mergeCell ref="F14:F15"/>
    <mergeCell ref="G14:G15"/>
    <mergeCell ref="C10:C11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Hoja3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Equipo1</cp:lastModifiedBy>
  <cp:revision/>
  <dcterms:created xsi:type="dcterms:W3CDTF">2014-12-30T19:27:19Z</dcterms:created>
  <dcterms:modified xsi:type="dcterms:W3CDTF">2019-02-21T20:42:12Z</dcterms:modified>
</cp:coreProperties>
</file>