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Equipo1\Desktop\Mapa de Riesgos por proceso\2018\"/>
    </mc:Choice>
  </mc:AlternateContent>
  <bookViews>
    <workbookView xWindow="0" yWindow="0" windowWidth="21600" windowHeight="9630" tabRatio="763"/>
  </bookViews>
  <sheets>
    <sheet name="CONTEXTO" sheetId="4" r:id="rId1"/>
    <sheet name="matriz definicion riesgo" sheetId="5" state="hidden" r:id="rId2"/>
    <sheet name="IDENTIFICACION" sheetId="6" state="hidden" r:id="rId3"/>
    <sheet name="PRIORIZACIÓN DE CAUSA" sheetId="24" r:id="rId4"/>
    <sheet name="DOFA" sheetId="23" r:id="rId5"/>
    <sheet name="IDENTIFICACION(GyC)" sheetId="20" r:id="rId6"/>
    <sheet name="DESCRIPCION" sheetId="22" r:id="rId7"/>
    <sheet name="PROBABILIDAD" sheetId="8" r:id="rId8"/>
    <sheet name=" IMPACTO RIESGOS GESTION" sheetId="13" r:id="rId9"/>
    <sheet name=" IMPACTO RIESGOS CORRUPCION" sheetId="25" r:id="rId10"/>
    <sheet name="VALORACION RIESGO (1)" sheetId="16" r:id="rId11"/>
    <sheet name="VALORACION RIESGO (2)" sheetId="29" r:id="rId12"/>
    <sheet name="VALORACION RIESGO (3)" sheetId="17" r:id="rId13"/>
    <sheet name="Hoja3" sheetId="21" state="hidden" r:id="rId14"/>
    <sheet name="CONTROLES Y EVALUACION" sheetId="3" r:id="rId15"/>
    <sheet name="SOLIDEZ DE LOS CONTROLES" sheetId="26" r:id="rId16"/>
    <sheet name="MAPA DE RIESGO ADMON" sheetId="1" r:id="rId17"/>
  </sheets>
  <definedNames>
    <definedName name="_xlnm._FilterDatabase" localSheetId="3" hidden="1">'PRIORIZACIÓN DE CAUSA'!$A$6:$T$28</definedName>
    <definedName name="_xlnm.Print_Titles" localSheetId="6">DESCRIPCION!$1:$9</definedName>
    <definedName name="_xlnm.Print_Titles" localSheetId="5">'IDENTIFICACION(GyC)'!$1:$9</definedName>
  </definedNames>
  <calcPr calcId="162913"/>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5" i="26" l="1"/>
  <c r="E14" i="26"/>
  <c r="E13" i="26"/>
  <c r="C15" i="26"/>
  <c r="C14" i="26"/>
  <c r="C13" i="26"/>
  <c r="B13" i="26"/>
  <c r="E22" i="26"/>
  <c r="E21" i="26"/>
  <c r="E20" i="26"/>
  <c r="E19" i="26"/>
  <c r="E18" i="26"/>
  <c r="E17" i="26"/>
  <c r="E16" i="26"/>
  <c r="E11" i="26"/>
  <c r="E12" i="26"/>
  <c r="C12" i="26"/>
  <c r="A25" i="3"/>
  <c r="A12" i="3"/>
  <c r="A11" i="26" s="1"/>
  <c r="A59" i="3"/>
  <c r="A47" i="3"/>
  <c r="A36" i="3"/>
  <c r="A16" i="22"/>
  <c r="E13" i="22"/>
  <c r="A10" i="22"/>
  <c r="D10" i="22"/>
  <c r="E10" i="22"/>
  <c r="J10" i="20"/>
  <c r="C22" i="26" l="1"/>
  <c r="B22" i="26"/>
  <c r="C21" i="26"/>
  <c r="B21" i="26"/>
  <c r="C20" i="26"/>
  <c r="C19" i="26"/>
  <c r="B19" i="26"/>
  <c r="C18" i="26"/>
  <c r="C17" i="26"/>
  <c r="C16" i="26"/>
  <c r="B16" i="26"/>
  <c r="A13" i="26"/>
  <c r="C11" i="26"/>
  <c r="A132" i="3"/>
  <c r="A21" i="26" s="1"/>
  <c r="G132" i="3"/>
  <c r="G133" i="3"/>
  <c r="G134" i="3"/>
  <c r="G135" i="3"/>
  <c r="G136" i="3"/>
  <c r="G137" i="3"/>
  <c r="G138" i="3"/>
  <c r="A143" i="3"/>
  <c r="A120" i="3"/>
  <c r="G126" i="3"/>
  <c r="G125" i="3"/>
  <c r="G124" i="3"/>
  <c r="G123" i="3"/>
  <c r="G122" i="3"/>
  <c r="G121" i="3"/>
  <c r="G120" i="3"/>
  <c r="A107" i="3"/>
  <c r="A94" i="3"/>
  <c r="G100" i="3"/>
  <c r="G99" i="3"/>
  <c r="G98" i="3"/>
  <c r="G97" i="3"/>
  <c r="G96" i="3"/>
  <c r="G95" i="3"/>
  <c r="G94" i="3"/>
  <c r="G72" i="3"/>
  <c r="G73" i="3"/>
  <c r="G74" i="3"/>
  <c r="G75" i="3"/>
  <c r="G76" i="3"/>
  <c r="G77" i="3"/>
  <c r="G139" i="3" l="1"/>
  <c r="H132" i="3" s="1"/>
  <c r="G101" i="3"/>
  <c r="H94" i="3" s="1"/>
  <c r="G127" i="3"/>
  <c r="H120" i="3" s="1"/>
  <c r="B22" i="24"/>
  <c r="B23" i="24"/>
  <c r="B18" i="20" s="1"/>
  <c r="D18" i="22" s="1"/>
  <c r="D19" i="1" s="1"/>
  <c r="B24" i="24"/>
  <c r="B17" i="20" s="1"/>
  <c r="B16" i="20"/>
  <c r="D15" i="22" s="1"/>
  <c r="D16" i="1" s="1"/>
  <c r="A83" i="3"/>
  <c r="B17" i="24"/>
  <c r="B14" i="20" s="1"/>
  <c r="G83" i="3"/>
  <c r="G84" i="3"/>
  <c r="G85" i="3"/>
  <c r="G86" i="3"/>
  <c r="G87" i="3"/>
  <c r="G88" i="3"/>
  <c r="G89" i="3"/>
  <c r="B20" i="24"/>
  <c r="B12" i="20" s="1"/>
  <c r="G25" i="3"/>
  <c r="G26" i="3"/>
  <c r="G27" i="3"/>
  <c r="G28" i="3"/>
  <c r="G29" i="3"/>
  <c r="G30" i="3"/>
  <c r="G31" i="3"/>
  <c r="B11" i="24"/>
  <c r="B13" i="20" s="1"/>
  <c r="D13" i="22" s="1"/>
  <c r="D14" i="1" s="1"/>
  <c r="B7" i="26"/>
  <c r="B6" i="26"/>
  <c r="E15" i="22"/>
  <c r="A11" i="8"/>
  <c r="B8" i="17"/>
  <c r="B7" i="17"/>
  <c r="A13" i="8"/>
  <c r="B18" i="1" s="1"/>
  <c r="E18" i="22"/>
  <c r="E16" i="22"/>
  <c r="J17" i="20"/>
  <c r="B16" i="24"/>
  <c r="B11" i="20" s="1"/>
  <c r="B7" i="3"/>
  <c r="B6" i="3"/>
  <c r="A13" i="22"/>
  <c r="A12" i="8" s="1"/>
  <c r="B8" i="29"/>
  <c r="B7" i="29"/>
  <c r="B8" i="16"/>
  <c r="B7" i="16"/>
  <c r="B7" i="25"/>
  <c r="E14" i="22"/>
  <c r="B18" i="24"/>
  <c r="E12" i="22"/>
  <c r="E11" i="22"/>
  <c r="E13" i="23"/>
  <c r="J13" i="20"/>
  <c r="B10" i="24"/>
  <c r="C27" i="23" s="1"/>
  <c r="E12" i="23"/>
  <c r="R24" i="24"/>
  <c r="S24" i="24"/>
  <c r="R23" i="24"/>
  <c r="S23" i="24"/>
  <c r="B26" i="24"/>
  <c r="B21" i="24"/>
  <c r="B19" i="24"/>
  <c r="B15" i="24"/>
  <c r="B14" i="24"/>
  <c r="B13" i="24"/>
  <c r="B12" i="24"/>
  <c r="C6" i="23"/>
  <c r="S17" i="24"/>
  <c r="S10" i="24"/>
  <c r="S11" i="24"/>
  <c r="S12" i="24"/>
  <c r="S13" i="24"/>
  <c r="S14" i="24"/>
  <c r="S15" i="24"/>
  <c r="S16" i="24"/>
  <c r="S18" i="24"/>
  <c r="S19" i="24"/>
  <c r="S20" i="24"/>
  <c r="S21" i="24"/>
  <c r="S22" i="24"/>
  <c r="S25" i="24"/>
  <c r="S26" i="24"/>
  <c r="C7" i="24"/>
  <c r="C6" i="24"/>
  <c r="B35" i="21"/>
  <c r="B36" i="21"/>
  <c r="B37" i="21"/>
  <c r="B38" i="21"/>
  <c r="B39" i="21"/>
  <c r="B40" i="21"/>
  <c r="B41" i="21"/>
  <c r="B42" i="21"/>
  <c r="B43" i="21"/>
  <c r="B44" i="21"/>
  <c r="B45" i="21"/>
  <c r="B46" i="21"/>
  <c r="B47" i="21"/>
  <c r="B48" i="21"/>
  <c r="B49" i="21"/>
  <c r="B50" i="21"/>
  <c r="B51" i="21"/>
  <c r="B52" i="21"/>
  <c r="B53" i="21"/>
  <c r="S14" i="8"/>
  <c r="T14" i="8"/>
  <c r="S13" i="8"/>
  <c r="T13" i="8" s="1"/>
  <c r="E18" i="1" s="1"/>
  <c r="S12" i="8"/>
  <c r="T12" i="8" s="1"/>
  <c r="E14" i="1" s="1"/>
  <c r="S11" i="8"/>
  <c r="T11" i="8" s="1"/>
  <c r="E10" i="1" s="1"/>
  <c r="R15" i="8"/>
  <c r="G53" i="3"/>
  <c r="G52" i="3"/>
  <c r="G51" i="3"/>
  <c r="G50" i="3"/>
  <c r="G49" i="3"/>
  <c r="G47" i="3"/>
  <c r="G48" i="3"/>
  <c r="G149" i="3"/>
  <c r="G148" i="3"/>
  <c r="G147" i="3"/>
  <c r="G146" i="3"/>
  <c r="G145" i="3"/>
  <c r="G144" i="3"/>
  <c r="G143" i="3"/>
  <c r="G113" i="3"/>
  <c r="G112" i="3"/>
  <c r="G111" i="3"/>
  <c r="G110" i="3"/>
  <c r="G109" i="3"/>
  <c r="G108" i="3"/>
  <c r="G107" i="3"/>
  <c r="G78" i="3"/>
  <c r="G65" i="3"/>
  <c r="G64" i="3"/>
  <c r="G63" i="3"/>
  <c r="G62" i="3"/>
  <c r="G61" i="3"/>
  <c r="G60" i="3"/>
  <c r="G59" i="3"/>
  <c r="G42" i="3"/>
  <c r="G41" i="3"/>
  <c r="G40" i="3"/>
  <c r="G39" i="3"/>
  <c r="G38" i="3"/>
  <c r="G36" i="3"/>
  <c r="G37" i="3"/>
  <c r="G18" i="3"/>
  <c r="G17" i="3"/>
  <c r="G16" i="3"/>
  <c r="G15" i="3"/>
  <c r="G14" i="3"/>
  <c r="G13" i="3"/>
  <c r="G12" i="3"/>
  <c r="B145" i="21"/>
  <c r="B144" i="21"/>
  <c r="B143" i="21"/>
  <c r="B142" i="21"/>
  <c r="B141" i="21"/>
  <c r="B140" i="21"/>
  <c r="B139" i="21"/>
  <c r="B138" i="21"/>
  <c r="B137" i="21"/>
  <c r="B136" i="21"/>
  <c r="B135" i="21"/>
  <c r="B134" i="21"/>
  <c r="B133" i="21"/>
  <c r="B132" i="21"/>
  <c r="B131" i="21"/>
  <c r="B130" i="21"/>
  <c r="B129" i="21"/>
  <c r="B128" i="21"/>
  <c r="B127" i="21"/>
  <c r="B146" i="21" s="1"/>
  <c r="B122" i="21"/>
  <c r="B121" i="21"/>
  <c r="B120" i="21"/>
  <c r="B119" i="21"/>
  <c r="B118" i="21"/>
  <c r="B117" i="21"/>
  <c r="B116" i="21"/>
  <c r="B115" i="21"/>
  <c r="B114" i="21"/>
  <c r="B113" i="21"/>
  <c r="B112" i="21"/>
  <c r="B111" i="21"/>
  <c r="B110" i="21"/>
  <c r="B109" i="21"/>
  <c r="B108" i="21"/>
  <c r="B107" i="21"/>
  <c r="B106" i="21"/>
  <c r="B105" i="21"/>
  <c r="B104" i="21"/>
  <c r="B99" i="21"/>
  <c r="B98" i="21"/>
  <c r="B97" i="21"/>
  <c r="B96" i="21"/>
  <c r="B95" i="21"/>
  <c r="B94" i="21"/>
  <c r="B93" i="21"/>
  <c r="B92" i="21"/>
  <c r="B91" i="21"/>
  <c r="B90" i="21"/>
  <c r="B89" i="21"/>
  <c r="B88" i="21"/>
  <c r="B87" i="21"/>
  <c r="B86" i="21"/>
  <c r="B85" i="21"/>
  <c r="B84" i="21"/>
  <c r="B83" i="21"/>
  <c r="B82" i="21"/>
  <c r="B81" i="21"/>
  <c r="B76" i="21"/>
  <c r="B75" i="21"/>
  <c r="B74" i="21"/>
  <c r="B73" i="21"/>
  <c r="B72" i="21"/>
  <c r="B71" i="21"/>
  <c r="B70" i="21"/>
  <c r="B69" i="21"/>
  <c r="B68" i="21"/>
  <c r="B67" i="21"/>
  <c r="B66" i="21"/>
  <c r="B65" i="21"/>
  <c r="B64" i="21"/>
  <c r="B63" i="21"/>
  <c r="B62" i="21"/>
  <c r="B61" i="21"/>
  <c r="B60" i="21"/>
  <c r="B59" i="21"/>
  <c r="B58" i="21"/>
  <c r="E12" i="13"/>
  <c r="C12" i="13"/>
  <c r="E11" i="13"/>
  <c r="C11" i="13"/>
  <c r="B100" i="21"/>
  <c r="S21" i="8"/>
  <c r="T21" i="8"/>
  <c r="R21" i="8"/>
  <c r="S20" i="8"/>
  <c r="T20" i="8" s="1"/>
  <c r="R20" i="8"/>
  <c r="S19" i="8"/>
  <c r="T19" i="8" s="1"/>
  <c r="R19" i="8"/>
  <c r="S18" i="8"/>
  <c r="T18" i="8" s="1"/>
  <c r="R18" i="8"/>
  <c r="S17" i="8"/>
  <c r="T17" i="8" s="1"/>
  <c r="R17" i="8"/>
  <c r="S16" i="8"/>
  <c r="T16" i="8" s="1"/>
  <c r="R16" i="8"/>
  <c r="S15" i="8"/>
  <c r="T15" i="8" s="1"/>
  <c r="R14" i="8"/>
  <c r="R13" i="8"/>
  <c r="R12" i="8"/>
  <c r="R11" i="8"/>
  <c r="R26" i="24"/>
  <c r="R25" i="24"/>
  <c r="R22" i="24"/>
  <c r="R21" i="24"/>
  <c r="R20" i="24"/>
  <c r="R19" i="24"/>
  <c r="R18" i="24"/>
  <c r="R17" i="24"/>
  <c r="R16" i="24"/>
  <c r="R15" i="24"/>
  <c r="R14" i="24"/>
  <c r="R13" i="24"/>
  <c r="R12" i="24"/>
  <c r="R11" i="24"/>
  <c r="R10" i="24"/>
  <c r="E15" i="23"/>
  <c r="E14" i="23"/>
  <c r="E16" i="23"/>
  <c r="E11" i="23"/>
  <c r="B77" i="21"/>
  <c r="B123" i="21"/>
  <c r="E10" i="23" l="1"/>
  <c r="A12" i="13"/>
  <c r="C26" i="23"/>
  <c r="B54" i="21"/>
  <c r="D30" i="25" s="1"/>
  <c r="F11" i="25" s="1"/>
  <c r="S27" i="24"/>
  <c r="S28" i="24" s="1"/>
  <c r="B9" i="17"/>
  <c r="B12" i="3"/>
  <c r="B11" i="26" s="1"/>
  <c r="D11" i="22"/>
  <c r="D11" i="1" s="1"/>
  <c r="B94" i="3"/>
  <c r="B83" i="3"/>
  <c r="D14" i="22"/>
  <c r="D15" i="1" s="1"/>
  <c r="B25" i="3"/>
  <c r="B12" i="26" s="1"/>
  <c r="D12" i="22"/>
  <c r="D12" i="1" s="1"/>
  <c r="J120" i="3"/>
  <c r="F20" i="26" s="1"/>
  <c r="G20" i="26" s="1"/>
  <c r="D20" i="26"/>
  <c r="J94" i="3"/>
  <c r="F18" i="26" s="1"/>
  <c r="G18" i="26" s="1"/>
  <c r="D18" i="26"/>
  <c r="J132" i="3"/>
  <c r="F21" i="26" s="1"/>
  <c r="G21" i="26" s="1"/>
  <c r="D21" i="26"/>
  <c r="G43" i="3"/>
  <c r="H36" i="3" s="1"/>
  <c r="D13" i="26" s="1"/>
  <c r="G66" i="3"/>
  <c r="H59" i="3" s="1"/>
  <c r="D15" i="26" s="1"/>
  <c r="G150" i="3"/>
  <c r="H143" i="3" s="1"/>
  <c r="G19" i="3"/>
  <c r="H12" i="3" s="1"/>
  <c r="G79" i="3"/>
  <c r="H72" i="3" s="1"/>
  <c r="G114" i="3"/>
  <c r="H107" i="3" s="1"/>
  <c r="G54" i="3"/>
  <c r="H47" i="3" s="1"/>
  <c r="D14" i="26" s="1"/>
  <c r="G90" i="3"/>
  <c r="H83" i="3" s="1"/>
  <c r="G32" i="3"/>
  <c r="H25" i="3" s="1"/>
  <c r="D12" i="26" s="1"/>
  <c r="B14" i="1"/>
  <c r="B9" i="29"/>
  <c r="A11" i="25"/>
  <c r="B10" i="1"/>
  <c r="A11" i="13"/>
  <c r="B9" i="16" s="1"/>
  <c r="D16" i="22"/>
  <c r="D18" i="1" s="1"/>
  <c r="J25" i="3" l="1"/>
  <c r="F12" i="26" s="1"/>
  <c r="G12" i="26" s="1"/>
  <c r="J59" i="3"/>
  <c r="F15" i="26" s="1"/>
  <c r="G15" i="26" s="1"/>
  <c r="K132" i="3"/>
  <c r="K120" i="3"/>
  <c r="J83" i="3"/>
  <c r="F17" i="26" s="1"/>
  <c r="G17" i="26" s="1"/>
  <c r="D17" i="26"/>
  <c r="J12" i="3"/>
  <c r="F11" i="26" s="1"/>
  <c r="G11" i="26" s="1"/>
  <c r="D11" i="26"/>
  <c r="J36" i="3"/>
  <c r="F13" i="26" s="1"/>
  <c r="G13" i="26" s="1"/>
  <c r="J47" i="3"/>
  <c r="F14" i="26" s="1"/>
  <c r="G14" i="26" s="1"/>
  <c r="K94" i="3"/>
  <c r="J72" i="3"/>
  <c r="F16" i="26" s="1"/>
  <c r="G16" i="26" s="1"/>
  <c r="D16" i="26"/>
  <c r="J107" i="3"/>
  <c r="F19" i="26" s="1"/>
  <c r="G19" i="26" s="1"/>
  <c r="D19" i="26"/>
  <c r="J143" i="3"/>
  <c r="F22" i="26" s="1"/>
  <c r="G22" i="26" s="1"/>
  <c r="D22" i="26"/>
  <c r="G23" i="26" l="1"/>
  <c r="H11" i="26" s="1"/>
  <c r="K72" i="3"/>
  <c r="K107" i="3"/>
  <c r="K47" i="3"/>
  <c r="K59" i="3"/>
  <c r="K143" i="3"/>
  <c r="K36" i="3"/>
  <c r="K12" i="3"/>
  <c r="K83" i="3"/>
  <c r="K25" i="3"/>
</calcChain>
</file>

<file path=xl/sharedStrings.xml><?xml version="1.0" encoding="utf-8"?>
<sst xmlns="http://schemas.openxmlformats.org/spreadsheetml/2006/main" count="1054" uniqueCount="399">
  <si>
    <r>
      <t xml:space="preserve">PROCESO: </t>
    </r>
    <r>
      <rPr>
        <sz val="11"/>
        <color indexed="8"/>
        <rFont val="Arial"/>
        <family val="2"/>
      </rPr>
      <t>GESTION INTEGRAL DE CALIDAD</t>
    </r>
  </si>
  <si>
    <t>Codigo:FOR-13-PRO-GIC-02</t>
  </si>
  <si>
    <t>Versión:</t>
  </si>
  <si>
    <t xml:space="preserve">Fecha: </t>
  </si>
  <si>
    <t>Pagina:</t>
  </si>
  <si>
    <t xml:space="preserve">CONTEXTO ESTRATEGICO </t>
  </si>
  <si>
    <t xml:space="preserve">PROCESO: </t>
  </si>
  <si>
    <t xml:space="preserve">Gestión de Evaluación y  Seguimiento </t>
  </si>
  <si>
    <t xml:space="preserve">OBJETIVO: </t>
  </si>
  <si>
    <t xml:space="preserve">EVALUAR CONFORME AL PLAN ANUAL DE AUDITORÍA EL NIVEL DE IMPLEMENTACIÓN DEL SISTEMA DE CONTROL INTERNO, ASI COMO LA EFICIENCIA, EFICACIA Y EFECTIVIDAD DE LOS PROCESOS, EL NIVEL DE EJECUCIÓN DE PLANES Y PROGRAMAS; A TRAVÉS DE MECANISMOS DE VERIFICACIÓN, EVALUACIÓN Y SEGUIMIENTO,  CON EL PROPÓSTITO DE PROVEER HERRAMIENTAS DE JUICIO PARA GENERAR RECOMENDACIONES QUE CONTRIBUYAN A LA TOMA DE DECISIONES, LA MEJORA CONTINUA Y EL LOGRO DE LOS OBJETIVOS INSTITUCIONALES. </t>
  </si>
  <si>
    <t>FACTORES EXTERNOS</t>
  </si>
  <si>
    <t>CAUSAS</t>
  </si>
  <si>
    <t>FACTORES INTERNOS</t>
  </si>
  <si>
    <t>FACTORES DEL PROCESO</t>
  </si>
  <si>
    <r>
      <t xml:space="preserve">PROCESO: </t>
    </r>
    <r>
      <rPr>
        <sz val="12"/>
        <color indexed="8"/>
        <rFont val="Arial"/>
        <family val="2"/>
      </rPr>
      <t>MEJORAMIENTO CONTINUO</t>
    </r>
  </si>
  <si>
    <t>Codigo:</t>
  </si>
  <si>
    <r>
      <t xml:space="preserve">FORMATO: </t>
    </r>
    <r>
      <rPr>
        <sz val="12"/>
        <color indexed="8"/>
        <rFont val="Arial"/>
        <family val="2"/>
      </rPr>
      <t>MAPA DE RIESGOS DE CORRUPCION</t>
    </r>
  </si>
  <si>
    <t>Fecha: DD_____MM_____AA______</t>
  </si>
  <si>
    <t>Matriz definicion del Riesgo de Corrupción</t>
  </si>
  <si>
    <t>descripcion del riesgo</t>
  </si>
  <si>
    <t>Accion y Omision</t>
  </si>
  <si>
    <t>Uso del Poder</t>
  </si>
  <si>
    <t>Desviar la gestión de lo público</t>
  </si>
  <si>
    <t>Beneficio Particular</t>
  </si>
  <si>
    <t>Solicitud y/o recibimiento de dadivas para el favoritismo de una decision</t>
  </si>
  <si>
    <t>si</t>
  </si>
  <si>
    <t>Tráfico de influencias y amiguismo en la celeredidad de respuesta de un tramite</t>
  </si>
  <si>
    <t>Cobro para la realizacion de un tramite o beneficiar una decision</t>
  </si>
  <si>
    <t>Uso indebido de la información que reposa en las bases de datos de la Secretaría</t>
  </si>
  <si>
    <t>Perdida, daño, alteracion o manipulación de documentos en el archivo de gestión y en el archivo  Urbanistico</t>
  </si>
  <si>
    <t xml:space="preserve">Versión: </t>
  </si>
  <si>
    <r>
      <t xml:space="preserve">FORMATO: </t>
    </r>
    <r>
      <rPr>
        <sz val="11"/>
        <color indexed="8"/>
        <rFont val="Arial"/>
        <family val="2"/>
      </rPr>
      <t>MAPA DE RIESGOS ADMINISTRATIVO</t>
    </r>
  </si>
  <si>
    <t>IDENTIFICACION DEL RIESGO</t>
  </si>
  <si>
    <t>Proceso</t>
  </si>
  <si>
    <t>Objetivo del proceso</t>
  </si>
  <si>
    <t>Que Puede Suceder?</t>
  </si>
  <si>
    <t>Cómo Puede Suceder?
(Causas)</t>
  </si>
  <si>
    <t>Cuándo puede Suceder?</t>
  </si>
  <si>
    <t>Consecuencia</t>
  </si>
  <si>
    <t>Descripción del Riesgo</t>
  </si>
  <si>
    <t>FORMATO: PRIORIZACION DE CAUSAS (Amenazas y Debilidades)</t>
  </si>
  <si>
    <t>PRIORIZACION DE CAUSAS (Amenazas y Debilidades)
CALIFIQUE DE 1 A 5  donde 1 es la menos importante</t>
  </si>
  <si>
    <t>No.</t>
  </si>
  <si>
    <t>CAUSAS (Amenazas y Debilidades)</t>
  </si>
  <si>
    <t>P1</t>
  </si>
  <si>
    <t>P2</t>
  </si>
  <si>
    <t>P3</t>
  </si>
  <si>
    <t>P4</t>
  </si>
  <si>
    <t>P5</t>
  </si>
  <si>
    <t>P6</t>
  </si>
  <si>
    <t>P7</t>
  </si>
  <si>
    <t>P8</t>
  </si>
  <si>
    <t>P9</t>
  </si>
  <si>
    <t>P10</t>
  </si>
  <si>
    <t>P11</t>
  </si>
  <si>
    <t>P12</t>
  </si>
  <si>
    <t>P13</t>
  </si>
  <si>
    <t>P14</t>
  </si>
  <si>
    <t>P15</t>
  </si>
  <si>
    <t>TOTAL</t>
  </si>
  <si>
    <t>PROMEDIO</t>
  </si>
  <si>
    <t>FORMATO: MATRIZ DOFA</t>
  </si>
  <si>
    <t xml:space="preserve">
MATRIZ DOFA
IDENTIFICACION DE FACTORES 
Y
DEFINICION DE ESTRATEGIAS
</t>
  </si>
  <si>
    <t>NEGATIVOS</t>
  </si>
  <si>
    <t>POSITIVOS</t>
  </si>
  <si>
    <t>DEBILIDADES (D)</t>
  </si>
  <si>
    <t>FORTALEZAS (F)</t>
  </si>
  <si>
    <t>OPORTUNIDADES (O)</t>
  </si>
  <si>
    <t>AMENAZAS (A)</t>
  </si>
  <si>
    <t>FORMATO: IDENTIFICACION DE RIESGOS</t>
  </si>
  <si>
    <t>Riesgo</t>
  </si>
  <si>
    <t>Acción u Omisión</t>
  </si>
  <si>
    <t>Uso del poder</t>
  </si>
  <si>
    <t>Desviar la Gestión de lo Público</t>
  </si>
  <si>
    <t>Beneficio Privado</t>
  </si>
  <si>
    <t>Clasificación</t>
  </si>
  <si>
    <r>
      <t>FORMATO: DESCRIPCION DEL RIESGO</t>
    </r>
    <r>
      <rPr>
        <sz val="11"/>
        <color indexed="8"/>
        <rFont val="Arial"/>
        <family val="2"/>
      </rPr>
      <t xml:space="preserve"> </t>
    </r>
  </si>
  <si>
    <t>DESCRIPCION DEL RIESGO</t>
  </si>
  <si>
    <t>Descripción</t>
  </si>
  <si>
    <t xml:space="preserve"> Clasificación</t>
  </si>
  <si>
    <t>Causas</t>
  </si>
  <si>
    <t>Consecuencias</t>
  </si>
  <si>
    <t xml:space="preserve">Seleccione </t>
  </si>
  <si>
    <t xml:space="preserve">Codigo:                                  </t>
  </si>
  <si>
    <t>FORMATO:DETERMINACION  DE LA PROBABILIDAD</t>
  </si>
  <si>
    <t>DETERMINACION DE LA PROBABILIDAD</t>
  </si>
  <si>
    <t>PRIORIZACION DE LA PROBABILIDAD
(Califique de 1 a 5 , de acuerdo con la tabla de criterios</t>
  </si>
  <si>
    <t>Nivel</t>
  </si>
  <si>
    <t xml:space="preserve">Codigo:                        </t>
  </si>
  <si>
    <t>FORMATO: DETERMINACION DEL IMPACTO DE RIESGOS DE GESTION</t>
  </si>
  <si>
    <t>Fecha:</t>
  </si>
  <si>
    <t>RIESGO</t>
  </si>
  <si>
    <t>NIVELES</t>
  </si>
  <si>
    <t>Impacto (Consecuencias)</t>
  </si>
  <si>
    <t>Cuantitativo</t>
  </si>
  <si>
    <t>Cualitativo</t>
  </si>
  <si>
    <t>Seleccione</t>
  </si>
  <si>
    <t>FORMATO: DETERMINACION DEL IMPACTO RIESGOS DE CORRUPCION</t>
  </si>
  <si>
    <t>RIESGO DE CORRUPCION</t>
  </si>
  <si>
    <t>SI EL RIESGO DE CORRUPCION SE MATERIALIZA PODRIA…</t>
  </si>
  <si>
    <t>RESPUESTA (MARQUE CON X)</t>
  </si>
  <si>
    <t>NIVEL DE IMPACTO</t>
  </si>
  <si>
    <t>SI</t>
  </si>
  <si>
    <t>NO</t>
  </si>
  <si>
    <t>1 ¿Afectar al grupo de funcionarios del proceso?</t>
  </si>
  <si>
    <t xml:space="preserve">2 ¿Afectar el cumplimiento de metas y objetivos de la dependencia? </t>
  </si>
  <si>
    <t xml:space="preserve">3 ¿Afectar el cumplimiento de misión de la Entidad? </t>
  </si>
  <si>
    <t xml:space="preserve">4 ¿Afectar el cumplimiento de la misión del sector al que pertenece la Entidad? </t>
  </si>
  <si>
    <t xml:space="preserve">5 ¿Generar pérdida de confianza de la Entidad, afectando su reputación? </t>
  </si>
  <si>
    <t xml:space="preserve">6 ¿Generar pérdida de recursos económicos? </t>
  </si>
  <si>
    <t xml:space="preserve">7 ¿Afectar la generación de los productos o la prestación de servicios? </t>
  </si>
  <si>
    <t>8 ¿Dar lugar al detrimento de calidad de vida de la comunidad por la pérdida del bien o servicios o los recursos públicos?</t>
  </si>
  <si>
    <t xml:space="preserve">9 ¿Generar pérdida de información de la Entidad? </t>
  </si>
  <si>
    <t xml:space="preserve">10 ¿Generar intervención de los órganos de control, de la Fiscalía, u otro ente? </t>
  </si>
  <si>
    <t xml:space="preserve">11 ¿Dar lugar a procesos sancionatorios? </t>
  </si>
  <si>
    <t xml:space="preserve">12 ¿Dar lugar a procesos disciplinarios? </t>
  </si>
  <si>
    <t xml:space="preserve">13 ¿Dar lugar a procesos fiscales? </t>
  </si>
  <si>
    <t>14 ¿Dar lugar a procesos penales</t>
  </si>
  <si>
    <t xml:space="preserve">15 ¿Generar pérdida de credibilidad del sector? </t>
  </si>
  <si>
    <t xml:space="preserve">16 ¿Ocasionar lesiones físicas o pérdida de vidas humanas? </t>
  </si>
  <si>
    <t xml:space="preserve">17 ¿Afectar la imagen regional? </t>
  </si>
  <si>
    <t xml:space="preserve">18 ¿Afectar la imagen nacional? </t>
  </si>
  <si>
    <t xml:space="preserve">19 ¿Generar daño ambiental? </t>
  </si>
  <si>
    <t>Versión:02</t>
  </si>
  <si>
    <t>Fecha: 2018/07/30</t>
  </si>
  <si>
    <t>GRAFICO DE UBICACIÓN EN LA ZONA DE RIESGO</t>
  </si>
  <si>
    <t>RIESGO:</t>
  </si>
  <si>
    <t>ZONA DE RIESGO</t>
  </si>
  <si>
    <t>PROBABILIDAD DE OCURRENCIA</t>
  </si>
  <si>
    <t>EXTREMA</t>
  </si>
  <si>
    <t>Casi Seguro</t>
  </si>
  <si>
    <t>ALTA</t>
  </si>
  <si>
    <t>Probable</t>
  </si>
  <si>
    <t>MODERADA</t>
  </si>
  <si>
    <t>Posible</t>
  </si>
  <si>
    <t>BAJA</t>
  </si>
  <si>
    <t>Rara Vez</t>
  </si>
  <si>
    <t>Insignificante</t>
  </si>
  <si>
    <t>Menor</t>
  </si>
  <si>
    <t>Moderado</t>
  </si>
  <si>
    <t>Mayor</t>
  </si>
  <si>
    <t>Catastrófico</t>
  </si>
  <si>
    <t>IMPACTO</t>
  </si>
  <si>
    <t>DEFINICION RIESGO</t>
  </si>
  <si>
    <t>X</t>
  </si>
  <si>
    <t>NA</t>
  </si>
  <si>
    <t>TIPOLOGIA</t>
  </si>
  <si>
    <t>Estratégico</t>
  </si>
  <si>
    <t>Gerencial</t>
  </si>
  <si>
    <t>Operativo</t>
  </si>
  <si>
    <t>Financiero</t>
  </si>
  <si>
    <t>Tecnológico</t>
  </si>
  <si>
    <t>Cumplimiento</t>
  </si>
  <si>
    <t>Imagen o Reputación</t>
  </si>
  <si>
    <t>Corrupción</t>
  </si>
  <si>
    <t>Seguridad Digital</t>
  </si>
  <si>
    <t>5. CATASTROFICO</t>
  </si>
  <si>
    <t>4. MAYOR</t>
  </si>
  <si>
    <t>3. MODERADO</t>
  </si>
  <si>
    <t>2. MENOR</t>
  </si>
  <si>
    <t>1. INSIGNIFICANTE</t>
  </si>
  <si>
    <t>CATASTROFICO</t>
  </si>
  <si>
    <t xml:space="preserve">*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t>
  </si>
  <si>
    <t>*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t>
  </si>
  <si>
    <t>MAYOR</t>
  </si>
  <si>
    <t>*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t>
  </si>
  <si>
    <t>*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t>
  </si>
  <si>
    <t>MODERADO</t>
  </si>
  <si>
    <t>*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</si>
  <si>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t>
  </si>
  <si>
    <t>MENOR</t>
  </si>
  <si>
    <t>* 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</si>
  <si>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t>
  </si>
  <si>
    <t>INSIGNIFICANTE</t>
  </si>
  <si>
    <t>* No hay interrupción de las operaciones de la entidad.
* No se generan sanciones económicas o administrativas.
* No se afecta la imagen institucional de forma significativa</t>
  </si>
  <si>
    <t>*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≥0,5%del presupuesto general de la entidad.</t>
  </si>
  <si>
    <t>RIESGO 1</t>
  </si>
  <si>
    <t>RESPUESTA SI O NO</t>
  </si>
  <si>
    <t>total</t>
  </si>
  <si>
    <t>riesgo 2</t>
  </si>
  <si>
    <t>riesgo 3</t>
  </si>
  <si>
    <t>riesgo 4</t>
  </si>
  <si>
    <t>RESPUESTA CONTROLES</t>
  </si>
  <si>
    <t>RESPONSABLE</t>
  </si>
  <si>
    <t>Seleccionar</t>
  </si>
  <si>
    <t>Asignado</t>
  </si>
  <si>
    <t>No Asignado</t>
  </si>
  <si>
    <t>Adecuado</t>
  </si>
  <si>
    <t>Inadecuado</t>
  </si>
  <si>
    <t>PERIODICIDAD</t>
  </si>
  <si>
    <t>Oportuna</t>
  </si>
  <si>
    <t>Inoportuna</t>
  </si>
  <si>
    <t>PROPOSITO</t>
  </si>
  <si>
    <t>Prevenir</t>
  </si>
  <si>
    <t>Detectar</t>
  </si>
  <si>
    <t>No es un Control</t>
  </si>
  <si>
    <t>COMO SE REALIZA</t>
  </si>
  <si>
    <t>Confiable</t>
  </si>
  <si>
    <t>No confiable</t>
  </si>
  <si>
    <t>OBSERVACIONES</t>
  </si>
  <si>
    <t>Se investigan y se resuelven oportunamente</t>
  </si>
  <si>
    <t>No se investigan y resuelven oportunamente</t>
  </si>
  <si>
    <t>EVIDENCIA</t>
  </si>
  <si>
    <t>Completa</t>
  </si>
  <si>
    <t>Incompleta</t>
  </si>
  <si>
    <t>No existe</t>
  </si>
  <si>
    <t>EJECUCION</t>
  </si>
  <si>
    <t>Fuerte (Siempre se Ejecuta)</t>
  </si>
  <si>
    <t>Moderado (Algunas veces se ejecuta)</t>
  </si>
  <si>
    <t>Débil (No se ejecuta)</t>
  </si>
  <si>
    <t>FORMATO: EVALUACION DE CONTROLES</t>
  </si>
  <si>
    <t>DESCRIPCION DEL CONTROL</t>
  </si>
  <si>
    <t xml:space="preserve">EVALUACION DEL DISEÑO DEL CONTROL </t>
  </si>
  <si>
    <t>EVALUACION A LA EJECUCION</t>
  </si>
  <si>
    <t>Solidez individual de cada
control fuerte:100
moderado:50
debil:0</t>
  </si>
  <si>
    <t>Aplica plan de
acción para
fortalecer el control
Sí / NO</t>
  </si>
  <si>
    <t>CRITERIO DE EVALUACION</t>
  </si>
  <si>
    <t>ASPECTO A EVALUAR EN EL DISEÑO DEL CONTROL</t>
  </si>
  <si>
    <t>OPCIONES DE RESPUESTA</t>
  </si>
  <si>
    <t>PESO EN LA EVALUACION</t>
  </si>
  <si>
    <t>CALIFICACION DEL DISEÑO DEL CONTROL</t>
  </si>
  <si>
    <t>El control se ejecuta de manera consistente por los responsables.
(EJECUCIÓN)</t>
  </si>
  <si>
    <t>1. Responsable</t>
  </si>
  <si>
    <t>¿Existe un responsable asignado a la ejecución del control?</t>
  </si>
  <si>
    <t>¿El responsable tiene la autoridad y adecuada segregación de funciones en la ejecución del control?</t>
  </si>
  <si>
    <t>2. Periodicidad</t>
  </si>
  <si>
    <t>¿La oportunidad en que se ejecuta el control ayuda a prevenir la mitigación del riesgo o a detectar la materialización del riesgo de manera oportuna?</t>
  </si>
  <si>
    <t>3. Propósito</t>
  </si>
  <si>
    <t>¿Las actividades que se desarrollan en el control realmente buscan por si sola prevenir o detectar las causas que pueden dar origen al riesgo, ejemplo Verificar, Validar,Cotejar, Comparar, Revisar, etc.?</t>
  </si>
  <si>
    <t>4. Cómo se realiza la actividad de control</t>
  </si>
  <si>
    <t>¿La fuente de información que se utiliza en el desarrollo del control es información confiable que permita mitigar el riesgo?.</t>
  </si>
  <si>
    <t>5. Qué pasa con las observaciones o desviaciones</t>
  </si>
  <si>
    <t>¿Las observaciones, desviaciones o diferencias identificadas como resultados de la ejecución del control son investigadas y resueltas de manera oportuna?</t>
  </si>
  <si>
    <t>6. Evidencia de la ejecución del control</t>
  </si>
  <si>
    <t>¿Se deja evidencia o rastro de la ejecución del control, que permita a cualquier tercero con la evidencia, llegar a la misma conclusión?.</t>
  </si>
  <si>
    <t>CALIFICACION DEL DISEÑO</t>
  </si>
  <si>
    <t>FORMATO: EVALUACION SOLIDEZ  DEL CONJUNTO DE CONTROLES</t>
  </si>
  <si>
    <t>CAUSA</t>
  </si>
  <si>
    <t>CALIFICACION DE LA EJECUCION DEL CONTROL</t>
  </si>
  <si>
    <t>SOLIDEZ INDIVIDUAL DEL CONTROL 
control Fuerte:100
Moderado:50
Débil:0</t>
  </si>
  <si>
    <t>SOLIDEZ DEL CONJUNTO DE CONTROLES</t>
  </si>
  <si>
    <t xml:space="preserve">PROMEDIO </t>
  </si>
  <si>
    <t>PROCESO: GESTION INTEGRAL DE CALIDAD</t>
  </si>
  <si>
    <t>FORMATO: MAPA Y PLAN DE TRATAMIENTO DE RIESGOS</t>
  </si>
  <si>
    <t>ENTIDAD</t>
  </si>
  <si>
    <t>MISION</t>
  </si>
  <si>
    <t>PROCESO Y OBJETIVO</t>
  </si>
  <si>
    <t xml:space="preserve">Riesgo </t>
  </si>
  <si>
    <t>Probabilidad</t>
  </si>
  <si>
    <t>Impacto</t>
  </si>
  <si>
    <t>Riesgo Residual</t>
  </si>
  <si>
    <t>Opción de Manejo</t>
  </si>
  <si>
    <t>Actividad de Control</t>
  </si>
  <si>
    <t>Soporte</t>
  </si>
  <si>
    <t>Responsable</t>
  </si>
  <si>
    <t>Tiempo</t>
  </si>
  <si>
    <t>Indicador</t>
  </si>
  <si>
    <t>Incumplimiento a metas del plan de desarrollo</t>
  </si>
  <si>
    <t>GESTIÓN</t>
  </si>
  <si>
    <t>Improbable</t>
  </si>
  <si>
    <t>REDUCIR</t>
  </si>
  <si>
    <t>GESTIÓN DEL DESARROLLO ECONÓMICO Y LA COMPETITIVIDAD</t>
  </si>
  <si>
    <t>POLITICOS</t>
  </si>
  <si>
    <r>
      <t xml:space="preserve">PROCESO: </t>
    </r>
    <r>
      <rPr>
        <sz val="12"/>
        <color indexed="8"/>
        <rFont val="Arial"/>
        <family val="2"/>
      </rPr>
      <t>GESTION INTEGRAL DE CALIDAD</t>
    </r>
  </si>
  <si>
    <t>SOCIALES Y CULTURALES</t>
  </si>
  <si>
    <t>AMBIENTALES</t>
  </si>
  <si>
    <t>LEGALES Y REGLAMENTARIOS</t>
  </si>
  <si>
    <t>ECONÓMICOS Y FINANCIEROS</t>
  </si>
  <si>
    <t>FINANCIEROS</t>
  </si>
  <si>
    <t>PERSONAL</t>
  </si>
  <si>
    <t>PROCESOS</t>
  </si>
  <si>
    <t>TECNOLÓGICO</t>
  </si>
  <si>
    <t>ESTRATÉGICOS</t>
  </si>
  <si>
    <t>COMUNICACIÓN INTERNA</t>
  </si>
  <si>
    <t>RESPONSABLES DEL PROCESO</t>
  </si>
  <si>
    <t>COMUNICACIÓN ENTRE LOS PROCESOS</t>
  </si>
  <si>
    <t>PROCEDIMIENTOS ASOCIADOS</t>
  </si>
  <si>
    <t>OBJETIVO:</t>
  </si>
  <si>
    <t>Influencia de grupos politicos que afectan la toma de decisiones</t>
  </si>
  <si>
    <t>Desconocimiento del personal acerca de la gestión documentada de los procesos preestablecidos oficialmente</t>
  </si>
  <si>
    <t>Efectividad en los flujos de información determinados en la interación de los procesos</t>
  </si>
  <si>
    <t>No asignación de recursos de capital necesarios</t>
  </si>
  <si>
    <t>Falta de autoridad y responsabilidad de los funcionarios del proceso</t>
  </si>
  <si>
    <t>IMPORTANCIA</t>
  </si>
  <si>
    <t>Programas de formación disponibles</t>
  </si>
  <si>
    <t>Aumento de los impuestos municipales</t>
  </si>
  <si>
    <t>Ibagué se posiciona como una de las ciudades mas segura del país</t>
  </si>
  <si>
    <t>Falta de personal de planta para realizar seguimiento y control de las actividades</t>
  </si>
  <si>
    <t>Alta rotación de contratistas lo cual afecta la continuidad de los procesos</t>
  </si>
  <si>
    <t>Falta de planeación en cuanto a la ejecución física y presupuestal en las metas producto</t>
  </si>
  <si>
    <t>Escasa articulación entre las Secretarías que tienen acciones similares en el plan de desarrollo o comparten procesos</t>
  </si>
  <si>
    <t>Falta de equipos de computo y suministros en los puestos de trabajo</t>
  </si>
  <si>
    <r>
      <t xml:space="preserve">FORMATO: </t>
    </r>
    <r>
      <rPr>
        <sz val="12"/>
        <color indexed="8"/>
        <rFont val="Arial"/>
        <family val="2"/>
      </rPr>
      <t>CONTEXTO ESTRATEGICO</t>
    </r>
  </si>
  <si>
    <t>Falta de ética profesional y amiguismo</t>
  </si>
  <si>
    <t>Desconocimiento de los requisitos establecidos por la entidad para acceder a los beneficios de cada Secretaría</t>
  </si>
  <si>
    <t>Suceso de catastrofes naturales que con lleven a la perdida de información</t>
  </si>
  <si>
    <t>Cambio en la normatividad externa (leyes, decretos, ordenanzas y acuerdos) que conlleven a la desactualización del proceso</t>
  </si>
  <si>
    <t>Falta de recursos para funcionamiento e inversión</t>
  </si>
  <si>
    <t>Desconocimiento del usuario sobre los requisitos técnicos para el buen desarrollo de los programas</t>
  </si>
  <si>
    <t>Buena actitud de la dirección ante el cambio</t>
  </si>
  <si>
    <t>Gestión de recursos mediante alianzas y convenios con otras entidades que aportan y contribuyen con el cumplimiento de las metas</t>
  </si>
  <si>
    <t>Ventajas competitivas (conectividad, variedad de pisos térmicos, parque nacional natural de los nevados)</t>
  </si>
  <si>
    <t>Avances tecnológicos que permiten aprovechar redes sociales y otros canales de comunicación con el fin de informar a la población objetivo de las Secretarías</t>
  </si>
  <si>
    <t>ESTRATEGIA DO (SUPERVIVENCIA)
consiste en contrarrestar Debilidades por medio de Oportunidades.</t>
  </si>
  <si>
    <t>ESTRATEGIA FO (CRECIMIENTO)
Utilizar fortalezas para optimizar oportunidades.</t>
  </si>
  <si>
    <t>ESTRATEGIA DA (CONTINGENCIA)
Cuando el riesgo se materialice a partir de la combinación de debilidades
con amenazas, para formular acciones de contingencia.</t>
  </si>
  <si>
    <t xml:space="preserve">ESTRATEGIA FA (SUPERVIVENCIA)
Utilizar fortalezas para contrarrestar amenazas
</t>
  </si>
  <si>
    <r>
      <rPr>
        <b/>
        <sz val="11"/>
        <color theme="1"/>
        <rFont val="Arial"/>
        <family val="2"/>
      </rPr>
      <t>D1O1</t>
    </r>
    <r>
      <rPr>
        <sz val="11"/>
        <color theme="1"/>
        <rFont val="Arial"/>
        <family val="2"/>
      </rPr>
      <t xml:space="preserve"> Por medio del aumento de los impuestos municipales solicitar la asignación de recursos para mejorar la inversión y funcionamiento del proceso</t>
    </r>
  </si>
  <si>
    <r>
      <rPr>
        <b/>
        <sz val="11"/>
        <color theme="1"/>
        <rFont val="Arial"/>
        <family val="2"/>
      </rPr>
      <t>D1O3,4</t>
    </r>
    <r>
      <rPr>
        <sz val="11"/>
        <color theme="1"/>
        <rFont val="Arial"/>
        <family val="2"/>
      </rPr>
      <t xml:space="preserve"> Gestionar recursos de inversión nacionales y extranjeros haciendo uso de las ventajas competitivas y de la alta demanda de productos y/o servicios que se ofrecen en el municipio de Ibagué</t>
    </r>
  </si>
  <si>
    <t>Disponibilidad de medios de comunicación de la administración propios para la difusión de los diferentes programas</t>
  </si>
  <si>
    <t>Alta demanda nacional e internacional de productos y/o servicios que se ofrecen en el municipio de Ibagué</t>
  </si>
  <si>
    <t>Posibilidad de generar baja cobertura para la promoción del desarrollo económico y la competividad para los emprendedores, empresarios y ciudadanos del municipio de Ibagué.</t>
  </si>
  <si>
    <t>PROMOVER PERMANENTEMENTE LOS SERVICIOS DE LOS INVOLUCRADOS EN EL PROCESO, MEDIANTE LA IDENTIFICACIÓN DE LAS NECESIDADES DE LOS DIFERENTES GRUPOS DE INTERÉS QUE ATIENDEN LAS DEPENDENCIAS Y GESTIONAR ALIANZAS O PROYECTOS PRODUCTIVOS COMERCIALES Y/O TURÍSTICOS, DE EMPRENDIMIENTO Y EMPLEABILIDAD PARA PROMOVER EL DESARROLLO ECONÓMICO Y COMPETITIVIDAD DE LOS EMPRENDEDORES, EMPRESARIOS Y CIUDADANOS DEL MUNICIPIO DE IBAGUÉ PREVIO CUMPLIMIENTO DE REQUISITOS</t>
  </si>
  <si>
    <t>Selección de beneficiarios que no cumplan los requisitos establecidos</t>
  </si>
  <si>
    <t>Sanciones disciplinarios, penales y fiscales</t>
  </si>
  <si>
    <t>Pérdida de imagen y credibilidad institucional</t>
  </si>
  <si>
    <t>Insuficiente promoción del desarrollo económico y la competitividad para los emprendedores, empresarios y ciudadanos del municipio de Ibagué.</t>
  </si>
  <si>
    <t>GESTIÓN DEL DESARROLLO ECONÓMICO Y LA PRODUCTIVIDAD</t>
  </si>
  <si>
    <t>Gestión - Operativo</t>
  </si>
  <si>
    <t>Faltas disciplinarias y/o sanciones a las secretarias pertenecientes al proceso</t>
  </si>
  <si>
    <t xml:space="preserve">Solo aplica para Secretaría de Cultura, Comercio y Turismo (jornadas de sensibilización con los posibles aspirantes, documento matriz de calificación con las variables, los resultados se publican en la pagina de la Alcaldía y los beneficiarios firman acta de compromiso para participar en los eventos que aplique,  el contratista designado para liderar el proceso realiza el seguimiento al instructivo para el cumplimiento de la meta producto del proceso cada vez que se presenta una convocatoria). En caso de que el microempresario y/o emprendedor no cumpla todos los requisitos se descarta. Se deja como evidencia el diligenciamiento de los formatos aprobados en el proceso. </t>
  </si>
  <si>
    <t>CORRUPCIÒN</t>
  </si>
  <si>
    <t>Gestión - operativo</t>
  </si>
  <si>
    <t>Probabilidad de que se genere tráficos de influencia para selección de beneficiarios que no cumplan los requisitos establecidos</t>
  </si>
  <si>
    <t>R1-C1</t>
  </si>
  <si>
    <t>R1-C2</t>
  </si>
  <si>
    <t>GESTIÒN DEL DESARROLLO ECONÒMICO Y LA COMPETITIVIDAD - PROMOVER PERMANENTEMENTE LOS SERVICIOS DE LOS INVOLUCRADOS EN EL PROCESO, MEDIANTE LA IDENTIFICACIÓN DE LAS NECESIDADES DE LOS DIFERENTES GRUPOS DE INTERÉS QUE ATIENDEN LAS DEPENDENCIAS Y GESTIONAR ALIANZAS O PROYECTOS PRODUCTIVOS COMERCIALES Y/O TURÍSTICOS, DE EMPRENDIMIENTO Y EMPLEABILIDAD PARA PROMOVER EL DESARROLLO ECONÓMICO Y COMPETITIVIDAD DE LOS EMPRENDEDORES, EMPRESARIOS Y CIUDADANOS DEL MUNICIPIO DE IBAGUÉ PREVIO CUMPLIMIENTO DE REQUISITOS</t>
  </si>
  <si>
    <t>La Alcaldía de Ibagué como Entidad Pública del Orden Territorial, garantiza las condiciones y los recursos económicos y humanos necesarios para la oportuna prestación de los servicios que promueven el desarrollo social, económico, cultural, ambiental y del territorio, a partir de la implementación de planes y programas que fomentan el adecuado ejercicio de los derechos humanos, la equidad y la justicia, con una administración transparente y efectiva de los recursos públicos.</t>
  </si>
  <si>
    <t>R2-C1</t>
  </si>
  <si>
    <t>R2-C2</t>
  </si>
  <si>
    <t>R3-C1</t>
  </si>
  <si>
    <t>R3-C2</t>
  </si>
  <si>
    <t>Las Secretaría de Apoyo a la Gestión y Asuntos de la Juventud (contratista y profesional de planta) cuatrimestralmente realiza socialización del código de integridad y buen gobierno a las personas que conforman el programa y se les recuerda que en el contrato de prestación de servicios queda estipulado que se acogen a este código. No son investigadas las observaciones o desviaciones. Se deja como evidencia el acta de reunión de la socialización.</t>
  </si>
  <si>
    <t>Código:</t>
  </si>
  <si>
    <t>Influencia de grupos políticos que afectan la toma de decisiones</t>
  </si>
  <si>
    <t xml:space="preserve">Solo aplica para Secretaría de Apoyo a la Gestión y Asuntos de la Juventud (documento términos y condiciones de la convocatoria - requisitos y aspectos a evaluar, cada vez que se presenta una convocatoria el contratista designado para liderar el proceso realiza el seguimiento al instructivo para el cumplimiento de la meta producto del proceso y acta de beneficiarios del proceso de selección en compañía de un delegado de la oficina de Control Interno). En caso de que el microempresario y/o emprendedor no cumpla todos los requisitos se descarta. Se deja como evidencia acta de reunión y diligenciamiento de los formatos aprobados. </t>
  </si>
  <si>
    <t>En la Secretaría de Desarrollo Rural y Medio Ambiente grupo UMATA si se realizan controles pero estos no resultan 100% efectivos.</t>
  </si>
  <si>
    <t>Las Secretarías de Apoyo a la Gestión y Asuntos de la Juventud actualmente no cuentan con un control asociado a esta causa.</t>
  </si>
  <si>
    <t xml:space="preserve">Las Secretarías de Cultura, Turismo y Comercio y Desarrollo Rural y Medio Ambiente Grupo UMATA por medio de los supervisores realizan el respectivo seguimiento a los beneficiarios de cada uno de los procesos cada vez que se requiere y se deja como evidencia el documento records de asistencia técnica. </t>
  </si>
  <si>
    <t>La Secretaría de Apoyo a la Gestión y Asuntos de la Juventud actualmente no cuenta con un control asociado a esta causa y para Secretaría de Desarrollo Rural y Medio Ambiente el grupo UMATA y Secretaría de Cultura, Turismo y Comercio no aplica esta causa.</t>
  </si>
  <si>
    <t>La Secretaría de Apoyo a la Gestión y Asuntos de la Juventud, Desarrollo Rural y Medio Ambiente grupo UMATA y Secretaría de Cultura, Turismo y Comercio actualmente no cuenta con un control asociado a esta causa.</t>
  </si>
  <si>
    <t>Aunque en la Secretaría de Desarrollo Rural y Medio Ambiente grupo UMATA hace socialización del código de integridad y buen gobierno cuatrimestralmente dejando acta y planilla de asistencia no resulta un control efectivo para que la causa no se siga generando o disminuya.</t>
  </si>
  <si>
    <t xml:space="preserve">En la Secretaría de Cultura, Turismo y Comercio se realiza esporadicamente socialización del Código de Integridad y Buen Gobierno, se deja planilla de asistencia interna y registro fotografico. </t>
  </si>
  <si>
    <t xml:space="preserve">Cambio de gobierno </t>
  </si>
  <si>
    <r>
      <t xml:space="preserve">F4O3,4 </t>
    </r>
    <r>
      <rPr>
        <sz val="11"/>
        <color theme="1"/>
        <rFont val="Arial"/>
        <family val="2"/>
      </rPr>
      <t>Gestión de recursos mediante alianzas y convenios con otras entidades que aportan y contribuyen con el cumplimiento de las metas gracias a las ventajas competitivas de Ibagué, los indicadores de seguridad de la ciudad y la alta demanda de productos y servicios que se ofrecen en el municipio a nivel nacional e internacional</t>
    </r>
  </si>
  <si>
    <r>
      <rPr>
        <b/>
        <sz val="11"/>
        <color theme="1"/>
        <rFont val="Arial"/>
        <family val="2"/>
      </rPr>
      <t>D2,5,6,7A1</t>
    </r>
    <r>
      <rPr>
        <sz val="11"/>
        <color theme="1"/>
        <rFont val="Arial"/>
        <family val="2"/>
      </rPr>
      <t xml:space="preserve"> Solicitar personal con el perfil, conocimiento y experiencia que aporten al cumplimiento, seguimiento y control de las actividades de manera continua.</t>
    </r>
  </si>
  <si>
    <r>
      <rPr>
        <b/>
        <sz val="11"/>
        <color theme="1"/>
        <rFont val="Arial"/>
        <family val="2"/>
      </rPr>
      <t>D3A2</t>
    </r>
    <r>
      <rPr>
        <sz val="11"/>
        <color theme="1"/>
        <rFont val="Arial"/>
        <family val="2"/>
      </rPr>
      <t xml:space="preserve"> Gestionar la conservación de la gestión documentada de los procesos  cuando se generan cambios de gobierno.</t>
    </r>
  </si>
  <si>
    <r>
      <rPr>
        <b/>
        <sz val="11"/>
        <color theme="1"/>
        <rFont val="Arial"/>
        <family val="2"/>
      </rPr>
      <t>F3A2</t>
    </r>
    <r>
      <rPr>
        <sz val="11"/>
        <color theme="1"/>
        <rFont val="Arial"/>
        <family val="2"/>
      </rPr>
      <t xml:space="preserve"> Utilización de programas de formación que promuevan la ética profesional y sentido de pertenencia en la administración municipal para que no se siga presentando influencia de grupos políticos que afecten la toma de decisiones </t>
    </r>
  </si>
  <si>
    <t>Probabilidad de otorgar beneficios a unidades productivas o ideas de negocios que no cumplen con los requisitos establecidos</t>
  </si>
  <si>
    <t xml:space="preserve">La combinación de factores como: influencia de grupospoliticos que afectan la toma de decisiones, la falta de ética profesional y amiguismo y  la falta de autoridad y responsabilidad de los funcionarios del proceso; podría generar tráfico de influencias para selección de beneficiarios que no cumplan los requisitos establecidos. </t>
  </si>
  <si>
    <t xml:space="preserve">La combinación de factores como: la alta rotación de contratistas lo cual afecta la continuidad de los procesos, falta de personal de planta para realizar seguimiento y control de las actividades y falta de autoridad y responsabilidad de los funcionarios del proceso podría generar la probabilidad de otorgar beneficios a unidades productivas o ideas de negocios que no cumplen con los requisito establecidos. </t>
  </si>
  <si>
    <t>La combinación de factores como: la falta de recursos para funcionamiento e inversión y la falta de planeación en cuanto a la ejecución física y presupuestal; podría generar baja cobertura para la promoción del desarrollo económico y la competitividad para los emprendedores, empresarios y ciudadanos del municipio de Ibagué.</t>
  </si>
  <si>
    <t>R2-C3</t>
  </si>
  <si>
    <t xml:space="preserve">Controles para la Secretaría de Cultura, Turismo y Comercio y Desarrollo Rural, los contratistas de Cultura, Turismo y Comercio; Desarrollo Rural y Medio Ambiente realizan seguimiento a los planes de acción y a la ejecución de los mismos cuatrimestralmente, verificando el cumplimiento de las metas, la ejecución física y presupuestal, revisan las evidencias que soportan las actividades para dar cumplimientos a las metas producto y en caso de presentarse diferencia entre lo programado y lo ejecutado o las evidencias, se generan estrategias o acciones para las metas que no se han cumplido, se realizan las observaciones en el plan de acción y se reporta nuevamente a la Secretaría de Planeación. La evidencia son los memorandos y envío desde el correo institucional. Para Secretarìa de Apoyo a la Gestiòn y Asuntos de la Juventud este riesgo no aplica. </t>
  </si>
  <si>
    <t xml:space="preserve">En la  Secretaría de Desarrollo Rural y Medio Ambiente junto con el (la) director (a) del grupo UMATA y en Secretaría de Cultura, Turismo y Comercio, asesores y contratistas se reunen finalizando vigencia, empezando vigencia y cada vez que se requiera para mirar el avance físico de las metas producto del plan indicativo y generar estrategias para cumplir las mismas. En la parte presupuestal si se tienen controles pero no son efectivos. Las respectivas evidencias de las reuniones son las planillas de asistencia internas y actas que actualmente reposan en las instalaciones de cada Secretaría.Para Secretarìa de Apoyo a la Gestiòn y Asuntos de la Juventud este riesgo no aplica. </t>
  </si>
  <si>
    <t xml:space="preserve">Nota: se priorizaron las causas que tienen una calificaciòn promedio entre 4 y 5. </t>
  </si>
  <si>
    <t>Beneficiar a unidades productivas o ideas de negocios que no cumplen con los requisitos establecidos</t>
  </si>
  <si>
    <t>En el momento de realizar convocatorias y selección de beneficiarios (en la actividad desarrollar las etapas del Programa que apliquen de acuerdo al perfil del usuario).</t>
  </si>
  <si>
    <t xml:space="preserve">Al momento de realizar los planes para la vigencia siguiente. </t>
  </si>
  <si>
    <t>Cuando se beneficia a unidades productivas o ideas de negocio que no cumplen con los requisitos establecidos en la documentación (términos y condiciones, procedimientos e instructivos).</t>
  </si>
  <si>
    <t xml:space="preserve">Socialización del código de integridad y buen gobierno con la respectiva información documentada del proceso aprobada. </t>
  </si>
  <si>
    <t xml:space="preserve">Alcaldía de Ibagué </t>
  </si>
  <si>
    <t>Acta de reunión.</t>
  </si>
  <si>
    <t xml:space="preserve">Coordinador del Programa. </t>
  </si>
  <si>
    <t xml:space="preserve">Memorando. </t>
  </si>
  <si>
    <t xml:space="preserve">Gestionar el traslado de funcionarios de planta con el perfil que se requiera para las Secretarías. </t>
  </si>
  <si>
    <t>Bimestralmente.</t>
  </si>
  <si>
    <t>(#traslados realizados / #traslados solicitados)X100</t>
  </si>
  <si>
    <t xml:space="preserve">(#socializaciones cumplidas / #socializaciones programadas)X100 </t>
  </si>
  <si>
    <t xml:space="preserve">No aplica para Secretaría de Apoyo a la Gestión y Asuntos de la Juventud. Para Secretaria de Cultura, Turismo y Comercio y Desarrollo Rural se realiza la planeación y el seguimiento de los planes. </t>
  </si>
  <si>
    <t>Planes de cada Secretaría</t>
  </si>
  <si>
    <t>Secretaría de Cultura, Turismo y Comercio y Secretario de Desarrollo Rural.</t>
  </si>
  <si>
    <t>Trimestralmente</t>
  </si>
  <si>
    <t xml:space="preserve">(presupuesto ejecutado / presupuesto programado)X100 </t>
  </si>
  <si>
    <t>Secretaría de Cultura, Turismo y Comercio, Secretario de Desarrollo Rural y Secretario de Apoyo a la Gestión y Asuntos de la Juventud.</t>
  </si>
  <si>
    <t xml:space="preserve">Secretario de Apoyo a la gestión y Asuntos de la Juventud y Secretaría de Cultura, Turismo y Comercio y Secretario de Desarrollo Rural  </t>
  </si>
  <si>
    <t xml:space="preserve"> (#seguimientos realizados / #seguimientos programadas)X100</t>
  </si>
  <si>
    <t>Seguimiento al plan indicativo y Al Tablero.</t>
  </si>
  <si>
    <t xml:space="preserve">Planilla de asistencia interna. </t>
  </si>
  <si>
    <t xml:space="preserve">Bimensualmente. </t>
  </si>
  <si>
    <t>(#capacitaciones realizadas / #capacitaciones programadas)X100</t>
  </si>
  <si>
    <t xml:space="preserve">Aplica solo para Secretaría de Apoyo a la Gestión y Asuntos de la Juventud Capacitación de contratistas en los procesos de acuerdo a sus obligaciones contractuales. </t>
  </si>
  <si>
    <t xml:space="preserve">Secretario de Apoyo a la Gestión y Asuntos de la Juventud, Secretaría de Cultura, Turismo y Comercio y Secretario de Desarrollo Rural. </t>
  </si>
  <si>
    <t xml:space="preserve">Semestralmente. </t>
  </si>
  <si>
    <t xml:space="preserve">Cada vez que se realice selección de beneficiarios. </t>
  </si>
  <si>
    <t xml:space="preserve">Seguimiento a los términos y condiciones de la convocatoria para seleccionar beneficiarios. </t>
  </si>
  <si>
    <t xml:space="preserve">(#beneficiarios que cumplen los requisitos / #beneficiarios)X100 </t>
  </si>
  <si>
    <t>ACCION DE CONTIGENCIA</t>
  </si>
  <si>
    <t>Reprogramar las actividades y metas producto que contienen los planes y diligenciar las respectivas observaciones</t>
  </si>
  <si>
    <t>Modificacion y actualizacion del plan de accion</t>
  </si>
  <si>
    <t>Denunciar el acto de corrupción frente al ente que corresponda y tomar las medidas legales correspondientes a la situación detectada</t>
  </si>
  <si>
    <t>Documentos de la denuncias presentadas</t>
  </si>
  <si>
    <t>Cada vez que se presente</t>
  </si>
  <si>
    <t xml:space="preserve"> Identificar y ajustar las falencias dentro de los controles de los procedimientos asociados y tomar las medidas legales correspondientes a la situación detectada</t>
  </si>
  <si>
    <t>Documento de actualizacion del procedimiento y soporte de las denuncias respectivas</t>
  </si>
  <si>
    <t>Cada vez que se requiera</t>
  </si>
  <si>
    <t>(# de actividades que generaron baja cobertura para la promocion)</t>
  </si>
  <si>
    <t>(#de procesos que generaron trafico de influencias en la selección de beneficiarios)</t>
  </si>
  <si>
    <t>(#procesos a los que se entregaron beneficios que no cumplen los requisitos establecidos)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</si>
</sst>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00"/>
  </numFmts>
  <fonts count="26">
    <font>
      <sz val="11"/>
      <color theme="1"/>
      <name val="Calibri"/>
      <family val="2"/>
      <scheme val="minor"/>
    </font>
    <font>
      <b/>
      <sz val="12"/>
      <color indexed="8"/>
      <name val="Arial"/>
      <family val="2"/>
    </font>
    <font>
      <sz val="12"/>
      <color indexed="8"/>
      <name val="Arial"/>
      <family val="2"/>
    </font>
    <font>
      <b/>
      <sz val="11"/>
      <color indexed="17"/>
      <name val="Arial"/>
      <family val="2"/>
    </font>
    <font>
      <sz val="11"/>
      <color theme="1"/>
      <name val="Arial"/>
      <family val="2"/>
    </font>
    <font>
      <b/>
      <sz val="11"/>
      <color theme="1"/>
      <name val="Arial"/>
      <family val="2"/>
    </font>
    <font>
      <sz val="10"/>
      <color theme="1"/>
      <name val="Arial"/>
      <family val="2"/>
    </font>
    <font>
      <b/>
      <sz val="12"/>
      <color theme="1"/>
      <name val="Arial"/>
      <family val="2"/>
    </font>
    <font>
      <sz val="12"/>
      <color theme="1"/>
      <name val="Arial"/>
      <family val="2"/>
    </font>
    <font>
      <b/>
      <sz val="11"/>
      <color theme="1"/>
      <name val="Calibri"/>
      <family val="2"/>
      <scheme val="minor"/>
    </font>
    <font>
      <b/>
      <sz val="16"/>
      <color theme="1"/>
      <name val="Calibri"/>
      <family val="2"/>
      <scheme val="minor"/>
    </font>
    <font>
      <sz val="12"/>
      <color theme="1"/>
      <name val="Calibri"/>
      <family val="2"/>
      <scheme val="minor"/>
    </font>
    <font>
      <b/>
      <sz val="10"/>
      <color indexed="8"/>
      <name val="Arial"/>
      <family val="2"/>
    </font>
    <font>
      <sz val="10"/>
      <color theme="1"/>
      <name val="Calibri"/>
      <family val="2"/>
      <scheme val="minor"/>
    </font>
    <font>
      <b/>
      <sz val="10"/>
      <color theme="1"/>
      <name val="Arial"/>
      <family val="2"/>
    </font>
    <font>
      <b/>
      <sz val="11"/>
      <color indexed="8"/>
      <name val="Arial"/>
      <family val="2"/>
    </font>
    <font>
      <sz val="11"/>
      <color indexed="8"/>
      <name val="Arial"/>
      <family val="2"/>
    </font>
    <font>
      <b/>
      <sz val="14"/>
      <color theme="1"/>
      <name val="Arial"/>
      <family val="2"/>
    </font>
    <font>
      <b/>
      <sz val="9"/>
      <color theme="1"/>
      <name val="Arial"/>
      <family val="2"/>
    </font>
    <font>
      <b/>
      <sz val="12"/>
      <color theme="1"/>
      <name val="Calibri"/>
      <family val="2"/>
      <scheme val="minor"/>
    </font>
    <font>
      <sz val="11"/>
      <color rgb="FFFF0000"/>
      <name val="Arial"/>
      <family val="2"/>
    </font>
    <font>
      <b/>
      <sz val="12"/>
      <color indexed="17"/>
      <name val="Arial"/>
      <family val="2"/>
    </font>
    <font>
      <sz val="12"/>
      <name val="Arial"/>
      <family val="2"/>
    </font>
    <font>
      <sz val="11"/>
      <color rgb="FFFF0000"/>
      <name val="Calibri"/>
      <family val="2"/>
      <scheme val="minor"/>
    </font>
    <font>
      <sz val="16"/>
      <color theme="1"/>
      <name val="Calibri"/>
      <family val="2"/>
      <scheme val="minor"/>
    </font>
    <font>
      <sz val="11"/>
      <color theme="1"/>
      <name val="Arial "/>
    </font>
  </fonts>
  <fills count="23">
    <fill>
      <patternFill patternType="none"/>
    </fill>
    <fill>
      <patternFill patternType="gray125"/>
    </fill>
    <fill>
      <patternFill patternType="solid">
        <fgColor theme="6"/>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C000"/>
        <bgColor indexed="64"/>
      </patternFill>
    </fill>
    <fill>
      <patternFill patternType="solid">
        <fgColor theme="9" tint="-0.249977111117893"/>
        <bgColor indexed="64"/>
      </patternFill>
    </fill>
    <fill>
      <patternFill patternType="solid">
        <fgColor theme="5"/>
        <bgColor indexed="64"/>
      </patternFill>
    </fill>
    <fill>
      <patternFill patternType="solid">
        <fgColor rgb="FF00B050"/>
        <bgColor indexed="64"/>
      </patternFill>
    </fill>
    <fill>
      <patternFill patternType="solid">
        <fgColor theme="9" tint="0.39997558519241921"/>
        <bgColor indexed="64"/>
      </patternFill>
    </fill>
    <fill>
      <patternFill patternType="solid">
        <fgColor rgb="FFFF8837"/>
        <bgColor indexed="64"/>
      </patternFill>
    </fill>
    <fill>
      <patternFill patternType="solid">
        <fgColor rgb="FFFF9B57"/>
        <bgColor indexed="64"/>
      </patternFill>
    </fill>
    <fill>
      <patternFill patternType="solid">
        <fgColor rgb="FFFFA365"/>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rgb="FFFF0000"/>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8" tint="0.59999389629810485"/>
        <bgColor indexed="64"/>
      </patternFill>
    </fill>
  </fills>
  <borders count="69">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medium">
        <color auto="1"/>
      </right>
      <top/>
      <bottom/>
      <diagonal/>
    </border>
    <border>
      <left style="thin">
        <color auto="1"/>
      </left>
      <right style="medium">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top style="medium">
        <color auto="1"/>
      </top>
      <bottom/>
      <diagonal/>
    </border>
    <border>
      <left style="medium">
        <color auto="1"/>
      </left>
      <right style="thin">
        <color auto="1"/>
      </right>
      <top/>
      <bottom/>
      <diagonal/>
    </border>
    <border>
      <left/>
      <right style="medium">
        <color auto="1"/>
      </right>
      <top style="medium">
        <color auto="1"/>
      </top>
      <bottom/>
      <diagonal/>
    </border>
    <border>
      <left/>
      <right style="medium">
        <color auto="1"/>
      </right>
      <top/>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diagonal/>
    </border>
    <border>
      <left style="medium">
        <color auto="1"/>
      </left>
      <right/>
      <top style="medium">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style="medium">
        <color auto="1"/>
      </bottom>
      <diagonal/>
    </border>
    <border>
      <left/>
      <right style="medium">
        <color theme="0"/>
      </right>
      <top style="medium">
        <color theme="0"/>
      </top>
      <bottom style="medium">
        <color theme="0"/>
      </bottom>
      <diagonal/>
    </border>
    <border>
      <left/>
      <right style="medium">
        <color theme="0"/>
      </right>
      <top style="medium">
        <color theme="0"/>
      </top>
      <bottom style="medium">
        <color auto="1"/>
      </bottom>
      <diagonal/>
    </border>
    <border>
      <left style="medium">
        <color theme="0"/>
      </left>
      <right/>
      <top/>
      <bottom style="medium">
        <color auto="1"/>
      </bottom>
      <diagonal/>
    </border>
    <border>
      <left/>
      <right style="thin">
        <color auto="1"/>
      </right>
      <top/>
      <bottom/>
      <diagonal/>
    </border>
    <border>
      <left/>
      <right/>
      <top style="thin">
        <color auto="1"/>
      </top>
      <bottom/>
      <diagonal/>
    </border>
    <border>
      <left/>
      <right/>
      <top/>
      <bottom style="thin">
        <color auto="1"/>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style="medium">
        <color auto="1"/>
      </top>
      <bottom/>
      <diagonal/>
    </border>
    <border>
      <left/>
      <right style="thin">
        <color auto="1"/>
      </right>
      <top style="medium">
        <color auto="1"/>
      </top>
      <bottom/>
      <diagonal/>
    </border>
    <border>
      <left style="medium">
        <color auto="1"/>
      </left>
      <right style="thin">
        <color auto="1"/>
      </right>
      <top/>
      <bottom style="medium">
        <color auto="1"/>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style="thin">
        <color auto="1"/>
      </top>
      <bottom style="thin">
        <color auto="1"/>
      </bottom>
      <diagonal/>
    </border>
    <border>
      <left/>
      <right/>
      <top style="medium">
        <color auto="1"/>
      </top>
      <bottom style="thin">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right style="medium">
        <color auto="1"/>
      </right>
      <top style="thin">
        <color auto="1"/>
      </top>
      <bottom style="thin">
        <color auto="1"/>
      </bottom>
      <diagonal/>
    </border>
    <border>
      <left/>
      <right style="medium">
        <color auto="1"/>
      </right>
      <top style="medium">
        <color auto="1"/>
      </top>
      <bottom style="thin">
        <color auto="1"/>
      </bottom>
      <diagonal/>
    </border>
  </borders>
  <cellStyleXfs count="1">
    <xf numFmtId="0" fontId="0" fillId="0" borderId="0"/>
  </cellStyleXfs>
  <cellXfs count="572">
    <xf numFmtId="0" fontId="0" fillId="0" borderId="0" xfId="0"/>
    <xf numFmtId="0" fontId="4" fillId="0" borderId="0" xfId="0" applyFont="1"/>
    <xf numFmtId="0" fontId="3" fillId="0" borderId="1" xfId="0" applyFont="1" applyBorder="1" applyAlignment="1">
      <alignment vertical="center" wrapText="1"/>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0" fillId="0" borderId="7" xfId="0" applyBorder="1"/>
    <xf numFmtId="0" fontId="0" fillId="0" borderId="9" xfId="0" applyBorder="1"/>
    <xf numFmtId="0" fontId="0" fillId="0" borderId="1" xfId="0" applyBorder="1"/>
    <xf numFmtId="0" fontId="0" fillId="0" borderId="3" xfId="0" applyBorder="1"/>
    <xf numFmtId="0" fontId="5" fillId="2" borderId="5" xfId="0" applyFont="1" applyFill="1" applyBorder="1" applyAlignment="1">
      <alignment horizontal="center" vertical="center" wrapText="1"/>
    </xf>
    <xf numFmtId="0" fontId="0" fillId="4" borderId="2" xfId="0" applyFill="1" applyBorder="1" applyAlignment="1">
      <alignment wrapText="1"/>
    </xf>
    <xf numFmtId="0" fontId="0" fillId="4" borderId="8" xfId="0" applyFill="1" applyBorder="1" applyAlignment="1">
      <alignment wrapText="1"/>
    </xf>
    <xf numFmtId="0" fontId="6" fillId="0" borderId="0" xfId="0" applyFont="1" applyAlignment="1">
      <alignment wrapText="1"/>
    </xf>
    <xf numFmtId="0" fontId="0" fillId="0" borderId="11" xfId="0" applyBorder="1"/>
    <xf numFmtId="0" fontId="0" fillId="0" borderId="12" xfId="0" applyBorder="1"/>
    <xf numFmtId="0" fontId="4" fillId="0" borderId="1" xfId="0" applyFont="1" applyBorder="1" applyAlignment="1">
      <alignment horizontal="center"/>
    </xf>
    <xf numFmtId="0" fontId="4" fillId="5" borderId="5" xfId="0" applyFont="1" applyFill="1" applyBorder="1" applyAlignment="1">
      <alignment horizontal="center"/>
    </xf>
    <xf numFmtId="0" fontId="4" fillId="5" borderId="1" xfId="0" applyFont="1" applyFill="1" applyBorder="1" applyAlignment="1">
      <alignment horizontal="center"/>
    </xf>
    <xf numFmtId="0" fontId="4" fillId="5" borderId="1" xfId="0" applyFont="1" applyFill="1" applyBorder="1" applyAlignment="1">
      <alignment horizontal="center" wrapText="1"/>
    </xf>
    <xf numFmtId="0" fontId="1" fillId="5" borderId="2" xfId="0" applyFont="1" applyFill="1" applyBorder="1" applyAlignment="1">
      <alignment vertical="center" wrapText="1"/>
    </xf>
    <xf numFmtId="0" fontId="7" fillId="5" borderId="2" xfId="0" applyFont="1" applyFill="1" applyBorder="1" applyAlignment="1">
      <alignment vertical="center"/>
    </xf>
    <xf numFmtId="0" fontId="4" fillId="0" borderId="28" xfId="0" applyFont="1" applyBorder="1" applyAlignment="1">
      <alignment horizontal="center"/>
    </xf>
    <xf numFmtId="0" fontId="4" fillId="0" borderId="28" xfId="0" applyFont="1" applyBorder="1" applyAlignment="1">
      <alignment horizontal="left" wrapText="1"/>
    </xf>
    <xf numFmtId="0" fontId="4" fillId="0" borderId="1" xfId="0" applyFont="1" applyBorder="1" applyAlignment="1">
      <alignment horizontal="left" wrapText="1"/>
    </xf>
    <xf numFmtId="0" fontId="0" fillId="3" borderId="0" xfId="0" applyFill="1" applyAlignment="1">
      <alignment horizontal="center"/>
    </xf>
    <xf numFmtId="0" fontId="0" fillId="3" borderId="22" xfId="0" applyFill="1" applyBorder="1" applyAlignment="1">
      <alignment horizontal="center"/>
    </xf>
    <xf numFmtId="0" fontId="0" fillId="3" borderId="22" xfId="0" applyFill="1" applyBorder="1" applyAlignment="1">
      <alignment horizontal="center" vertical="top"/>
    </xf>
    <xf numFmtId="0" fontId="7" fillId="5" borderId="10" xfId="0" applyFont="1" applyFill="1" applyBorder="1" applyAlignment="1">
      <alignment horizontal="center" vertical="center"/>
    </xf>
    <xf numFmtId="0" fontId="7" fillId="5" borderId="13" xfId="0" applyFont="1" applyFill="1" applyBorder="1" applyAlignment="1">
      <alignment horizontal="center" vertical="center"/>
    </xf>
    <xf numFmtId="0" fontId="1" fillId="5" borderId="4" xfId="0" applyFont="1" applyFill="1" applyBorder="1" applyAlignment="1">
      <alignment vertical="center" wrapText="1"/>
    </xf>
    <xf numFmtId="0" fontId="9" fillId="0" borderId="0" xfId="0" applyFont="1"/>
    <xf numFmtId="0" fontId="9" fillId="10" borderId="0" xfId="0" applyFont="1" applyFill="1"/>
    <xf numFmtId="0" fontId="9" fillId="9" borderId="0" xfId="0" applyFont="1" applyFill="1"/>
    <xf numFmtId="0" fontId="9" fillId="8" borderId="0" xfId="0" applyFont="1" applyFill="1"/>
    <xf numFmtId="0" fontId="9" fillId="11" borderId="0" xfId="0" applyFont="1" applyFill="1"/>
    <xf numFmtId="0" fontId="0" fillId="3" borderId="26" xfId="0" applyFill="1" applyBorder="1"/>
    <xf numFmtId="0" fontId="0" fillId="3" borderId="19" xfId="0" applyFill="1" applyBorder="1"/>
    <xf numFmtId="0" fontId="0" fillId="3" borderId="21" xfId="0" applyFill="1" applyBorder="1"/>
    <xf numFmtId="0" fontId="0" fillId="3" borderId="39" xfId="0" applyFill="1" applyBorder="1"/>
    <xf numFmtId="0" fontId="0" fillId="3" borderId="0" xfId="0" applyFill="1"/>
    <xf numFmtId="0" fontId="0" fillId="3" borderId="22" xfId="0" applyFill="1" applyBorder="1"/>
    <xf numFmtId="0" fontId="9" fillId="3" borderId="0" xfId="0" applyFont="1" applyFill="1"/>
    <xf numFmtId="0" fontId="9" fillId="3" borderId="22" xfId="0" applyFont="1" applyFill="1" applyBorder="1"/>
    <xf numFmtId="0" fontId="0" fillId="3" borderId="35" xfId="0" applyFill="1" applyBorder="1"/>
    <xf numFmtId="0" fontId="0" fillId="3" borderId="41" xfId="0" applyFill="1" applyBorder="1"/>
    <xf numFmtId="0" fontId="9" fillId="3" borderId="22" xfId="0" applyFont="1" applyFill="1" applyBorder="1" applyAlignment="1">
      <alignment horizontal="center" vertical="center"/>
    </xf>
    <xf numFmtId="0" fontId="0" fillId="3" borderId="24" xfId="0" applyFill="1" applyBorder="1"/>
    <xf numFmtId="0" fontId="0" fillId="3" borderId="40" xfId="0" applyFill="1" applyBorder="1"/>
    <xf numFmtId="0" fontId="7" fillId="5" borderId="25" xfId="0" applyFont="1" applyFill="1" applyBorder="1" applyAlignment="1">
      <alignment horizontal="center" vertical="center"/>
    </xf>
    <xf numFmtId="0" fontId="7" fillId="5" borderId="10" xfId="0" applyFont="1" applyFill="1" applyBorder="1" applyAlignment="1">
      <alignment horizontal="center" vertical="center" wrapText="1"/>
    </xf>
    <xf numFmtId="0" fontId="4" fillId="5" borderId="3" xfId="0" applyFont="1" applyFill="1" applyBorder="1" applyAlignment="1">
      <alignment horizontal="center"/>
    </xf>
    <xf numFmtId="0" fontId="4" fillId="0" borderId="3" xfId="0" applyFont="1" applyBorder="1" applyAlignment="1">
      <alignment horizontal="center" vertical="center"/>
    </xf>
    <xf numFmtId="0" fontId="13" fillId="0" borderId="0" xfId="0" applyFont="1"/>
    <xf numFmtId="0" fontId="13" fillId="0" borderId="0" xfId="0" applyFont="1" applyAlignment="1">
      <alignment horizontal="center" vertical="center"/>
    </xf>
    <xf numFmtId="0" fontId="4" fillId="0" borderId="1" xfId="0" applyFont="1" applyBorder="1" applyAlignment="1">
      <alignment vertical="center" wrapText="1"/>
    </xf>
    <xf numFmtId="0" fontId="4" fillId="0" borderId="7" xfId="0" applyFont="1" applyBorder="1" applyAlignment="1">
      <alignment vertical="center" wrapText="1"/>
    </xf>
    <xf numFmtId="0" fontId="4" fillId="0" borderId="5" xfId="0" applyFont="1" applyBorder="1" applyAlignment="1">
      <alignment vertical="center" wrapText="1"/>
    </xf>
    <xf numFmtId="0" fontId="6" fillId="0" borderId="7" xfId="0" applyFont="1" applyBorder="1" applyAlignment="1">
      <alignment vertical="center" wrapText="1"/>
    </xf>
    <xf numFmtId="0" fontId="6" fillId="0" borderId="1" xfId="0" applyFont="1" applyBorder="1" applyAlignment="1">
      <alignment vertical="center" wrapText="1"/>
    </xf>
    <xf numFmtId="0" fontId="6" fillId="0" borderId="5" xfId="0" applyFont="1" applyBorder="1" applyAlignment="1">
      <alignment vertical="center" wrapText="1"/>
    </xf>
    <xf numFmtId="0" fontId="4" fillId="0" borderId="0" xfId="0" applyFont="1" applyAlignment="1">
      <alignment horizontal="center"/>
    </xf>
    <xf numFmtId="0" fontId="7" fillId="5" borderId="10" xfId="0" applyFont="1" applyFill="1" applyBorder="1" applyAlignment="1">
      <alignment vertical="center"/>
    </xf>
    <xf numFmtId="0" fontId="0" fillId="0" borderId="5" xfId="0" applyBorder="1"/>
    <xf numFmtId="0" fontId="0" fillId="0" borderId="6" xfId="0" applyBorder="1"/>
    <xf numFmtId="0" fontId="11" fillId="0" borderId="0" xfId="0" applyFont="1"/>
    <xf numFmtId="0" fontId="7" fillId="5" borderId="14" xfId="0" applyFont="1" applyFill="1" applyBorder="1" applyAlignment="1">
      <alignment horizontal="center" vertical="center"/>
    </xf>
    <xf numFmtId="0" fontId="7" fillId="5" borderId="1" xfId="0" applyFont="1" applyFill="1" applyBorder="1" applyAlignment="1">
      <alignment horizontal="center" vertical="center"/>
    </xf>
    <xf numFmtId="0" fontId="14" fillId="5" borderId="1" xfId="0" applyFont="1" applyFill="1" applyBorder="1" applyAlignment="1">
      <alignment horizontal="center" vertical="center"/>
    </xf>
    <xf numFmtId="0" fontId="14" fillId="5"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0" fillId="0" borderId="0" xfId="0" applyAlignment="1">
      <alignment wrapText="1"/>
    </xf>
    <xf numFmtId="0" fontId="0" fillId="4" borderId="1" xfId="0" applyFill="1" applyBorder="1"/>
    <xf numFmtId="0" fontId="18" fillId="5" borderId="3" xfId="0" applyFont="1" applyFill="1" applyBorder="1" applyAlignment="1">
      <alignment horizontal="center" vertical="center" wrapText="1"/>
    </xf>
    <xf numFmtId="0" fontId="0" fillId="0" borderId="0" xfId="0" applyAlignment="1">
      <alignment vertical="center" wrapText="1"/>
    </xf>
    <xf numFmtId="0" fontId="9" fillId="0" borderId="0" xfId="0" applyFont="1" applyAlignment="1">
      <alignment horizontal="center" vertical="center" wrapText="1"/>
    </xf>
    <xf numFmtId="0" fontId="0" fillId="0" borderId="0" xfId="0" applyProtection="1">
      <protection locked="0"/>
    </xf>
    <xf numFmtId="0" fontId="9" fillId="5" borderId="1" xfId="0" applyFont="1" applyFill="1" applyBorder="1" applyAlignment="1" applyProtection="1">
      <alignment horizontal="center" vertical="center" wrapText="1"/>
      <protection locked="0"/>
    </xf>
    <xf numFmtId="0" fontId="0" fillId="0" borderId="1" xfId="0" applyBorder="1" applyProtection="1">
      <protection locked="0"/>
    </xf>
    <xf numFmtId="0" fontId="0" fillId="0" borderId="0" xfId="0" applyAlignment="1" applyProtection="1">
      <alignment horizontal="center"/>
      <protection locked="0"/>
    </xf>
    <xf numFmtId="0" fontId="15" fillId="0" borderId="0" xfId="0" applyFont="1" applyAlignment="1" applyProtection="1">
      <alignment horizontal="center" vertical="center" wrapTex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center" vertical="center" wrapText="1"/>
      <protection locked="0"/>
    </xf>
    <xf numFmtId="164" fontId="4" fillId="0" borderId="0" xfId="0" applyNumberFormat="1" applyFont="1" applyAlignment="1" applyProtection="1">
      <alignment horizontal="center" vertical="center" wrapText="1"/>
      <protection locked="0"/>
    </xf>
    <xf numFmtId="164" fontId="9" fillId="5" borderId="1" xfId="0" applyNumberFormat="1" applyFont="1" applyFill="1" applyBorder="1" applyAlignment="1" applyProtection="1">
      <alignment horizontal="center" vertical="center" wrapText="1"/>
      <protection locked="0"/>
    </xf>
    <xf numFmtId="164" fontId="0" fillId="0" borderId="0" xfId="0" applyNumberFormat="1" applyProtection="1">
      <protection locked="0"/>
    </xf>
    <xf numFmtId="0" fontId="0" fillId="12" borderId="1" xfId="0" applyFill="1" applyBorder="1" applyProtection="1">
      <protection locked="0"/>
    </xf>
    <xf numFmtId="165" fontId="0" fillId="12" borderId="1" xfId="0" applyNumberFormat="1" applyFill="1" applyBorder="1"/>
    <xf numFmtId="0" fontId="0" fillId="4" borderId="0" xfId="0" applyFill="1"/>
    <xf numFmtId="0" fontId="7" fillId="5" borderId="0" xfId="0" applyFont="1" applyFill="1" applyAlignment="1">
      <alignment vertical="center"/>
    </xf>
    <xf numFmtId="0" fontId="1" fillId="5" borderId="0" xfId="0" applyFont="1" applyFill="1" applyAlignment="1">
      <alignment vertical="center" wrapText="1"/>
    </xf>
    <xf numFmtId="0" fontId="9" fillId="15" borderId="11" xfId="0" applyFont="1" applyFill="1" applyBorder="1" applyAlignment="1" applyProtection="1">
      <alignment horizontal="center" vertical="center" wrapText="1"/>
      <protection locked="0"/>
    </xf>
    <xf numFmtId="0" fontId="4" fillId="0" borderId="1" xfId="0" applyFont="1" applyBorder="1" applyAlignment="1">
      <alignment horizontal="center" wrapText="1"/>
    </xf>
    <xf numFmtId="0" fontId="0" fillId="0" borderId="0" xfId="0" applyAlignment="1">
      <alignment vertical="center"/>
    </xf>
    <xf numFmtId="0" fontId="0" fillId="0" borderId="1" xfId="0" applyBorder="1" applyAlignment="1">
      <alignment horizontal="center" vertical="center" wrapText="1"/>
    </xf>
    <xf numFmtId="0" fontId="4" fillId="0" borderId="17" xfId="0" applyFont="1" applyBorder="1" applyAlignment="1">
      <alignment horizontal="left" vertical="center" wrapText="1"/>
    </xf>
    <xf numFmtId="0" fontId="9" fillId="15" borderId="28" xfId="0" applyFont="1" applyFill="1" applyBorder="1" applyAlignment="1" applyProtection="1">
      <alignment horizontal="center" vertical="center" wrapText="1"/>
      <protection locked="0"/>
    </xf>
    <xf numFmtId="0" fontId="5" fillId="15" borderId="29" xfId="0" applyFont="1" applyFill="1" applyBorder="1" applyAlignment="1">
      <alignment horizontal="center" vertical="center"/>
    </xf>
    <xf numFmtId="0" fontId="0" fillId="4" borderId="0" xfId="0" applyFill="1" applyAlignment="1">
      <alignment vertical="center"/>
    </xf>
    <xf numFmtId="0" fontId="13" fillId="0" borderId="0" xfId="0" applyFont="1" applyAlignment="1">
      <alignment wrapText="1"/>
    </xf>
    <xf numFmtId="0" fontId="13" fillId="0" borderId="0" xfId="0" applyFont="1" applyAlignment="1">
      <alignment vertical="top" wrapText="1"/>
    </xf>
    <xf numFmtId="0" fontId="7" fillId="14" borderId="2" xfId="0" applyFont="1" applyFill="1" applyBorder="1" applyAlignment="1">
      <alignment vertical="center"/>
    </xf>
    <xf numFmtId="0" fontId="1" fillId="14" borderId="2" xfId="0" applyFont="1" applyFill="1" applyBorder="1" applyAlignment="1">
      <alignment vertical="center" wrapText="1"/>
    </xf>
    <xf numFmtId="0" fontId="13" fillId="14" borderId="0" xfId="0" applyFont="1" applyFill="1"/>
    <xf numFmtId="0" fontId="19" fillId="0" borderId="1" xfId="0" applyFont="1" applyBorder="1"/>
    <xf numFmtId="0" fontId="19" fillId="0" borderId="1" xfId="0" applyFont="1" applyBorder="1" applyAlignment="1">
      <alignment horizontal="center"/>
    </xf>
    <xf numFmtId="0" fontId="4" fillId="0" borderId="36" xfId="0" applyFont="1" applyBorder="1" applyAlignment="1">
      <alignment horizontal="left" vertical="center" wrapText="1"/>
    </xf>
    <xf numFmtId="0" fontId="0" fillId="5" borderId="62" xfId="0" applyFill="1" applyBorder="1" applyAlignment="1">
      <alignment horizontal="left"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5" xfId="0" applyFont="1" applyFill="1" applyBorder="1" applyAlignment="1">
      <alignment horizontal="center" vertical="center"/>
    </xf>
    <xf numFmtId="0" fontId="5" fillId="13" borderId="5" xfId="0" applyFont="1" applyFill="1" applyBorder="1" applyAlignment="1">
      <alignment vertical="center" wrapText="1"/>
    </xf>
    <xf numFmtId="0" fontId="5" fillId="12" borderId="5" xfId="0" applyFont="1" applyFill="1" applyBorder="1" applyAlignment="1">
      <alignment horizontal="center" vertical="center" wrapText="1"/>
    </xf>
    <xf numFmtId="0" fontId="5" fillId="0" borderId="19" xfId="0" applyFont="1" applyBorder="1" applyAlignment="1">
      <alignment vertical="center"/>
    </xf>
    <xf numFmtId="0" fontId="5" fillId="0" borderId="0" xfId="0" applyFont="1" applyAlignment="1">
      <alignment vertical="center"/>
    </xf>
    <xf numFmtId="0" fontId="4" fillId="0" borderId="39" xfId="0" applyFont="1" applyBorder="1"/>
    <xf numFmtId="0" fontId="0" fillId="5" borderId="4" xfId="0" applyFill="1" applyBorder="1" applyAlignment="1">
      <alignment horizontal="center" vertical="center" wrapText="1"/>
    </xf>
    <xf numFmtId="0" fontId="0" fillId="5" borderId="58" xfId="0" applyFill="1" applyBorder="1" applyAlignment="1">
      <alignment horizontal="left" vertical="center" wrapText="1"/>
    </xf>
    <xf numFmtId="0" fontId="4" fillId="5" borderId="5" xfId="0" applyFont="1" applyFill="1" applyBorder="1" applyAlignment="1">
      <alignment horizontal="center" wrapText="1"/>
    </xf>
    <xf numFmtId="0" fontId="4" fillId="5" borderId="6" xfId="0" applyFont="1" applyFill="1" applyBorder="1" applyAlignment="1">
      <alignment horizontal="center"/>
    </xf>
    <xf numFmtId="0" fontId="4" fillId="0" borderId="41" xfId="0" applyFont="1" applyBorder="1"/>
    <xf numFmtId="0" fontId="14" fillId="5" borderId="3" xfId="0" applyFont="1" applyFill="1" applyBorder="1" applyAlignment="1">
      <alignment horizontal="center" vertical="center"/>
    </xf>
    <xf numFmtId="0" fontId="7" fillId="5" borderId="8" xfId="0" applyFont="1" applyFill="1" applyBorder="1" applyAlignment="1">
      <alignment vertical="center"/>
    </xf>
    <xf numFmtId="0" fontId="5" fillId="0" borderId="1"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vertical="center"/>
    </xf>
    <xf numFmtId="0" fontId="5" fillId="9" borderId="1" xfId="0" applyFont="1" applyFill="1" applyBorder="1" applyAlignment="1">
      <alignment vertical="center"/>
    </xf>
    <xf numFmtId="1" fontId="5" fillId="9" borderId="1" xfId="0" applyNumberFormat="1" applyFont="1" applyFill="1" applyBorder="1" applyAlignment="1">
      <alignment vertical="center"/>
    </xf>
    <xf numFmtId="0" fontId="0" fillId="0" borderId="1" xfId="0" applyBorder="1" applyAlignment="1" applyProtection="1">
      <alignment horizontal="center" vertical="center"/>
      <protection locked="0"/>
    </xf>
    <xf numFmtId="0" fontId="4" fillId="0" borderId="1" xfId="0" applyFont="1" applyBorder="1" applyAlignment="1">
      <alignment horizontal="center" vertical="center" wrapText="1"/>
    </xf>
    <xf numFmtId="0" fontId="4" fillId="0" borderId="1" xfId="0" applyFont="1" applyBorder="1" applyAlignment="1">
      <alignment horizontal="center"/>
    </xf>
    <xf numFmtId="0" fontId="8" fillId="0" borderId="1" xfId="0" applyFont="1" applyBorder="1" applyAlignment="1">
      <alignment horizontal="center" vertical="center" wrapText="1"/>
    </xf>
    <xf numFmtId="0" fontId="0" fillId="0" borderId="2" xfId="0" applyBorder="1" applyAlignment="1">
      <alignment horizontal="center" vertical="center" wrapText="1"/>
    </xf>
    <xf numFmtId="0" fontId="4" fillId="0" borderId="0" xfId="0" applyFont="1" applyBorder="1"/>
    <xf numFmtId="0" fontId="4" fillId="0" borderId="7" xfId="0" applyFont="1" applyBorder="1" applyAlignment="1">
      <alignment horizontal="left" wrapText="1"/>
    </xf>
    <xf numFmtId="0" fontId="4" fillId="0" borderId="7" xfId="0" applyFont="1" applyBorder="1" applyAlignment="1">
      <alignment horizontal="center"/>
    </xf>
    <xf numFmtId="0" fontId="4" fillId="0" borderId="24" xfId="0" applyFont="1" applyBorder="1"/>
    <xf numFmtId="0" fontId="1" fillId="0" borderId="0" xfId="0" applyFont="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15" fillId="0" borderId="0" xfId="0" applyFont="1" applyAlignment="1">
      <alignment horizontal="center" vertical="center" wrapText="1"/>
    </xf>
    <xf numFmtId="0" fontId="7" fillId="5" borderId="2" xfId="0" applyFont="1" applyFill="1" applyBorder="1" applyAlignment="1">
      <alignment horizontal="center" vertical="center"/>
    </xf>
    <xf numFmtId="0" fontId="1" fillId="5" borderId="2" xfId="0" applyFont="1" applyFill="1" applyBorder="1" applyAlignment="1">
      <alignment horizontal="center" vertical="center" wrapText="1"/>
    </xf>
    <xf numFmtId="0" fontId="8" fillId="0" borderId="7" xfId="0" applyFont="1" applyBorder="1" applyAlignment="1">
      <alignment horizontal="center" vertical="center" wrapText="1"/>
    </xf>
    <xf numFmtId="0" fontId="8" fillId="0" borderId="0" xfId="0" applyFont="1" applyAlignment="1">
      <alignment horizontal="center" vertical="center"/>
    </xf>
    <xf numFmtId="0" fontId="8" fillId="0" borderId="5"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28" xfId="0" applyFont="1" applyBorder="1" applyAlignment="1">
      <alignment horizontal="center" vertical="center" wrapText="1"/>
    </xf>
    <xf numFmtId="0" fontId="22" fillId="0" borderId="10" xfId="0" applyFont="1" applyBorder="1" applyAlignment="1">
      <alignment horizontal="center" vertical="center" wrapText="1"/>
    </xf>
    <xf numFmtId="0" fontId="8" fillId="16" borderId="1" xfId="0" applyFont="1" applyFill="1" applyBorder="1" applyAlignment="1">
      <alignment horizontal="center" vertical="center" wrapText="1"/>
    </xf>
    <xf numFmtId="0" fontId="22" fillId="17" borderId="1" xfId="0" applyFont="1" applyFill="1" applyBorder="1" applyAlignment="1">
      <alignment horizontal="center" vertical="center" wrapText="1"/>
    </xf>
    <xf numFmtId="0" fontId="8" fillId="17" borderId="1" xfId="0" applyFont="1" applyFill="1" applyBorder="1" applyAlignment="1">
      <alignment horizontal="center" vertical="center" wrapText="1"/>
    </xf>
    <xf numFmtId="0" fontId="8" fillId="19" borderId="1" xfId="0" applyFont="1" applyFill="1" applyBorder="1" applyAlignment="1">
      <alignment horizontal="center" vertical="center" wrapText="1"/>
    </xf>
    <xf numFmtId="0" fontId="0" fillId="0" borderId="1" xfId="0" applyFill="1" applyBorder="1" applyAlignment="1" applyProtection="1">
      <alignment horizontal="center" vertical="center"/>
      <protection locked="0"/>
    </xf>
    <xf numFmtId="0" fontId="23" fillId="18" borderId="1" xfId="0" applyFont="1" applyFill="1" applyBorder="1"/>
    <xf numFmtId="0" fontId="0" fillId="0" borderId="1" xfId="0" applyFill="1" applyBorder="1"/>
    <xf numFmtId="0" fontId="0" fillId="18" borderId="1" xfId="0" applyFill="1" applyBorder="1"/>
    <xf numFmtId="0" fontId="8" fillId="0" borderId="0" xfId="0" applyFont="1" applyBorder="1" applyAlignment="1">
      <alignment horizontal="center" vertical="center"/>
    </xf>
    <xf numFmtId="0" fontId="0" fillId="7" borderId="1" xfId="0" applyFill="1" applyBorder="1"/>
    <xf numFmtId="0" fontId="4" fillId="0" borderId="0" xfId="0" applyFont="1" applyAlignment="1">
      <alignment horizontal="center" vertical="center"/>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0" fontId="0" fillId="0" borderId="39" xfId="0" applyBorder="1" applyAlignment="1">
      <alignment horizontal="center" vertical="center"/>
    </xf>
    <xf numFmtId="0" fontId="0" fillId="0" borderId="22" xfId="0" applyBorder="1" applyAlignment="1">
      <alignment horizontal="center" vertical="center"/>
    </xf>
    <xf numFmtId="0" fontId="11" fillId="0" borderId="0" xfId="0" applyFont="1" applyAlignment="1">
      <alignment horizontal="center" vertical="center"/>
    </xf>
    <xf numFmtId="0" fontId="8"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7" fillId="15" borderId="2" xfId="0" applyFont="1" applyFill="1" applyBorder="1" applyAlignment="1">
      <alignment horizontal="center" vertical="center"/>
    </xf>
    <xf numFmtId="0" fontId="1" fillId="15" borderId="2" xfId="0" applyFont="1" applyFill="1" applyBorder="1" applyAlignment="1">
      <alignment horizontal="center" vertical="center" wrapText="1"/>
    </xf>
    <xf numFmtId="0" fontId="4" fillId="3" borderId="28" xfId="0" applyFont="1" applyFill="1" applyBorder="1" applyAlignment="1">
      <alignment horizontal="center" vertical="center" wrapText="1"/>
    </xf>
    <xf numFmtId="1" fontId="0" fillId="0" borderId="1" xfId="0" applyNumberFormat="1" applyBorder="1" applyAlignment="1">
      <alignment horizontal="center" vertical="center"/>
    </xf>
    <xf numFmtId="166" fontId="0" fillId="0" borderId="1" xfId="0" applyNumberFormat="1" applyFont="1" applyBorder="1" applyAlignment="1">
      <alignment horizontal="center" vertical="center"/>
    </xf>
    <xf numFmtId="0" fontId="9" fillId="14" borderId="1" xfId="0" applyFont="1" applyFill="1" applyBorder="1" applyAlignment="1">
      <alignment horizontal="center" vertical="center"/>
    </xf>
    <xf numFmtId="0" fontId="8" fillId="0" borderId="1" xfId="0" applyFont="1" applyBorder="1" applyAlignment="1">
      <alignment horizontal="center" vertical="center" wrapText="1"/>
    </xf>
    <xf numFmtId="0" fontId="4" fillId="0" borderId="0" xfId="0" applyFont="1" applyBorder="1" applyAlignment="1">
      <alignment vertical="center" wrapText="1"/>
    </xf>
    <xf numFmtId="0" fontId="25" fillId="0" borderId="1" xfId="0" applyFont="1" applyBorder="1" applyAlignment="1">
      <alignment horizontal="center" wrapText="1"/>
    </xf>
    <xf numFmtId="0" fontId="0" fillId="5" borderId="62" xfId="0" applyFill="1" applyBorder="1" applyAlignment="1">
      <alignment horizontal="center" vertical="center" wrapText="1"/>
    </xf>
    <xf numFmtId="0" fontId="0" fillId="5" borderId="58" xfId="0" applyFill="1" applyBorder="1" applyAlignment="1">
      <alignment horizontal="center"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8" fillId="0" borderId="10" xfId="0" applyFont="1" applyBorder="1" applyAlignment="1">
      <alignment vertical="center" wrapText="1"/>
    </xf>
    <xf numFmtId="0" fontId="4" fillId="0" borderId="1" xfId="0" applyFont="1" applyBorder="1" applyAlignment="1">
      <alignment horizontal="left"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0" borderId="2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5" fillId="0" borderId="10" xfId="0" applyFont="1" applyBorder="1" applyAlignment="1">
      <alignment horizontal="center" vertical="center" wrapText="1"/>
    </xf>
    <xf numFmtId="0" fontId="5" fillId="13" borderId="10" xfId="0" applyFont="1" applyFill="1" applyBorder="1" applyAlignment="1">
      <alignment horizontal="center" vertical="center" wrapText="1"/>
    </xf>
    <xf numFmtId="0" fontId="5" fillId="13" borderId="10" xfId="0" applyFont="1" applyFill="1" applyBorder="1" applyAlignment="1">
      <alignment horizontal="center" vertical="center"/>
    </xf>
    <xf numFmtId="0" fontId="5" fillId="13" borderId="10" xfId="0" applyFont="1" applyFill="1" applyBorder="1" applyAlignment="1">
      <alignment vertical="center" wrapText="1"/>
    </xf>
    <xf numFmtId="0" fontId="0" fillId="5" borderId="1" xfId="0" applyFill="1" applyBorder="1" applyAlignment="1">
      <alignment horizontal="center" vertical="center" wrapText="1"/>
    </xf>
    <xf numFmtId="0" fontId="0" fillId="5" borderId="1" xfId="0" applyFill="1" applyBorder="1" applyAlignment="1">
      <alignment horizontal="left"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6" fillId="0" borderId="28" xfId="0" applyFont="1" applyBorder="1" applyAlignment="1">
      <alignment horizontal="center" vertical="center" wrapText="1"/>
    </xf>
    <xf numFmtId="0" fontId="6" fillId="0" borderId="28" xfId="0" applyFont="1" applyBorder="1" applyAlignment="1">
      <alignment horizontal="center" vertical="center"/>
    </xf>
    <xf numFmtId="0" fontId="13" fillId="0" borderId="1" xfId="0" applyFont="1" applyBorder="1" applyAlignment="1">
      <alignment horizontal="center" vertical="center"/>
    </xf>
    <xf numFmtId="0" fontId="13" fillId="0" borderId="3" xfId="0" applyFont="1" applyBorder="1" applyAlignment="1">
      <alignment horizontal="center" vertical="center"/>
    </xf>
    <xf numFmtId="0" fontId="14" fillId="5" borderId="2" xfId="0" applyFont="1" applyFill="1" applyBorder="1" applyAlignment="1">
      <alignment horizontal="center" vertical="center"/>
    </xf>
    <xf numFmtId="0" fontId="6" fillId="0" borderId="0" xfId="0" applyFont="1" applyAlignment="1">
      <alignment horizontal="center" vertical="center"/>
    </xf>
    <xf numFmtId="0" fontId="6" fillId="0" borderId="3" xfId="0" applyFont="1" applyBorder="1" applyAlignment="1">
      <alignment horizontal="center" vertical="center"/>
    </xf>
    <xf numFmtId="0" fontId="14" fillId="5" borderId="2" xfId="0" applyFont="1" applyFill="1" applyBorder="1" applyAlignment="1">
      <alignment horizontal="center" vertical="center" wrapText="1"/>
    </xf>
    <xf numFmtId="0" fontId="14" fillId="0" borderId="0" xfId="0" applyFont="1" applyAlignment="1">
      <alignment horizontal="center" vertical="center"/>
    </xf>
    <xf numFmtId="0" fontId="6" fillId="0" borderId="29"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0" xfId="0" applyFont="1" applyAlignment="1">
      <alignment horizontal="center" vertical="center" wrapText="1"/>
    </xf>
    <xf numFmtId="0" fontId="21" fillId="0" borderId="9"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8" fillId="6" borderId="60" xfId="0" applyFont="1" applyFill="1" applyBorder="1" applyAlignment="1">
      <alignment horizontal="center" vertical="center"/>
    </xf>
    <xf numFmtId="0" fontId="8" fillId="6" borderId="56" xfId="0" applyFont="1" applyFill="1" applyBorder="1" applyAlignment="1">
      <alignment horizontal="center" vertical="center"/>
    </xf>
    <xf numFmtId="0" fontId="8" fillId="6" borderId="67" xfId="0" applyFont="1" applyFill="1" applyBorder="1" applyAlignment="1">
      <alignment horizontal="center" vertical="center"/>
    </xf>
    <xf numFmtId="0" fontId="2" fillId="6" borderId="60" xfId="0" applyFont="1" applyFill="1" applyBorder="1" applyAlignment="1">
      <alignment horizontal="center" vertical="center" wrapText="1"/>
    </xf>
    <xf numFmtId="0" fontId="2" fillId="6" borderId="56" xfId="0" applyFont="1" applyFill="1" applyBorder="1" applyAlignment="1">
      <alignment horizontal="center" vertical="center" wrapText="1"/>
    </xf>
    <xf numFmtId="0" fontId="2" fillId="6" borderId="67"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5" fillId="2" borderId="8" xfId="0" applyFont="1" applyFill="1" applyBorder="1" applyAlignment="1">
      <alignment horizontal="center" vertical="center"/>
    </xf>
    <xf numFmtId="0" fontId="5" fillId="2" borderId="7" xfId="0" applyFont="1" applyFill="1" applyBorder="1" applyAlignment="1">
      <alignment horizontal="center" vertical="center"/>
    </xf>
    <xf numFmtId="0" fontId="0" fillId="0" borderId="18" xfId="0" applyBorder="1" applyAlignment="1">
      <alignment horizontal="center"/>
    </xf>
    <xf numFmtId="0" fontId="0" fillId="0" borderId="25" xfId="0" applyBorder="1" applyAlignment="1">
      <alignment horizontal="center"/>
    </xf>
    <xf numFmtId="0" fontId="0" fillId="0" borderId="20" xfId="0" applyBorder="1" applyAlignment="1">
      <alignment horizontal="center"/>
    </xf>
    <xf numFmtId="0" fontId="0" fillId="0" borderId="45" xfId="0" applyBorder="1" applyAlignment="1">
      <alignment horizontal="center"/>
    </xf>
    <xf numFmtId="0" fontId="15" fillId="0" borderId="43"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38" xfId="0" applyFont="1" applyBorder="1" applyAlignment="1">
      <alignment horizontal="center" vertical="center" wrapText="1"/>
    </xf>
    <xf numFmtId="0" fontId="0" fillId="0" borderId="9"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15" fillId="0" borderId="14"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41" xfId="0" applyFont="1" applyBorder="1" applyAlignment="1">
      <alignment horizontal="center" vertical="center" wrapText="1"/>
    </xf>
    <xf numFmtId="0" fontId="7" fillId="5" borderId="8"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9" xfId="0" applyFont="1" applyFill="1" applyBorder="1" applyAlignment="1">
      <alignment horizontal="center" vertical="center"/>
    </xf>
    <xf numFmtId="0" fontId="0" fillId="0" borderId="0" xfId="0" applyAlignment="1">
      <alignment horizontal="center" wrapText="1"/>
    </xf>
    <xf numFmtId="0" fontId="4" fillId="0" borderId="1" xfId="0" applyFont="1" applyBorder="1" applyAlignment="1" applyProtection="1">
      <alignment horizontal="center" vertical="center" wrapText="1"/>
      <protection locked="0"/>
    </xf>
    <xf numFmtId="0" fontId="9" fillId="5" borderId="39" xfId="0" applyFont="1" applyFill="1" applyBorder="1" applyAlignment="1" applyProtection="1">
      <alignment horizontal="center" wrapText="1"/>
      <protection locked="0"/>
    </xf>
    <xf numFmtId="0" fontId="9" fillId="5" borderId="0" xfId="0" applyFont="1" applyFill="1" applyAlignment="1" applyProtection="1">
      <alignment horizontal="center"/>
      <protection locked="0"/>
    </xf>
    <xf numFmtId="0" fontId="9" fillId="5" borderId="22" xfId="0" applyFont="1" applyFill="1" applyBorder="1" applyAlignment="1" applyProtection="1">
      <alignment horizontal="center"/>
      <protection locked="0"/>
    </xf>
    <xf numFmtId="0" fontId="15" fillId="0" borderId="7"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0" fillId="0" borderId="1" xfId="0" applyBorder="1" applyAlignment="1" applyProtection="1">
      <alignment horizontal="center"/>
      <protection locked="0"/>
    </xf>
    <xf numFmtId="0" fontId="4" fillId="0" borderId="59" xfId="0" applyFont="1" applyBorder="1" applyAlignment="1" applyProtection="1">
      <alignment horizontal="left" vertical="center" wrapText="1"/>
      <protection locked="0"/>
    </xf>
    <xf numFmtId="0" fontId="4" fillId="0" borderId="57" xfId="0" applyFont="1" applyBorder="1" applyAlignment="1" applyProtection="1">
      <alignment horizontal="left" vertical="center" wrapText="1"/>
      <protection locked="0"/>
    </xf>
    <xf numFmtId="0" fontId="4" fillId="0" borderId="61" xfId="0" applyFont="1" applyBorder="1" applyAlignment="1" applyProtection="1">
      <alignment horizontal="left" vertical="center" wrapText="1"/>
      <protection locked="0"/>
    </xf>
    <xf numFmtId="0" fontId="7" fillId="12" borderId="1" xfId="0" applyFont="1" applyFill="1" applyBorder="1" applyAlignment="1" applyProtection="1">
      <alignment horizontal="center" vertical="center"/>
      <protection locked="0"/>
    </xf>
    <xf numFmtId="0" fontId="7" fillId="12" borderId="1" xfId="0" applyFont="1" applyFill="1" applyBorder="1" applyAlignment="1" applyProtection="1">
      <alignment horizontal="center" vertical="center" wrapText="1"/>
      <protection locked="0"/>
    </xf>
    <xf numFmtId="0" fontId="8" fillId="12" borderId="1" xfId="0" applyFont="1" applyFill="1" applyBorder="1" applyAlignment="1" applyProtection="1">
      <alignment horizontal="center" vertical="center" wrapText="1"/>
      <protection locked="0"/>
    </xf>
    <xf numFmtId="0" fontId="4" fillId="0" borderId="60"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applyAlignment="1">
      <alignment horizontal="center" vertical="center"/>
    </xf>
    <xf numFmtId="0" fontId="5" fillId="6" borderId="1" xfId="0" applyFont="1" applyFill="1" applyBorder="1" applyAlignment="1">
      <alignment horizontal="center" vertical="center"/>
    </xf>
    <xf numFmtId="0" fontId="5" fillId="14" borderId="1" xfId="0" applyFont="1" applyFill="1" applyBorder="1" applyAlignment="1">
      <alignment horizontal="center" vertical="center" textRotation="255"/>
    </xf>
    <xf numFmtId="0" fontId="5" fillId="12" borderId="1" xfId="0" applyFont="1" applyFill="1" applyBorder="1" applyAlignment="1">
      <alignment horizontal="center" vertical="center" wrapText="1"/>
    </xf>
    <xf numFmtId="0" fontId="5" fillId="12" borderId="1" xfId="0" applyFont="1" applyFill="1" applyBorder="1" applyAlignment="1">
      <alignment horizontal="center" vertical="center"/>
    </xf>
    <xf numFmtId="0" fontId="5" fillId="12" borderId="60" xfId="0" applyFont="1" applyFill="1" applyBorder="1" applyAlignment="1">
      <alignment horizontal="center" vertical="center" wrapText="1"/>
    </xf>
    <xf numFmtId="0" fontId="5" fillId="12" borderId="56" xfId="0" applyFont="1" applyFill="1" applyBorder="1" applyAlignment="1">
      <alignment horizontal="center" vertical="center"/>
    </xf>
    <xf numFmtId="0" fontId="5" fillId="12" borderId="62" xfId="0" applyFont="1" applyFill="1" applyBorder="1" applyAlignment="1">
      <alignment horizontal="center" vertical="center"/>
    </xf>
    <xf numFmtId="0" fontId="5" fillId="14" borderId="1" xfId="0" applyFont="1" applyFill="1" applyBorder="1" applyAlignment="1">
      <alignment horizontal="center" vertical="center"/>
    </xf>
    <xf numFmtId="0" fontId="4" fillId="0" borderId="60"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20" fillId="0" borderId="60" xfId="0" applyFont="1" applyFill="1" applyBorder="1" applyAlignment="1">
      <alignment horizontal="center" vertical="center" wrapText="1"/>
    </xf>
    <xf numFmtId="0" fontId="20" fillId="0" borderId="62" xfId="0" applyFont="1" applyFill="1" applyBorder="1" applyAlignment="1">
      <alignment horizontal="center" vertical="center" wrapText="1"/>
    </xf>
    <xf numFmtId="0" fontId="4" fillId="0" borderId="62" xfId="0" applyFont="1" applyFill="1" applyBorder="1" applyAlignment="1">
      <alignment horizontal="center" vertical="center"/>
    </xf>
    <xf numFmtId="0" fontId="20" fillId="0" borderId="1" xfId="0" applyFont="1" applyFill="1" applyBorder="1" applyAlignment="1">
      <alignment horizontal="center" vertical="center"/>
    </xf>
    <xf numFmtId="0" fontId="5" fillId="14" borderId="16" xfId="0" applyFont="1" applyFill="1" applyBorder="1" applyAlignment="1">
      <alignment horizontal="center" vertical="center" wrapText="1"/>
    </xf>
    <xf numFmtId="0" fontId="5" fillId="14" borderId="38" xfId="0" applyFont="1" applyFill="1" applyBorder="1" applyAlignment="1">
      <alignment horizontal="center" vertical="center" wrapText="1"/>
    </xf>
    <xf numFmtId="0" fontId="5" fillId="14" borderId="17" xfId="0" applyFont="1" applyFill="1" applyBorder="1" applyAlignment="1">
      <alignment horizontal="center" vertical="center" wrapText="1"/>
    </xf>
    <xf numFmtId="0" fontId="4" fillId="0" borderId="36" xfId="0" applyFont="1" applyBorder="1" applyAlignment="1">
      <alignment horizontal="center" vertical="center"/>
    </xf>
    <xf numFmtId="0" fontId="15" fillId="0" borderId="15" xfId="0" applyFont="1" applyBorder="1" applyAlignment="1">
      <alignment horizontal="center" vertical="center" wrapText="1"/>
    </xf>
    <xf numFmtId="0" fontId="15" fillId="0" borderId="17"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62" xfId="0" applyFont="1" applyBorder="1" applyAlignment="1">
      <alignment horizontal="center" vertical="center" wrapText="1"/>
    </xf>
    <xf numFmtId="0" fontId="4" fillId="0" borderId="1" xfId="0" applyFont="1" applyBorder="1" applyAlignment="1">
      <alignment horizontal="center" vertical="center" wrapText="1"/>
    </xf>
    <xf numFmtId="0" fontId="20" fillId="0" borderId="60" xfId="0" applyFont="1" applyBorder="1" applyAlignment="1">
      <alignment horizontal="center" vertical="center" wrapText="1"/>
    </xf>
    <xf numFmtId="0" fontId="20" fillId="0" borderId="62" xfId="0" applyFont="1" applyBorder="1" applyAlignment="1">
      <alignment horizontal="center" vertical="center" wrapText="1"/>
    </xf>
    <xf numFmtId="0" fontId="20" fillId="0" borderId="1" xfId="0" applyFont="1" applyBorder="1" applyAlignment="1">
      <alignment horizontal="center" vertical="center" wrapText="1"/>
    </xf>
    <xf numFmtId="0" fontId="5" fillId="14" borderId="0" xfId="0" applyFont="1" applyFill="1" applyAlignment="1">
      <alignment horizontal="center" vertical="center" wrapText="1"/>
    </xf>
    <xf numFmtId="0" fontId="5" fillId="14" borderId="36"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8" xfId="0" applyFont="1" applyBorder="1" applyAlignment="1">
      <alignment horizontal="center" vertical="center" wrapText="1"/>
    </xf>
    <xf numFmtId="0" fontId="15" fillId="0" borderId="0" xfId="0" applyFont="1" applyAlignment="1">
      <alignment horizontal="center" vertical="center" wrapText="1"/>
    </xf>
    <xf numFmtId="0" fontId="4" fillId="0" borderId="1" xfId="0" applyFont="1" applyFill="1" applyBorder="1" applyAlignment="1">
      <alignment horizontal="center" vertical="center" wrapText="1"/>
    </xf>
    <xf numFmtId="0" fontId="5" fillId="14" borderId="1" xfId="0" applyFont="1" applyFill="1" applyBorder="1" applyAlignment="1">
      <alignment horizontal="center" vertical="center" wrapText="1"/>
    </xf>
    <xf numFmtId="0" fontId="5" fillId="14" borderId="60" xfId="0" applyFont="1" applyFill="1" applyBorder="1" applyAlignment="1">
      <alignment horizontal="center" vertical="center"/>
    </xf>
    <xf numFmtId="0" fontId="5" fillId="14" borderId="56" xfId="0" applyFont="1" applyFill="1" applyBorder="1" applyAlignment="1">
      <alignment horizontal="center" vertical="center"/>
    </xf>
    <xf numFmtId="0" fontId="5" fillId="14" borderId="62" xfId="0" applyFont="1" applyFill="1" applyBorder="1" applyAlignment="1">
      <alignment horizontal="center" vertical="center"/>
    </xf>
    <xf numFmtId="0" fontId="7" fillId="6" borderId="14" xfId="0" applyFont="1" applyFill="1" applyBorder="1" applyAlignment="1">
      <alignment horizontal="center" vertical="center"/>
    </xf>
    <xf numFmtId="0" fontId="7" fillId="6" borderId="37" xfId="0" applyFont="1" applyFill="1" applyBorder="1" applyAlignment="1">
      <alignment horizontal="center" vertical="center"/>
    </xf>
    <xf numFmtId="0" fontId="7" fillId="6" borderId="63" xfId="0" applyFont="1" applyFill="1" applyBorder="1" applyAlignment="1">
      <alignment horizontal="center" vertical="center"/>
    </xf>
    <xf numFmtId="0" fontId="8" fillId="6" borderId="16" xfId="0" applyFont="1" applyFill="1" applyBorder="1" applyAlignment="1">
      <alignment horizontal="center" vertical="center" wrapText="1"/>
    </xf>
    <xf numFmtId="0" fontId="8" fillId="6" borderId="38" xfId="0" applyFont="1" applyFill="1" applyBorder="1" applyAlignment="1">
      <alignment horizontal="center" vertical="center" wrapText="1"/>
    </xf>
    <xf numFmtId="0" fontId="8" fillId="6" borderId="64" xfId="0" applyFont="1" applyFill="1" applyBorder="1" applyAlignment="1">
      <alignment horizontal="center" vertical="center" wrapText="1"/>
    </xf>
    <xf numFmtId="0" fontId="18" fillId="0" borderId="1" xfId="0" applyFont="1" applyBorder="1" applyAlignment="1">
      <alignment horizontal="center" vertical="center" wrapText="1"/>
    </xf>
    <xf numFmtId="0" fontId="0" fillId="0" borderId="3" xfId="0"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8" fillId="0" borderId="10" xfId="0" applyFont="1" applyBorder="1" applyAlignment="1">
      <alignment horizontal="center" vertical="center" wrapText="1"/>
    </xf>
    <xf numFmtId="0" fontId="8" fillId="0" borderId="28"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28" xfId="0" applyFont="1" applyBorder="1" applyAlignment="1">
      <alignment horizontal="center" vertical="center" wrapText="1"/>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0" fillId="0" borderId="29" xfId="0" applyBorder="1" applyAlignment="1">
      <alignment horizontal="center" vertical="center" wrapText="1"/>
    </xf>
    <xf numFmtId="0" fontId="8" fillId="0" borderId="2" xfId="0" applyFont="1" applyBorder="1" applyAlignment="1">
      <alignment horizontal="center" vertical="center" wrapText="1"/>
    </xf>
    <xf numFmtId="0" fontId="8" fillId="3" borderId="1"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25"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11" xfId="0" applyFont="1" applyBorder="1" applyAlignment="1">
      <alignment horizontal="center" vertical="center" wrapText="1"/>
    </xf>
    <xf numFmtId="0" fontId="0" fillId="0" borderId="9"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7" fillId="5" borderId="59" xfId="0" applyFont="1" applyFill="1" applyBorder="1" applyAlignment="1">
      <alignment horizontal="center" vertical="center"/>
    </xf>
    <xf numFmtId="0" fontId="4" fillId="0" borderId="7"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1" xfId="0" applyFont="1" applyBorder="1" applyAlignment="1">
      <alignment horizontal="center" vertical="center" wrapText="1"/>
    </xf>
    <xf numFmtId="0" fontId="4" fillId="0" borderId="1" xfId="0" applyNumberFormat="1" applyFont="1" applyBorder="1" applyAlignment="1">
      <alignment horizontal="center" vertical="center" wrapText="1"/>
    </xf>
    <xf numFmtId="0" fontId="7" fillId="6" borderId="1" xfId="0" applyFont="1" applyFill="1" applyBorder="1" applyAlignment="1">
      <alignment horizontal="center" vertical="center"/>
    </xf>
    <xf numFmtId="0" fontId="8" fillId="0" borderId="60" xfId="0" applyFont="1" applyBorder="1" applyAlignment="1">
      <alignment horizontal="center" vertical="center" wrapText="1"/>
    </xf>
    <xf numFmtId="0" fontId="8" fillId="0" borderId="62" xfId="0" applyFont="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28" xfId="0" applyFont="1" applyBorder="1" applyAlignment="1">
      <alignment horizontal="center" vertical="center"/>
    </xf>
    <xf numFmtId="0" fontId="7" fillId="5" borderId="1" xfId="0" applyFont="1" applyFill="1" applyBorder="1" applyAlignment="1">
      <alignment horizontal="center" vertical="center"/>
    </xf>
    <xf numFmtId="0" fontId="4" fillId="0" borderId="1" xfId="0" applyFont="1" applyBorder="1" applyAlignment="1">
      <alignment horizontal="left" vertical="center" wrapText="1"/>
    </xf>
    <xf numFmtId="0" fontId="8" fillId="0" borderId="1" xfId="0" applyFont="1" applyBorder="1" applyAlignment="1">
      <alignment horizontal="center" vertical="center"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6" borderId="60" xfId="0" applyFont="1" applyFill="1" applyBorder="1" applyAlignment="1">
      <alignment horizontal="center" vertical="center"/>
    </xf>
    <xf numFmtId="0" fontId="7" fillId="6" borderId="56" xfId="0" applyFont="1" applyFill="1" applyBorder="1" applyAlignment="1">
      <alignment horizontal="center" vertical="center"/>
    </xf>
    <xf numFmtId="0" fontId="7" fillId="6" borderId="62" xfId="0" applyFont="1" applyFill="1" applyBorder="1" applyAlignment="1">
      <alignment horizontal="center" vertical="center"/>
    </xf>
    <xf numFmtId="0" fontId="15" fillId="0" borderId="44" xfId="0" applyFont="1" applyBorder="1" applyAlignment="1">
      <alignment horizontal="center" vertical="center" wrapText="1"/>
    </xf>
    <xf numFmtId="0" fontId="15" fillId="0" borderId="42" xfId="0" applyFont="1" applyBorder="1" applyAlignment="1">
      <alignment horizontal="center" vertical="center" wrapText="1"/>
    </xf>
    <xf numFmtId="0" fontId="7" fillId="15" borderId="37" xfId="0" applyFont="1" applyFill="1" applyBorder="1" applyAlignment="1">
      <alignment horizontal="center" vertical="center"/>
    </xf>
    <xf numFmtId="0" fontId="7" fillId="15" borderId="38" xfId="0" applyFont="1" applyFill="1" applyBorder="1" applyAlignment="1">
      <alignment horizontal="center" vertical="center"/>
    </xf>
    <xf numFmtId="0" fontId="7" fillId="15" borderId="1" xfId="0" applyFont="1" applyFill="1" applyBorder="1" applyAlignment="1">
      <alignment horizontal="center" vertical="center" wrapText="1"/>
    </xf>
    <xf numFmtId="0" fontId="7" fillId="15" borderId="1" xfId="0" applyFont="1" applyFill="1" applyBorder="1" applyAlignment="1">
      <alignment horizontal="center" vertical="center"/>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7" fillId="15" borderId="8" xfId="0" applyFont="1" applyFill="1" applyBorder="1" applyAlignment="1">
      <alignment horizontal="center" vertical="center"/>
    </xf>
    <xf numFmtId="0" fontId="7" fillId="15" borderId="61" xfId="0" applyFont="1" applyFill="1" applyBorder="1" applyAlignment="1">
      <alignment horizontal="center" vertical="center"/>
    </xf>
    <xf numFmtId="0" fontId="7" fillId="15" borderId="7" xfId="0" applyFont="1" applyFill="1" applyBorder="1" applyAlignment="1">
      <alignment horizontal="center" vertical="center"/>
    </xf>
    <xf numFmtId="0" fontId="7" fillId="15" borderId="9" xfId="0" applyFont="1" applyFill="1" applyBorder="1" applyAlignment="1">
      <alignment horizontal="center" vertical="center"/>
    </xf>
    <xf numFmtId="0" fontId="0" fillId="0" borderId="1" xfId="0" applyBorder="1" applyAlignment="1">
      <alignment horizontal="left" vertical="top" wrapText="1"/>
    </xf>
    <xf numFmtId="0" fontId="13" fillId="0" borderId="1" xfId="0" applyFont="1" applyBorder="1" applyAlignment="1">
      <alignment horizontal="left" vertical="top" wrapText="1"/>
    </xf>
    <xf numFmtId="0" fontId="13" fillId="0" borderId="3" xfId="0" applyFont="1" applyBorder="1" applyAlignment="1">
      <alignment horizontal="left" vertical="top" wrapText="1"/>
    </xf>
    <xf numFmtId="0" fontId="15" fillId="0" borderId="26"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40" xfId="0" applyFont="1" applyBorder="1" applyAlignment="1">
      <alignment horizontal="center" vertical="center" wrapText="1"/>
    </xf>
    <xf numFmtId="0" fontId="0" fillId="0" borderId="22" xfId="0" applyBorder="1" applyAlignment="1">
      <alignment horizontal="center"/>
    </xf>
    <xf numFmtId="0" fontId="5" fillId="5" borderId="7"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9" xfId="0" applyFont="1" applyFill="1" applyBorder="1" applyAlignment="1">
      <alignment horizontal="center" vertical="center"/>
    </xf>
    <xf numFmtId="0" fontId="5" fillId="5" borderId="1"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8" xfId="0" applyFont="1" applyFill="1" applyBorder="1" applyAlignment="1">
      <alignment horizontal="center" vertical="center"/>
    </xf>
    <xf numFmtId="0" fontId="5" fillId="5" borderId="2" xfId="0" applyFont="1" applyFill="1" applyBorder="1" applyAlignment="1">
      <alignment horizontal="center" vertical="center"/>
    </xf>
    <xf numFmtId="0" fontId="0" fillId="0" borderId="60" xfId="0" applyBorder="1" applyAlignment="1">
      <alignment horizontal="center"/>
    </xf>
    <xf numFmtId="0" fontId="0" fillId="0" borderId="56" xfId="0" applyBorder="1" applyAlignment="1">
      <alignment horizontal="center"/>
    </xf>
    <xf numFmtId="0" fontId="0" fillId="0" borderId="62" xfId="0" applyBorder="1" applyAlignment="1">
      <alignment horizontal="center"/>
    </xf>
    <xf numFmtId="0" fontId="4" fillId="0" borderId="1" xfId="0" applyFont="1" applyBorder="1" applyAlignment="1">
      <alignment horizontal="left" vertical="top" wrapText="1"/>
    </xf>
    <xf numFmtId="0" fontId="24" fillId="0" borderId="1" xfId="0" applyFont="1"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8" xfId="0" applyBorder="1" applyAlignment="1">
      <alignment horizontal="center" vertical="center"/>
    </xf>
    <xf numFmtId="0" fontId="19" fillId="14" borderId="60" xfId="0" applyFont="1" applyFill="1" applyBorder="1" applyAlignment="1">
      <alignment horizontal="center"/>
    </xf>
    <xf numFmtId="0" fontId="19" fillId="14" borderId="62" xfId="0" applyFont="1" applyFill="1" applyBorder="1" applyAlignment="1">
      <alignment horizontal="center"/>
    </xf>
    <xf numFmtId="0" fontId="10" fillId="14" borderId="1" xfId="0" applyFont="1" applyFill="1" applyBorder="1" applyAlignment="1">
      <alignment horizontal="center" vertical="center"/>
    </xf>
    <xf numFmtId="0" fontId="0" fillId="0" borderId="8"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15" fillId="0" borderId="5" xfId="0" applyFont="1" applyBorder="1" applyAlignment="1">
      <alignment horizontal="center" vertical="center" wrapText="1"/>
    </xf>
    <xf numFmtId="49" fontId="7" fillId="6" borderId="1" xfId="0" applyNumberFormat="1" applyFont="1" applyFill="1" applyBorder="1" applyAlignment="1">
      <alignment horizontal="center" vertical="center"/>
    </xf>
    <xf numFmtId="0" fontId="7" fillId="6" borderId="60" xfId="0" applyFont="1" applyFill="1" applyBorder="1" applyAlignment="1">
      <alignment horizontal="center" vertical="center" wrapText="1"/>
    </xf>
    <xf numFmtId="0" fontId="7" fillId="6" borderId="56" xfId="0" applyFont="1" applyFill="1" applyBorder="1" applyAlignment="1">
      <alignment horizontal="center" vertical="center" wrapText="1"/>
    </xf>
    <xf numFmtId="0" fontId="7" fillId="6" borderId="62" xfId="0" applyFont="1" applyFill="1" applyBorder="1" applyAlignment="1">
      <alignment horizontal="center" vertical="center" wrapText="1"/>
    </xf>
    <xf numFmtId="0" fontId="0" fillId="0" borderId="37" xfId="0" applyBorder="1" applyAlignment="1">
      <alignment horizontal="center"/>
    </xf>
    <xf numFmtId="0" fontId="9" fillId="14" borderId="1" xfId="0" applyFont="1" applyFill="1" applyBorder="1" applyAlignment="1">
      <alignment horizontal="center" wrapText="1"/>
    </xf>
    <xf numFmtId="0" fontId="6" fillId="0" borderId="7" xfId="0" applyFont="1" applyBorder="1" applyAlignment="1">
      <alignment horizontal="left" vertical="center" wrapText="1"/>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10" fillId="3" borderId="0" xfId="0" applyFont="1" applyFill="1" applyAlignment="1">
      <alignment horizontal="center" vertical="top"/>
    </xf>
    <xf numFmtId="0" fontId="0" fillId="7" borderId="33" xfId="0" applyFill="1" applyBorder="1" applyAlignment="1">
      <alignment horizontal="center"/>
    </xf>
    <xf numFmtId="0" fontId="0" fillId="8" borderId="31" xfId="0" applyFill="1" applyBorder="1" applyAlignment="1">
      <alignment horizontal="center"/>
    </xf>
    <xf numFmtId="0" fontId="0" fillId="9" borderId="31" xfId="0" applyFill="1" applyBorder="1" applyAlignment="1">
      <alignment horizontal="center" vertical="center" wrapText="1"/>
    </xf>
    <xf numFmtId="0" fontId="0" fillId="9" borderId="31" xfId="0" applyFill="1" applyBorder="1" applyAlignment="1">
      <alignment horizontal="center" vertical="center"/>
    </xf>
    <xf numFmtId="0" fontId="0" fillId="10" borderId="51" xfId="0" applyFill="1" applyBorder="1" applyAlignment="1">
      <alignment horizontal="center" vertical="center" wrapText="1"/>
    </xf>
    <xf numFmtId="0" fontId="0" fillId="10" borderId="52" xfId="0" applyFill="1" applyBorder="1" applyAlignment="1">
      <alignment horizontal="center" vertical="center" wrapText="1"/>
    </xf>
    <xf numFmtId="0" fontId="0" fillId="10" borderId="31" xfId="0" applyFill="1" applyBorder="1" applyAlignment="1">
      <alignment horizontal="center"/>
    </xf>
    <xf numFmtId="0" fontId="0" fillId="7" borderId="31" xfId="0" applyFill="1" applyBorder="1" applyAlignment="1">
      <alignment horizontal="center"/>
    </xf>
    <xf numFmtId="0" fontId="0" fillId="8" borderId="31" xfId="0" applyFill="1" applyBorder="1" applyAlignment="1">
      <alignment horizontal="center" vertical="center" wrapText="1"/>
    </xf>
    <xf numFmtId="0" fontId="0" fillId="8" borderId="31" xfId="0" applyFill="1" applyBorder="1" applyAlignment="1">
      <alignment horizontal="center" vertical="center"/>
    </xf>
    <xf numFmtId="0" fontId="0" fillId="9" borderId="51" xfId="0" applyFill="1" applyBorder="1" applyAlignment="1">
      <alignment horizontal="center" vertical="center" wrapText="1"/>
    </xf>
    <xf numFmtId="0" fontId="0" fillId="9" borderId="52" xfId="0" applyFill="1" applyBorder="1" applyAlignment="1">
      <alignment horizontal="center" vertical="center"/>
    </xf>
    <xf numFmtId="0" fontId="0" fillId="7" borderId="34" xfId="0" applyFill="1" applyBorder="1" applyAlignment="1">
      <alignment horizontal="center"/>
    </xf>
    <xf numFmtId="0" fontId="0" fillId="7" borderId="32" xfId="0" applyFill="1" applyBorder="1" applyAlignment="1">
      <alignment horizontal="center"/>
    </xf>
    <xf numFmtId="0" fontId="0" fillId="8" borderId="32" xfId="0" applyFill="1" applyBorder="1" applyAlignment="1">
      <alignment horizontal="center"/>
    </xf>
    <xf numFmtId="0" fontId="0" fillId="9" borderId="31" xfId="0" applyFill="1" applyBorder="1" applyAlignment="1">
      <alignment horizontal="center"/>
    </xf>
    <xf numFmtId="0" fontId="0" fillId="9" borderId="32" xfId="0" applyFill="1" applyBorder="1" applyAlignment="1">
      <alignment horizontal="center"/>
    </xf>
    <xf numFmtId="0" fontId="0" fillId="8" borderId="33" xfId="0" applyFill="1" applyBorder="1" applyAlignment="1">
      <alignment horizontal="center"/>
    </xf>
    <xf numFmtId="0" fontId="7" fillId="5" borderId="8" xfId="0" applyFont="1" applyFill="1" applyBorder="1" applyAlignment="1">
      <alignment horizontal="center"/>
    </xf>
    <xf numFmtId="0" fontId="7" fillId="5" borderId="7" xfId="0" applyFont="1" applyFill="1" applyBorder="1" applyAlignment="1">
      <alignment horizontal="center"/>
    </xf>
    <xf numFmtId="0" fontId="7" fillId="5" borderId="9" xfId="0" applyFont="1" applyFill="1" applyBorder="1" applyAlignment="1">
      <alignment horizontal="center"/>
    </xf>
    <xf numFmtId="0" fontId="8" fillId="6" borderId="1" xfId="0" applyFont="1" applyFill="1" applyBorder="1" applyAlignment="1">
      <alignment horizontal="left" vertical="center"/>
    </xf>
    <xf numFmtId="0" fontId="8" fillId="6" borderId="3" xfId="0" applyFont="1" applyFill="1" applyBorder="1" applyAlignment="1">
      <alignment horizontal="left" vertical="center"/>
    </xf>
    <xf numFmtId="0" fontId="2" fillId="6" borderId="1" xfId="0" applyFont="1" applyFill="1" applyBorder="1" applyAlignment="1">
      <alignment horizontal="left" vertical="center" wrapText="1"/>
    </xf>
    <xf numFmtId="0" fontId="2" fillId="6" borderId="3" xfId="0" applyFont="1" applyFill="1" applyBorder="1" applyAlignment="1">
      <alignment horizontal="left" vertical="center" wrapText="1"/>
    </xf>
    <xf numFmtId="0" fontId="2" fillId="6" borderId="48" xfId="0" applyFont="1" applyFill="1" applyBorder="1" applyAlignment="1">
      <alignment horizontal="left" vertical="center" wrapText="1"/>
    </xf>
    <xf numFmtId="0" fontId="2" fillId="6" borderId="49" xfId="0" applyFont="1" applyFill="1" applyBorder="1" applyAlignment="1">
      <alignment horizontal="left" vertical="center" wrapText="1"/>
    </xf>
    <xf numFmtId="0" fontId="2" fillId="6" borderId="50" xfId="0" applyFont="1" applyFill="1" applyBorder="1" applyAlignment="1">
      <alignment horizontal="left" vertical="center" wrapText="1"/>
    </xf>
    <xf numFmtId="0" fontId="9" fillId="3" borderId="0" xfId="0" applyFont="1" applyFill="1" applyAlignment="1">
      <alignment horizontal="center"/>
    </xf>
    <xf numFmtId="0" fontId="9" fillId="3" borderId="22" xfId="0" applyFont="1" applyFill="1" applyBorder="1" applyAlignment="1">
      <alignment horizontal="center"/>
    </xf>
    <xf numFmtId="0" fontId="10" fillId="0" borderId="39" xfId="0" applyFont="1" applyBorder="1" applyAlignment="1">
      <alignment vertical="center" textRotation="90"/>
    </xf>
    <xf numFmtId="0" fontId="0" fillId="9" borderId="33" xfId="0" applyFill="1" applyBorder="1" applyAlignment="1">
      <alignment horizontal="center"/>
    </xf>
    <xf numFmtId="0" fontId="3" fillId="0" borderId="1" xfId="0" applyFont="1" applyBorder="1" applyAlignment="1">
      <alignment horizontal="center" vertical="center" wrapText="1"/>
    </xf>
    <xf numFmtId="0" fontId="0" fillId="10" borderId="51" xfId="0" applyFill="1" applyBorder="1" applyAlignment="1">
      <alignment horizontal="center" vertical="center"/>
    </xf>
    <xf numFmtId="0" fontId="0" fillId="10" borderId="52" xfId="0" applyFill="1" applyBorder="1" applyAlignment="1">
      <alignment horizontal="center" vertical="center"/>
    </xf>
    <xf numFmtId="0" fontId="4" fillId="0" borderId="53"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4" fillId="6" borderId="20" xfId="0" applyFont="1" applyFill="1" applyBorder="1" applyAlignment="1">
      <alignment horizontal="center" vertical="center" wrapText="1"/>
    </xf>
    <xf numFmtId="0" fontId="4" fillId="6" borderId="27" xfId="0" applyFont="1" applyFill="1" applyBorder="1" applyAlignment="1">
      <alignment horizontal="center" vertical="center" wrapText="1"/>
    </xf>
    <xf numFmtId="0" fontId="4" fillId="0" borderId="11" xfId="0" applyFont="1" applyBorder="1" applyAlignment="1">
      <alignment horizontal="left" vertical="center" wrapText="1"/>
    </xf>
    <xf numFmtId="0" fontId="4" fillId="0" borderId="18" xfId="0" applyFont="1" applyBorder="1" applyAlignment="1">
      <alignment horizontal="center" vertical="center" wrapText="1"/>
    </xf>
    <xf numFmtId="0" fontId="4" fillId="0" borderId="16" xfId="0" applyFont="1" applyBorder="1" applyAlignment="1">
      <alignment horizontal="center" vertical="center" wrapText="1"/>
    </xf>
    <xf numFmtId="0" fontId="17" fillId="0" borderId="28" xfId="0" applyFont="1" applyBorder="1" applyAlignment="1">
      <alignment horizontal="center" vertical="center"/>
    </xf>
    <xf numFmtId="0" fontId="17" fillId="0" borderId="1" xfId="0" applyFont="1" applyBorder="1" applyAlignment="1">
      <alignment horizontal="center" vertical="center"/>
    </xf>
    <xf numFmtId="0" fontId="14" fillId="13" borderId="9" xfId="0" applyFont="1" applyFill="1" applyBorder="1" applyAlignment="1">
      <alignment horizontal="center" vertical="center" wrapText="1"/>
    </xf>
    <xf numFmtId="0" fontId="14" fillId="13" borderId="6" xfId="0" applyFont="1" applyFill="1" applyBorder="1" applyAlignment="1">
      <alignment horizontal="center" vertical="center" wrapText="1"/>
    </xf>
    <xf numFmtId="0" fontId="5" fillId="13" borderId="8" xfId="0" applyFont="1" applyFill="1" applyBorder="1" applyAlignment="1">
      <alignment horizontal="center" vertical="center"/>
    </xf>
    <xf numFmtId="0" fontId="5" fillId="13" borderId="4" xfId="0" applyFont="1" applyFill="1" applyBorder="1" applyAlignment="1">
      <alignment horizontal="center" vertical="center"/>
    </xf>
    <xf numFmtId="0" fontId="5" fillId="13" borderId="65" xfId="0" applyFont="1" applyFill="1" applyBorder="1" applyAlignment="1">
      <alignment horizontal="center" vertical="center"/>
    </xf>
    <xf numFmtId="0" fontId="5" fillId="13" borderId="66" xfId="0" applyFont="1" applyFill="1" applyBorder="1" applyAlignment="1">
      <alignment horizontal="center" vertical="center"/>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7" xfId="0" applyFont="1" applyFill="1" applyBorder="1" applyAlignment="1">
      <alignment horizontal="center" vertical="center"/>
    </xf>
    <xf numFmtId="0" fontId="9" fillId="12" borderId="7" xfId="0" applyFont="1" applyFill="1" applyBorder="1" applyAlignment="1">
      <alignment horizontal="center" vertical="center" wrapText="1"/>
    </xf>
    <xf numFmtId="0" fontId="9" fillId="12" borderId="5" xfId="0" applyFont="1" applyFill="1" applyBorder="1" applyAlignment="1">
      <alignment horizontal="center" vertical="center" wrapText="1"/>
    </xf>
    <xf numFmtId="0" fontId="0" fillId="0" borderId="30" xfId="0" applyBorder="1" applyAlignment="1">
      <alignment horizontal="center"/>
    </xf>
    <xf numFmtId="0" fontId="15" fillId="0" borderId="18" xfId="0" applyFont="1" applyBorder="1" applyAlignment="1">
      <alignment horizontal="center" vertical="center" wrapText="1"/>
    </xf>
    <xf numFmtId="0" fontId="4" fillId="19" borderId="30" xfId="0" applyFont="1" applyFill="1" applyBorder="1" applyAlignment="1">
      <alignment horizontal="center" vertical="center" wrapText="1"/>
    </xf>
    <xf numFmtId="0" fontId="4" fillId="19" borderId="20" xfId="0" applyFont="1" applyFill="1" applyBorder="1" applyAlignment="1">
      <alignment horizontal="center" vertical="center" wrapText="1"/>
    </xf>
    <xf numFmtId="0" fontId="4" fillId="19" borderId="27"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36"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17" fillId="0" borderId="65" xfId="0" applyFont="1" applyBorder="1" applyAlignment="1">
      <alignment horizontal="center" vertical="center"/>
    </xf>
    <xf numFmtId="0" fontId="17" fillId="0" borderId="11" xfId="0" applyFont="1" applyBorder="1" applyAlignment="1">
      <alignment horizontal="center" vertical="center"/>
    </xf>
    <xf numFmtId="0" fontId="5" fillId="13" borderId="25" xfId="0" applyFont="1" applyFill="1" applyBorder="1" applyAlignment="1">
      <alignment horizontal="center" vertical="center"/>
    </xf>
    <xf numFmtId="0" fontId="4" fillId="3" borderId="65"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0" borderId="65" xfId="0" applyFont="1" applyBorder="1" applyAlignment="1">
      <alignment horizontal="left" vertical="center" wrapText="1"/>
    </xf>
    <xf numFmtId="0" fontId="4" fillId="0" borderId="65" xfId="0" applyFont="1" applyBorder="1" applyAlignment="1">
      <alignment horizontal="center" vertical="center" wrapText="1"/>
    </xf>
    <xf numFmtId="0" fontId="5" fillId="13" borderId="28" xfId="0" applyFont="1" applyFill="1" applyBorder="1" applyAlignment="1">
      <alignment horizontal="center" vertical="center"/>
    </xf>
    <xf numFmtId="0" fontId="5" fillId="13" borderId="30" xfId="0" applyFont="1" applyFill="1" applyBorder="1" applyAlignment="1">
      <alignment horizontal="center" vertical="center"/>
    </xf>
    <xf numFmtId="0" fontId="5" fillId="13" borderId="27" xfId="0" applyFont="1" applyFill="1" applyBorder="1" applyAlignment="1">
      <alignment horizontal="center" vertical="center"/>
    </xf>
    <xf numFmtId="0" fontId="14" fillId="13" borderId="46" xfId="0" applyFont="1" applyFill="1" applyBorder="1" applyAlignment="1">
      <alignment horizontal="center" vertical="center" wrapText="1"/>
    </xf>
    <xf numFmtId="0" fontId="14" fillId="13" borderId="47" xfId="0" applyFont="1" applyFill="1" applyBorder="1" applyAlignment="1">
      <alignment horizontal="center" vertical="center" wrapText="1"/>
    </xf>
    <xf numFmtId="0" fontId="4" fillId="22" borderId="36" xfId="0" applyFont="1" applyFill="1" applyBorder="1" applyAlignment="1">
      <alignment horizontal="center" vertical="center" wrapText="1"/>
    </xf>
    <xf numFmtId="0" fontId="4" fillId="22" borderId="17" xfId="0" applyFont="1" applyFill="1" applyBorder="1" applyAlignment="1">
      <alignment horizontal="center" vertical="center" wrapText="1"/>
    </xf>
    <xf numFmtId="0" fontId="5" fillId="13" borderId="11" xfId="0" applyFont="1" applyFill="1" applyBorder="1" applyAlignment="1">
      <alignment horizontal="center" vertical="center"/>
    </xf>
    <xf numFmtId="0" fontId="4" fillId="0" borderId="3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20" borderId="36" xfId="0" applyFont="1" applyFill="1" applyBorder="1" applyAlignment="1">
      <alignment horizontal="center" vertical="center" wrapText="1"/>
    </xf>
    <xf numFmtId="0" fontId="4" fillId="20" borderId="17"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28" xfId="0" applyFont="1" applyFill="1" applyBorder="1" applyAlignment="1">
      <alignment horizontal="center" vertical="center" wrapText="1"/>
    </xf>
    <xf numFmtId="0" fontId="4" fillId="0" borderId="17" xfId="0" applyFont="1" applyBorder="1" applyAlignment="1">
      <alignment horizontal="center" vertical="center" wrapText="1"/>
    </xf>
    <xf numFmtId="0" fontId="4" fillId="3" borderId="30" xfId="0" applyFont="1" applyFill="1" applyBorder="1" applyAlignment="1">
      <alignment horizontal="center" vertical="center" wrapText="1"/>
    </xf>
    <xf numFmtId="0" fontId="4" fillId="0" borderId="43" xfId="0" applyFont="1" applyBorder="1" applyAlignment="1">
      <alignment horizontal="center" vertical="center" wrapText="1"/>
    </xf>
    <xf numFmtId="0" fontId="17" fillId="0" borderId="9" xfId="0" applyFont="1" applyBorder="1" applyAlignment="1">
      <alignment horizontal="center" vertical="center"/>
    </xf>
    <xf numFmtId="0" fontId="17" fillId="0" borderId="3" xfId="0" applyFont="1" applyBorder="1" applyAlignment="1">
      <alignment horizontal="center" vertical="center"/>
    </xf>
    <xf numFmtId="0" fontId="4" fillId="20" borderId="20" xfId="0" applyFont="1" applyFill="1" applyBorder="1" applyAlignment="1">
      <alignment horizontal="center" vertical="center" wrapText="1"/>
    </xf>
    <xf numFmtId="0" fontId="4" fillId="20" borderId="27" xfId="0" applyFont="1" applyFill="1" applyBorder="1" applyAlignment="1">
      <alignment horizontal="center" vertical="center" wrapText="1"/>
    </xf>
    <xf numFmtId="0" fontId="0" fillId="0" borderId="21" xfId="0" applyBorder="1" applyAlignment="1">
      <alignment horizontal="center"/>
    </xf>
    <xf numFmtId="0" fontId="0" fillId="0" borderId="24" xfId="0" applyBorder="1" applyAlignment="1">
      <alignment horizontal="center"/>
    </xf>
    <xf numFmtId="0" fontId="4" fillId="0" borderId="0" xfId="0" applyFont="1" applyAlignment="1">
      <alignment horizontal="center"/>
    </xf>
    <xf numFmtId="0" fontId="4" fillId="0" borderId="7" xfId="0" applyFont="1" applyBorder="1" applyAlignment="1">
      <alignment horizontal="left" vertical="center" wrapText="1"/>
    </xf>
    <xf numFmtId="0" fontId="4" fillId="0" borderId="5" xfId="0" applyFont="1" applyBorder="1" applyAlignment="1">
      <alignment horizontal="left" vertical="center" wrapText="1"/>
    </xf>
    <xf numFmtId="0" fontId="5" fillId="13" borderId="10" xfId="0" applyFont="1" applyFill="1" applyBorder="1" applyAlignment="1">
      <alignment horizontal="center" vertical="center" wrapText="1"/>
    </xf>
    <xf numFmtId="0" fontId="5" fillId="13" borderId="65" xfId="0" applyFont="1" applyFill="1" applyBorder="1" applyAlignment="1">
      <alignment horizontal="center" vertical="center" wrapText="1"/>
    </xf>
    <xf numFmtId="0" fontId="5" fillId="13" borderId="66" xfId="0" applyFont="1" applyFill="1" applyBorder="1" applyAlignment="1">
      <alignment horizontal="center" vertical="center" wrapText="1"/>
    </xf>
    <xf numFmtId="0" fontId="5" fillId="13" borderId="59" xfId="0" applyFont="1" applyFill="1" applyBorder="1" applyAlignment="1">
      <alignment horizontal="center" vertical="center"/>
    </xf>
    <xf numFmtId="0" fontId="5" fillId="13" borderId="57" xfId="0" applyFont="1" applyFill="1" applyBorder="1" applyAlignment="1">
      <alignment horizontal="center" vertical="center"/>
    </xf>
    <xf numFmtId="0" fontId="5" fillId="13" borderId="61" xfId="0" applyFont="1" applyFill="1" applyBorder="1" applyAlignment="1">
      <alignment horizontal="center" vertical="center"/>
    </xf>
    <xf numFmtId="0" fontId="9" fillId="12" borderId="65" xfId="0" applyFont="1" applyFill="1" applyBorder="1" applyAlignment="1">
      <alignment horizontal="center" vertical="center" wrapText="1"/>
    </xf>
    <xf numFmtId="0" fontId="9" fillId="12" borderId="66" xfId="0" applyFont="1" applyFill="1" applyBorder="1" applyAlignment="1">
      <alignment horizontal="center" vertical="center" wrapText="1"/>
    </xf>
    <xf numFmtId="0" fontId="4" fillId="21" borderId="20" xfId="0" applyFont="1" applyFill="1" applyBorder="1" applyAlignment="1">
      <alignment horizontal="center" vertical="center" wrapText="1"/>
    </xf>
    <xf numFmtId="0" fontId="4" fillId="21" borderId="27" xfId="0" applyFont="1" applyFill="1" applyBorder="1" applyAlignment="1">
      <alignment horizontal="center" vertical="center" wrapText="1"/>
    </xf>
    <xf numFmtId="0" fontId="5" fillId="0" borderId="10"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NumberFormat="1" applyFont="1" applyBorder="1" applyAlignment="1">
      <alignment horizontal="center" vertical="center"/>
    </xf>
    <xf numFmtId="0" fontId="4" fillId="0" borderId="4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47" xfId="0" applyFont="1" applyBorder="1" applyAlignment="1">
      <alignment horizontal="center" vertical="center" wrapText="1"/>
    </xf>
    <xf numFmtId="0" fontId="5" fillId="13" borderId="1" xfId="0" applyFont="1" applyFill="1" applyBorder="1" applyAlignment="1">
      <alignment horizontal="center" vertical="center" wrapText="1"/>
    </xf>
    <xf numFmtId="0" fontId="5" fillId="13" borderId="1" xfId="0" applyFont="1" applyFill="1" applyBorder="1" applyAlignment="1">
      <alignment horizontal="center" vertical="center"/>
    </xf>
    <xf numFmtId="0" fontId="7" fillId="5" borderId="57" xfId="0" applyFont="1" applyFill="1" applyBorder="1" applyAlignment="1">
      <alignment horizontal="center" vertical="center"/>
    </xf>
    <xf numFmtId="0" fontId="7" fillId="5" borderId="68" xfId="0" applyFont="1" applyFill="1" applyBorder="1" applyAlignment="1">
      <alignment horizontal="center" vertical="center"/>
    </xf>
    <xf numFmtId="0" fontId="1" fillId="5" borderId="48" xfId="0" applyFont="1" applyFill="1" applyBorder="1" applyAlignment="1">
      <alignment horizontal="center" vertical="center" wrapText="1"/>
    </xf>
    <xf numFmtId="0" fontId="1" fillId="5" borderId="49" xfId="0" applyFont="1" applyFill="1" applyBorder="1" applyAlignment="1">
      <alignment horizontal="center" vertical="center" wrapText="1"/>
    </xf>
    <xf numFmtId="0" fontId="1" fillId="5" borderId="50" xfId="0" applyFont="1" applyFill="1" applyBorder="1" applyAlignment="1">
      <alignment horizontal="center" vertical="center" wrapText="1"/>
    </xf>
    <xf numFmtId="0" fontId="9" fillId="13"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13" fillId="0" borderId="9" xfId="0" applyFont="1" applyBorder="1" applyAlignment="1">
      <alignment horizontal="center" vertical="center"/>
    </xf>
    <xf numFmtId="0" fontId="13" fillId="0" borderId="3" xfId="0" applyFont="1" applyBorder="1" applyAlignment="1">
      <alignment horizontal="center" vertical="center"/>
    </xf>
    <xf numFmtId="0" fontId="12"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8"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 xfId="0" applyFont="1" applyBorder="1" applyAlignment="1">
      <alignment horizontal="center" vertical="center" wrapText="1"/>
    </xf>
    <xf numFmtId="0" fontId="12" fillId="0" borderId="7" xfId="0" applyFont="1" applyBorder="1" applyAlignment="1">
      <alignment horizontal="center" vertical="center" wrapText="1"/>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28" xfId="0" applyFont="1" applyBorder="1" applyAlignment="1">
      <alignment horizontal="center" vertical="center"/>
    </xf>
    <xf numFmtId="0" fontId="6" fillId="0" borderId="10" xfId="0" applyFont="1" applyBorder="1" applyAlignment="1">
      <alignment horizontal="center" vertical="center" wrapText="1"/>
    </xf>
    <xf numFmtId="0" fontId="6" fillId="0" borderId="28" xfId="0" applyFont="1" applyBorder="1" applyAlignment="1">
      <alignment horizontal="center" vertical="center" wrapText="1"/>
    </xf>
    <xf numFmtId="0" fontId="6" fillId="3" borderId="10" xfId="0" applyFont="1" applyFill="1" applyBorder="1" applyAlignment="1">
      <alignment horizontal="center" vertical="center"/>
    </xf>
    <xf numFmtId="0" fontId="6" fillId="3" borderId="28" xfId="0" applyFont="1" applyFill="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3" borderId="1" xfId="0" applyFont="1" applyFill="1" applyBorder="1" applyAlignment="1">
      <alignment horizontal="center" vertical="center"/>
    </xf>
    <xf numFmtId="0" fontId="6" fillId="3" borderId="11" xfId="0" applyFont="1" applyFill="1" applyBorder="1" applyAlignment="1">
      <alignment horizontal="center" vertical="center"/>
    </xf>
    <xf numFmtId="0" fontId="6" fillId="0" borderId="13"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11" xfId="0" applyFont="1" applyBorder="1" applyAlignment="1">
      <alignment horizontal="center" vertical="center" wrapText="1"/>
    </xf>
    <xf numFmtId="0" fontId="6"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28"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9B57"/>
      <color rgb="FFFF8837"/>
      <color rgb="FFFFA365"/>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733425</xdr:colOff>
      <xdr:row>0</xdr:row>
      <xdr:rowOff>38100</xdr:rowOff>
    </xdr:from>
    <xdr:to>
      <xdr:col>5</xdr:col>
      <xdr:colOff>1257300</xdr:colOff>
      <xdr:row>3</xdr:row>
      <xdr:rowOff>123825</xdr:rowOff>
    </xdr:to>
    <xdr:pic>
      <xdr:nvPicPr>
        <xdr:cNvPr id="2150" name="1 Imagen" descr="logocapitalmusical">
          <a:extLst>
            <a:ext uri="{FF2B5EF4-FFF2-40B4-BE49-F238E27FC236}">
              <a16:creationId xmlns:a16="http://schemas.microsoft.com/office/drawing/2014/main" id="{00000000-0008-0000-0000-000066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91675" y="38100"/>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143865</xdr:colOff>
      <xdr:row>0</xdr:row>
      <xdr:rowOff>61851</xdr:rowOff>
    </xdr:from>
    <xdr:to>
      <xdr:col>5</xdr:col>
      <xdr:colOff>806219</xdr:colOff>
      <xdr:row>3</xdr:row>
      <xdr:rowOff>185675</xdr:rowOff>
    </xdr:to>
    <xdr:pic>
      <xdr:nvPicPr>
        <xdr:cNvPr id="2" name="1 Imagen" descr="logocapitalmusical">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41949" y="61851"/>
          <a:ext cx="662354" cy="7918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id="{00000000-0008-0000-0A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id="{00000000-0008-0000-0A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id="{00000000-0008-0000-0A00-000002000000}"/>
            </a:ext>
          </a:extLst>
        </xdr:cNvPr>
        <xdr:cNvCxnSpPr/>
      </xdr:nvCxnSpPr>
      <xdr:spPr>
        <a:xfrm flipV="1">
          <a:off x="2247900" y="3003551"/>
          <a:ext cx="0" cy="266700"/>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id="{00000000-0008-0000-0A00-000003000000}"/>
            </a:ext>
          </a:extLst>
        </xdr:cNvPr>
        <xdr:cNvCxnSpPr/>
      </xdr:nvCxnSpPr>
      <xdr:spPr>
        <a:xfrm flipV="1">
          <a:off x="7459136" y="7048500"/>
          <a:ext cx="330199"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66225" y="47625"/>
          <a:ext cx="819150" cy="869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id="{00000000-0008-0000-0C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id="{00000000-0008-0000-0C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9</xdr:col>
      <xdr:colOff>490435</xdr:colOff>
      <xdr:row>0</xdr:row>
      <xdr:rowOff>168613</xdr:rowOff>
    </xdr:from>
    <xdr:to>
      <xdr:col>9</xdr:col>
      <xdr:colOff>1180998</xdr:colOff>
      <xdr:row>3</xdr:row>
      <xdr:rowOff>140038</xdr:rowOff>
    </xdr:to>
    <xdr:pic>
      <xdr:nvPicPr>
        <xdr:cNvPr id="3203" name="1 Imagen" descr="logocapitalmusical">
          <a:extLst>
            <a:ext uri="{FF2B5EF4-FFF2-40B4-BE49-F238E27FC236}">
              <a16:creationId xmlns:a16="http://schemas.microsoft.com/office/drawing/2014/main" id="{00000000-0008-0000-0E00-000083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1419" y="168613"/>
          <a:ext cx="690563" cy="832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490435</xdr:colOff>
      <xdr:row>0</xdr:row>
      <xdr:rowOff>168613</xdr:rowOff>
    </xdr:from>
    <xdr:to>
      <xdr:col>9</xdr:col>
      <xdr:colOff>1180998</xdr:colOff>
      <xdr:row>3</xdr:row>
      <xdr:rowOff>140038</xdr:rowOff>
    </xdr:to>
    <xdr:pic>
      <xdr:nvPicPr>
        <xdr:cNvPr id="4" name="1 Imagen" descr="logocapitalmusical">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226110" y="168613"/>
          <a:ext cx="690563"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7</xdr:col>
      <xdr:colOff>395187</xdr:colOff>
      <xdr:row>0</xdr:row>
      <xdr:rowOff>87549</xdr:rowOff>
    </xdr:from>
    <xdr:to>
      <xdr:col>7</xdr:col>
      <xdr:colOff>1085750</xdr:colOff>
      <xdr:row>3</xdr:row>
      <xdr:rowOff>58974</xdr:rowOff>
    </xdr:to>
    <xdr:pic>
      <xdr:nvPicPr>
        <xdr:cNvPr id="2" name="1 Imagen" descr="logocapitalmusical">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10240" y="87549"/>
          <a:ext cx="690563" cy="832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12</xdr:col>
      <xdr:colOff>253999</xdr:colOff>
      <xdr:row>0</xdr:row>
      <xdr:rowOff>41586</xdr:rowOff>
    </xdr:from>
    <xdr:to>
      <xdr:col>12</xdr:col>
      <xdr:colOff>765109</xdr:colOff>
      <xdr:row>3</xdr:row>
      <xdr:rowOff>127311</xdr:rowOff>
    </xdr:to>
    <xdr:pic>
      <xdr:nvPicPr>
        <xdr:cNvPr id="1134" name="1 Imagen" descr="logocapitalmusical">
          <a:extLst>
            <a:ext uri="{FF2B5EF4-FFF2-40B4-BE49-F238E27FC236}">
              <a16:creationId xmlns:a16="http://schemas.microsoft.com/office/drawing/2014/main" id="{00000000-0008-0000-1000-00006E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7999" y="41586"/>
          <a:ext cx="511110" cy="688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381000</xdr:colOff>
      <xdr:row>0</xdr:row>
      <xdr:rowOff>85725</xdr:rowOff>
    </xdr:from>
    <xdr:to>
      <xdr:col>4</xdr:col>
      <xdr:colOff>1066800</xdr:colOff>
      <xdr:row>3</xdr:row>
      <xdr:rowOff>152400</xdr:rowOff>
    </xdr:to>
    <xdr:pic>
      <xdr:nvPicPr>
        <xdr:cNvPr id="4191" name="1 Imagen" descr="logocapitalmusical">
          <a:extLst>
            <a:ext uri="{FF2B5EF4-FFF2-40B4-BE49-F238E27FC236}">
              <a16:creationId xmlns:a16="http://schemas.microsoft.com/office/drawing/2014/main" id="{00000000-0008-0000-0100-00005F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85725"/>
          <a:ext cx="685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420687</xdr:colOff>
      <xdr:row>0</xdr:row>
      <xdr:rowOff>0</xdr:rowOff>
    </xdr:from>
    <xdr:to>
      <xdr:col>6</xdr:col>
      <xdr:colOff>1106487</xdr:colOff>
      <xdr:row>3</xdr:row>
      <xdr:rowOff>142875</xdr:rowOff>
    </xdr:to>
    <xdr:pic>
      <xdr:nvPicPr>
        <xdr:cNvPr id="5217" name="1 Imagen" descr="logocapitalmusical">
          <a:extLst>
            <a:ext uri="{FF2B5EF4-FFF2-40B4-BE49-F238E27FC236}">
              <a16:creationId xmlns:a16="http://schemas.microsoft.com/office/drawing/2014/main" id="{00000000-0008-0000-0200-000061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28062" y="0"/>
          <a:ext cx="6858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173181</xdr:colOff>
      <xdr:row>0</xdr:row>
      <xdr:rowOff>43296</xdr:rowOff>
    </xdr:from>
    <xdr:to>
      <xdr:col>18</xdr:col>
      <xdr:colOff>151960</xdr:colOff>
      <xdr:row>3</xdr:row>
      <xdr:rowOff>130221</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9048749" y="43296"/>
          <a:ext cx="524301" cy="6584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260395</xdr:colOff>
      <xdr:row>0</xdr:row>
      <xdr:rowOff>67862</xdr:rowOff>
    </xdr:from>
    <xdr:to>
      <xdr:col>9</xdr:col>
      <xdr:colOff>784270</xdr:colOff>
      <xdr:row>3</xdr:row>
      <xdr:rowOff>153587</xdr:rowOff>
    </xdr:to>
    <xdr:pic>
      <xdr:nvPicPr>
        <xdr:cNvPr id="2" name="1 Imagen" descr="logocapitalmusical">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84959" y="67862"/>
          <a:ext cx="523875" cy="650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39687</xdr:colOff>
      <xdr:row>0</xdr:row>
      <xdr:rowOff>63500</xdr:rowOff>
    </xdr:from>
    <xdr:to>
      <xdr:col>9</xdr:col>
      <xdr:colOff>650875</xdr:colOff>
      <xdr:row>3</xdr:row>
      <xdr:rowOff>31750</xdr:rowOff>
    </xdr:to>
    <xdr:pic>
      <xdr:nvPicPr>
        <xdr:cNvPr id="2" name="1 Imagen" descr="logocapitalmusical">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84500" y="63500"/>
          <a:ext cx="611188"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214312</xdr:colOff>
      <xdr:row>0</xdr:row>
      <xdr:rowOff>158749</xdr:rowOff>
    </xdr:from>
    <xdr:to>
      <xdr:col>5</xdr:col>
      <xdr:colOff>825500</xdr:colOff>
      <xdr:row>3</xdr:row>
      <xdr:rowOff>126999</xdr:rowOff>
    </xdr:to>
    <xdr:pic>
      <xdr:nvPicPr>
        <xdr:cNvPr id="2" name="1 Imagen" descr="logocapitalmusical">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3250" y="158749"/>
          <a:ext cx="611188"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19</xdr:col>
      <xdr:colOff>381000</xdr:colOff>
      <xdr:row>0</xdr:row>
      <xdr:rowOff>85725</xdr:rowOff>
    </xdr:from>
    <xdr:to>
      <xdr:col>19</xdr:col>
      <xdr:colOff>1066800</xdr:colOff>
      <xdr:row>3</xdr:row>
      <xdr:rowOff>57150</xdr:rowOff>
    </xdr:to>
    <xdr:pic>
      <xdr:nvPicPr>
        <xdr:cNvPr id="6236" name="1 Imagen" descr="logocapitalmusical">
          <a:extLst>
            <a:ext uri="{FF2B5EF4-FFF2-40B4-BE49-F238E27FC236}">
              <a16:creationId xmlns:a16="http://schemas.microsoft.com/office/drawing/2014/main" id="{00000000-0008-0000-0700-00005C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85725"/>
          <a:ext cx="685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857250</xdr:colOff>
      <xdr:row>0</xdr:row>
      <xdr:rowOff>66676</xdr:rowOff>
    </xdr:from>
    <xdr:to>
      <xdr:col>6</xdr:col>
      <xdr:colOff>352425</xdr:colOff>
      <xdr:row>3</xdr:row>
      <xdr:rowOff>133350</xdr:rowOff>
    </xdr:to>
    <xdr:pic>
      <xdr:nvPicPr>
        <xdr:cNvPr id="4" name="1 Imagen" descr="logocapitalmusical">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01300" y="66676"/>
          <a:ext cx="685800" cy="742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8"/>
  <sheetViews>
    <sheetView tabSelected="1" zoomScaleNormal="100" zoomScalePageLayoutView="130" workbookViewId="0">
      <selection activeCell="B14" sqref="B14"/>
    </sheetView>
  </sheetViews>
  <sheetFormatPr baseColWidth="10" defaultColWidth="11.42578125" defaultRowHeight="15"/>
  <cols>
    <col min="1" max="1" width="31.28515625" style="145" bestFit="1" customWidth="1"/>
    <col min="2" max="2" width="42.85546875" style="145" customWidth="1"/>
    <col min="3" max="3" width="28.42578125" style="145" customWidth="1"/>
    <col min="4" max="4" width="29.85546875" style="145" customWidth="1"/>
    <col min="5" max="5" width="33.7109375" style="145" customWidth="1"/>
    <col min="6" max="6" width="35.42578125" style="145" customWidth="1"/>
    <col min="7" max="16384" width="11.42578125" style="145"/>
  </cols>
  <sheetData>
    <row r="1" spans="1:10" ht="15" customHeight="1">
      <c r="A1" s="218"/>
      <c r="B1" s="230" t="s">
        <v>263</v>
      </c>
      <c r="C1" s="230"/>
      <c r="D1" s="230"/>
      <c r="E1" s="144" t="s">
        <v>1</v>
      </c>
      <c r="F1" s="215"/>
      <c r="G1" s="136"/>
      <c r="J1" s="214"/>
    </row>
    <row r="2" spans="1:10" ht="15" customHeight="1">
      <c r="A2" s="219"/>
      <c r="B2" s="231"/>
      <c r="C2" s="231"/>
      <c r="D2" s="231"/>
      <c r="E2" s="137" t="s">
        <v>2</v>
      </c>
      <c r="F2" s="216"/>
      <c r="G2" s="136"/>
      <c r="J2" s="214"/>
    </row>
    <row r="3" spans="1:10" ht="15" customHeight="1">
      <c r="A3" s="219"/>
      <c r="B3" s="231" t="s">
        <v>292</v>
      </c>
      <c r="C3" s="231"/>
      <c r="D3" s="231"/>
      <c r="E3" s="137" t="s">
        <v>3</v>
      </c>
      <c r="F3" s="216"/>
      <c r="G3" s="136"/>
      <c r="J3" s="214"/>
    </row>
    <row r="4" spans="1:10" ht="15.75" customHeight="1" thickBot="1">
      <c r="A4" s="220"/>
      <c r="B4" s="232"/>
      <c r="C4" s="232"/>
      <c r="D4" s="232"/>
      <c r="E4" s="146" t="s">
        <v>4</v>
      </c>
      <c r="F4" s="217"/>
      <c r="G4" s="136"/>
      <c r="J4" s="214"/>
    </row>
    <row r="5" spans="1:10" ht="15.75" thickBot="1"/>
    <row r="6" spans="1:10" ht="15.75">
      <c r="A6" s="227" t="s">
        <v>5</v>
      </c>
      <c r="B6" s="228"/>
      <c r="C6" s="228"/>
      <c r="D6" s="228"/>
      <c r="E6" s="228"/>
      <c r="F6" s="229"/>
    </row>
    <row r="7" spans="1:10" ht="27" customHeight="1">
      <c r="A7" s="142" t="s">
        <v>6</v>
      </c>
      <c r="B7" s="221" t="s">
        <v>261</v>
      </c>
      <c r="C7" s="222"/>
      <c r="D7" s="222"/>
      <c r="E7" s="222"/>
      <c r="F7" s="223"/>
    </row>
    <row r="8" spans="1:10" ht="71.25" customHeight="1">
      <c r="A8" s="143" t="s">
        <v>8</v>
      </c>
      <c r="B8" s="224" t="s">
        <v>312</v>
      </c>
      <c r="C8" s="225"/>
      <c r="D8" s="225"/>
      <c r="E8" s="225"/>
      <c r="F8" s="226"/>
    </row>
    <row r="9" spans="1:10" ht="22.5" customHeight="1">
      <c r="A9" s="48" t="s">
        <v>10</v>
      </c>
      <c r="B9" s="27" t="s">
        <v>11</v>
      </c>
      <c r="C9" s="27" t="s">
        <v>12</v>
      </c>
      <c r="D9" s="27" t="s">
        <v>11</v>
      </c>
      <c r="E9" s="27" t="s">
        <v>13</v>
      </c>
      <c r="F9" s="28" t="s">
        <v>11</v>
      </c>
    </row>
    <row r="10" spans="1:10" ht="71.099999999999994" customHeight="1">
      <c r="A10" s="149" t="s">
        <v>262</v>
      </c>
      <c r="B10" s="137" t="s">
        <v>343</v>
      </c>
      <c r="C10" s="137" t="s">
        <v>268</v>
      </c>
      <c r="D10" s="147" t="s">
        <v>297</v>
      </c>
      <c r="E10" s="138" t="s">
        <v>274</v>
      </c>
      <c r="F10" s="137" t="s">
        <v>282</v>
      </c>
    </row>
    <row r="11" spans="1:10" ht="71.099999999999994" customHeight="1">
      <c r="A11" s="147" t="s">
        <v>262</v>
      </c>
      <c r="B11" s="137" t="s">
        <v>278</v>
      </c>
      <c r="C11" s="137" t="s">
        <v>269</v>
      </c>
      <c r="D11" s="147" t="s">
        <v>293</v>
      </c>
      <c r="E11" s="140" t="s">
        <v>274</v>
      </c>
      <c r="F11" s="139" t="s">
        <v>287</v>
      </c>
    </row>
    <row r="12" spans="1:10" ht="75">
      <c r="A12" s="148" t="s">
        <v>267</v>
      </c>
      <c r="B12" s="137" t="s">
        <v>281</v>
      </c>
      <c r="C12" s="138" t="s">
        <v>270</v>
      </c>
      <c r="D12" s="137" t="s">
        <v>279</v>
      </c>
      <c r="E12" s="140" t="s">
        <v>274</v>
      </c>
      <c r="F12" s="139" t="s">
        <v>288</v>
      </c>
    </row>
    <row r="13" spans="1:10" ht="45">
      <c r="A13" s="137" t="s">
        <v>264</v>
      </c>
      <c r="B13" s="137" t="s">
        <v>298</v>
      </c>
      <c r="C13" s="138" t="s">
        <v>271</v>
      </c>
      <c r="D13" s="137" t="s">
        <v>291</v>
      </c>
      <c r="E13" s="137" t="s">
        <v>275</v>
      </c>
      <c r="F13" s="137" t="s">
        <v>280</v>
      </c>
    </row>
    <row r="14" spans="1:10" ht="60">
      <c r="A14" s="138" t="s">
        <v>266</v>
      </c>
      <c r="B14" s="137" t="s">
        <v>296</v>
      </c>
      <c r="C14" s="140" t="s">
        <v>272</v>
      </c>
      <c r="D14" s="139" t="s">
        <v>289</v>
      </c>
      <c r="E14" s="138" t="s">
        <v>276</v>
      </c>
      <c r="F14" s="137" t="s">
        <v>294</v>
      </c>
    </row>
    <row r="15" spans="1:10" ht="75">
      <c r="A15" s="140" t="s">
        <v>265</v>
      </c>
      <c r="B15" s="139" t="s">
        <v>295</v>
      </c>
      <c r="C15" s="140" t="s">
        <v>273</v>
      </c>
      <c r="D15" s="137" t="s">
        <v>290</v>
      </c>
    </row>
    <row r="17" spans="1:2">
      <c r="A17" s="158"/>
      <c r="B17" s="158"/>
    </row>
    <row r="18" spans="1:2">
      <c r="A18" s="158"/>
      <c r="B18" s="158"/>
    </row>
  </sheetData>
  <mergeCells count="8">
    <mergeCell ref="J1:J4"/>
    <mergeCell ref="F1:F4"/>
    <mergeCell ref="A1:A4"/>
    <mergeCell ref="B7:F7"/>
    <mergeCell ref="B8:F8"/>
    <mergeCell ref="A6:F6"/>
    <mergeCell ref="B1:D2"/>
    <mergeCell ref="B3:D4"/>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1"/>
  <sheetViews>
    <sheetView topLeftCell="A7" zoomScale="80" zoomScaleNormal="80" zoomScalePageLayoutView="120" workbookViewId="0">
      <selection activeCell="H30" sqref="H30"/>
    </sheetView>
  </sheetViews>
  <sheetFormatPr baseColWidth="10" defaultColWidth="11.42578125" defaultRowHeight="15"/>
  <cols>
    <col min="1" max="1" width="34" customWidth="1"/>
    <col min="2" max="2" width="91" customWidth="1"/>
    <col min="3" max="3" width="16.42578125" customWidth="1"/>
    <col min="4" max="4" width="10.28515625" customWidth="1"/>
    <col min="5" max="5" width="8.28515625" customWidth="1"/>
    <col min="6" max="6" width="15" customWidth="1"/>
  </cols>
  <sheetData>
    <row r="1" spans="1:6" ht="22.5" customHeight="1">
      <c r="A1" s="402"/>
      <c r="B1" s="347" t="s">
        <v>0</v>
      </c>
      <c r="C1" s="412" t="s">
        <v>88</v>
      </c>
      <c r="D1" s="412"/>
      <c r="E1" s="412"/>
      <c r="F1" s="415"/>
    </row>
    <row r="2" spans="1:6" ht="15.75" customHeight="1">
      <c r="A2" s="403"/>
      <c r="B2" s="348"/>
      <c r="C2" s="413" t="s">
        <v>2</v>
      </c>
      <c r="D2" s="413"/>
      <c r="E2" s="413"/>
      <c r="F2" s="416"/>
    </row>
    <row r="3" spans="1:6" ht="15" customHeight="1">
      <c r="A3" s="403"/>
      <c r="B3" s="348" t="s">
        <v>97</v>
      </c>
      <c r="C3" s="413" t="s">
        <v>90</v>
      </c>
      <c r="D3" s="413"/>
      <c r="E3" s="413"/>
      <c r="F3" s="416"/>
    </row>
    <row r="4" spans="1:6" ht="15.75" customHeight="1" thickBot="1">
      <c r="A4" s="404"/>
      <c r="B4" s="405"/>
      <c r="C4" s="414" t="s">
        <v>4</v>
      </c>
      <c r="D4" s="414"/>
      <c r="E4" s="414"/>
      <c r="F4" s="417"/>
    </row>
    <row r="6" spans="1:6" ht="33" customHeight="1">
      <c r="A6" s="100" t="s">
        <v>6</v>
      </c>
      <c r="B6" s="406" t="s">
        <v>317</v>
      </c>
      <c r="C6" s="406"/>
      <c r="D6" s="406"/>
      <c r="E6" s="406"/>
      <c r="F6" s="406"/>
    </row>
    <row r="7" spans="1:6" ht="95.1" customHeight="1">
      <c r="A7" s="101" t="s">
        <v>8</v>
      </c>
      <c r="B7" s="407" t="str">
        <f>CONTEXTO!B8</f>
        <v>PROMOVER PERMANENTEMENTE LOS SERVICIOS DE LOS INVOLUCRADOS EN EL PROCESO, MEDIANTE LA IDENTIFICACIÓN DE LAS NECESIDADES DE LOS DIFERENTES GRUPOS DE INTERÉS QUE ATIENDEN LAS DEPENDENCIAS Y GESTIONAR ALIANZAS O PROYECTOS PRODUCTIVOS COMERCIALES Y/O TURÍSTICOS, DE EMPRENDIMIENTO Y EMPLEABILIDAD PARA PROMOVER EL DESARROLLO ECONÓMICO Y COMPETITIVIDAD DE LOS EMPRENDEDORES, EMPRESARIOS Y CIUDADANOS DEL MUNICIPIO DE IBAGUÉ PREVIO CUMPLIMIENTO DE REQUISITOS</v>
      </c>
      <c r="C7" s="408"/>
      <c r="D7" s="408"/>
      <c r="E7" s="408"/>
      <c r="F7" s="409"/>
    </row>
    <row r="8" spans="1:6">
      <c r="A8" s="410"/>
      <c r="B8" s="410"/>
      <c r="C8" s="410"/>
      <c r="D8" s="410"/>
      <c r="E8" s="410"/>
      <c r="F8" s="410"/>
    </row>
    <row r="9" spans="1:6" ht="34.5" customHeight="1">
      <c r="A9" s="401" t="s">
        <v>98</v>
      </c>
      <c r="B9" s="401" t="s">
        <v>99</v>
      </c>
      <c r="C9" s="401"/>
      <c r="D9" s="411" t="s">
        <v>100</v>
      </c>
      <c r="E9" s="411"/>
      <c r="F9" s="411" t="s">
        <v>101</v>
      </c>
    </row>
    <row r="10" spans="1:6" ht="21" customHeight="1">
      <c r="A10" s="401"/>
      <c r="B10" s="401"/>
      <c r="C10" s="401"/>
      <c r="D10" s="176" t="s">
        <v>102</v>
      </c>
      <c r="E10" s="176" t="s">
        <v>103</v>
      </c>
      <c r="F10" s="411"/>
    </row>
    <row r="11" spans="1:6" ht="26.25" customHeight="1">
      <c r="A11" s="395" t="str">
        <f>+(PROBABILIDAD!A12)</f>
        <v>Probabilidad de que se genere tráficos de influencia para selección de beneficiarios que no cumplan los requisitos establecidos</v>
      </c>
      <c r="B11" s="394" t="s">
        <v>104</v>
      </c>
      <c r="C11" s="394"/>
      <c r="D11" s="128" t="s">
        <v>144</v>
      </c>
      <c r="E11" s="128"/>
      <c r="F11" s="396" t="str">
        <f>IF(D26="X","CATASTROFICO",IF(AND(D30&gt;0,D30&lt;=5),"MODERADO",IF(AND(D30&gt;=6,D30&lt;=11),"MAYOR",IF(AND(D30&gt;=12,D30&lt;=19),"CATASTROFICO"," "))))</f>
        <v>CATASTROFICO</v>
      </c>
    </row>
    <row r="12" spans="1:6" ht="26.25" customHeight="1">
      <c r="A12" s="395"/>
      <c r="B12" s="394" t="s">
        <v>105</v>
      </c>
      <c r="C12" s="394"/>
      <c r="D12" s="128" t="s">
        <v>144</v>
      </c>
      <c r="E12" s="128"/>
      <c r="F12" s="397"/>
    </row>
    <row r="13" spans="1:6" ht="26.25" customHeight="1">
      <c r="A13" s="395"/>
      <c r="B13" s="394" t="s">
        <v>106</v>
      </c>
      <c r="C13" s="394"/>
      <c r="D13" s="128" t="s">
        <v>144</v>
      </c>
      <c r="E13" s="128"/>
      <c r="F13" s="397"/>
    </row>
    <row r="14" spans="1:6" ht="26.25" customHeight="1">
      <c r="A14" s="395"/>
      <c r="B14" s="394" t="s">
        <v>107</v>
      </c>
      <c r="C14" s="394"/>
      <c r="D14" s="128"/>
      <c r="E14" s="128" t="s">
        <v>144</v>
      </c>
      <c r="F14" s="397"/>
    </row>
    <row r="15" spans="1:6" ht="26.25" customHeight="1">
      <c r="A15" s="395"/>
      <c r="B15" s="394" t="s">
        <v>108</v>
      </c>
      <c r="C15" s="394"/>
      <c r="D15" s="128" t="s">
        <v>144</v>
      </c>
      <c r="E15" s="128"/>
      <c r="F15" s="397"/>
    </row>
    <row r="16" spans="1:6" ht="26.25" customHeight="1">
      <c r="A16" s="395"/>
      <c r="B16" s="394" t="s">
        <v>109</v>
      </c>
      <c r="C16" s="394"/>
      <c r="D16" s="128" t="s">
        <v>144</v>
      </c>
      <c r="E16" s="128"/>
      <c r="F16" s="397"/>
    </row>
    <row r="17" spans="1:6" ht="26.25" customHeight="1">
      <c r="A17" s="395"/>
      <c r="B17" s="394" t="s">
        <v>110</v>
      </c>
      <c r="C17" s="394"/>
      <c r="D17" s="128" t="s">
        <v>144</v>
      </c>
      <c r="E17" s="128"/>
      <c r="F17" s="397"/>
    </row>
    <row r="18" spans="1:6" ht="33" customHeight="1">
      <c r="A18" s="395"/>
      <c r="B18" s="394" t="s">
        <v>111</v>
      </c>
      <c r="C18" s="394"/>
      <c r="D18" s="128" t="s">
        <v>144</v>
      </c>
      <c r="E18" s="128"/>
      <c r="F18" s="397"/>
    </row>
    <row r="19" spans="1:6" ht="26.25" customHeight="1">
      <c r="A19" s="395"/>
      <c r="B19" s="394" t="s">
        <v>112</v>
      </c>
      <c r="C19" s="394"/>
      <c r="D19" s="128"/>
      <c r="E19" s="128" t="s">
        <v>144</v>
      </c>
      <c r="F19" s="397"/>
    </row>
    <row r="20" spans="1:6" ht="26.25" customHeight="1">
      <c r="A20" s="395"/>
      <c r="B20" s="394" t="s">
        <v>113</v>
      </c>
      <c r="C20" s="394"/>
      <c r="D20" s="128" t="s">
        <v>144</v>
      </c>
      <c r="E20" s="128"/>
      <c r="F20" s="397"/>
    </row>
    <row r="21" spans="1:6" ht="26.25" customHeight="1">
      <c r="A21" s="395"/>
      <c r="B21" s="394" t="s">
        <v>114</v>
      </c>
      <c r="C21" s="394"/>
      <c r="D21" s="128" t="s">
        <v>144</v>
      </c>
      <c r="E21" s="128"/>
      <c r="F21" s="397"/>
    </row>
    <row r="22" spans="1:6" ht="26.25" customHeight="1">
      <c r="A22" s="395"/>
      <c r="B22" s="394" t="s">
        <v>115</v>
      </c>
      <c r="C22" s="394"/>
      <c r="D22" s="128" t="s">
        <v>144</v>
      </c>
      <c r="E22" s="128"/>
      <c r="F22" s="397"/>
    </row>
    <row r="23" spans="1:6" ht="26.25" customHeight="1">
      <c r="A23" s="395"/>
      <c r="B23" s="394" t="s">
        <v>116</v>
      </c>
      <c r="C23" s="394"/>
      <c r="D23" s="128" t="s">
        <v>144</v>
      </c>
      <c r="E23" s="128"/>
      <c r="F23" s="397"/>
    </row>
    <row r="24" spans="1:6" ht="26.25" customHeight="1">
      <c r="A24" s="395"/>
      <c r="B24" s="394" t="s">
        <v>117</v>
      </c>
      <c r="C24" s="394"/>
      <c r="D24" s="128" t="s">
        <v>144</v>
      </c>
      <c r="E24" s="128"/>
      <c r="F24" s="397"/>
    </row>
    <row r="25" spans="1:6" ht="26.25" customHeight="1">
      <c r="A25" s="395"/>
      <c r="B25" s="394" t="s">
        <v>118</v>
      </c>
      <c r="C25" s="394"/>
      <c r="D25" s="128" t="s">
        <v>144</v>
      </c>
      <c r="E25" s="128"/>
      <c r="F25" s="397"/>
    </row>
    <row r="26" spans="1:6" ht="26.25" customHeight="1">
      <c r="A26" s="395"/>
      <c r="B26" s="394" t="s">
        <v>119</v>
      </c>
      <c r="C26" s="394"/>
      <c r="D26" s="128"/>
      <c r="E26" s="128" t="s">
        <v>144</v>
      </c>
      <c r="F26" s="397"/>
    </row>
    <row r="27" spans="1:6" ht="26.25" customHeight="1">
      <c r="A27" s="395"/>
      <c r="B27" s="394" t="s">
        <v>120</v>
      </c>
      <c r="C27" s="394"/>
      <c r="D27" s="128" t="s">
        <v>144</v>
      </c>
      <c r="E27" s="128"/>
      <c r="F27" s="397"/>
    </row>
    <row r="28" spans="1:6" ht="26.25" customHeight="1">
      <c r="A28" s="395"/>
      <c r="B28" s="394" t="s">
        <v>121</v>
      </c>
      <c r="C28" s="394"/>
      <c r="D28" s="128"/>
      <c r="E28" s="128" t="s">
        <v>144</v>
      </c>
      <c r="F28" s="397"/>
    </row>
    <row r="29" spans="1:6" ht="26.25" customHeight="1">
      <c r="A29" s="395"/>
      <c r="B29" s="394" t="s">
        <v>122</v>
      </c>
      <c r="C29" s="394"/>
      <c r="D29" s="128"/>
      <c r="E29" s="128" t="s">
        <v>144</v>
      </c>
      <c r="F29" s="397"/>
    </row>
    <row r="30" spans="1:6" ht="15.75">
      <c r="A30" s="395"/>
      <c r="B30" s="399" t="s">
        <v>59</v>
      </c>
      <c r="C30" s="400"/>
      <c r="D30" s="104">
        <f>+Hoja3!B54</f>
        <v>14</v>
      </c>
      <c r="E30" s="103"/>
      <c r="F30" s="398"/>
    </row>
    <row r="31" spans="1:6" ht="15.75" customHeight="1">
      <c r="A31" s="391"/>
      <c r="B31" s="392"/>
      <c r="C31" s="392"/>
      <c r="D31" s="392"/>
      <c r="E31" s="392"/>
      <c r="F31" s="393"/>
    </row>
  </sheetData>
  <mergeCells count="38">
    <mergeCell ref="B15:C15"/>
    <mergeCell ref="A9:A10"/>
    <mergeCell ref="A1:A4"/>
    <mergeCell ref="B1:B2"/>
    <mergeCell ref="B3:B4"/>
    <mergeCell ref="B6:F6"/>
    <mergeCell ref="B7:F7"/>
    <mergeCell ref="A8:F8"/>
    <mergeCell ref="D9:E9"/>
    <mergeCell ref="B9:C10"/>
    <mergeCell ref="F9:F10"/>
    <mergeCell ref="C1:E1"/>
    <mergeCell ref="C2:E2"/>
    <mergeCell ref="C3:E3"/>
    <mergeCell ref="C4:E4"/>
    <mergeCell ref="F1:F4"/>
    <mergeCell ref="B25:C25"/>
    <mergeCell ref="B26:C26"/>
    <mergeCell ref="B27:C27"/>
    <mergeCell ref="B22:C22"/>
    <mergeCell ref="B23:C23"/>
    <mergeCell ref="B24:C24"/>
    <mergeCell ref="A31:F31"/>
    <mergeCell ref="B16:C16"/>
    <mergeCell ref="B17:C17"/>
    <mergeCell ref="B18:C18"/>
    <mergeCell ref="B19:C19"/>
    <mergeCell ref="B20:C20"/>
    <mergeCell ref="B21:C21"/>
    <mergeCell ref="A11:A30"/>
    <mergeCell ref="F11:F30"/>
    <mergeCell ref="B30:C30"/>
    <mergeCell ref="B28:C28"/>
    <mergeCell ref="B29:C29"/>
    <mergeCell ref="B11:C11"/>
    <mergeCell ref="B12:C12"/>
    <mergeCell ref="B13:C13"/>
    <mergeCell ref="B14:C14"/>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operator="equal" allowBlank="1" showInputMessage="1" showErrorMessage="1">
          <x14:formula1>
            <xm:f>Hoja3!$C$35:$C$36</xm:f>
          </x14:formula1>
          <xm:sqref>D11:E29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4" zoomScale="120" zoomScaleNormal="120" zoomScalePageLayoutView="120" workbookViewId="0">
      <selection activeCell="B9" sqref="B9:K9"/>
    </sheetView>
  </sheetViews>
  <sheetFormatPr baseColWidth="10" defaultColWidth="11.42578125" defaultRowHeight="15"/>
  <cols>
    <col min="1" max="1" width="14.42578125" customWidth="1"/>
    <col min="2" max="2" width="15" customWidth="1"/>
    <col min="3" max="7" width="13.7109375" customWidth="1"/>
    <col min="8" max="8" width="3.85546875" customWidth="1"/>
    <col min="11" max="11" width="14.42578125" bestFit="1" customWidth="1"/>
  </cols>
  <sheetData>
    <row r="1" spans="1:11" ht="15" customHeight="1">
      <c r="A1" s="231"/>
      <c r="B1" s="231"/>
      <c r="C1" s="348" t="s">
        <v>0</v>
      </c>
      <c r="D1" s="348"/>
      <c r="E1" s="348"/>
      <c r="F1" s="348"/>
      <c r="G1" s="357" t="s">
        <v>1</v>
      </c>
      <c r="H1" s="357"/>
      <c r="I1" s="357"/>
      <c r="J1" s="451"/>
      <c r="K1" s="451"/>
    </row>
    <row r="2" spans="1:11" ht="15" customHeight="1">
      <c r="A2" s="231"/>
      <c r="B2" s="231"/>
      <c r="C2" s="348"/>
      <c r="D2" s="348"/>
      <c r="E2" s="348"/>
      <c r="F2" s="348"/>
      <c r="G2" s="357" t="s">
        <v>123</v>
      </c>
      <c r="H2" s="357"/>
      <c r="I2" s="357"/>
      <c r="J2" s="451"/>
      <c r="K2" s="451"/>
    </row>
    <row r="3" spans="1:11" ht="34.5" customHeight="1">
      <c r="A3" s="231"/>
      <c r="B3" s="231"/>
      <c r="C3" s="348" t="s">
        <v>31</v>
      </c>
      <c r="D3" s="348"/>
      <c r="E3" s="348"/>
      <c r="F3" s="348"/>
      <c r="G3" s="357" t="s">
        <v>124</v>
      </c>
      <c r="H3" s="357"/>
      <c r="I3" s="357"/>
      <c r="J3" s="451"/>
      <c r="K3" s="451"/>
    </row>
    <row r="4" spans="1:11" ht="15.75" customHeight="1">
      <c r="A4" s="231"/>
      <c r="B4" s="231"/>
      <c r="C4" s="348"/>
      <c r="D4" s="348"/>
      <c r="E4" s="348"/>
      <c r="F4" s="348"/>
      <c r="G4" s="357" t="s">
        <v>4</v>
      </c>
      <c r="H4" s="357"/>
      <c r="I4" s="357"/>
      <c r="J4" s="451"/>
      <c r="K4" s="451"/>
    </row>
    <row r="5" spans="1:11" ht="15.75" thickBot="1"/>
    <row r="6" spans="1:11" ht="26.25" customHeight="1">
      <c r="A6" s="437" t="s">
        <v>125</v>
      </c>
      <c r="B6" s="438"/>
      <c r="C6" s="438"/>
      <c r="D6" s="438"/>
      <c r="E6" s="438"/>
      <c r="F6" s="438"/>
      <c r="G6" s="438"/>
      <c r="H6" s="438"/>
      <c r="I6" s="438"/>
      <c r="J6" s="438"/>
      <c r="K6" s="439"/>
    </row>
    <row r="7" spans="1:11" ht="24" customHeight="1">
      <c r="A7" s="20" t="s">
        <v>6</v>
      </c>
      <c r="B7" s="440" t="str">
        <f>CONTEXTO!B7</f>
        <v>GESTIÓN DEL DESARROLLO ECONÓMICO Y LA COMPETITIVIDAD</v>
      </c>
      <c r="C7" s="440"/>
      <c r="D7" s="440"/>
      <c r="E7" s="440"/>
      <c r="F7" s="440"/>
      <c r="G7" s="440"/>
      <c r="H7" s="440"/>
      <c r="I7" s="440"/>
      <c r="J7" s="440"/>
      <c r="K7" s="441"/>
    </row>
    <row r="8" spans="1:11" ht="35.25" customHeight="1">
      <c r="A8" s="19" t="s">
        <v>8</v>
      </c>
      <c r="B8" s="442" t="str">
        <f>CONTEXTO!B8</f>
        <v>PROMOVER PERMANENTEMENTE LOS SERVICIOS DE LOS INVOLUCRADOS EN EL PROCESO, MEDIANTE LA IDENTIFICACIÓN DE LAS NECESIDADES DE LOS DIFERENTES GRUPOS DE INTERÉS QUE ATIENDEN LAS DEPENDENCIAS Y GESTIONAR ALIANZAS O PROYECTOS PRODUCTIVOS COMERCIALES Y/O TURÍSTICOS, DE EMPRENDIMIENTO Y EMPLEABILIDAD PARA PROMOVER EL DESARROLLO ECONÓMICO Y COMPETITIVIDAD DE LOS EMPRENDEDORES, EMPRESARIOS Y CIUDADANOS DEL MUNICIPIO DE IBAGUÉ PREVIO CUMPLIMIENTO DE REQUISITOS</v>
      </c>
      <c r="C8" s="442"/>
      <c r="D8" s="442"/>
      <c r="E8" s="442"/>
      <c r="F8" s="442"/>
      <c r="G8" s="442"/>
      <c r="H8" s="442"/>
      <c r="I8" s="442"/>
      <c r="J8" s="442"/>
      <c r="K8" s="443"/>
    </row>
    <row r="9" spans="1:11" ht="29.25" customHeight="1" thickBot="1">
      <c r="A9" s="29" t="s">
        <v>126</v>
      </c>
      <c r="B9" s="444" t="str">
        <f>' IMPACTO RIESGOS GESTION'!A11</f>
        <v>Posibilidad de generar baja cobertura para la promoción del desarrollo económico y la competividad para los emprendedores, empresarios y ciudadanos del municipio de Ibagué.</v>
      </c>
      <c r="C9" s="445"/>
      <c r="D9" s="445"/>
      <c r="E9" s="445"/>
      <c r="F9" s="445"/>
      <c r="G9" s="445"/>
      <c r="H9" s="445"/>
      <c r="I9" s="445"/>
      <c r="J9" s="445"/>
      <c r="K9" s="446"/>
    </row>
    <row r="10" spans="1:11">
      <c r="A10" s="35"/>
      <c r="B10" s="36"/>
      <c r="C10" s="36"/>
      <c r="D10" s="36"/>
      <c r="E10" s="36"/>
      <c r="F10" s="36"/>
      <c r="G10" s="36"/>
      <c r="H10" s="36"/>
      <c r="I10" s="36"/>
      <c r="J10" s="36"/>
      <c r="K10" s="37"/>
    </row>
    <row r="11" spans="1:11">
      <c r="A11" s="38"/>
      <c r="B11" s="39"/>
      <c r="C11" s="39"/>
      <c r="D11" s="39"/>
      <c r="E11" s="39"/>
      <c r="F11" s="39"/>
      <c r="G11" s="39"/>
      <c r="H11" s="39"/>
      <c r="I11" s="39"/>
      <c r="J11" s="447" t="s">
        <v>127</v>
      </c>
      <c r="K11" s="448"/>
    </row>
    <row r="12" spans="1:11" ht="15.75" thickBot="1">
      <c r="A12" s="38"/>
      <c r="B12" s="40"/>
      <c r="C12" s="39"/>
      <c r="D12" s="39"/>
      <c r="E12" s="39"/>
      <c r="F12" s="39"/>
      <c r="G12" s="39"/>
      <c r="H12" s="39"/>
      <c r="I12" s="39"/>
      <c r="J12" s="41"/>
      <c r="K12" s="42"/>
    </row>
    <row r="13" spans="1:11" ht="30" customHeight="1" thickBot="1">
      <c r="A13" s="449" t="s">
        <v>128</v>
      </c>
      <c r="B13" s="25">
        <v>5</v>
      </c>
      <c r="C13" s="450"/>
      <c r="D13" s="434"/>
      <c r="E13" s="425"/>
      <c r="F13" s="425"/>
      <c r="G13" s="425"/>
      <c r="H13" s="39"/>
      <c r="I13" s="39"/>
      <c r="J13" s="31"/>
      <c r="K13" s="45" t="s">
        <v>129</v>
      </c>
    </row>
    <row r="14" spans="1:11" ht="30" customHeight="1" thickBot="1">
      <c r="A14" s="449"/>
      <c r="B14" s="26" t="s">
        <v>130</v>
      </c>
      <c r="C14" s="450"/>
      <c r="D14" s="434"/>
      <c r="E14" s="425"/>
      <c r="F14" s="425"/>
      <c r="G14" s="425"/>
      <c r="H14" s="39"/>
      <c r="I14" s="39"/>
      <c r="J14" s="41"/>
      <c r="K14" s="45"/>
    </row>
    <row r="15" spans="1:11" ht="30" customHeight="1" thickBot="1">
      <c r="A15" s="449"/>
      <c r="B15" s="25">
        <v>4</v>
      </c>
      <c r="C15" s="436"/>
      <c r="D15" s="434"/>
      <c r="E15" s="434"/>
      <c r="F15" s="423"/>
      <c r="G15" s="425"/>
      <c r="H15" s="39"/>
      <c r="I15" s="39"/>
      <c r="J15" s="32"/>
      <c r="K15" s="45" t="s">
        <v>131</v>
      </c>
    </row>
    <row r="16" spans="1:11" ht="30" customHeight="1" thickBot="1">
      <c r="A16" s="449"/>
      <c r="B16" s="26" t="s">
        <v>132</v>
      </c>
      <c r="C16" s="436"/>
      <c r="D16" s="434"/>
      <c r="E16" s="434"/>
      <c r="F16" s="424"/>
      <c r="G16" s="425"/>
      <c r="H16" s="39"/>
      <c r="I16" s="39"/>
      <c r="J16" s="30"/>
      <c r="K16" s="45"/>
    </row>
    <row r="17" spans="1:11" ht="30" customHeight="1" thickBot="1">
      <c r="A17" s="449"/>
      <c r="B17" s="25">
        <v>3</v>
      </c>
      <c r="C17" s="419"/>
      <c r="D17" s="420"/>
      <c r="E17" s="421" t="s">
        <v>144</v>
      </c>
      <c r="F17" s="423"/>
      <c r="G17" s="425"/>
      <c r="H17" s="39"/>
      <c r="I17" s="39"/>
      <c r="J17" s="33"/>
      <c r="K17" s="45" t="s">
        <v>133</v>
      </c>
    </row>
    <row r="18" spans="1:11" ht="30" customHeight="1" thickBot="1">
      <c r="A18" s="449"/>
      <c r="B18" s="26" t="s">
        <v>134</v>
      </c>
      <c r="C18" s="419"/>
      <c r="D18" s="420"/>
      <c r="E18" s="422"/>
      <c r="F18" s="424"/>
      <c r="G18" s="425"/>
      <c r="H18" s="39"/>
      <c r="I18" s="39"/>
      <c r="J18" s="30"/>
      <c r="K18" s="45"/>
    </row>
    <row r="19" spans="1:11" ht="30" customHeight="1" thickBot="1">
      <c r="A19" s="449"/>
      <c r="B19" s="25">
        <v>2</v>
      </c>
      <c r="C19" s="419"/>
      <c r="D19" s="426"/>
      <c r="E19" s="427"/>
      <c r="F19" s="429"/>
      <c r="G19" s="425"/>
      <c r="H19" s="39"/>
      <c r="I19" s="39"/>
      <c r="J19" s="34"/>
      <c r="K19" s="45" t="s">
        <v>135</v>
      </c>
    </row>
    <row r="20" spans="1:11" ht="30" customHeight="1" thickBot="1">
      <c r="A20" s="449"/>
      <c r="B20" s="26" t="s">
        <v>259</v>
      </c>
      <c r="C20" s="419"/>
      <c r="D20" s="426"/>
      <c r="E20" s="428"/>
      <c r="F20" s="430"/>
      <c r="G20" s="425"/>
      <c r="H20" s="39"/>
      <c r="I20" s="39"/>
      <c r="J20" s="39"/>
      <c r="K20" s="40"/>
    </row>
    <row r="21" spans="1:11" ht="30" customHeight="1" thickBot="1">
      <c r="A21" s="449"/>
      <c r="B21" s="25">
        <v>1</v>
      </c>
      <c r="C21" s="419"/>
      <c r="D21" s="426"/>
      <c r="E21" s="420"/>
      <c r="F21" s="434"/>
      <c r="G21" s="434"/>
      <c r="H21" s="39"/>
      <c r="I21" s="39"/>
      <c r="J21" s="39"/>
      <c r="K21" s="40"/>
    </row>
    <row r="22" spans="1:11" ht="30" customHeight="1" thickBot="1">
      <c r="A22" s="449"/>
      <c r="B22" s="26" t="s">
        <v>136</v>
      </c>
      <c r="C22" s="431"/>
      <c r="D22" s="432"/>
      <c r="E22" s="433"/>
      <c r="F22" s="435"/>
      <c r="G22" s="435"/>
      <c r="H22" s="43"/>
      <c r="I22" s="39"/>
      <c r="J22" s="39"/>
      <c r="K22" s="40"/>
    </row>
    <row r="23" spans="1:11">
      <c r="A23" s="38"/>
      <c r="B23" s="39"/>
      <c r="C23" s="24">
        <v>1</v>
      </c>
      <c r="D23" s="24">
        <v>2</v>
      </c>
      <c r="E23" s="24">
        <v>3</v>
      </c>
      <c r="F23" s="24">
        <v>4</v>
      </c>
      <c r="G23" s="24">
        <v>5</v>
      </c>
      <c r="H23" s="39"/>
      <c r="I23" s="39"/>
      <c r="J23" s="39"/>
      <c r="K23" s="40"/>
    </row>
    <row r="24" spans="1:11">
      <c r="A24" s="38"/>
      <c r="B24" s="39"/>
      <c r="C24" s="24" t="s">
        <v>137</v>
      </c>
      <c r="D24" s="24" t="s">
        <v>138</v>
      </c>
      <c r="E24" s="24" t="s">
        <v>139</v>
      </c>
      <c r="F24" s="24" t="s">
        <v>140</v>
      </c>
      <c r="G24" s="24" t="s">
        <v>141</v>
      </c>
      <c r="H24" s="39"/>
      <c r="I24" s="39"/>
      <c r="J24" s="39"/>
      <c r="K24" s="40"/>
    </row>
    <row r="25" spans="1:11">
      <c r="A25" s="38"/>
      <c r="B25" s="39"/>
      <c r="C25" s="418" t="s">
        <v>142</v>
      </c>
      <c r="D25" s="418"/>
      <c r="E25" s="418"/>
      <c r="F25" s="418"/>
      <c r="G25" s="418"/>
      <c r="H25" s="39"/>
      <c r="I25" s="39"/>
      <c r="J25" s="39"/>
      <c r="K25" s="40"/>
    </row>
    <row r="26" spans="1:11">
      <c r="A26" s="38"/>
      <c r="B26" s="39"/>
      <c r="C26" s="418"/>
      <c r="D26" s="418"/>
      <c r="E26" s="418"/>
      <c r="F26" s="418"/>
      <c r="G26" s="418"/>
      <c r="H26" s="39"/>
      <c r="I26" s="39"/>
      <c r="J26" s="39"/>
      <c r="K26" s="40"/>
    </row>
    <row r="27" spans="1:11" ht="15.75" thickBot="1">
      <c r="A27" s="47"/>
      <c r="B27" s="44"/>
      <c r="C27" s="44"/>
      <c r="D27" s="44"/>
      <c r="E27" s="44"/>
      <c r="F27" s="44"/>
      <c r="G27" s="44"/>
      <c r="H27" s="44"/>
      <c r="I27" s="44"/>
      <c r="J27" s="44"/>
      <c r="K27" s="46"/>
    </row>
  </sheetData>
  <mergeCells count="40">
    <mergeCell ref="A1:B4"/>
    <mergeCell ref="C1:F2"/>
    <mergeCell ref="G1:I1"/>
    <mergeCell ref="J1:K4"/>
    <mergeCell ref="G2:I2"/>
    <mergeCell ref="C3:F4"/>
    <mergeCell ref="G3:I3"/>
    <mergeCell ref="G4:I4"/>
    <mergeCell ref="A13:A22"/>
    <mergeCell ref="C13:C14"/>
    <mergeCell ref="D13:D14"/>
    <mergeCell ref="E13:E14"/>
    <mergeCell ref="F13:F14"/>
    <mergeCell ref="A6:K6"/>
    <mergeCell ref="B7:K7"/>
    <mergeCell ref="B8:K8"/>
    <mergeCell ref="B9:K9"/>
    <mergeCell ref="J11:K11"/>
    <mergeCell ref="G13:G14"/>
    <mergeCell ref="C15:C16"/>
    <mergeCell ref="D15:D16"/>
    <mergeCell ref="E15:E16"/>
    <mergeCell ref="F15:F16"/>
    <mergeCell ref="G15:G16"/>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zoomScale="120" zoomScaleNormal="120" zoomScalePageLayoutView="120" workbookViewId="0">
      <selection activeCell="B9" sqref="B9:K9"/>
    </sheetView>
  </sheetViews>
  <sheetFormatPr baseColWidth="10" defaultColWidth="11.42578125" defaultRowHeight="15"/>
  <cols>
    <col min="1" max="1" width="14.42578125" customWidth="1"/>
    <col min="2" max="2" width="15" customWidth="1"/>
    <col min="3" max="7" width="13.7109375" customWidth="1"/>
    <col min="8" max="8" width="3.85546875" customWidth="1"/>
    <col min="11" max="11" width="14.42578125" bestFit="1" customWidth="1"/>
  </cols>
  <sheetData>
    <row r="1" spans="1:11" ht="15" customHeight="1">
      <c r="A1" s="231"/>
      <c r="B1" s="231"/>
      <c r="C1" s="348" t="s">
        <v>0</v>
      </c>
      <c r="D1" s="348"/>
      <c r="E1" s="348"/>
      <c r="F1" s="348"/>
      <c r="G1" s="357" t="s">
        <v>1</v>
      </c>
      <c r="H1" s="357"/>
      <c r="I1" s="357"/>
      <c r="J1" s="451"/>
      <c r="K1" s="451"/>
    </row>
    <row r="2" spans="1:11" ht="15" customHeight="1">
      <c r="A2" s="231"/>
      <c r="B2" s="231"/>
      <c r="C2" s="348"/>
      <c r="D2" s="348"/>
      <c r="E2" s="348"/>
      <c r="F2" s="348"/>
      <c r="G2" s="357" t="s">
        <v>123</v>
      </c>
      <c r="H2" s="357"/>
      <c r="I2" s="357"/>
      <c r="J2" s="451"/>
      <c r="K2" s="451"/>
    </row>
    <row r="3" spans="1:11" ht="34.5" customHeight="1">
      <c r="A3" s="231"/>
      <c r="B3" s="231"/>
      <c r="C3" s="348" t="s">
        <v>31</v>
      </c>
      <c r="D3" s="348"/>
      <c r="E3" s="348"/>
      <c r="F3" s="348"/>
      <c r="G3" s="357" t="s">
        <v>124</v>
      </c>
      <c r="H3" s="357"/>
      <c r="I3" s="357"/>
      <c r="J3" s="451"/>
      <c r="K3" s="451"/>
    </row>
    <row r="4" spans="1:11" ht="15.75" customHeight="1">
      <c r="A4" s="231"/>
      <c r="B4" s="231"/>
      <c r="C4" s="348"/>
      <c r="D4" s="348"/>
      <c r="E4" s="348"/>
      <c r="F4" s="348"/>
      <c r="G4" s="357" t="s">
        <v>4</v>
      </c>
      <c r="H4" s="357"/>
      <c r="I4" s="357"/>
      <c r="J4" s="451"/>
      <c r="K4" s="451"/>
    </row>
    <row r="5" spans="1:11" ht="15.75" thickBot="1"/>
    <row r="6" spans="1:11" ht="26.25" customHeight="1">
      <c r="A6" s="437" t="s">
        <v>125</v>
      </c>
      <c r="B6" s="438"/>
      <c r="C6" s="438"/>
      <c r="D6" s="438"/>
      <c r="E6" s="438"/>
      <c r="F6" s="438"/>
      <c r="G6" s="438"/>
      <c r="H6" s="438"/>
      <c r="I6" s="438"/>
      <c r="J6" s="438"/>
      <c r="K6" s="439"/>
    </row>
    <row r="7" spans="1:11" ht="24" customHeight="1">
      <c r="A7" s="20" t="s">
        <v>6</v>
      </c>
      <c r="B7" s="440" t="str">
        <f>CONTEXTO!B7</f>
        <v>GESTIÓN DEL DESARROLLO ECONÓMICO Y LA COMPETITIVIDAD</v>
      </c>
      <c r="C7" s="440"/>
      <c r="D7" s="440"/>
      <c r="E7" s="440"/>
      <c r="F7" s="440"/>
      <c r="G7" s="440"/>
      <c r="H7" s="440"/>
      <c r="I7" s="440"/>
      <c r="J7" s="440"/>
      <c r="K7" s="441"/>
    </row>
    <row r="8" spans="1:11" ht="35.25" customHeight="1">
      <c r="A8" s="19" t="s">
        <v>8</v>
      </c>
      <c r="B8" s="442" t="str">
        <f>CONTEXTO!B8</f>
        <v>PROMOVER PERMANENTEMENTE LOS SERVICIOS DE LOS INVOLUCRADOS EN EL PROCESO, MEDIANTE LA IDENTIFICACIÓN DE LAS NECESIDADES DE LOS DIFERENTES GRUPOS DE INTERÉS QUE ATIENDEN LAS DEPENDENCIAS Y GESTIONAR ALIANZAS O PROYECTOS PRODUCTIVOS COMERCIALES Y/O TURÍSTICOS, DE EMPRENDIMIENTO Y EMPLEABILIDAD PARA PROMOVER EL DESARROLLO ECONÓMICO Y COMPETITIVIDAD DE LOS EMPRENDEDORES, EMPRESARIOS Y CIUDADANOS DEL MUNICIPIO DE IBAGUÉ PREVIO CUMPLIMIENTO DE REQUISITOS</v>
      </c>
      <c r="C8" s="442"/>
      <c r="D8" s="442"/>
      <c r="E8" s="442"/>
      <c r="F8" s="442"/>
      <c r="G8" s="442"/>
      <c r="H8" s="442"/>
      <c r="I8" s="442"/>
      <c r="J8" s="442"/>
      <c r="K8" s="443"/>
    </row>
    <row r="9" spans="1:11" ht="29.25" customHeight="1" thickBot="1">
      <c r="A9" s="29" t="s">
        <v>126</v>
      </c>
      <c r="B9" s="444" t="str">
        <f>PROBABILIDAD!A12</f>
        <v>Probabilidad de que se genere tráficos de influencia para selección de beneficiarios que no cumplan los requisitos establecidos</v>
      </c>
      <c r="C9" s="445"/>
      <c r="D9" s="445"/>
      <c r="E9" s="445"/>
      <c r="F9" s="445"/>
      <c r="G9" s="445"/>
      <c r="H9" s="445"/>
      <c r="I9" s="445"/>
      <c r="J9" s="445"/>
      <c r="K9" s="446"/>
    </row>
    <row r="10" spans="1:11">
      <c r="A10" s="35"/>
      <c r="B10" s="36"/>
      <c r="C10" s="36"/>
      <c r="D10" s="36"/>
      <c r="E10" s="36"/>
      <c r="F10" s="36"/>
      <c r="G10" s="36"/>
      <c r="H10" s="36"/>
      <c r="I10" s="36"/>
      <c r="J10" s="36"/>
      <c r="K10" s="37"/>
    </row>
    <row r="11" spans="1:11">
      <c r="A11" s="38"/>
      <c r="B11" s="39"/>
      <c r="C11" s="39"/>
      <c r="D11" s="39"/>
      <c r="E11" s="39"/>
      <c r="F11" s="39"/>
      <c r="G11" s="39"/>
      <c r="H11" s="39"/>
      <c r="I11" s="39"/>
      <c r="J11" s="447" t="s">
        <v>127</v>
      </c>
      <c r="K11" s="448"/>
    </row>
    <row r="12" spans="1:11" ht="15.75" thickBot="1">
      <c r="A12" s="38"/>
      <c r="B12" s="40"/>
      <c r="C12" s="39"/>
      <c r="D12" s="39"/>
      <c r="E12" s="39"/>
      <c r="F12" s="39"/>
      <c r="G12" s="39"/>
      <c r="H12" s="39"/>
      <c r="I12" s="39"/>
      <c r="J12" s="41"/>
      <c r="K12" s="42"/>
    </row>
    <row r="13" spans="1:11" ht="30" customHeight="1" thickBot="1">
      <c r="A13" s="449" t="s">
        <v>128</v>
      </c>
      <c r="B13" s="25">
        <v>5</v>
      </c>
      <c r="C13" s="450"/>
      <c r="D13" s="434"/>
      <c r="E13" s="425"/>
      <c r="F13" s="425"/>
      <c r="G13" s="425"/>
      <c r="H13" s="39"/>
      <c r="I13" s="39"/>
      <c r="J13" s="31"/>
      <c r="K13" s="45" t="s">
        <v>129</v>
      </c>
    </row>
    <row r="14" spans="1:11" ht="30" customHeight="1" thickBot="1">
      <c r="A14" s="449"/>
      <c r="B14" s="26" t="s">
        <v>130</v>
      </c>
      <c r="C14" s="450"/>
      <c r="D14" s="434"/>
      <c r="E14" s="425"/>
      <c r="F14" s="425"/>
      <c r="G14" s="425"/>
      <c r="H14" s="39"/>
      <c r="I14" s="39"/>
      <c r="J14" s="41"/>
      <c r="K14" s="45"/>
    </row>
    <row r="15" spans="1:11" ht="30" customHeight="1" thickBot="1">
      <c r="A15" s="449"/>
      <c r="B15" s="25">
        <v>4</v>
      </c>
      <c r="C15" s="436"/>
      <c r="D15" s="434"/>
      <c r="E15" s="434"/>
      <c r="F15" s="423"/>
      <c r="G15" s="452" t="s">
        <v>144</v>
      </c>
      <c r="H15" s="39"/>
      <c r="I15" s="39"/>
      <c r="J15" s="32"/>
      <c r="K15" s="45" t="s">
        <v>131</v>
      </c>
    </row>
    <row r="16" spans="1:11" ht="30" customHeight="1" thickBot="1">
      <c r="A16" s="449"/>
      <c r="B16" s="26" t="s">
        <v>132</v>
      </c>
      <c r="C16" s="436"/>
      <c r="D16" s="434"/>
      <c r="E16" s="434"/>
      <c r="F16" s="424"/>
      <c r="G16" s="453"/>
      <c r="H16" s="39"/>
      <c r="I16" s="39"/>
      <c r="J16" s="30"/>
      <c r="K16" s="45"/>
    </row>
    <row r="17" spans="1:11" ht="30" customHeight="1" thickBot="1">
      <c r="A17" s="449"/>
      <c r="B17" s="25">
        <v>3</v>
      </c>
      <c r="C17" s="419"/>
      <c r="D17" s="420"/>
      <c r="E17" s="421"/>
      <c r="F17" s="423"/>
      <c r="G17" s="425"/>
      <c r="H17" s="39"/>
      <c r="I17" s="39"/>
      <c r="J17" s="33"/>
      <c r="K17" s="45" t="s">
        <v>133</v>
      </c>
    </row>
    <row r="18" spans="1:11" ht="30" customHeight="1" thickBot="1">
      <c r="A18" s="449"/>
      <c r="B18" s="26" t="s">
        <v>134</v>
      </c>
      <c r="C18" s="419"/>
      <c r="D18" s="420"/>
      <c r="E18" s="422"/>
      <c r="F18" s="424"/>
      <c r="G18" s="425"/>
      <c r="H18" s="39"/>
      <c r="I18" s="39"/>
      <c r="J18" s="30"/>
      <c r="K18" s="45"/>
    </row>
    <row r="19" spans="1:11" ht="30" customHeight="1" thickBot="1">
      <c r="A19" s="449"/>
      <c r="B19" s="25">
        <v>2</v>
      </c>
      <c r="C19" s="419"/>
      <c r="D19" s="426"/>
      <c r="E19" s="427"/>
      <c r="F19" s="429"/>
      <c r="G19" s="425"/>
      <c r="H19" s="39"/>
      <c r="I19" s="39"/>
      <c r="J19" s="34"/>
      <c r="K19" s="45" t="s">
        <v>135</v>
      </c>
    </row>
    <row r="20" spans="1:11" ht="30" customHeight="1" thickBot="1">
      <c r="A20" s="449"/>
      <c r="B20" s="26" t="s">
        <v>259</v>
      </c>
      <c r="C20" s="419"/>
      <c r="D20" s="426"/>
      <c r="E20" s="428"/>
      <c r="F20" s="430"/>
      <c r="G20" s="425"/>
      <c r="H20" s="39"/>
      <c r="I20" s="39"/>
      <c r="J20" s="39"/>
      <c r="K20" s="40"/>
    </row>
    <row r="21" spans="1:11" ht="30" customHeight="1" thickBot="1">
      <c r="A21" s="449"/>
      <c r="B21" s="25">
        <v>1</v>
      </c>
      <c r="C21" s="419"/>
      <c r="D21" s="426"/>
      <c r="E21" s="420"/>
      <c r="F21" s="434"/>
      <c r="G21" s="434"/>
      <c r="H21" s="39"/>
      <c r="I21" s="39"/>
      <c r="J21" s="39"/>
      <c r="K21" s="40"/>
    </row>
    <row r="22" spans="1:11" ht="30" customHeight="1" thickBot="1">
      <c r="A22" s="449"/>
      <c r="B22" s="26" t="s">
        <v>136</v>
      </c>
      <c r="C22" s="431"/>
      <c r="D22" s="432"/>
      <c r="E22" s="433"/>
      <c r="F22" s="435"/>
      <c r="G22" s="435"/>
      <c r="H22" s="43"/>
      <c r="I22" s="39"/>
      <c r="J22" s="39"/>
      <c r="K22" s="40"/>
    </row>
    <row r="23" spans="1:11">
      <c r="A23" s="38"/>
      <c r="B23" s="39"/>
      <c r="C23" s="24">
        <v>1</v>
      </c>
      <c r="D23" s="24">
        <v>2</v>
      </c>
      <c r="E23" s="24">
        <v>3</v>
      </c>
      <c r="F23" s="24">
        <v>4</v>
      </c>
      <c r="G23" s="24">
        <v>5</v>
      </c>
      <c r="H23" s="39"/>
      <c r="I23" s="39"/>
      <c r="J23" s="39"/>
      <c r="K23" s="40"/>
    </row>
    <row r="24" spans="1:11">
      <c r="A24" s="38"/>
      <c r="B24" s="39"/>
      <c r="C24" s="24" t="s">
        <v>137</v>
      </c>
      <c r="D24" s="24" t="s">
        <v>138</v>
      </c>
      <c r="E24" s="24" t="s">
        <v>139</v>
      </c>
      <c r="F24" s="24" t="s">
        <v>140</v>
      </c>
      <c r="G24" s="24" t="s">
        <v>141</v>
      </c>
      <c r="H24" s="39"/>
      <c r="I24" s="39"/>
      <c r="J24" s="39"/>
      <c r="K24" s="40"/>
    </row>
    <row r="25" spans="1:11">
      <c r="A25" s="38"/>
      <c r="B25" s="39"/>
      <c r="C25" s="418" t="s">
        <v>142</v>
      </c>
      <c r="D25" s="418"/>
      <c r="E25" s="418"/>
      <c r="F25" s="418"/>
      <c r="G25" s="418"/>
      <c r="H25" s="39"/>
      <c r="I25" s="39"/>
      <c r="J25" s="39"/>
      <c r="K25" s="40"/>
    </row>
    <row r="26" spans="1:11">
      <c r="A26" s="38"/>
      <c r="B26" s="39"/>
      <c r="C26" s="418"/>
      <c r="D26" s="418"/>
      <c r="E26" s="418"/>
      <c r="F26" s="418"/>
      <c r="G26" s="418"/>
      <c r="H26" s="39"/>
      <c r="I26" s="39"/>
      <c r="J26" s="39"/>
      <c r="K26" s="40"/>
    </row>
    <row r="27" spans="1:11" ht="15.75" thickBot="1">
      <c r="A27" s="47"/>
      <c r="B27" s="44"/>
      <c r="C27" s="44"/>
      <c r="D27" s="44"/>
      <c r="E27" s="44"/>
      <c r="F27" s="44"/>
      <c r="G27" s="44"/>
      <c r="H27" s="44"/>
      <c r="I27" s="44"/>
      <c r="J27" s="44"/>
      <c r="K27" s="46"/>
    </row>
  </sheetData>
  <mergeCells count="40">
    <mergeCell ref="A1:B4"/>
    <mergeCell ref="C1:F2"/>
    <mergeCell ref="G1:I1"/>
    <mergeCell ref="J1:K4"/>
    <mergeCell ref="G2:I2"/>
    <mergeCell ref="C3:F4"/>
    <mergeCell ref="G3:I3"/>
    <mergeCell ref="G4:I4"/>
    <mergeCell ref="A13:A22"/>
    <mergeCell ref="C13:C14"/>
    <mergeCell ref="D13:D14"/>
    <mergeCell ref="E13:E14"/>
    <mergeCell ref="F13:F14"/>
    <mergeCell ref="A6:K6"/>
    <mergeCell ref="B7:K7"/>
    <mergeCell ref="B8:K8"/>
    <mergeCell ref="B9:K9"/>
    <mergeCell ref="J11:K11"/>
    <mergeCell ref="G13:G14"/>
    <mergeCell ref="C15:C16"/>
    <mergeCell ref="D15:D16"/>
    <mergeCell ref="E15:E16"/>
    <mergeCell ref="F15:F16"/>
    <mergeCell ref="G15:G16"/>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zoomScale="120" zoomScaleNormal="120" zoomScalePageLayoutView="120" workbookViewId="0">
      <selection activeCell="G19" sqref="G19:G20"/>
    </sheetView>
  </sheetViews>
  <sheetFormatPr baseColWidth="10" defaultColWidth="11.42578125" defaultRowHeight="15"/>
  <cols>
    <col min="1" max="1" width="14.42578125" customWidth="1"/>
    <col min="2" max="2" width="15" customWidth="1"/>
    <col min="3" max="7" width="13.7109375" customWidth="1"/>
    <col min="8" max="8" width="3.85546875" customWidth="1"/>
    <col min="11" max="11" width="14.42578125" bestFit="1" customWidth="1"/>
  </cols>
  <sheetData>
    <row r="1" spans="1:11" ht="15" customHeight="1">
      <c r="A1" s="231"/>
      <c r="B1" s="231"/>
      <c r="C1" s="348" t="s">
        <v>0</v>
      </c>
      <c r="D1" s="348"/>
      <c r="E1" s="348"/>
      <c r="F1" s="348"/>
      <c r="G1" s="357" t="s">
        <v>1</v>
      </c>
      <c r="H1" s="357"/>
      <c r="I1" s="357"/>
      <c r="J1" s="451"/>
      <c r="K1" s="451"/>
    </row>
    <row r="2" spans="1:11" ht="15" customHeight="1">
      <c r="A2" s="231"/>
      <c r="B2" s="231"/>
      <c r="C2" s="348"/>
      <c r="D2" s="348"/>
      <c r="E2" s="348"/>
      <c r="F2" s="348"/>
      <c r="G2" s="357" t="s">
        <v>123</v>
      </c>
      <c r="H2" s="357"/>
      <c r="I2" s="357"/>
      <c r="J2" s="451"/>
      <c r="K2" s="451"/>
    </row>
    <row r="3" spans="1:11" ht="34.5" customHeight="1">
      <c r="A3" s="231"/>
      <c r="B3" s="231"/>
      <c r="C3" s="348" t="s">
        <v>31</v>
      </c>
      <c r="D3" s="348"/>
      <c r="E3" s="348"/>
      <c r="F3" s="348"/>
      <c r="G3" s="357" t="s">
        <v>124</v>
      </c>
      <c r="H3" s="357"/>
      <c r="I3" s="357"/>
      <c r="J3" s="451"/>
      <c r="K3" s="451"/>
    </row>
    <row r="4" spans="1:11" ht="15.75" customHeight="1">
      <c r="A4" s="231"/>
      <c r="B4" s="231"/>
      <c r="C4" s="348"/>
      <c r="D4" s="348"/>
      <c r="E4" s="348"/>
      <c r="F4" s="348"/>
      <c r="G4" s="357" t="s">
        <v>4</v>
      </c>
      <c r="H4" s="357"/>
      <c r="I4" s="357"/>
      <c r="J4" s="451"/>
      <c r="K4" s="451"/>
    </row>
    <row r="5" spans="1:11" ht="15.75" thickBot="1"/>
    <row r="6" spans="1:11" ht="26.25" customHeight="1">
      <c r="A6" s="437" t="s">
        <v>125</v>
      </c>
      <c r="B6" s="438"/>
      <c r="C6" s="438"/>
      <c r="D6" s="438"/>
      <c r="E6" s="438"/>
      <c r="F6" s="438"/>
      <c r="G6" s="438"/>
      <c r="H6" s="438"/>
      <c r="I6" s="438"/>
      <c r="J6" s="438"/>
      <c r="K6" s="439"/>
    </row>
    <row r="7" spans="1:11" ht="24" customHeight="1">
      <c r="A7" s="20" t="s">
        <v>6</v>
      </c>
      <c r="B7" s="440" t="str">
        <f>CONTEXTO!B7</f>
        <v>GESTIÓN DEL DESARROLLO ECONÓMICO Y LA COMPETITIVIDAD</v>
      </c>
      <c r="C7" s="440"/>
      <c r="D7" s="440"/>
      <c r="E7" s="440"/>
      <c r="F7" s="440"/>
      <c r="G7" s="440"/>
      <c r="H7" s="440"/>
      <c r="I7" s="440"/>
      <c r="J7" s="440"/>
      <c r="K7" s="441"/>
    </row>
    <row r="8" spans="1:11" ht="35.25" customHeight="1">
      <c r="A8" s="19" t="s">
        <v>8</v>
      </c>
      <c r="B8" s="442" t="str">
        <f>CONTEXTO!B8</f>
        <v>PROMOVER PERMANENTEMENTE LOS SERVICIOS DE LOS INVOLUCRADOS EN EL PROCESO, MEDIANTE LA IDENTIFICACIÓN DE LAS NECESIDADES DE LOS DIFERENTES GRUPOS DE INTERÉS QUE ATIENDEN LAS DEPENDENCIAS Y GESTIONAR ALIANZAS O PROYECTOS PRODUCTIVOS COMERCIALES Y/O TURÍSTICOS, DE EMPRENDIMIENTO Y EMPLEABILIDAD PARA PROMOVER EL DESARROLLO ECONÓMICO Y COMPETITIVIDAD DE LOS EMPRENDEDORES, EMPRESARIOS Y CIUDADANOS DEL MUNICIPIO DE IBAGUÉ PREVIO CUMPLIMIENTO DE REQUISITOS</v>
      </c>
      <c r="C8" s="442"/>
      <c r="D8" s="442"/>
      <c r="E8" s="442"/>
      <c r="F8" s="442"/>
      <c r="G8" s="442"/>
      <c r="H8" s="442"/>
      <c r="I8" s="442"/>
      <c r="J8" s="442"/>
      <c r="K8" s="443"/>
    </row>
    <row r="9" spans="1:11" ht="29.25" customHeight="1" thickBot="1">
      <c r="A9" s="29" t="s">
        <v>126</v>
      </c>
      <c r="B9" s="444" t="str">
        <f>PROBABILIDAD!A13</f>
        <v>Probabilidad de otorgar beneficios a unidades productivas o ideas de negocios que no cumplen con los requisitos establecidos</v>
      </c>
      <c r="C9" s="445"/>
      <c r="D9" s="445"/>
      <c r="E9" s="445"/>
      <c r="F9" s="445"/>
      <c r="G9" s="445"/>
      <c r="H9" s="445"/>
      <c r="I9" s="445"/>
      <c r="J9" s="445"/>
      <c r="K9" s="446"/>
    </row>
    <row r="10" spans="1:11">
      <c r="A10" s="35"/>
      <c r="B10" s="36"/>
      <c r="C10" s="36"/>
      <c r="D10" s="36"/>
      <c r="E10" s="36"/>
      <c r="F10" s="36"/>
      <c r="G10" s="36"/>
      <c r="H10" s="36"/>
      <c r="I10" s="36"/>
      <c r="J10" s="36"/>
      <c r="K10" s="37"/>
    </row>
    <row r="11" spans="1:11">
      <c r="A11" s="38"/>
      <c r="B11" s="39"/>
      <c r="C11" s="39"/>
      <c r="D11" s="39"/>
      <c r="E11" s="39"/>
      <c r="F11" s="39"/>
      <c r="G11" s="39"/>
      <c r="H11" s="39"/>
      <c r="I11" s="39"/>
      <c r="J11" s="447" t="s">
        <v>127</v>
      </c>
      <c r="K11" s="448"/>
    </row>
    <row r="12" spans="1:11" ht="15.75" thickBot="1">
      <c r="A12" s="38"/>
      <c r="B12" s="40"/>
      <c r="C12" s="39"/>
      <c r="D12" s="39"/>
      <c r="E12" s="39"/>
      <c r="F12" s="39"/>
      <c r="G12" s="39"/>
      <c r="H12" s="39"/>
      <c r="I12" s="39"/>
      <c r="J12" s="41"/>
      <c r="K12" s="42"/>
    </row>
    <row r="13" spans="1:11" ht="30" customHeight="1" thickBot="1">
      <c r="A13" s="449" t="s">
        <v>128</v>
      </c>
      <c r="B13" s="25">
        <v>5</v>
      </c>
      <c r="C13" s="450"/>
      <c r="D13" s="434"/>
      <c r="E13" s="425"/>
      <c r="F13" s="425"/>
      <c r="G13" s="425"/>
      <c r="H13" s="39"/>
      <c r="I13" s="39"/>
      <c r="J13" s="31"/>
      <c r="K13" s="45" t="s">
        <v>129</v>
      </c>
    </row>
    <row r="14" spans="1:11" ht="30" customHeight="1" thickBot="1">
      <c r="A14" s="449"/>
      <c r="B14" s="26" t="s">
        <v>130</v>
      </c>
      <c r="C14" s="450"/>
      <c r="D14" s="434"/>
      <c r="E14" s="425"/>
      <c r="F14" s="425"/>
      <c r="G14" s="425"/>
      <c r="H14" s="39"/>
      <c r="I14" s="39"/>
      <c r="J14" s="41"/>
      <c r="K14" s="45"/>
    </row>
    <row r="15" spans="1:11" ht="30" customHeight="1" thickBot="1">
      <c r="A15" s="449"/>
      <c r="B15" s="25">
        <v>4</v>
      </c>
      <c r="C15" s="436"/>
      <c r="D15" s="434"/>
      <c r="E15" s="434"/>
      <c r="F15" s="423" t="s">
        <v>144</v>
      </c>
      <c r="G15" s="425"/>
      <c r="H15" s="39"/>
      <c r="I15" s="39"/>
      <c r="J15" s="32"/>
      <c r="K15" s="45" t="s">
        <v>131</v>
      </c>
    </row>
    <row r="16" spans="1:11" ht="30" customHeight="1" thickBot="1">
      <c r="A16" s="449"/>
      <c r="B16" s="26" t="s">
        <v>132</v>
      </c>
      <c r="C16" s="436"/>
      <c r="D16" s="434"/>
      <c r="E16" s="434"/>
      <c r="F16" s="424"/>
      <c r="G16" s="425"/>
      <c r="H16" s="39"/>
      <c r="I16" s="39"/>
      <c r="J16" s="30"/>
      <c r="K16" s="45"/>
    </row>
    <row r="17" spans="1:11" ht="30" customHeight="1" thickBot="1">
      <c r="A17" s="449"/>
      <c r="B17" s="25">
        <v>3</v>
      </c>
      <c r="C17" s="419"/>
      <c r="D17" s="420"/>
      <c r="E17" s="421"/>
      <c r="F17" s="423"/>
      <c r="G17" s="425"/>
      <c r="H17" s="39"/>
      <c r="I17" s="39"/>
      <c r="J17" s="33"/>
      <c r="K17" s="45" t="s">
        <v>133</v>
      </c>
    </row>
    <row r="18" spans="1:11" ht="30" customHeight="1" thickBot="1">
      <c r="A18" s="449"/>
      <c r="B18" s="26" t="s">
        <v>134</v>
      </c>
      <c r="C18" s="419"/>
      <c r="D18" s="420"/>
      <c r="E18" s="422"/>
      <c r="F18" s="424"/>
      <c r="G18" s="425"/>
      <c r="H18" s="39"/>
      <c r="I18" s="39"/>
      <c r="J18" s="30"/>
      <c r="K18" s="45"/>
    </row>
    <row r="19" spans="1:11" ht="30" customHeight="1" thickBot="1">
      <c r="A19" s="449"/>
      <c r="B19" s="25">
        <v>2</v>
      </c>
      <c r="C19" s="419"/>
      <c r="D19" s="426"/>
      <c r="E19" s="427"/>
      <c r="F19" s="429"/>
      <c r="G19" s="425"/>
      <c r="H19" s="39"/>
      <c r="I19" s="39"/>
      <c r="J19" s="34"/>
      <c r="K19" s="45" t="s">
        <v>135</v>
      </c>
    </row>
    <row r="20" spans="1:11" ht="30" customHeight="1" thickBot="1">
      <c r="A20" s="449"/>
      <c r="B20" s="26" t="s">
        <v>259</v>
      </c>
      <c r="C20" s="419"/>
      <c r="D20" s="426"/>
      <c r="E20" s="428"/>
      <c r="F20" s="430"/>
      <c r="G20" s="425"/>
      <c r="H20" s="39"/>
      <c r="I20" s="39"/>
      <c r="J20" s="39"/>
      <c r="K20" s="40"/>
    </row>
    <row r="21" spans="1:11" ht="30" customHeight="1" thickBot="1">
      <c r="A21" s="449"/>
      <c r="B21" s="25">
        <v>1</v>
      </c>
      <c r="C21" s="419"/>
      <c r="D21" s="426"/>
      <c r="E21" s="420"/>
      <c r="F21" s="434"/>
      <c r="G21" s="434"/>
      <c r="H21" s="39"/>
      <c r="I21" s="39"/>
      <c r="J21" s="39"/>
      <c r="K21" s="40"/>
    </row>
    <row r="22" spans="1:11" ht="30" customHeight="1" thickBot="1">
      <c r="A22" s="449"/>
      <c r="B22" s="26" t="s">
        <v>136</v>
      </c>
      <c r="C22" s="431"/>
      <c r="D22" s="432"/>
      <c r="E22" s="433"/>
      <c r="F22" s="435"/>
      <c r="G22" s="435"/>
      <c r="H22" s="43"/>
      <c r="I22" s="39"/>
      <c r="J22" s="39"/>
      <c r="K22" s="40"/>
    </row>
    <row r="23" spans="1:11">
      <c r="A23" s="38"/>
      <c r="B23" s="39"/>
      <c r="C23" s="24">
        <v>1</v>
      </c>
      <c r="D23" s="24">
        <v>2</v>
      </c>
      <c r="E23" s="24">
        <v>3</v>
      </c>
      <c r="F23" s="24">
        <v>4</v>
      </c>
      <c r="G23" s="24">
        <v>5</v>
      </c>
      <c r="H23" s="39"/>
      <c r="I23" s="39"/>
      <c r="J23" s="39"/>
      <c r="K23" s="40"/>
    </row>
    <row r="24" spans="1:11">
      <c r="A24" s="38"/>
      <c r="B24" s="39"/>
      <c r="C24" s="24" t="s">
        <v>137</v>
      </c>
      <c r="D24" s="24" t="s">
        <v>138</v>
      </c>
      <c r="E24" s="24" t="s">
        <v>139</v>
      </c>
      <c r="F24" s="24" t="s">
        <v>140</v>
      </c>
      <c r="G24" s="24" t="s">
        <v>141</v>
      </c>
      <c r="H24" s="39"/>
      <c r="I24" s="39"/>
      <c r="J24" s="39"/>
      <c r="K24" s="40"/>
    </row>
    <row r="25" spans="1:11">
      <c r="A25" s="38"/>
      <c r="B25" s="39"/>
      <c r="C25" s="418" t="s">
        <v>142</v>
      </c>
      <c r="D25" s="418"/>
      <c r="E25" s="418"/>
      <c r="F25" s="418"/>
      <c r="G25" s="418"/>
      <c r="H25" s="39"/>
      <c r="I25" s="39"/>
      <c r="J25" s="39"/>
      <c r="K25" s="40"/>
    </row>
    <row r="26" spans="1:11">
      <c r="A26" s="38"/>
      <c r="B26" s="39"/>
      <c r="C26" s="418"/>
      <c r="D26" s="418"/>
      <c r="E26" s="418"/>
      <c r="F26" s="418"/>
      <c r="G26" s="418"/>
      <c r="H26" s="39"/>
      <c r="I26" s="39"/>
      <c r="J26" s="39"/>
      <c r="K26" s="40"/>
    </row>
    <row r="27" spans="1:11" ht="15.75" thickBot="1">
      <c r="A27" s="47"/>
      <c r="B27" s="44"/>
      <c r="C27" s="44"/>
      <c r="D27" s="44"/>
      <c r="E27" s="44"/>
      <c r="F27" s="44"/>
      <c r="G27" s="44"/>
      <c r="H27" s="44"/>
      <c r="I27" s="44"/>
      <c r="J27" s="44"/>
      <c r="K27" s="46"/>
    </row>
  </sheetData>
  <mergeCells count="40">
    <mergeCell ref="A1:B4"/>
    <mergeCell ref="C1:F2"/>
    <mergeCell ref="G1:I1"/>
    <mergeCell ref="J1:K4"/>
    <mergeCell ref="G2:I2"/>
    <mergeCell ref="C3:F4"/>
    <mergeCell ref="G3:I3"/>
    <mergeCell ref="G4:I4"/>
    <mergeCell ref="A13:A22"/>
    <mergeCell ref="C13:C14"/>
    <mergeCell ref="D13:D14"/>
    <mergeCell ref="E13:E14"/>
    <mergeCell ref="F13:F14"/>
    <mergeCell ref="A6:K6"/>
    <mergeCell ref="B7:K7"/>
    <mergeCell ref="B8:K8"/>
    <mergeCell ref="B9:K9"/>
    <mergeCell ref="J11:K11"/>
    <mergeCell ref="G13:G14"/>
    <mergeCell ref="C15:C16"/>
    <mergeCell ref="D15:D16"/>
    <mergeCell ref="E15:E16"/>
    <mergeCell ref="F15:F16"/>
    <mergeCell ref="G15:G16"/>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C190"/>
  <sheetViews>
    <sheetView topLeftCell="A170" workbookViewId="0">
      <selection activeCell="A186" sqref="A186"/>
    </sheetView>
  </sheetViews>
  <sheetFormatPr baseColWidth="10" defaultColWidth="11.42578125" defaultRowHeight="15"/>
  <cols>
    <col min="1" max="1" width="37.42578125" customWidth="1"/>
    <col min="2" max="2" width="72.28515625" customWidth="1"/>
    <col min="3" max="3" width="59.85546875" style="52" customWidth="1"/>
  </cols>
  <sheetData>
    <row r="1" spans="1:1">
      <c r="A1" s="71" t="s">
        <v>143</v>
      </c>
    </row>
    <row r="2" spans="1:1">
      <c r="A2" s="7"/>
    </row>
    <row r="3" spans="1:1">
      <c r="A3" s="7" t="s">
        <v>144</v>
      </c>
    </row>
    <row r="4" spans="1:1">
      <c r="A4" s="7" t="s">
        <v>145</v>
      </c>
    </row>
    <row r="6" spans="1:1">
      <c r="A6" s="71" t="s">
        <v>146</v>
      </c>
    </row>
    <row r="7" spans="1:1">
      <c r="A7" t="s">
        <v>82</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9" spans="1:3">
      <c r="A19" s="71" t="s">
        <v>142</v>
      </c>
    </row>
    <row r="20" spans="1:3">
      <c r="A20" t="s">
        <v>96</v>
      </c>
    </row>
    <row r="21" spans="1:3">
      <c r="A21" t="s">
        <v>156</v>
      </c>
    </row>
    <row r="22" spans="1:3">
      <c r="A22" t="s">
        <v>157</v>
      </c>
    </row>
    <row r="23" spans="1:3">
      <c r="A23" t="s">
        <v>158</v>
      </c>
    </row>
    <row r="24" spans="1:3">
      <c r="A24" t="s">
        <v>159</v>
      </c>
    </row>
    <row r="25" spans="1:3">
      <c r="A25" t="s">
        <v>160</v>
      </c>
    </row>
    <row r="28" spans="1:3" ht="141" customHeight="1">
      <c r="A28" s="97" t="s">
        <v>161</v>
      </c>
      <c r="B28" s="99" t="s">
        <v>162</v>
      </c>
      <c r="C28" s="99" t="s">
        <v>163</v>
      </c>
    </row>
    <row r="29" spans="1:3" ht="144" customHeight="1">
      <c r="A29" t="s">
        <v>164</v>
      </c>
      <c r="B29" s="73" t="s">
        <v>165</v>
      </c>
      <c r="C29" s="98" t="s">
        <v>166</v>
      </c>
    </row>
    <row r="30" spans="1:3" ht="135">
      <c r="A30" s="92" t="s">
        <v>167</v>
      </c>
      <c r="B30" s="70" t="s">
        <v>168</v>
      </c>
      <c r="C30" s="98" t="s">
        <v>169</v>
      </c>
    </row>
    <row r="31" spans="1:3" ht="102.75">
      <c r="A31" t="s">
        <v>170</v>
      </c>
      <c r="B31" s="70" t="s">
        <v>171</v>
      </c>
      <c r="C31" s="98" t="s">
        <v>172</v>
      </c>
    </row>
    <row r="32" spans="1:3" ht="102.75">
      <c r="A32" t="s">
        <v>173</v>
      </c>
      <c r="B32" s="70" t="s">
        <v>174</v>
      </c>
      <c r="C32" s="98" t="s">
        <v>175</v>
      </c>
    </row>
    <row r="34" spans="1:3">
      <c r="A34" t="s">
        <v>176</v>
      </c>
      <c r="C34" s="102" t="s">
        <v>177</v>
      </c>
    </row>
    <row r="35" spans="1:3">
      <c r="A35">
        <v>1</v>
      </c>
      <c r="B35">
        <f>IF(' IMPACTO RIESGOS CORRUPCION'!D11="X",1,0)</f>
        <v>1</v>
      </c>
    </row>
    <row r="36" spans="1:3">
      <c r="A36">
        <v>2</v>
      </c>
      <c r="B36">
        <f>IF(' IMPACTO RIESGOS CORRUPCION'!D12="X",1,0)</f>
        <v>1</v>
      </c>
      <c r="C36" s="52" t="s">
        <v>144</v>
      </c>
    </row>
    <row r="37" spans="1:3">
      <c r="A37">
        <v>3</v>
      </c>
      <c r="B37">
        <f>IF(' IMPACTO RIESGOS CORRUPCION'!D13="X",1,0)</f>
        <v>1</v>
      </c>
    </row>
    <row r="38" spans="1:3">
      <c r="A38">
        <v>4</v>
      </c>
      <c r="B38">
        <f>IF(' IMPACTO RIESGOS CORRUPCION'!D14="X",1,0)</f>
        <v>0</v>
      </c>
    </row>
    <row r="39" spans="1:3">
      <c r="A39">
        <v>5</v>
      </c>
      <c r="B39">
        <f>IF(' IMPACTO RIESGOS CORRUPCION'!D15="X",1,0)</f>
        <v>1</v>
      </c>
    </row>
    <row r="40" spans="1:3">
      <c r="A40">
        <v>6</v>
      </c>
      <c r="B40">
        <f>IF(' IMPACTO RIESGOS CORRUPCION'!D16="X",1,0)</f>
        <v>1</v>
      </c>
    </row>
    <row r="41" spans="1:3">
      <c r="A41">
        <v>7</v>
      </c>
      <c r="B41">
        <f>IF(' IMPACTO RIESGOS CORRUPCION'!D17="X",1,0)</f>
        <v>1</v>
      </c>
    </row>
    <row r="42" spans="1:3">
      <c r="A42">
        <v>8</v>
      </c>
      <c r="B42">
        <f>IF(' IMPACTO RIESGOS CORRUPCION'!D18="X",1,0)</f>
        <v>1</v>
      </c>
    </row>
    <row r="43" spans="1:3">
      <c r="A43">
        <v>9</v>
      </c>
      <c r="B43">
        <f>IF(' IMPACTO RIESGOS CORRUPCION'!D19="X",1,0)</f>
        <v>0</v>
      </c>
    </row>
    <row r="44" spans="1:3">
      <c r="A44">
        <v>10</v>
      </c>
      <c r="B44">
        <f>IF(' IMPACTO RIESGOS CORRUPCION'!D20="X",1,0)</f>
        <v>1</v>
      </c>
    </row>
    <row r="45" spans="1:3">
      <c r="A45">
        <v>11</v>
      </c>
      <c r="B45">
        <f>IF(' IMPACTO RIESGOS CORRUPCION'!D21="X",1,0)</f>
        <v>1</v>
      </c>
    </row>
    <row r="46" spans="1:3">
      <c r="A46">
        <v>12</v>
      </c>
      <c r="B46">
        <f>IF(' IMPACTO RIESGOS CORRUPCION'!D22="X",1,0)</f>
        <v>1</v>
      </c>
    </row>
    <row r="47" spans="1:3">
      <c r="A47">
        <v>13</v>
      </c>
      <c r="B47">
        <f>IF(' IMPACTO RIESGOS CORRUPCION'!D23="X",1,0)</f>
        <v>1</v>
      </c>
    </row>
    <row r="48" spans="1:3">
      <c r="A48">
        <v>14</v>
      </c>
      <c r="B48">
        <f>IF(' IMPACTO RIESGOS CORRUPCION'!D24="X",1,0)</f>
        <v>1</v>
      </c>
    </row>
    <row r="49" spans="1:2">
      <c r="A49">
        <v>15</v>
      </c>
      <c r="B49">
        <f>IF(' IMPACTO RIESGOS CORRUPCION'!D25="X",1,0)</f>
        <v>1</v>
      </c>
    </row>
    <row r="50" spans="1:2">
      <c r="A50">
        <v>16</v>
      </c>
      <c r="B50">
        <f>IF(' IMPACTO RIESGOS CORRUPCION'!D26="X",1,0)</f>
        <v>0</v>
      </c>
    </row>
    <row r="51" spans="1:2">
      <c r="A51">
        <v>17</v>
      </c>
      <c r="B51">
        <f>IF(' IMPACTO RIESGOS CORRUPCION'!D27="X",1,0)</f>
        <v>1</v>
      </c>
    </row>
    <row r="52" spans="1:2">
      <c r="A52">
        <v>18</v>
      </c>
      <c r="B52">
        <f>IF(' IMPACTO RIESGOS CORRUPCION'!D28="X",1,0)</f>
        <v>0</v>
      </c>
    </row>
    <row r="53" spans="1:2">
      <c r="A53">
        <v>19</v>
      </c>
      <c r="B53">
        <f>IF(' IMPACTO RIESGOS CORRUPCION'!D29="X",1,0)</f>
        <v>0</v>
      </c>
    </row>
    <row r="54" spans="1:2">
      <c r="A54" t="s">
        <v>178</v>
      </c>
      <c r="B54">
        <f>SUM(B35:B53)</f>
        <v>14</v>
      </c>
    </row>
    <row r="57" spans="1:2">
      <c r="A57" t="s">
        <v>179</v>
      </c>
    </row>
    <row r="58" spans="1:2">
      <c r="A58">
        <v>1</v>
      </c>
      <c r="B58" t="e">
        <f>IF(' IMPACTO RIESGOS CORRUPCION'!#REF!="X",1,0)</f>
        <v>#REF!</v>
      </c>
    </row>
    <row r="59" spans="1:2">
      <c r="A59">
        <v>2</v>
      </c>
      <c r="B59" t="e">
        <f>IF(' IMPACTO RIESGOS CORRUPCION'!#REF!="X",1,0)</f>
        <v>#REF!</v>
      </c>
    </row>
    <row r="60" spans="1:2">
      <c r="A60">
        <v>3</v>
      </c>
      <c r="B60" t="e">
        <f>IF(' IMPACTO RIESGOS CORRUPCION'!#REF!="X",1,0)</f>
        <v>#REF!</v>
      </c>
    </row>
    <row r="61" spans="1:2">
      <c r="A61">
        <v>4</v>
      </c>
      <c r="B61" t="e">
        <f>IF(' IMPACTO RIESGOS CORRUPCION'!#REF!="X",1,0)</f>
        <v>#REF!</v>
      </c>
    </row>
    <row r="62" spans="1:2">
      <c r="A62">
        <v>5</v>
      </c>
      <c r="B62" t="e">
        <f>IF(' IMPACTO RIESGOS CORRUPCION'!#REF!="X",1,0)</f>
        <v>#REF!</v>
      </c>
    </row>
    <row r="63" spans="1:2">
      <c r="A63">
        <v>6</v>
      </c>
      <c r="B63" t="e">
        <f>IF(' IMPACTO RIESGOS CORRUPCION'!#REF!="X",1,0)</f>
        <v>#REF!</v>
      </c>
    </row>
    <row r="64" spans="1:2">
      <c r="A64">
        <v>7</v>
      </c>
      <c r="B64" t="e">
        <f>IF(' IMPACTO RIESGOS CORRUPCION'!#REF!="X",1,0)</f>
        <v>#REF!</v>
      </c>
    </row>
    <row r="65" spans="1:2">
      <c r="A65">
        <v>8</v>
      </c>
      <c r="B65" t="e">
        <f>IF(' IMPACTO RIESGOS CORRUPCION'!#REF!="X",1,0)</f>
        <v>#REF!</v>
      </c>
    </row>
    <row r="66" spans="1:2">
      <c r="A66">
        <v>9</v>
      </c>
      <c r="B66" t="e">
        <f>IF(' IMPACTO RIESGOS CORRUPCION'!#REF!="X",1,0)</f>
        <v>#REF!</v>
      </c>
    </row>
    <row r="67" spans="1:2">
      <c r="A67">
        <v>10</v>
      </c>
      <c r="B67" t="e">
        <f>IF(' IMPACTO RIESGOS CORRUPCION'!#REF!="X",1,0)</f>
        <v>#REF!</v>
      </c>
    </row>
    <row r="68" spans="1:2">
      <c r="A68">
        <v>11</v>
      </c>
      <c r="B68" t="e">
        <f>IF(' IMPACTO RIESGOS CORRUPCION'!#REF!="X",1,0)</f>
        <v>#REF!</v>
      </c>
    </row>
    <row r="69" spans="1:2">
      <c r="A69">
        <v>12</v>
      </c>
      <c r="B69" t="e">
        <f>IF(' IMPACTO RIESGOS CORRUPCION'!#REF!="X",1,0)</f>
        <v>#REF!</v>
      </c>
    </row>
    <row r="70" spans="1:2">
      <c r="A70">
        <v>13</v>
      </c>
      <c r="B70" t="e">
        <f>IF(' IMPACTO RIESGOS CORRUPCION'!#REF!="X",1,0)</f>
        <v>#REF!</v>
      </c>
    </row>
    <row r="71" spans="1:2">
      <c r="A71">
        <v>14</v>
      </c>
      <c r="B71" t="e">
        <f>IF(' IMPACTO RIESGOS CORRUPCION'!#REF!="X",1,0)</f>
        <v>#REF!</v>
      </c>
    </row>
    <row r="72" spans="1:2">
      <c r="A72">
        <v>15</v>
      </c>
      <c r="B72" t="e">
        <f>IF(' IMPACTO RIESGOS CORRUPCION'!#REF!="X",1,0)</f>
        <v>#REF!</v>
      </c>
    </row>
    <row r="73" spans="1:2">
      <c r="A73">
        <v>16</v>
      </c>
      <c r="B73" t="e">
        <f>IF(' IMPACTO RIESGOS CORRUPCION'!#REF!="X",1,0)</f>
        <v>#REF!</v>
      </c>
    </row>
    <row r="74" spans="1:2">
      <c r="A74">
        <v>17</v>
      </c>
      <c r="B74" t="e">
        <f>IF(' IMPACTO RIESGOS CORRUPCION'!#REF!="X",1,0)</f>
        <v>#REF!</v>
      </c>
    </row>
    <row r="75" spans="1:2">
      <c r="A75">
        <v>18</v>
      </c>
      <c r="B75" t="e">
        <f>IF(' IMPACTO RIESGOS CORRUPCION'!#REF!="X",1,0)</f>
        <v>#REF!</v>
      </c>
    </row>
    <row r="76" spans="1:2">
      <c r="A76">
        <v>19</v>
      </c>
      <c r="B76" t="e">
        <f>IF(' IMPACTO RIESGOS CORRUPCION'!#REF!="X",1,0)</f>
        <v>#REF!</v>
      </c>
    </row>
    <row r="77" spans="1:2">
      <c r="A77" t="s">
        <v>178</v>
      </c>
      <c r="B77" t="e">
        <f>SUM(B58:B76)</f>
        <v>#REF!</v>
      </c>
    </row>
    <row r="80" spans="1:2">
      <c r="A80" t="s">
        <v>180</v>
      </c>
    </row>
    <row r="81" spans="1:2">
      <c r="A81">
        <v>1</v>
      </c>
      <c r="B81" t="e">
        <f>IF(' IMPACTO RIESGOS CORRUPCION'!#REF!="X",1,0)</f>
        <v>#REF!</v>
      </c>
    </row>
    <row r="82" spans="1:2">
      <c r="A82">
        <v>2</v>
      </c>
      <c r="B82" t="e">
        <f>IF(' IMPACTO RIESGOS CORRUPCION'!#REF!="X",1,0)</f>
        <v>#REF!</v>
      </c>
    </row>
    <row r="83" spans="1:2">
      <c r="A83">
        <v>3</v>
      </c>
      <c r="B83" t="e">
        <f>IF(' IMPACTO RIESGOS CORRUPCION'!#REF!="X",1,0)</f>
        <v>#REF!</v>
      </c>
    </row>
    <row r="84" spans="1:2">
      <c r="A84">
        <v>4</v>
      </c>
      <c r="B84" t="e">
        <f>IF(' IMPACTO RIESGOS CORRUPCION'!#REF!="X",1,0)</f>
        <v>#REF!</v>
      </c>
    </row>
    <row r="85" spans="1:2">
      <c r="A85">
        <v>5</v>
      </c>
      <c r="B85" t="e">
        <f>IF(' IMPACTO RIESGOS CORRUPCION'!#REF!="X",1,0)</f>
        <v>#REF!</v>
      </c>
    </row>
    <row r="86" spans="1:2">
      <c r="A86">
        <v>6</v>
      </c>
      <c r="B86" t="e">
        <f>IF(' IMPACTO RIESGOS CORRUPCION'!#REF!="X",1,0)</f>
        <v>#REF!</v>
      </c>
    </row>
    <row r="87" spans="1:2">
      <c r="A87">
        <v>7</v>
      </c>
      <c r="B87" t="e">
        <f>IF(' IMPACTO RIESGOS CORRUPCION'!#REF!="X",1,0)</f>
        <v>#REF!</v>
      </c>
    </row>
    <row r="88" spans="1:2">
      <c r="A88">
        <v>8</v>
      </c>
      <c r="B88" t="e">
        <f>IF(' IMPACTO RIESGOS CORRUPCION'!#REF!="X",1,0)</f>
        <v>#REF!</v>
      </c>
    </row>
    <row r="89" spans="1:2">
      <c r="A89">
        <v>9</v>
      </c>
      <c r="B89" t="e">
        <f>IF(' IMPACTO RIESGOS CORRUPCION'!#REF!="X",1,0)</f>
        <v>#REF!</v>
      </c>
    </row>
    <row r="90" spans="1:2">
      <c r="A90">
        <v>10</v>
      </c>
      <c r="B90" t="e">
        <f>IF(' IMPACTO RIESGOS CORRUPCION'!#REF!="X",1,0)</f>
        <v>#REF!</v>
      </c>
    </row>
    <row r="91" spans="1:2">
      <c r="A91">
        <v>11</v>
      </c>
      <c r="B91" t="e">
        <f>IF(' IMPACTO RIESGOS CORRUPCION'!#REF!="X",1,0)</f>
        <v>#REF!</v>
      </c>
    </row>
    <row r="92" spans="1:2">
      <c r="A92">
        <v>12</v>
      </c>
      <c r="B92" t="e">
        <f>IF(' IMPACTO RIESGOS CORRUPCION'!#REF!="X",1,0)</f>
        <v>#REF!</v>
      </c>
    </row>
    <row r="93" spans="1:2">
      <c r="A93">
        <v>13</v>
      </c>
      <c r="B93" t="e">
        <f>IF(' IMPACTO RIESGOS CORRUPCION'!#REF!="X",1,0)</f>
        <v>#REF!</v>
      </c>
    </row>
    <row r="94" spans="1:2">
      <c r="A94">
        <v>14</v>
      </c>
      <c r="B94" t="e">
        <f>IF(' IMPACTO RIESGOS CORRUPCION'!#REF!="X",1,0)</f>
        <v>#REF!</v>
      </c>
    </row>
    <row r="95" spans="1:2">
      <c r="A95">
        <v>15</v>
      </c>
      <c r="B95" t="e">
        <f>IF(' IMPACTO RIESGOS CORRUPCION'!#REF!="X",1,0)</f>
        <v>#REF!</v>
      </c>
    </row>
    <row r="96" spans="1:2">
      <c r="A96">
        <v>16</v>
      </c>
      <c r="B96" t="e">
        <f>IF(' IMPACTO RIESGOS CORRUPCION'!#REF!="X",1,0)</f>
        <v>#REF!</v>
      </c>
    </row>
    <row r="97" spans="1:2">
      <c r="A97">
        <v>17</v>
      </c>
      <c r="B97" t="e">
        <f>IF(' IMPACTO RIESGOS CORRUPCION'!#REF!="X",1,0)</f>
        <v>#REF!</v>
      </c>
    </row>
    <row r="98" spans="1:2">
      <c r="A98">
        <v>18</v>
      </c>
      <c r="B98" t="e">
        <f>IF(' IMPACTO RIESGOS CORRUPCION'!#REF!="X",1,0)</f>
        <v>#REF!</v>
      </c>
    </row>
    <row r="99" spans="1:2">
      <c r="A99">
        <v>19</v>
      </c>
      <c r="B99" t="e">
        <f>IF(' IMPACTO RIESGOS CORRUPCION'!#REF!="X",1,0)</f>
        <v>#REF!</v>
      </c>
    </row>
    <row r="100" spans="1:2">
      <c r="A100" t="s">
        <v>178</v>
      </c>
      <c r="B100" t="e">
        <f>SUM(B81:B99)</f>
        <v>#REF!</v>
      </c>
    </row>
    <row r="103" spans="1:2">
      <c r="A103" t="s">
        <v>181</v>
      </c>
    </row>
    <row r="104" spans="1:2">
      <c r="A104">
        <v>1</v>
      </c>
      <c r="B104" t="e">
        <f>IF(' IMPACTO RIESGOS CORRUPCION'!#REF!="X",1,0)</f>
        <v>#REF!</v>
      </c>
    </row>
    <row r="105" spans="1:2">
      <c r="A105">
        <v>2</v>
      </c>
      <c r="B105" t="e">
        <f>IF(' IMPACTO RIESGOS CORRUPCION'!#REF!="X",1,0)</f>
        <v>#REF!</v>
      </c>
    </row>
    <row r="106" spans="1:2">
      <c r="A106">
        <v>3</v>
      </c>
      <c r="B106" t="e">
        <f>IF(' IMPACTO RIESGOS CORRUPCION'!#REF!="X",1,0)</f>
        <v>#REF!</v>
      </c>
    </row>
    <row r="107" spans="1:2">
      <c r="A107">
        <v>4</v>
      </c>
      <c r="B107" t="e">
        <f>IF(' IMPACTO RIESGOS CORRUPCION'!#REF!="X",1,0)</f>
        <v>#REF!</v>
      </c>
    </row>
    <row r="108" spans="1:2">
      <c r="A108">
        <v>5</v>
      </c>
      <c r="B108" t="e">
        <f>IF(' IMPACTO RIESGOS CORRUPCION'!#REF!="X",1,0)</f>
        <v>#REF!</v>
      </c>
    </row>
    <row r="109" spans="1:2">
      <c r="A109">
        <v>6</v>
      </c>
      <c r="B109" t="e">
        <f>IF(' IMPACTO RIESGOS CORRUPCION'!#REF!="X",1,0)</f>
        <v>#REF!</v>
      </c>
    </row>
    <row r="110" spans="1:2">
      <c r="A110">
        <v>7</v>
      </c>
      <c r="B110" t="e">
        <f>IF(' IMPACTO RIESGOS CORRUPCION'!#REF!="X",1,0)</f>
        <v>#REF!</v>
      </c>
    </row>
    <row r="111" spans="1:2">
      <c r="A111">
        <v>8</v>
      </c>
      <c r="B111" t="e">
        <f>IF(' IMPACTO RIESGOS CORRUPCION'!#REF!="X",1,0)</f>
        <v>#REF!</v>
      </c>
    </row>
    <row r="112" spans="1:2">
      <c r="A112">
        <v>9</v>
      </c>
      <c r="B112" t="e">
        <f>IF(' IMPACTO RIESGOS CORRUPCION'!#REF!="X",1,0)</f>
        <v>#REF!</v>
      </c>
    </row>
    <row r="113" spans="1:2">
      <c r="A113">
        <v>10</v>
      </c>
      <c r="B113" t="e">
        <f>IF(' IMPACTO RIESGOS CORRUPCION'!#REF!="X",1,0)</f>
        <v>#REF!</v>
      </c>
    </row>
    <row r="114" spans="1:2">
      <c r="A114">
        <v>11</v>
      </c>
      <c r="B114" t="e">
        <f>IF(' IMPACTO RIESGOS CORRUPCION'!#REF!="X",1,0)</f>
        <v>#REF!</v>
      </c>
    </row>
    <row r="115" spans="1:2">
      <c r="A115">
        <v>12</v>
      </c>
      <c r="B115" t="e">
        <f>IF(' IMPACTO RIESGOS CORRUPCION'!#REF!="X",1,0)</f>
        <v>#REF!</v>
      </c>
    </row>
    <row r="116" spans="1:2">
      <c r="A116">
        <v>13</v>
      </c>
      <c r="B116" t="e">
        <f>IF(' IMPACTO RIESGOS CORRUPCION'!#REF!="X",1,0)</f>
        <v>#REF!</v>
      </c>
    </row>
    <row r="117" spans="1:2">
      <c r="A117">
        <v>14</v>
      </c>
      <c r="B117" t="e">
        <f>IF(' IMPACTO RIESGOS CORRUPCION'!#REF!="X",1,0)</f>
        <v>#REF!</v>
      </c>
    </row>
    <row r="118" spans="1:2">
      <c r="A118">
        <v>15</v>
      </c>
      <c r="B118" t="e">
        <f>IF(' IMPACTO RIESGOS CORRUPCION'!#REF!="X",1,0)</f>
        <v>#REF!</v>
      </c>
    </row>
    <row r="119" spans="1:2">
      <c r="A119">
        <v>16</v>
      </c>
      <c r="B119" t="e">
        <f>IF(' IMPACTO RIESGOS CORRUPCION'!#REF!="X",1,0)</f>
        <v>#REF!</v>
      </c>
    </row>
    <row r="120" spans="1:2">
      <c r="A120">
        <v>17</v>
      </c>
      <c r="B120" t="e">
        <f>IF(' IMPACTO RIESGOS CORRUPCION'!#REF!="X",1,0)</f>
        <v>#REF!</v>
      </c>
    </row>
    <row r="121" spans="1:2">
      <c r="A121">
        <v>18</v>
      </c>
      <c r="B121" t="e">
        <f>IF(' IMPACTO RIESGOS CORRUPCION'!#REF!="X",1,0)</f>
        <v>#REF!</v>
      </c>
    </row>
    <row r="122" spans="1:2">
      <c r="A122">
        <v>19</v>
      </c>
      <c r="B122" t="e">
        <f>IF(' IMPACTO RIESGOS CORRUPCION'!#REF!="X",1,0)</f>
        <v>#REF!</v>
      </c>
    </row>
    <row r="123" spans="1:2">
      <c r="A123" t="s">
        <v>178</v>
      </c>
      <c r="B123" t="e">
        <f>SUM(B104:B122)</f>
        <v>#REF!</v>
      </c>
    </row>
    <row r="126" spans="1:2">
      <c r="A126" t="s">
        <v>181</v>
      </c>
    </row>
    <row r="127" spans="1:2">
      <c r="A127">
        <v>1</v>
      </c>
      <c r="B127" t="e">
        <f>IF(' IMPACTO RIESGOS CORRUPCION'!#REF!="X",1,0)</f>
        <v>#REF!</v>
      </c>
    </row>
    <row r="128" spans="1:2">
      <c r="A128">
        <v>2</v>
      </c>
      <c r="B128" t="e">
        <f>IF(' IMPACTO RIESGOS CORRUPCION'!#REF!="X",1,0)</f>
        <v>#REF!</v>
      </c>
    </row>
    <row r="129" spans="1:2">
      <c r="A129">
        <v>3</v>
      </c>
      <c r="B129" t="e">
        <f>IF(' IMPACTO RIESGOS CORRUPCION'!#REF!="X",1,0)</f>
        <v>#REF!</v>
      </c>
    </row>
    <row r="130" spans="1:2">
      <c r="A130">
        <v>4</v>
      </c>
      <c r="B130" t="e">
        <f>IF(' IMPACTO RIESGOS CORRUPCION'!#REF!="X",1,0)</f>
        <v>#REF!</v>
      </c>
    </row>
    <row r="131" spans="1:2">
      <c r="A131">
        <v>5</v>
      </c>
      <c r="B131" t="e">
        <f>IF(' IMPACTO RIESGOS CORRUPCION'!#REF!="X",1,0)</f>
        <v>#REF!</v>
      </c>
    </row>
    <row r="132" spans="1:2">
      <c r="A132">
        <v>6</v>
      </c>
      <c r="B132" t="e">
        <f>IF(' IMPACTO RIESGOS CORRUPCION'!#REF!="X",1,0)</f>
        <v>#REF!</v>
      </c>
    </row>
    <row r="133" spans="1:2">
      <c r="A133">
        <v>7</v>
      </c>
      <c r="B133" t="e">
        <f>IF(' IMPACTO RIESGOS CORRUPCION'!#REF!="X",1,0)</f>
        <v>#REF!</v>
      </c>
    </row>
    <row r="134" spans="1:2">
      <c r="A134">
        <v>8</v>
      </c>
      <c r="B134" t="e">
        <f>IF(' IMPACTO RIESGOS CORRUPCION'!#REF!="X",1,0)</f>
        <v>#REF!</v>
      </c>
    </row>
    <row r="135" spans="1:2">
      <c r="A135">
        <v>9</v>
      </c>
      <c r="B135" t="e">
        <f>IF(' IMPACTO RIESGOS CORRUPCION'!#REF!="X",1,0)</f>
        <v>#REF!</v>
      </c>
    </row>
    <row r="136" spans="1:2">
      <c r="A136">
        <v>10</v>
      </c>
      <c r="B136" t="e">
        <f>IF(' IMPACTO RIESGOS CORRUPCION'!#REF!="X",1,0)</f>
        <v>#REF!</v>
      </c>
    </row>
    <row r="137" spans="1:2">
      <c r="A137">
        <v>11</v>
      </c>
      <c r="B137" t="e">
        <f>IF(' IMPACTO RIESGOS CORRUPCION'!#REF!="X",1,0)</f>
        <v>#REF!</v>
      </c>
    </row>
    <row r="138" spans="1:2">
      <c r="A138">
        <v>12</v>
      </c>
      <c r="B138" t="e">
        <f>IF(' IMPACTO RIESGOS CORRUPCION'!#REF!="X",1,0)</f>
        <v>#REF!</v>
      </c>
    </row>
    <row r="139" spans="1:2">
      <c r="A139">
        <v>13</v>
      </c>
      <c r="B139" t="e">
        <f>IF(' IMPACTO RIESGOS CORRUPCION'!#REF!="X",1,0)</f>
        <v>#REF!</v>
      </c>
    </row>
    <row r="140" spans="1:2">
      <c r="A140">
        <v>14</v>
      </c>
      <c r="B140" t="e">
        <f>IF(' IMPACTO RIESGOS CORRUPCION'!#REF!="X",1,0)</f>
        <v>#REF!</v>
      </c>
    </row>
    <row r="141" spans="1:2">
      <c r="A141">
        <v>15</v>
      </c>
      <c r="B141" t="e">
        <f>IF(' IMPACTO RIESGOS CORRUPCION'!#REF!="X",1,0)</f>
        <v>#REF!</v>
      </c>
    </row>
    <row r="142" spans="1:2">
      <c r="A142">
        <v>16</v>
      </c>
      <c r="B142" t="e">
        <f>IF(' IMPACTO RIESGOS CORRUPCION'!#REF!="X",1,0)</f>
        <v>#REF!</v>
      </c>
    </row>
    <row r="143" spans="1:2">
      <c r="A143">
        <v>17</v>
      </c>
      <c r="B143" t="e">
        <f>IF(' IMPACTO RIESGOS CORRUPCION'!#REF!="X",1,0)</f>
        <v>#REF!</v>
      </c>
    </row>
    <row r="144" spans="1:2">
      <c r="A144">
        <v>18</v>
      </c>
      <c r="B144" t="e">
        <f>IF(' IMPACTO RIESGOS CORRUPCION'!#REF!="X",1,0)</f>
        <v>#REF!</v>
      </c>
    </row>
    <row r="145" spans="1:2">
      <c r="A145">
        <v>19</v>
      </c>
      <c r="B145" t="e">
        <f>IF(' IMPACTO RIESGOS CORRUPCION'!#REF!="X",1,0)</f>
        <v>#REF!</v>
      </c>
    </row>
    <row r="146" spans="1:2">
      <c r="A146" t="s">
        <v>178</v>
      </c>
      <c r="B146" t="e">
        <f>SUM(B127:B145)</f>
        <v>#REF!</v>
      </c>
    </row>
    <row r="150" spans="1:2">
      <c r="A150" t="s">
        <v>182</v>
      </c>
    </row>
    <row r="151" spans="1:2">
      <c r="A151" s="87" t="s">
        <v>183</v>
      </c>
    </row>
    <row r="152" spans="1:2">
      <c r="A152" t="s">
        <v>184</v>
      </c>
    </row>
    <row r="153" spans="1:2">
      <c r="A153" t="s">
        <v>185</v>
      </c>
    </row>
    <row r="154" spans="1:2">
      <c r="A154" t="s">
        <v>186</v>
      </c>
    </row>
    <row r="155" spans="1:2">
      <c r="A155" t="s">
        <v>184</v>
      </c>
    </row>
    <row r="156" spans="1:2">
      <c r="A156" t="s">
        <v>187</v>
      </c>
    </row>
    <row r="157" spans="1:2">
      <c r="A157" t="s">
        <v>188</v>
      </c>
    </row>
    <row r="159" spans="1:2">
      <c r="A159" s="87" t="s">
        <v>189</v>
      </c>
      <c r="B159" t="s">
        <v>145</v>
      </c>
    </row>
    <row r="160" spans="1:2">
      <c r="A160" t="s">
        <v>184</v>
      </c>
    </row>
    <row r="161" spans="1:1">
      <c r="A161" t="s">
        <v>190</v>
      </c>
    </row>
    <row r="162" spans="1:1">
      <c r="A162" t="s">
        <v>191</v>
      </c>
    </row>
    <row r="164" spans="1:1">
      <c r="A164" s="87" t="s">
        <v>192</v>
      </c>
    </row>
    <row r="165" spans="1:1">
      <c r="A165" t="s">
        <v>184</v>
      </c>
    </row>
    <row r="166" spans="1:1">
      <c r="A166" t="s">
        <v>193</v>
      </c>
    </row>
    <row r="167" spans="1:1">
      <c r="A167" t="s">
        <v>194</v>
      </c>
    </row>
    <row r="168" spans="1:1">
      <c r="A168" t="s">
        <v>195</v>
      </c>
    </row>
    <row r="170" spans="1:1">
      <c r="A170" s="87" t="s">
        <v>196</v>
      </c>
    </row>
    <row r="171" spans="1:1">
      <c r="A171" t="s">
        <v>184</v>
      </c>
    </row>
    <row r="172" spans="1:1">
      <c r="A172" t="s">
        <v>197</v>
      </c>
    </row>
    <row r="173" spans="1:1">
      <c r="A173" t="s">
        <v>198</v>
      </c>
    </row>
    <row r="175" spans="1:1">
      <c r="A175" s="87" t="s">
        <v>199</v>
      </c>
    </row>
    <row r="176" spans="1:1">
      <c r="A176" t="s">
        <v>184</v>
      </c>
    </row>
    <row r="177" spans="1:1">
      <c r="A177" t="s">
        <v>200</v>
      </c>
    </row>
    <row r="178" spans="1:1">
      <c r="A178" t="s">
        <v>201</v>
      </c>
    </row>
    <row r="180" spans="1:1">
      <c r="A180" s="87" t="s">
        <v>202</v>
      </c>
    </row>
    <row r="181" spans="1:1">
      <c r="A181" t="s">
        <v>184</v>
      </c>
    </row>
    <row r="182" spans="1:1">
      <c r="A182" t="s">
        <v>203</v>
      </c>
    </row>
    <row r="183" spans="1:1">
      <c r="A183" t="s">
        <v>204</v>
      </c>
    </row>
    <row r="184" spans="1:1">
      <c r="A184" t="s">
        <v>205</v>
      </c>
    </row>
    <row r="186" spans="1:1">
      <c r="A186" s="87" t="s">
        <v>206</v>
      </c>
    </row>
    <row r="187" spans="1:1">
      <c r="A187" t="s">
        <v>184</v>
      </c>
    </row>
    <row r="188" spans="1:1">
      <c r="A188" t="s">
        <v>207</v>
      </c>
    </row>
    <row r="189" spans="1:1">
      <c r="A189" t="s">
        <v>208</v>
      </c>
    </row>
    <row r="190" spans="1:1">
      <c r="A190" t="s">
        <v>209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51"/>
  <sheetViews>
    <sheetView zoomScale="80" zoomScaleNormal="80" zoomScalePageLayoutView="120" workbookViewId="0">
      <selection activeCell="D12" sqref="D12:D13"/>
    </sheetView>
  </sheetViews>
  <sheetFormatPr baseColWidth="10" defaultColWidth="11.42578125" defaultRowHeight="14.25"/>
  <cols>
    <col min="1" max="2" width="31.140625" style="1" customWidth="1"/>
    <col min="3" max="3" width="57.42578125" style="1" customWidth="1"/>
    <col min="4" max="4" width="29.28515625" style="1" customWidth="1"/>
    <col min="5" max="5" width="71.28515625" style="1" customWidth="1"/>
    <col min="6" max="7" width="15.7109375" style="1" customWidth="1"/>
    <col min="8" max="8" width="25.7109375" style="1" customWidth="1"/>
    <col min="9" max="9" width="26.7109375" style="1" customWidth="1"/>
    <col min="10" max="10" width="29" style="1" customWidth="1"/>
    <col min="11" max="11" width="22.42578125" style="1" customWidth="1"/>
    <col min="12" max="12" width="23.28515625" style="1" customWidth="1"/>
    <col min="13" max="16384" width="11.42578125" style="1"/>
  </cols>
  <sheetData>
    <row r="1" spans="1:11" customFormat="1" ht="15.75" customHeight="1">
      <c r="A1" s="475"/>
      <c r="B1" s="243" t="s">
        <v>0</v>
      </c>
      <c r="C1" s="244"/>
      <c r="D1" s="244"/>
      <c r="E1" s="244"/>
      <c r="F1" s="244"/>
      <c r="G1" s="364"/>
      <c r="H1" s="517" t="s">
        <v>333</v>
      </c>
      <c r="I1" s="517"/>
      <c r="J1" s="514"/>
    </row>
    <row r="2" spans="1:11" customFormat="1" ht="15.75" customHeight="1">
      <c r="A2" s="241"/>
      <c r="B2" s="476"/>
      <c r="C2" s="309"/>
      <c r="D2" s="309"/>
      <c r="E2" s="309"/>
      <c r="F2" s="309"/>
      <c r="G2" s="381"/>
      <c r="H2" s="357" t="s">
        <v>2</v>
      </c>
      <c r="I2" s="357"/>
      <c r="J2" s="383"/>
    </row>
    <row r="3" spans="1:11" customFormat="1" ht="36" customHeight="1">
      <c r="A3" s="241"/>
      <c r="B3" s="476" t="s">
        <v>210</v>
      </c>
      <c r="C3" s="309"/>
      <c r="D3" s="309"/>
      <c r="E3" s="309"/>
      <c r="F3" s="309"/>
      <c r="G3" s="381"/>
      <c r="H3" s="357" t="s">
        <v>3</v>
      </c>
      <c r="I3" s="357"/>
      <c r="J3" s="383"/>
    </row>
    <row r="4" spans="1:11" customFormat="1" ht="15.75" customHeight="1" thickBot="1">
      <c r="A4" s="242"/>
      <c r="B4" s="252"/>
      <c r="C4" s="253"/>
      <c r="D4" s="253"/>
      <c r="E4" s="253"/>
      <c r="F4" s="253"/>
      <c r="G4" s="365"/>
      <c r="H4" s="518" t="s">
        <v>4</v>
      </c>
      <c r="I4" s="518"/>
      <c r="J4" s="515"/>
    </row>
    <row r="5" spans="1:11">
      <c r="B5" s="516"/>
      <c r="C5" s="516"/>
      <c r="D5" s="516"/>
      <c r="E5" s="516"/>
      <c r="F5" s="516"/>
      <c r="G5" s="516"/>
    </row>
    <row r="6" spans="1:11" customFormat="1" ht="24" customHeight="1">
      <c r="A6" s="88" t="s">
        <v>6</v>
      </c>
      <c r="B6" s="350" t="str">
        <f>CONTEXTO!B7</f>
        <v>GESTIÓN DEL DESARROLLO ECONÓMICO Y LA COMPETITIVIDAD</v>
      </c>
      <c r="C6" s="350"/>
      <c r="D6" s="350"/>
      <c r="E6" s="350"/>
      <c r="F6" s="350"/>
      <c r="G6" s="350"/>
      <c r="H6" s="350"/>
      <c r="I6" s="350"/>
      <c r="J6" s="350"/>
    </row>
    <row r="7" spans="1:11" customFormat="1" ht="62.25" customHeight="1">
      <c r="A7" s="89" t="s">
        <v>8</v>
      </c>
      <c r="B7" s="407" t="str">
        <f>CONTEXTO!B8</f>
        <v>PROMOVER PERMANENTEMENTE LOS SERVICIOS DE LOS INVOLUCRADOS EN EL PROCESO, MEDIANTE LA IDENTIFICACIÓN DE LAS NECESIDADES DE LOS DIFERENTES GRUPOS DE INTERÉS QUE ATIENDEN LAS DEPENDENCIAS Y GESTIONAR ALIANZAS O PROYECTOS PRODUCTIVOS COMERCIALES Y/O TURÍSTICOS, DE EMPRENDIMIENTO Y EMPLEABILIDAD PARA PROMOVER EL DESARROLLO ECONÓMICO Y COMPETITIVIDAD DE LOS EMPRENDEDORES, EMPRESARIOS Y CIUDADANOS DEL MUNICIPIO DE IBAGUÉ PREVIO CUMPLIMIENTO DE REQUISITOS</v>
      </c>
      <c r="C7" s="408"/>
      <c r="D7" s="408"/>
      <c r="E7" s="408"/>
      <c r="F7" s="408"/>
      <c r="G7" s="408"/>
      <c r="H7" s="408"/>
      <c r="I7" s="408"/>
      <c r="J7" s="409"/>
    </row>
    <row r="8" spans="1:11">
      <c r="C8" s="60"/>
      <c r="D8" s="60"/>
      <c r="E8" s="60"/>
      <c r="F8" s="60"/>
      <c r="G8" s="60"/>
      <c r="H8" s="60"/>
    </row>
    <row r="9" spans="1:11" ht="15" thickBot="1">
      <c r="A9" s="114"/>
      <c r="B9" s="132"/>
    </row>
    <row r="10" spans="1:11" s="113" customFormat="1" ht="30" customHeight="1">
      <c r="A10" s="466" t="s">
        <v>91</v>
      </c>
      <c r="B10" s="468" t="s">
        <v>237</v>
      </c>
      <c r="C10" s="470" t="s">
        <v>211</v>
      </c>
      <c r="D10" s="472" t="s">
        <v>212</v>
      </c>
      <c r="E10" s="472"/>
      <c r="F10" s="472"/>
      <c r="G10" s="472"/>
      <c r="H10" s="472"/>
      <c r="I10" s="107" t="s">
        <v>213</v>
      </c>
      <c r="J10" s="473" t="s">
        <v>214</v>
      </c>
      <c r="K10" s="464" t="s">
        <v>215</v>
      </c>
    </row>
    <row r="11" spans="1:11" s="113" customFormat="1" ht="60.75" thickBot="1">
      <c r="A11" s="467"/>
      <c r="B11" s="499"/>
      <c r="C11" s="471"/>
      <c r="D11" s="108" t="s">
        <v>216</v>
      </c>
      <c r="E11" s="109" t="s">
        <v>217</v>
      </c>
      <c r="F11" s="108" t="s">
        <v>218</v>
      </c>
      <c r="G11" s="108" t="s">
        <v>219</v>
      </c>
      <c r="H11" s="110" t="s">
        <v>235</v>
      </c>
      <c r="I11" s="111" t="s">
        <v>221</v>
      </c>
      <c r="J11" s="474"/>
      <c r="K11" s="465"/>
    </row>
    <row r="12" spans="1:11" ht="20.25" customHeight="1">
      <c r="A12" s="300" t="str">
        <f>'IDENTIFICACION(GyC)'!E11</f>
        <v>Posibilidad de generar baja cobertura para la promoción del desarrollo económico y la competividad para los emprendedores, empresarios y ciudadanos del municipio de Ibagué.</v>
      </c>
      <c r="B12" s="454" t="str">
        <f>'IDENTIFICACION(GyC)'!B11</f>
        <v>Falta de recursos para funcionamiento e inversión</v>
      </c>
      <c r="C12" s="508" t="s">
        <v>353</v>
      </c>
      <c r="D12" s="490" t="s">
        <v>222</v>
      </c>
      <c r="E12" s="133" t="s">
        <v>223</v>
      </c>
      <c r="F12" s="134" t="s">
        <v>185</v>
      </c>
      <c r="G12" s="134">
        <f>IF(F12="Asignado",15,0)</f>
        <v>15</v>
      </c>
      <c r="H12" s="509" t="str">
        <f>IF(AND(G19&gt;0,G19&lt;=85),"Débil",IF(AND(G19&gt;85,G19&lt;=95),"Moderado",IF(G19&gt;96,"Fuerte"," ")))</f>
        <v>Débil</v>
      </c>
      <c r="I12" s="346" t="s">
        <v>208</v>
      </c>
      <c r="J12" s="346" t="str">
        <f>IF(AND(H12="Fuerte",I12="Fuerte (Siempre se Ejecuta)"),"Fuerte",IF(AND(H12="Fuerte",I12="Moderado (Algunas veces se ejecuta)"),"Moderado",IF(AND(H12="Fuerte",I12="Débil (No se ejecuta)"),"Débil",IF(AND(H12="Moderado",I12="Fuerte (Siempre se Ejecuta)"),"Moderado",IF(AND(H12="Moderado",I12="Moderado (Algunas veces se ejecuta)"),"Moderado",IF(AND(H12="Moderado",I12="Débil (No se ejecuta)"),"Débil",IF(AND(H12="Débil",I12="Fuerte (Siempre se Ejecuta)"),"Débil",IF(AND(H12="Débil",I12="Moderado (Algunas veces se ejecuta)"),"Débil",IF(AND(H12="Débil",I12="Débil (No se ejecuta)"),"Débil"," ")))))))))</f>
        <v>Débil</v>
      </c>
      <c r="K12" s="510" t="str">
        <f>IF(J12="Fuerte","NO",IF(J12=" "," ","SI"))</f>
        <v>SI</v>
      </c>
    </row>
    <row r="13" spans="1:11" ht="29.25" customHeight="1">
      <c r="A13" s="300"/>
      <c r="B13" s="455"/>
      <c r="C13" s="480"/>
      <c r="D13" s="459"/>
      <c r="E13" s="23" t="s">
        <v>224</v>
      </c>
      <c r="F13" s="129" t="s">
        <v>187</v>
      </c>
      <c r="G13" s="129">
        <f>IF(F13="Adecuado",15,0)</f>
        <v>15</v>
      </c>
      <c r="H13" s="460"/>
      <c r="I13" s="300"/>
      <c r="J13" s="300"/>
      <c r="K13" s="511"/>
    </row>
    <row r="14" spans="1:11" ht="43.5" customHeight="1">
      <c r="A14" s="300"/>
      <c r="B14" s="455"/>
      <c r="C14" s="480"/>
      <c r="D14" s="105" t="s">
        <v>225</v>
      </c>
      <c r="E14" s="23" t="s">
        <v>226</v>
      </c>
      <c r="F14" s="129" t="s">
        <v>190</v>
      </c>
      <c r="G14" s="129">
        <f>IF(F14="Oportuna",15,0)</f>
        <v>15</v>
      </c>
      <c r="H14" s="460"/>
      <c r="I14" s="300"/>
      <c r="J14" s="300"/>
      <c r="K14" s="511"/>
    </row>
    <row r="15" spans="1:11" ht="43.5" customHeight="1">
      <c r="A15" s="300"/>
      <c r="B15" s="455"/>
      <c r="C15" s="480"/>
      <c r="D15" s="105" t="s">
        <v>227</v>
      </c>
      <c r="E15" s="23" t="s">
        <v>228</v>
      </c>
      <c r="F15" s="91" t="s">
        <v>193</v>
      </c>
      <c r="G15" s="129">
        <f>IF(F15="Prevenir",15,IF(F15="Detectar",10,0))</f>
        <v>15</v>
      </c>
      <c r="H15" s="460"/>
      <c r="I15" s="300"/>
      <c r="J15" s="300"/>
      <c r="K15" s="511"/>
    </row>
    <row r="16" spans="1:11" ht="29.25" customHeight="1">
      <c r="A16" s="300"/>
      <c r="B16" s="455"/>
      <c r="C16" s="480"/>
      <c r="D16" s="105" t="s">
        <v>229</v>
      </c>
      <c r="E16" s="23" t="s">
        <v>230</v>
      </c>
      <c r="F16" s="129" t="s">
        <v>198</v>
      </c>
      <c r="G16" s="129">
        <f>IF(F16="Confiable",15,0)</f>
        <v>0</v>
      </c>
      <c r="H16" s="460"/>
      <c r="I16" s="300"/>
      <c r="J16" s="300"/>
      <c r="K16" s="511"/>
    </row>
    <row r="17" spans="1:11" ht="43.5" customHeight="1">
      <c r="A17" s="300"/>
      <c r="B17" s="455"/>
      <c r="C17" s="480"/>
      <c r="D17" s="105" t="s">
        <v>231</v>
      </c>
      <c r="E17" s="23" t="s">
        <v>232</v>
      </c>
      <c r="F17" s="91" t="s">
        <v>200</v>
      </c>
      <c r="G17" s="129">
        <f>IF(F17="Se investigan y se resuelven oportunamente",15,0)</f>
        <v>15</v>
      </c>
      <c r="H17" s="460"/>
      <c r="I17" s="300"/>
      <c r="J17" s="300"/>
      <c r="K17" s="511"/>
    </row>
    <row r="18" spans="1:11" ht="29.25" customHeight="1">
      <c r="A18" s="300"/>
      <c r="B18" s="455"/>
      <c r="C18" s="481"/>
      <c r="D18" s="94" t="s">
        <v>233</v>
      </c>
      <c r="E18" s="23" t="s">
        <v>234</v>
      </c>
      <c r="F18" s="129" t="s">
        <v>204</v>
      </c>
      <c r="G18" s="129">
        <f>IF(F18="Completa",10,IF(F18="Incompleta",5,0))</f>
        <v>5</v>
      </c>
      <c r="H18" s="461"/>
      <c r="I18" s="300"/>
      <c r="J18" s="300"/>
      <c r="K18" s="511"/>
    </row>
    <row r="19" spans="1:11" s="119" customFormat="1" ht="15.75" thickBot="1">
      <c r="A19" s="300"/>
      <c r="B19" s="456"/>
      <c r="C19" s="115"/>
      <c r="D19" s="116"/>
      <c r="E19" s="117" t="s">
        <v>324</v>
      </c>
      <c r="F19" s="16"/>
      <c r="G19" s="16">
        <f>SUM(G12:G18)</f>
        <v>80</v>
      </c>
      <c r="H19" s="118"/>
      <c r="K19" s="135"/>
    </row>
    <row r="21" spans="1:11">
      <c r="A21" s="114"/>
      <c r="B21" s="132"/>
    </row>
    <row r="22" spans="1:11" ht="15" thickBot="1"/>
    <row r="23" spans="1:11" s="113" customFormat="1" ht="30" customHeight="1">
      <c r="A23" s="466" t="s">
        <v>91</v>
      </c>
      <c r="B23" s="468" t="s">
        <v>237</v>
      </c>
      <c r="C23" s="470" t="s">
        <v>211</v>
      </c>
      <c r="D23" s="472" t="s">
        <v>212</v>
      </c>
      <c r="E23" s="472"/>
      <c r="F23" s="472"/>
      <c r="G23" s="472"/>
      <c r="H23" s="472"/>
      <c r="I23" s="182" t="s">
        <v>213</v>
      </c>
      <c r="J23" s="473" t="s">
        <v>214</v>
      </c>
      <c r="K23" s="464" t="s">
        <v>215</v>
      </c>
    </row>
    <row r="24" spans="1:11" s="113" customFormat="1" ht="60.75" thickBot="1">
      <c r="A24" s="467"/>
      <c r="B24" s="469"/>
      <c r="C24" s="471"/>
      <c r="D24" s="183" t="s">
        <v>216</v>
      </c>
      <c r="E24" s="109" t="s">
        <v>217</v>
      </c>
      <c r="F24" s="183" t="s">
        <v>218</v>
      </c>
      <c r="G24" s="183" t="s">
        <v>219</v>
      </c>
      <c r="H24" s="110" t="s">
        <v>235</v>
      </c>
      <c r="I24" s="111" t="s">
        <v>221</v>
      </c>
      <c r="J24" s="474"/>
      <c r="K24" s="465"/>
    </row>
    <row r="25" spans="1:11" ht="20.25" customHeight="1">
      <c r="A25" s="454" t="str">
        <f>'IDENTIFICACION(GyC)'!E11</f>
        <v>Posibilidad de generar baja cobertura para la promoción del desarrollo económico y la competividad para los emprendedores, empresarios y ciudadanos del municipio de Ibagué.</v>
      </c>
      <c r="B25" s="454" t="str">
        <f>'IDENTIFICACION(GyC)'!B12</f>
        <v>Falta de planeación en cuanto a la ejecución física y presupuestal en las metas producto</v>
      </c>
      <c r="C25" s="480" t="s">
        <v>354</v>
      </c>
      <c r="D25" s="459" t="s">
        <v>222</v>
      </c>
      <c r="E25" s="22" t="s">
        <v>223</v>
      </c>
      <c r="F25" s="21" t="s">
        <v>185</v>
      </c>
      <c r="G25" s="21">
        <f>IF(F25="Asignado",15,0)</f>
        <v>15</v>
      </c>
      <c r="H25" s="460" t="str">
        <f>IF(AND(G32&gt;0,G32&lt;=85),"Débil",IF(AND(G32&gt;85,G32&lt;=95),"Moderado",IF(G32&gt;96,"Fuerte"," ")))</f>
        <v>Débil</v>
      </c>
      <c r="I25" s="308" t="s">
        <v>208</v>
      </c>
      <c r="J25" s="308" t="str">
        <f>IF(AND(H25="Fuerte",I25="Fuerte (Siempre se Ejecuta)"),"Fuerte",IF(AND(H25="Fuerte",I25="Moderado (Algunas veces se ejecuta)"),"Moderado",IF(AND(H25="Fuerte",I25="Débil (No se ejecuta)"),"Débil",IF(AND(H25="Moderado",I25="Fuerte (Siempre se Ejecuta)"),"Moderado",IF(AND(H25="Moderado",I25="Moderado (Algunas veces se ejecuta)"),"Moderado",IF(AND(H25="Moderado",I25="Débil (No se ejecuta)"),"Débil",IF(AND(H25="Débil",I25="Fuerte (Siempre se Ejecuta)"),"Débil",IF(AND(H25="Débil",I25="Moderado (Algunas veces se ejecuta)"),"Débil",IF(AND(H25="Débil",I25="Débil (No se ejecuta)"),"Débil"," ")))))))))</f>
        <v>Débil</v>
      </c>
      <c r="K25" s="462" t="str">
        <f>IF(J25="Fuerte","NO",IF(J25=" "," ","SI"))</f>
        <v>SI</v>
      </c>
    </row>
    <row r="26" spans="1:11" ht="29.1" customHeight="1">
      <c r="A26" s="455"/>
      <c r="B26" s="455"/>
      <c r="C26" s="480"/>
      <c r="D26" s="459"/>
      <c r="E26" s="23" t="s">
        <v>224</v>
      </c>
      <c r="F26" s="129" t="s">
        <v>188</v>
      </c>
      <c r="G26" s="129">
        <f>IF(F26="Adecuado",15,0)</f>
        <v>0</v>
      </c>
      <c r="H26" s="460"/>
      <c r="I26" s="300"/>
      <c r="J26" s="300"/>
      <c r="K26" s="463"/>
    </row>
    <row r="27" spans="1:11" ht="29.1" customHeight="1">
      <c r="A27" s="455"/>
      <c r="B27" s="455"/>
      <c r="C27" s="480"/>
      <c r="D27" s="105" t="s">
        <v>225</v>
      </c>
      <c r="E27" s="23" t="s">
        <v>226</v>
      </c>
      <c r="F27" s="129" t="s">
        <v>190</v>
      </c>
      <c r="G27" s="129">
        <f>IF(F27="Oportuna",15,0)</f>
        <v>15</v>
      </c>
      <c r="H27" s="460"/>
      <c r="I27" s="300"/>
      <c r="J27" s="300"/>
      <c r="K27" s="463"/>
    </row>
    <row r="28" spans="1:11" ht="42.95" customHeight="1">
      <c r="A28" s="455"/>
      <c r="B28" s="455"/>
      <c r="C28" s="480"/>
      <c r="D28" s="105" t="s">
        <v>227</v>
      </c>
      <c r="E28" s="23" t="s">
        <v>228</v>
      </c>
      <c r="F28" s="91" t="s">
        <v>193</v>
      </c>
      <c r="G28" s="129">
        <f>IF(F28="Prevenir",15,IF(F28="Detectar",10,0))</f>
        <v>15</v>
      </c>
      <c r="H28" s="460"/>
      <c r="I28" s="300"/>
      <c r="J28" s="300"/>
      <c r="K28" s="463"/>
    </row>
    <row r="29" spans="1:11" ht="29.1" customHeight="1">
      <c r="A29" s="455"/>
      <c r="B29" s="455"/>
      <c r="C29" s="480"/>
      <c r="D29" s="105" t="s">
        <v>229</v>
      </c>
      <c r="E29" s="23" t="s">
        <v>230</v>
      </c>
      <c r="F29" s="129" t="s">
        <v>197</v>
      </c>
      <c r="G29" s="129">
        <f>IF(F29="Confiable",15,0)</f>
        <v>15</v>
      </c>
      <c r="H29" s="460"/>
      <c r="I29" s="300"/>
      <c r="J29" s="300"/>
      <c r="K29" s="463"/>
    </row>
    <row r="30" spans="1:11" ht="29.1" customHeight="1">
      <c r="A30" s="455"/>
      <c r="B30" s="455"/>
      <c r="C30" s="480"/>
      <c r="D30" s="105" t="s">
        <v>231</v>
      </c>
      <c r="E30" s="23" t="s">
        <v>232</v>
      </c>
      <c r="F30" s="91" t="s">
        <v>200</v>
      </c>
      <c r="G30" s="129">
        <f>IF(F30="Se investigan y se resuelven oportunamente",15,0)</f>
        <v>15</v>
      </c>
      <c r="H30" s="460"/>
      <c r="I30" s="300"/>
      <c r="J30" s="300"/>
      <c r="K30" s="463"/>
    </row>
    <row r="31" spans="1:11" ht="29.1" customHeight="1">
      <c r="A31" s="455"/>
      <c r="B31" s="455"/>
      <c r="C31" s="481"/>
      <c r="D31" s="94" t="s">
        <v>233</v>
      </c>
      <c r="E31" s="23" t="s">
        <v>234</v>
      </c>
      <c r="F31" s="129" t="s">
        <v>203</v>
      </c>
      <c r="G31" s="129">
        <f>IF(F31="Completa",10,IF(F31="Incompleta",5,0))</f>
        <v>10</v>
      </c>
      <c r="H31" s="461"/>
      <c r="I31" s="300"/>
      <c r="J31" s="300"/>
      <c r="K31" s="463"/>
    </row>
    <row r="32" spans="1:11" s="119" customFormat="1" ht="15.75" thickBot="1">
      <c r="A32" s="456"/>
      <c r="B32" s="456"/>
      <c r="C32" s="115"/>
      <c r="D32" s="116"/>
      <c r="E32" s="117" t="s">
        <v>325</v>
      </c>
      <c r="F32" s="16"/>
      <c r="G32" s="16">
        <f>SUM(G25:G31)</f>
        <v>85</v>
      </c>
      <c r="H32" s="118"/>
    </row>
    <row r="33" spans="1:11" ht="15" thickBot="1"/>
    <row r="34" spans="1:11" s="113" customFormat="1" ht="30" customHeight="1">
      <c r="A34" s="466" t="s">
        <v>91</v>
      </c>
      <c r="B34" s="468" t="s">
        <v>237</v>
      </c>
      <c r="C34" s="470" t="s">
        <v>211</v>
      </c>
      <c r="D34" s="472" t="s">
        <v>212</v>
      </c>
      <c r="E34" s="472"/>
      <c r="F34" s="472"/>
      <c r="G34" s="472"/>
      <c r="H34" s="472"/>
      <c r="I34" s="107" t="s">
        <v>213</v>
      </c>
      <c r="J34" s="473" t="s">
        <v>214</v>
      </c>
      <c r="K34" s="464" t="s">
        <v>215</v>
      </c>
    </row>
    <row r="35" spans="1:11" s="113" customFormat="1" ht="60.75" thickBot="1">
      <c r="A35" s="467"/>
      <c r="B35" s="469"/>
      <c r="C35" s="471"/>
      <c r="D35" s="108" t="s">
        <v>216</v>
      </c>
      <c r="E35" s="109" t="s">
        <v>217</v>
      </c>
      <c r="F35" s="108" t="s">
        <v>218</v>
      </c>
      <c r="G35" s="108" t="s">
        <v>219</v>
      </c>
      <c r="H35" s="110" t="s">
        <v>235</v>
      </c>
      <c r="I35" s="111" t="s">
        <v>221</v>
      </c>
      <c r="J35" s="474"/>
      <c r="K35" s="465"/>
    </row>
    <row r="36" spans="1:11" ht="20.25" customHeight="1">
      <c r="A36" s="454" t="str">
        <f>'IDENTIFICACION(GyC)'!E13</f>
        <v>Probabilidad de que se genere tráficos de influencia para selección de beneficiarios que no cumplan los requisitos establecidos</v>
      </c>
      <c r="B36" s="454" t="s">
        <v>334</v>
      </c>
      <c r="C36" s="512" t="s">
        <v>335</v>
      </c>
      <c r="D36" s="459" t="s">
        <v>222</v>
      </c>
      <c r="E36" s="22" t="s">
        <v>223</v>
      </c>
      <c r="F36" s="21" t="s">
        <v>186</v>
      </c>
      <c r="G36" s="21">
        <f>IF(F36="Asignado",15,0)</f>
        <v>0</v>
      </c>
      <c r="H36" s="460" t="str">
        <f>IF(AND(G43&gt;0,G43&lt;=85),"Débil",IF(AND(G43&gt;85,G43&lt;=95),"Moderado",IF(G43&gt;96,"Fuerte"," ")))</f>
        <v>Débil</v>
      </c>
      <c r="I36" s="308" t="s">
        <v>208</v>
      </c>
      <c r="J36" s="308" t="str">
        <f>IF(AND(H36="Fuerte",I36="Fuerte (Siempre se Ejecuta)"),"Fuerte",IF(AND(H36="Fuerte",I36="Moderado (Algunas veces se ejecuta)"),"Moderado",IF(AND(H36="Fuerte",I36="Débil (No se ejecuta)"),"Débil",IF(AND(H36="Moderado",I36="Fuerte (Siempre se Ejecuta)"),"Moderado",IF(AND(H36="Moderado",I36="Moderado (Algunas veces se ejecuta)"),"Moderado",IF(AND(H36="Moderado",I36="Débil (No se ejecuta)"),"Débil",IF(AND(H36="Débil",I36="Fuerte (Siempre se Ejecuta)"),"Débil",IF(AND(H36="Débil",I36="Moderado (Algunas veces se ejecuta)"),"Débil",IF(AND(H36="Débil",I36="Débil (No se ejecuta)"),"Débil"," ")))))))))</f>
        <v>Débil</v>
      </c>
      <c r="K36" s="462" t="str">
        <f>IF(J36="Fuerte","NO",IF(J36=" "," ","SI"))</f>
        <v>SI</v>
      </c>
    </row>
    <row r="37" spans="1:11" ht="29.25" customHeight="1">
      <c r="A37" s="455"/>
      <c r="B37" s="455"/>
      <c r="C37" s="512"/>
      <c r="D37" s="459"/>
      <c r="E37" s="23" t="s">
        <v>224</v>
      </c>
      <c r="F37" s="15" t="s">
        <v>188</v>
      </c>
      <c r="G37" s="15">
        <f>IF(F37="Adecuado",15,0)</f>
        <v>0</v>
      </c>
      <c r="H37" s="460"/>
      <c r="I37" s="300"/>
      <c r="J37" s="300"/>
      <c r="K37" s="463"/>
    </row>
    <row r="38" spans="1:11" ht="43.5" customHeight="1">
      <c r="A38" s="455"/>
      <c r="B38" s="455"/>
      <c r="C38" s="512"/>
      <c r="D38" s="105" t="s">
        <v>225</v>
      </c>
      <c r="E38" s="23" t="s">
        <v>226</v>
      </c>
      <c r="F38" s="15" t="s">
        <v>190</v>
      </c>
      <c r="G38" s="15">
        <f>IF(F38="Oportuna",15,0)</f>
        <v>15</v>
      </c>
      <c r="H38" s="460"/>
      <c r="I38" s="300"/>
      <c r="J38" s="300"/>
      <c r="K38" s="463"/>
    </row>
    <row r="39" spans="1:11" ht="43.5" customHeight="1">
      <c r="A39" s="455"/>
      <c r="B39" s="455"/>
      <c r="C39" s="512"/>
      <c r="D39" s="105" t="s">
        <v>227</v>
      </c>
      <c r="E39" s="23" t="s">
        <v>228</v>
      </c>
      <c r="F39" s="91" t="s">
        <v>193</v>
      </c>
      <c r="G39" s="15">
        <f>IF(F39="Prevenir",15,IF(F39="Detectar",10,0))</f>
        <v>15</v>
      </c>
      <c r="H39" s="460"/>
      <c r="I39" s="300"/>
      <c r="J39" s="300"/>
      <c r="K39" s="463"/>
    </row>
    <row r="40" spans="1:11" ht="29.25" customHeight="1">
      <c r="A40" s="455"/>
      <c r="B40" s="455"/>
      <c r="C40" s="512"/>
      <c r="D40" s="105" t="s">
        <v>229</v>
      </c>
      <c r="E40" s="23" t="s">
        <v>230</v>
      </c>
      <c r="F40" s="15" t="s">
        <v>197</v>
      </c>
      <c r="G40" s="15">
        <f>IF(F40="Confiable",15,0)</f>
        <v>15</v>
      </c>
      <c r="H40" s="460"/>
      <c r="I40" s="300"/>
      <c r="J40" s="300"/>
      <c r="K40" s="463"/>
    </row>
    <row r="41" spans="1:11" ht="43.5" customHeight="1">
      <c r="A41" s="455"/>
      <c r="B41" s="455"/>
      <c r="C41" s="512"/>
      <c r="D41" s="105" t="s">
        <v>231</v>
      </c>
      <c r="E41" s="23" t="s">
        <v>232</v>
      </c>
      <c r="F41" s="91" t="s">
        <v>200</v>
      </c>
      <c r="G41" s="15">
        <f>IF(F41="Se investigan y se resuelven oportunamente",15,0)</f>
        <v>15</v>
      </c>
      <c r="H41" s="460"/>
      <c r="I41" s="300"/>
      <c r="J41" s="300"/>
      <c r="K41" s="463"/>
    </row>
    <row r="42" spans="1:11" ht="29.25" customHeight="1">
      <c r="A42" s="455"/>
      <c r="B42" s="455"/>
      <c r="C42" s="513"/>
      <c r="D42" s="94" t="s">
        <v>233</v>
      </c>
      <c r="E42" s="23" t="s">
        <v>234</v>
      </c>
      <c r="F42" s="15" t="s">
        <v>203</v>
      </c>
      <c r="G42" s="15">
        <f>IF(F42="Completa",10,IF(F42="Incompleta",5,0))</f>
        <v>10</v>
      </c>
      <c r="H42" s="461"/>
      <c r="I42" s="300"/>
      <c r="J42" s="300"/>
      <c r="K42" s="463"/>
    </row>
    <row r="43" spans="1:11" s="119" customFormat="1" ht="15.75" thickBot="1">
      <c r="A43" s="456"/>
      <c r="B43" s="456"/>
      <c r="C43" s="115"/>
      <c r="D43" s="116"/>
      <c r="E43" s="117" t="s">
        <v>328</v>
      </c>
      <c r="F43" s="16"/>
      <c r="G43" s="16">
        <f>SUM(G36:G42)</f>
        <v>70</v>
      </c>
      <c r="H43" s="118"/>
    </row>
    <row r="44" spans="1:11" ht="15" thickBot="1">
      <c r="A44" s="114"/>
      <c r="B44" s="132"/>
    </row>
    <row r="45" spans="1:11" s="113" customFormat="1" ht="30" customHeight="1">
      <c r="A45" s="466" t="s">
        <v>91</v>
      </c>
      <c r="B45" s="468" t="s">
        <v>237</v>
      </c>
      <c r="C45" s="470" t="s">
        <v>211</v>
      </c>
      <c r="D45" s="472" t="s">
        <v>212</v>
      </c>
      <c r="E45" s="472"/>
      <c r="F45" s="472"/>
      <c r="G45" s="472"/>
      <c r="H45" s="472"/>
      <c r="I45" s="107" t="s">
        <v>213</v>
      </c>
      <c r="J45" s="473" t="s">
        <v>214</v>
      </c>
      <c r="K45" s="464" t="s">
        <v>215</v>
      </c>
    </row>
    <row r="46" spans="1:11" s="113" customFormat="1" ht="60.75" thickBot="1">
      <c r="A46" s="467"/>
      <c r="B46" s="469"/>
      <c r="C46" s="471"/>
      <c r="D46" s="108" t="s">
        <v>216</v>
      </c>
      <c r="E46" s="109" t="s">
        <v>217</v>
      </c>
      <c r="F46" s="108" t="s">
        <v>218</v>
      </c>
      <c r="G46" s="108" t="s">
        <v>219</v>
      </c>
      <c r="H46" s="110" t="s">
        <v>235</v>
      </c>
      <c r="I46" s="111" t="s">
        <v>221</v>
      </c>
      <c r="J46" s="474"/>
      <c r="K46" s="465"/>
    </row>
    <row r="47" spans="1:11" ht="20.25" customHeight="1">
      <c r="A47" s="454" t="str">
        <f>'IDENTIFICACION(GyC)'!E13</f>
        <v>Probabilidad de que se genere tráficos de influencia para selección de beneficiarios que no cumplan los requisitos establecidos</v>
      </c>
      <c r="B47" s="454" t="s">
        <v>334</v>
      </c>
      <c r="C47" s="477" t="s">
        <v>336</v>
      </c>
      <c r="D47" s="459" t="s">
        <v>222</v>
      </c>
      <c r="E47" s="22" t="s">
        <v>223</v>
      </c>
      <c r="F47" s="21" t="s">
        <v>185</v>
      </c>
      <c r="G47" s="21">
        <f>IF(F47="Asignado",15,0)</f>
        <v>15</v>
      </c>
      <c r="H47" s="460" t="str">
        <f>IF(AND(G54&gt;0,G54&lt;=85),"Débil",IF(AND(G54&gt;85,G54&lt;=95),"Moderado",IF(G54&gt;96,"Fuerte"," ")))</f>
        <v>Débil</v>
      </c>
      <c r="I47" s="308" t="s">
        <v>208</v>
      </c>
      <c r="J47" s="308" t="str">
        <f>IF(AND(H47="Fuerte",I47="Fuerte (Siempre se Ejecuta)"),"Fuerte",IF(AND(H47="Fuerte",I47="Moderado (Algunas veces se ejecuta)"),"Moderado",IF(AND(H47="Fuerte",I47="Débil (No se ejecuta)"),"Débil",IF(AND(H47="Moderado",I47="Fuerte (Siempre se Ejecuta)"),"Moderado",IF(AND(H47="Moderado",I47="Moderado (Algunas veces se ejecuta)"),"Moderado",IF(AND(H47="Moderado",I47="Débil (No se ejecuta)"),"Débil",IF(AND(H47="Débil",I47="Fuerte (Siempre se Ejecuta)"),"Débil",IF(AND(H47="Débil",I47="Moderado (Algunas veces se ejecuta)"),"Débil",IF(AND(H47="Débil",I47="Débil (No se ejecuta)"),"Débil"," ")))))))))</f>
        <v>Débil</v>
      </c>
      <c r="K47" s="462" t="str">
        <f>IF(J47="Fuerte","NO",IF(J47=" "," ","SI"))</f>
        <v>SI</v>
      </c>
    </row>
    <row r="48" spans="1:11" ht="29.1" customHeight="1">
      <c r="A48" s="455"/>
      <c r="B48" s="455"/>
      <c r="C48" s="478"/>
      <c r="D48" s="459"/>
      <c r="E48" s="23" t="s">
        <v>224</v>
      </c>
      <c r="F48" s="15" t="s">
        <v>188</v>
      </c>
      <c r="G48" s="15">
        <f>IF(F48="Adecuado",15,0)</f>
        <v>0</v>
      </c>
      <c r="H48" s="460"/>
      <c r="I48" s="300"/>
      <c r="J48" s="300"/>
      <c r="K48" s="463"/>
    </row>
    <row r="49" spans="1:11" ht="29.1" customHeight="1">
      <c r="A49" s="455"/>
      <c r="B49" s="455"/>
      <c r="C49" s="478"/>
      <c r="D49" s="105" t="s">
        <v>225</v>
      </c>
      <c r="E49" s="23" t="s">
        <v>226</v>
      </c>
      <c r="F49" s="15" t="s">
        <v>190</v>
      </c>
      <c r="G49" s="15">
        <f>IF(F49="Oportuna",15,0)</f>
        <v>15</v>
      </c>
      <c r="H49" s="460"/>
      <c r="I49" s="300"/>
      <c r="J49" s="300"/>
      <c r="K49" s="463"/>
    </row>
    <row r="50" spans="1:11" ht="42.95" customHeight="1">
      <c r="A50" s="455"/>
      <c r="B50" s="455"/>
      <c r="C50" s="478"/>
      <c r="D50" s="105" t="s">
        <v>227</v>
      </c>
      <c r="E50" s="23" t="s">
        <v>228</v>
      </c>
      <c r="F50" s="91" t="s">
        <v>193</v>
      </c>
      <c r="G50" s="15">
        <f>IF(F50="Prevenir",15,IF(F50="Detectar",10,0))</f>
        <v>15</v>
      </c>
      <c r="H50" s="460"/>
      <c r="I50" s="300"/>
      <c r="J50" s="300"/>
      <c r="K50" s="463"/>
    </row>
    <row r="51" spans="1:11" ht="45.75" customHeight="1">
      <c r="A51" s="455"/>
      <c r="B51" s="455"/>
      <c r="C51" s="478"/>
      <c r="D51" s="105" t="s">
        <v>229</v>
      </c>
      <c r="E51" s="23" t="s">
        <v>230</v>
      </c>
      <c r="F51" s="15" t="s">
        <v>198</v>
      </c>
      <c r="G51" s="15">
        <f>IF(F51="Confiable",15,0)</f>
        <v>0</v>
      </c>
      <c r="H51" s="460"/>
      <c r="I51" s="300"/>
      <c r="J51" s="300"/>
      <c r="K51" s="463"/>
    </row>
    <row r="52" spans="1:11" ht="45.75" customHeight="1">
      <c r="A52" s="455"/>
      <c r="B52" s="455"/>
      <c r="C52" s="478"/>
      <c r="D52" s="105" t="s">
        <v>231</v>
      </c>
      <c r="E52" s="23" t="s">
        <v>232</v>
      </c>
      <c r="F52" s="91" t="s">
        <v>200</v>
      </c>
      <c r="G52" s="15">
        <f>IF(F52="Se investigan y se resuelven oportunamente",15,0)</f>
        <v>15</v>
      </c>
      <c r="H52" s="460"/>
      <c r="I52" s="300"/>
      <c r="J52" s="300"/>
      <c r="K52" s="463"/>
    </row>
    <row r="53" spans="1:11" ht="29.1" customHeight="1">
      <c r="A53" s="455"/>
      <c r="B53" s="455"/>
      <c r="C53" s="479"/>
      <c r="D53" s="94" t="s">
        <v>233</v>
      </c>
      <c r="E53" s="23" t="s">
        <v>234</v>
      </c>
      <c r="F53" s="15" t="s">
        <v>203</v>
      </c>
      <c r="G53" s="15">
        <f>IF(F53="Completa",10,IF(F53="Incompleta",5,0))</f>
        <v>10</v>
      </c>
      <c r="H53" s="461"/>
      <c r="I53" s="300"/>
      <c r="J53" s="300"/>
      <c r="K53" s="463"/>
    </row>
    <row r="54" spans="1:11" s="119" customFormat="1" ht="15.75" thickBot="1">
      <c r="A54" s="456"/>
      <c r="B54" s="456"/>
      <c r="C54" s="115"/>
      <c r="D54" s="116"/>
      <c r="E54" s="117" t="s">
        <v>328</v>
      </c>
      <c r="F54" s="16"/>
      <c r="G54" s="16">
        <f>SUM(G47:G53)</f>
        <v>70</v>
      </c>
      <c r="H54" s="118"/>
    </row>
    <row r="55" spans="1:11">
      <c r="A55" s="114"/>
      <c r="B55" s="132"/>
    </row>
    <row r="56" spans="1:11" ht="15" thickBot="1">
      <c r="A56" s="114"/>
      <c r="B56" s="132"/>
    </row>
    <row r="57" spans="1:11" s="112" customFormat="1" ht="30" customHeight="1">
      <c r="A57" s="466" t="s">
        <v>91</v>
      </c>
      <c r="B57" s="468" t="s">
        <v>237</v>
      </c>
      <c r="C57" s="470" t="s">
        <v>211</v>
      </c>
      <c r="D57" s="472" t="s">
        <v>212</v>
      </c>
      <c r="E57" s="472"/>
      <c r="F57" s="472"/>
      <c r="G57" s="472"/>
      <c r="H57" s="472"/>
      <c r="I57" s="107" t="s">
        <v>213</v>
      </c>
      <c r="J57" s="473" t="s">
        <v>214</v>
      </c>
      <c r="K57" s="464" t="s">
        <v>215</v>
      </c>
    </row>
    <row r="58" spans="1:11" s="113" customFormat="1" ht="60.75" thickBot="1">
      <c r="A58" s="486"/>
      <c r="B58" s="499"/>
      <c r="C58" s="519"/>
      <c r="D58" s="192" t="s">
        <v>216</v>
      </c>
      <c r="E58" s="193" t="s">
        <v>217</v>
      </c>
      <c r="F58" s="192" t="s">
        <v>218</v>
      </c>
      <c r="G58" s="192" t="s">
        <v>219</v>
      </c>
      <c r="H58" s="194" t="s">
        <v>235</v>
      </c>
      <c r="I58" s="111" t="s">
        <v>221</v>
      </c>
      <c r="J58" s="474"/>
      <c r="K58" s="465"/>
    </row>
    <row r="59" spans="1:11" ht="20.25" customHeight="1">
      <c r="A59" s="300" t="str">
        <f>'IDENTIFICACION(GyC)'!E13</f>
        <v>Probabilidad de que se genere tráficos de influencia para selección de beneficiarios que no cumplan los requisitos establecidos</v>
      </c>
      <c r="B59" s="300" t="s">
        <v>334</v>
      </c>
      <c r="C59" s="504" t="s">
        <v>320</v>
      </c>
      <c r="D59" s="357" t="s">
        <v>222</v>
      </c>
      <c r="E59" s="23" t="s">
        <v>223</v>
      </c>
      <c r="F59" s="129" t="s">
        <v>185</v>
      </c>
      <c r="G59" s="129">
        <f>IF(F59="Asignado",15,0)</f>
        <v>15</v>
      </c>
      <c r="H59" s="300" t="str">
        <f>IF(AND(G66&gt;0,G66&lt;=85),"Débil",IF(AND(G66&gt;85,G66&lt;=95),"Moderado",IF(G66&gt;96,"Fuerte"," ")))</f>
        <v>Fuerte</v>
      </c>
      <c r="I59" s="507" t="s">
        <v>208</v>
      </c>
      <c r="J59" s="308" t="str">
        <f>IF(AND(H59="Fuerte",I59="Fuerte (Siempre se Ejecuta)"),"Fuerte",IF(AND(H59="Fuerte",I59="Moderado (Algunas veces se ejecuta)"),"Moderado",IF(AND(H59="Fuerte",I59="Débil (No se ejecuta)"),"Débil",IF(AND(H59="Moderado",I59="Fuerte (Siempre se Ejecuta)"),"Moderado",IF(AND(H59="Moderado",I59="Moderado (Algunas veces se ejecuta)"),"Moderado",IF(AND(H59="Moderado",I59="Débil (No se ejecuta)"),"Débil",IF(AND(H59="Débil",I59="Fuerte (Siempre se Ejecuta)"),"Débil",IF(AND(H59="Débil",I59="Moderado (Algunas veces se ejecuta)"),"Débil",IF(AND(H59="Débil",I59="Débil (No se ejecuta)"),"Débil"," ")))))))))</f>
        <v>Moderado</v>
      </c>
      <c r="K59" s="462" t="str">
        <f>IF(J59="Fuerte","NO",IF(J59=" "," ","SI"))</f>
        <v>SI</v>
      </c>
    </row>
    <row r="60" spans="1:11" ht="28.5">
      <c r="A60" s="300"/>
      <c r="B60" s="300"/>
      <c r="C60" s="505"/>
      <c r="D60" s="357"/>
      <c r="E60" s="23" t="s">
        <v>224</v>
      </c>
      <c r="F60" s="129" t="s">
        <v>187</v>
      </c>
      <c r="G60" s="129">
        <f>IF(F60="Adecuado",15,0)</f>
        <v>15</v>
      </c>
      <c r="H60" s="300"/>
      <c r="I60" s="274"/>
      <c r="J60" s="300"/>
      <c r="K60" s="463"/>
    </row>
    <row r="61" spans="1:11" ht="42.75">
      <c r="A61" s="300"/>
      <c r="B61" s="300"/>
      <c r="C61" s="505"/>
      <c r="D61" s="185" t="s">
        <v>225</v>
      </c>
      <c r="E61" s="23" t="s">
        <v>226</v>
      </c>
      <c r="F61" s="129" t="s">
        <v>190</v>
      </c>
      <c r="G61" s="129">
        <f>IF(F61="Oportuna",15,0)</f>
        <v>15</v>
      </c>
      <c r="H61" s="300"/>
      <c r="I61" s="274"/>
      <c r="J61" s="300"/>
      <c r="K61" s="463"/>
    </row>
    <row r="62" spans="1:11" ht="42.75">
      <c r="A62" s="300"/>
      <c r="B62" s="300"/>
      <c r="C62" s="505"/>
      <c r="D62" s="185" t="s">
        <v>227</v>
      </c>
      <c r="E62" s="23" t="s">
        <v>228</v>
      </c>
      <c r="F62" s="91" t="s">
        <v>193</v>
      </c>
      <c r="G62" s="129">
        <f>IF(F62="Prevenir",15,IF(F62="Detectar",10,0))</f>
        <v>15</v>
      </c>
      <c r="H62" s="300"/>
      <c r="I62" s="274"/>
      <c r="J62" s="300"/>
      <c r="K62" s="463"/>
    </row>
    <row r="63" spans="1:11" ht="28.5">
      <c r="A63" s="300"/>
      <c r="B63" s="300"/>
      <c r="C63" s="505"/>
      <c r="D63" s="185" t="s">
        <v>229</v>
      </c>
      <c r="E63" s="23" t="s">
        <v>230</v>
      </c>
      <c r="F63" s="129" t="s">
        <v>197</v>
      </c>
      <c r="G63" s="129">
        <f>IF(F63="Confiable",15,0)</f>
        <v>15</v>
      </c>
      <c r="H63" s="300"/>
      <c r="I63" s="274"/>
      <c r="J63" s="300"/>
      <c r="K63" s="463"/>
    </row>
    <row r="64" spans="1:11" ht="42.75">
      <c r="A64" s="300"/>
      <c r="B64" s="300"/>
      <c r="C64" s="505"/>
      <c r="D64" s="185" t="s">
        <v>231</v>
      </c>
      <c r="E64" s="23" t="s">
        <v>232</v>
      </c>
      <c r="F64" s="91" t="s">
        <v>200</v>
      </c>
      <c r="G64" s="129">
        <f>IF(F64="Se investigan y se resuelven oportunamente",15,0)</f>
        <v>15</v>
      </c>
      <c r="H64" s="300"/>
      <c r="I64" s="274"/>
      <c r="J64" s="300"/>
      <c r="K64" s="463"/>
    </row>
    <row r="65" spans="1:11" ht="28.5">
      <c r="A65" s="300"/>
      <c r="B65" s="300"/>
      <c r="C65" s="506"/>
      <c r="D65" s="185" t="s">
        <v>233</v>
      </c>
      <c r="E65" s="23" t="s">
        <v>234</v>
      </c>
      <c r="F65" s="129" t="s">
        <v>203</v>
      </c>
      <c r="G65" s="129">
        <f>IF(F65="Completa",10,IF(F65="Incompleta",5,0))</f>
        <v>10</v>
      </c>
      <c r="H65" s="300"/>
      <c r="I65" s="274"/>
      <c r="J65" s="300"/>
      <c r="K65" s="463"/>
    </row>
    <row r="66" spans="1:11" ht="15">
      <c r="A66" s="300"/>
      <c r="B66" s="300"/>
      <c r="C66" s="195"/>
      <c r="D66" s="196"/>
      <c r="E66" s="18" t="s">
        <v>328</v>
      </c>
      <c r="F66" s="17"/>
      <c r="G66" s="17">
        <f>SUM(G59:G65)</f>
        <v>100</v>
      </c>
      <c r="H66" s="17"/>
    </row>
    <row r="67" spans="1:11">
      <c r="A67" s="114"/>
      <c r="B67" s="132"/>
    </row>
    <row r="69" spans="1:11" ht="15" thickBot="1"/>
    <row r="70" spans="1:11" s="112" customFormat="1" ht="30" customHeight="1">
      <c r="A70" s="493" t="s">
        <v>91</v>
      </c>
      <c r="B70" s="468" t="s">
        <v>237</v>
      </c>
      <c r="C70" s="520" t="s">
        <v>211</v>
      </c>
      <c r="D70" s="522" t="s">
        <v>212</v>
      </c>
      <c r="E70" s="523"/>
      <c r="F70" s="523"/>
      <c r="G70" s="523"/>
      <c r="H70" s="524"/>
      <c r="I70" s="186" t="s">
        <v>213</v>
      </c>
      <c r="J70" s="525" t="s">
        <v>214</v>
      </c>
      <c r="K70" s="495" t="s">
        <v>215</v>
      </c>
    </row>
    <row r="71" spans="1:11" s="113" customFormat="1" ht="60.75" thickBot="1">
      <c r="A71" s="494"/>
      <c r="B71" s="492"/>
      <c r="C71" s="521"/>
      <c r="D71" s="187" t="s">
        <v>216</v>
      </c>
      <c r="E71" s="109" t="s">
        <v>217</v>
      </c>
      <c r="F71" s="187" t="s">
        <v>218</v>
      </c>
      <c r="G71" s="187" t="s">
        <v>219</v>
      </c>
      <c r="H71" s="110" t="s">
        <v>235</v>
      </c>
      <c r="I71" s="111" t="s">
        <v>221</v>
      </c>
      <c r="J71" s="526"/>
      <c r="K71" s="496"/>
    </row>
    <row r="72" spans="1:11" ht="20.25" customHeight="1">
      <c r="A72" s="300" t="s">
        <v>323</v>
      </c>
      <c r="B72" s="306" t="s">
        <v>293</v>
      </c>
      <c r="C72" s="502" t="s">
        <v>332</v>
      </c>
      <c r="D72" s="490" t="s">
        <v>222</v>
      </c>
      <c r="E72" s="22" t="s">
        <v>223</v>
      </c>
      <c r="F72" s="21" t="s">
        <v>185</v>
      </c>
      <c r="G72" s="21">
        <f>IF(F72="Asignado",15,0)</f>
        <v>15</v>
      </c>
      <c r="H72" s="460" t="str">
        <f>IF(AND(G79&gt;0,G79&lt;=85),"Débil",IF(AND(G79&gt;85,G79&lt;=95),"Moderado",IF(G79&gt;96,"Fuerte"," ")))</f>
        <v>Débil</v>
      </c>
      <c r="I72" s="308" t="s">
        <v>207</v>
      </c>
      <c r="J72" s="308" t="str">
        <f>IF(AND(H72="Fuerte",I72="Fuerte (Siempre se Ejecuta)"),"Fuerte",IF(AND(H72="Fuerte",I72="Moderado (Algunas veces se ejecuta)"),"Moderado",IF(AND(H72="Fuerte",I72="Débil (No se ejecuta)"),"Débil",IF(AND(H72="Moderado",I72="Fuerte (Siempre se Ejecuta)"),"Moderado",IF(AND(H72="Moderado",I72="Moderado (Algunas veces se ejecuta)"),"Moderado",IF(AND(H72="Moderado",I72="Débil (No se ejecuta)"),"Débil",IF(AND(H72="Débil",I72="Fuerte (Siempre se Ejecuta)"),"Débil",IF(AND(H72="Débil",I72="Moderado (Algunas veces se ejecuta)"),"Débil",IF(AND(H72="Débil",I72="Débil (No se ejecuta)"),"Débil"," ")))))))))</f>
        <v>Débil</v>
      </c>
      <c r="K72" s="462" t="str">
        <f>IF(J72="Fuerte","NO",IF(J72=" "," ","SI"))</f>
        <v>SI</v>
      </c>
    </row>
    <row r="73" spans="1:11" ht="28.5">
      <c r="A73" s="300"/>
      <c r="B73" s="307"/>
      <c r="C73" s="502"/>
      <c r="D73" s="459"/>
      <c r="E73" s="23" t="s">
        <v>224</v>
      </c>
      <c r="F73" s="129" t="s">
        <v>188</v>
      </c>
      <c r="G73" s="129">
        <f>IF(F73="Adecuado",15,0)</f>
        <v>0</v>
      </c>
      <c r="H73" s="460"/>
      <c r="I73" s="300"/>
      <c r="J73" s="300"/>
      <c r="K73" s="463"/>
    </row>
    <row r="74" spans="1:11" ht="42.75">
      <c r="A74" s="300"/>
      <c r="B74" s="307"/>
      <c r="C74" s="502"/>
      <c r="D74" s="105" t="s">
        <v>225</v>
      </c>
      <c r="E74" s="23" t="s">
        <v>226</v>
      </c>
      <c r="F74" s="129" t="s">
        <v>191</v>
      </c>
      <c r="G74" s="129">
        <f>IF(F74="Oportuna",15,0)</f>
        <v>0</v>
      </c>
      <c r="H74" s="460"/>
      <c r="I74" s="300"/>
      <c r="J74" s="300"/>
      <c r="K74" s="463"/>
    </row>
    <row r="75" spans="1:11" ht="42.75">
      <c r="A75" s="300"/>
      <c r="B75" s="307"/>
      <c r="C75" s="502"/>
      <c r="D75" s="105" t="s">
        <v>227</v>
      </c>
      <c r="E75" s="23" t="s">
        <v>228</v>
      </c>
      <c r="F75" s="91" t="s">
        <v>193</v>
      </c>
      <c r="G75" s="129">
        <f>IF(F75="Prevenir",15,IF(F75="Detectar",10,0))</f>
        <v>15</v>
      </c>
      <c r="H75" s="460"/>
      <c r="I75" s="300"/>
      <c r="J75" s="300"/>
      <c r="K75" s="463"/>
    </row>
    <row r="76" spans="1:11" ht="28.5">
      <c r="A76" s="300"/>
      <c r="B76" s="307"/>
      <c r="C76" s="502"/>
      <c r="D76" s="105" t="s">
        <v>229</v>
      </c>
      <c r="E76" s="23" t="s">
        <v>230</v>
      </c>
      <c r="F76" s="129" t="s">
        <v>198</v>
      </c>
      <c r="G76" s="129">
        <f>IF(F76="Confiable",15,0)</f>
        <v>0</v>
      </c>
      <c r="H76" s="460"/>
      <c r="I76" s="300"/>
      <c r="J76" s="300"/>
      <c r="K76" s="463"/>
    </row>
    <row r="77" spans="1:11" ht="57">
      <c r="A77" s="300"/>
      <c r="B77" s="307"/>
      <c r="C77" s="502"/>
      <c r="D77" s="105" t="s">
        <v>231</v>
      </c>
      <c r="E77" s="23" t="s">
        <v>232</v>
      </c>
      <c r="F77" s="91" t="s">
        <v>201</v>
      </c>
      <c r="G77" s="129">
        <f>IF(F77="Se investigan y se resuelven oportunamente",15,0)</f>
        <v>0</v>
      </c>
      <c r="H77" s="460"/>
      <c r="I77" s="300"/>
      <c r="J77" s="300"/>
      <c r="K77" s="463"/>
    </row>
    <row r="78" spans="1:11" ht="28.5">
      <c r="A78" s="300"/>
      <c r="B78" s="307"/>
      <c r="C78" s="503"/>
      <c r="D78" s="94" t="s">
        <v>233</v>
      </c>
      <c r="E78" s="23" t="s">
        <v>234</v>
      </c>
      <c r="F78" s="15" t="s">
        <v>203</v>
      </c>
      <c r="G78" s="15">
        <f>IF(F78="Completa",10,IF(F78="Incompleta",5,0))</f>
        <v>10</v>
      </c>
      <c r="H78" s="461"/>
      <c r="I78" s="300"/>
      <c r="J78" s="300"/>
      <c r="K78" s="463"/>
    </row>
    <row r="79" spans="1:11" ht="15">
      <c r="A79" s="300"/>
      <c r="B79" s="308"/>
      <c r="C79" s="180"/>
      <c r="D79" s="106"/>
      <c r="E79" s="18" t="s">
        <v>329</v>
      </c>
      <c r="F79" s="17"/>
      <c r="G79" s="17">
        <f>SUM(G72:G78)</f>
        <v>40</v>
      </c>
      <c r="H79" s="50"/>
    </row>
    <row r="80" spans="1:11" ht="15" thickBot="1">
      <c r="A80" s="114"/>
      <c r="B80" s="132"/>
    </row>
    <row r="81" spans="1:11" s="113" customFormat="1" ht="30" customHeight="1">
      <c r="A81" s="466" t="s">
        <v>91</v>
      </c>
      <c r="B81" s="468" t="s">
        <v>237</v>
      </c>
      <c r="C81" s="470" t="s">
        <v>211</v>
      </c>
      <c r="D81" s="472" t="s">
        <v>212</v>
      </c>
      <c r="E81" s="472"/>
      <c r="F81" s="472"/>
      <c r="G81" s="472"/>
      <c r="H81" s="472"/>
      <c r="I81" s="182" t="s">
        <v>213</v>
      </c>
      <c r="J81" s="473" t="s">
        <v>214</v>
      </c>
      <c r="K81" s="464" t="s">
        <v>215</v>
      </c>
    </row>
    <row r="82" spans="1:11" s="113" customFormat="1" ht="60.75" thickBot="1">
      <c r="A82" s="467"/>
      <c r="B82" s="469"/>
      <c r="C82" s="471"/>
      <c r="D82" s="183" t="s">
        <v>216</v>
      </c>
      <c r="E82" s="109" t="s">
        <v>217</v>
      </c>
      <c r="F82" s="183" t="s">
        <v>218</v>
      </c>
      <c r="G82" s="183" t="s">
        <v>219</v>
      </c>
      <c r="H82" s="110" t="s">
        <v>235</v>
      </c>
      <c r="I82" s="111" t="s">
        <v>221</v>
      </c>
      <c r="J82" s="474"/>
      <c r="K82" s="465"/>
    </row>
    <row r="83" spans="1:11" ht="20.25" customHeight="1">
      <c r="A83" s="454" t="str">
        <f>'IDENTIFICACION(GyC)'!E13</f>
        <v>Probabilidad de que se genere tráficos de influencia para selección de beneficiarios que no cumplan los requisitos establecidos</v>
      </c>
      <c r="B83" s="454" t="str">
        <f>'IDENTIFICACION(GyC)'!B14</f>
        <v>Falta de ética profesional y amiguismo</v>
      </c>
      <c r="C83" s="527" t="s">
        <v>341</v>
      </c>
      <c r="D83" s="459" t="s">
        <v>222</v>
      </c>
      <c r="E83" s="22" t="s">
        <v>223</v>
      </c>
      <c r="F83" s="21" t="s">
        <v>186</v>
      </c>
      <c r="G83" s="21">
        <f>IF(F83="Asignado",15,0)</f>
        <v>0</v>
      </c>
      <c r="H83" s="460" t="str">
        <f>IF(AND(G90&gt;0,G90&lt;=85),"Débil",IF(AND(G90&gt;85,G90&lt;=95),"Moderado",IF(G90&gt;96,"Fuerte"," ")))</f>
        <v>Débil</v>
      </c>
      <c r="I83" s="308" t="s">
        <v>208</v>
      </c>
      <c r="J83" s="308" t="str">
        <f>IF(AND(H83="Fuerte",I83="Fuerte (Siempre se Ejecuta)"),"Fuerte",IF(AND(H83="Fuerte",I83="Moderado (Algunas veces se ejecuta)"),"Moderado",IF(AND(H83="Fuerte",I83="Débil (No se ejecuta)"),"Débil",IF(AND(H83="Moderado",I83="Fuerte (Siempre se Ejecuta)"),"Moderado",IF(AND(H83="Moderado",I83="Moderado (Algunas veces se ejecuta)"),"Moderado",IF(AND(H83="Moderado",I83="Débil (No se ejecuta)"),"Débil",IF(AND(H83="Débil",I83="Fuerte (Siempre se Ejecuta)"),"Débil",IF(AND(H83="Débil",I83="Moderado (Algunas veces se ejecuta)"),"Débil",IF(AND(H83="Débil",I83="Débil (No se ejecuta)"),"Débil"," ")))))))))</f>
        <v>Débil</v>
      </c>
      <c r="K83" s="462" t="str">
        <f>IF(J83="Fuerte","NO",IF(J83=" "," ","SI"))</f>
        <v>SI</v>
      </c>
    </row>
    <row r="84" spans="1:11" ht="29.1" customHeight="1">
      <c r="A84" s="455"/>
      <c r="B84" s="455"/>
      <c r="C84" s="527"/>
      <c r="D84" s="459"/>
      <c r="E84" s="23" t="s">
        <v>224</v>
      </c>
      <c r="F84" s="129" t="s">
        <v>188</v>
      </c>
      <c r="G84" s="129">
        <f>IF(F84="Adecuado",15,0)</f>
        <v>0</v>
      </c>
      <c r="H84" s="460"/>
      <c r="I84" s="300"/>
      <c r="J84" s="300"/>
      <c r="K84" s="463"/>
    </row>
    <row r="85" spans="1:11" ht="29.1" customHeight="1">
      <c r="A85" s="455"/>
      <c r="B85" s="455"/>
      <c r="C85" s="527"/>
      <c r="D85" s="105" t="s">
        <v>225</v>
      </c>
      <c r="E85" s="23" t="s">
        <v>226</v>
      </c>
      <c r="F85" s="129" t="s">
        <v>191</v>
      </c>
      <c r="G85" s="129">
        <f>IF(F85="Oportuna",15,0)</f>
        <v>0</v>
      </c>
      <c r="H85" s="460"/>
      <c r="I85" s="300"/>
      <c r="J85" s="300"/>
      <c r="K85" s="463"/>
    </row>
    <row r="86" spans="1:11" ht="42.95" customHeight="1">
      <c r="A86" s="455"/>
      <c r="B86" s="455"/>
      <c r="C86" s="527"/>
      <c r="D86" s="105" t="s">
        <v>227</v>
      </c>
      <c r="E86" s="23" t="s">
        <v>228</v>
      </c>
      <c r="F86" s="91" t="s">
        <v>195</v>
      </c>
      <c r="G86" s="129">
        <f>IF(F86="Prevenir",15,IF(F86="Detectar",10,0))</f>
        <v>0</v>
      </c>
      <c r="H86" s="460"/>
      <c r="I86" s="300"/>
      <c r="J86" s="300"/>
      <c r="K86" s="463"/>
    </row>
    <row r="87" spans="1:11" ht="29.1" customHeight="1">
      <c r="A87" s="455"/>
      <c r="B87" s="455"/>
      <c r="C87" s="527"/>
      <c r="D87" s="105" t="s">
        <v>229</v>
      </c>
      <c r="E87" s="23" t="s">
        <v>230</v>
      </c>
      <c r="F87" s="129" t="s">
        <v>198</v>
      </c>
      <c r="G87" s="129">
        <f>IF(F87="Confiable",15,0)</f>
        <v>0</v>
      </c>
      <c r="H87" s="460"/>
      <c r="I87" s="300"/>
      <c r="J87" s="300"/>
      <c r="K87" s="463"/>
    </row>
    <row r="88" spans="1:11" ht="29.1" customHeight="1">
      <c r="A88" s="455"/>
      <c r="B88" s="455"/>
      <c r="C88" s="527"/>
      <c r="D88" s="105" t="s">
        <v>231</v>
      </c>
      <c r="E88" s="23" t="s">
        <v>232</v>
      </c>
      <c r="F88" s="91" t="s">
        <v>201</v>
      </c>
      <c r="G88" s="129">
        <f>IF(F88="Se investigan y se resuelven oportunamente",15,0)</f>
        <v>0</v>
      </c>
      <c r="H88" s="460"/>
      <c r="I88" s="300"/>
      <c r="J88" s="300"/>
      <c r="K88" s="463"/>
    </row>
    <row r="89" spans="1:11" ht="29.1" customHeight="1">
      <c r="A89" s="455"/>
      <c r="B89" s="455"/>
      <c r="C89" s="528"/>
      <c r="D89" s="94" t="s">
        <v>233</v>
      </c>
      <c r="E89" s="23" t="s">
        <v>234</v>
      </c>
      <c r="F89" s="129" t="s">
        <v>204</v>
      </c>
      <c r="G89" s="129">
        <f>IF(F89="Completa",10,IF(F89="Incompleta",5,0))</f>
        <v>5</v>
      </c>
      <c r="H89" s="461"/>
      <c r="I89" s="300"/>
      <c r="J89" s="300"/>
      <c r="K89" s="463"/>
    </row>
    <row r="90" spans="1:11" s="119" customFormat="1" ht="15.75" thickBot="1">
      <c r="A90" s="456"/>
      <c r="B90" s="456"/>
      <c r="C90" s="115"/>
      <c r="D90" s="116"/>
      <c r="E90" s="117" t="s">
        <v>329</v>
      </c>
      <c r="F90" s="16"/>
      <c r="G90" s="16">
        <f>SUM(G83:G89)</f>
        <v>5</v>
      </c>
      <c r="H90" s="118"/>
    </row>
    <row r="91" spans="1:11" ht="15" thickBot="1"/>
    <row r="92" spans="1:11" s="113" customFormat="1" ht="30" customHeight="1">
      <c r="A92" s="466" t="s">
        <v>91</v>
      </c>
      <c r="B92" s="468" t="s">
        <v>237</v>
      </c>
      <c r="C92" s="470" t="s">
        <v>211</v>
      </c>
      <c r="D92" s="472" t="s">
        <v>212</v>
      </c>
      <c r="E92" s="472"/>
      <c r="F92" s="472"/>
      <c r="G92" s="472"/>
      <c r="H92" s="472"/>
      <c r="I92" s="186" t="s">
        <v>213</v>
      </c>
      <c r="J92" s="473" t="s">
        <v>214</v>
      </c>
      <c r="K92" s="464" t="s">
        <v>215</v>
      </c>
    </row>
    <row r="93" spans="1:11" s="113" customFormat="1" ht="60.75" thickBot="1">
      <c r="A93" s="467"/>
      <c r="B93" s="469"/>
      <c r="C93" s="471"/>
      <c r="D93" s="187" t="s">
        <v>216</v>
      </c>
      <c r="E93" s="109" t="s">
        <v>217</v>
      </c>
      <c r="F93" s="187" t="s">
        <v>218</v>
      </c>
      <c r="G93" s="187" t="s">
        <v>219</v>
      </c>
      <c r="H93" s="110" t="s">
        <v>235</v>
      </c>
      <c r="I93" s="111" t="s">
        <v>221</v>
      </c>
      <c r="J93" s="474"/>
      <c r="K93" s="465"/>
    </row>
    <row r="94" spans="1:11" ht="20.25" customHeight="1">
      <c r="A94" s="454" t="str">
        <f>'IDENTIFICACION(GyC)'!E17</f>
        <v>Probabilidad de otorgar beneficios a unidades productivas o ideas de negocios que no cumplen con los requisitos establecidos</v>
      </c>
      <c r="B94" s="454" t="str">
        <f>'IDENTIFICACION(GyC)'!B14</f>
        <v>Falta de ética profesional y amiguismo</v>
      </c>
      <c r="C94" s="457" t="s">
        <v>342</v>
      </c>
      <c r="D94" s="459" t="s">
        <v>222</v>
      </c>
      <c r="E94" s="22" t="s">
        <v>223</v>
      </c>
      <c r="F94" s="21" t="s">
        <v>186</v>
      </c>
      <c r="G94" s="21">
        <f>IF(F94="Asignado",15,0)</f>
        <v>0</v>
      </c>
      <c r="H94" s="460" t="str">
        <f>IF(AND(G101&gt;0,G101&lt;=85),"Débil",IF(AND(G101&gt;85,G101&lt;=95),"Moderado",IF(G101&gt;96,"Fuerte"," ")))</f>
        <v>Débil</v>
      </c>
      <c r="I94" s="308" t="s">
        <v>208</v>
      </c>
      <c r="J94" s="308" t="str">
        <f>IF(AND(H94="Fuerte",I94="Fuerte (Siempre se Ejecuta)"),"Fuerte",IF(AND(H94="Fuerte",I94="Moderado (Algunas veces se ejecuta)"),"Moderado",IF(AND(H94="Fuerte",I94="Débil (No se ejecuta)"),"Débil",IF(AND(H94="Moderado",I94="Fuerte (Siempre se Ejecuta)"),"Moderado",IF(AND(H94="Moderado",I94="Moderado (Algunas veces se ejecuta)"),"Moderado",IF(AND(H94="Moderado",I94="Débil (No se ejecuta)"),"Débil",IF(AND(H94="Débil",I94="Fuerte (Siempre se Ejecuta)"),"Débil",IF(AND(H94="Débil",I94="Moderado (Algunas veces se ejecuta)"),"Débil",IF(AND(H94="Débil",I94="Débil (No se ejecuta)"),"Débil"," ")))))))))</f>
        <v>Débil</v>
      </c>
      <c r="K94" s="462" t="str">
        <f>IF(J94="Fuerte","NO",IF(J94=" "," ","SI"))</f>
        <v>SI</v>
      </c>
    </row>
    <row r="95" spans="1:11" ht="29.1" customHeight="1">
      <c r="A95" s="455"/>
      <c r="B95" s="455"/>
      <c r="C95" s="457"/>
      <c r="D95" s="459"/>
      <c r="E95" s="23" t="s">
        <v>224</v>
      </c>
      <c r="F95" s="129" t="s">
        <v>188</v>
      </c>
      <c r="G95" s="129">
        <f>IF(F95="Adecuado",15,0)</f>
        <v>0</v>
      </c>
      <c r="H95" s="460"/>
      <c r="I95" s="300"/>
      <c r="J95" s="300"/>
      <c r="K95" s="463"/>
    </row>
    <row r="96" spans="1:11" ht="29.1" customHeight="1">
      <c r="A96" s="455"/>
      <c r="B96" s="455"/>
      <c r="C96" s="457"/>
      <c r="D96" s="105" t="s">
        <v>225</v>
      </c>
      <c r="E96" s="23" t="s">
        <v>226</v>
      </c>
      <c r="F96" s="129" t="s">
        <v>191</v>
      </c>
      <c r="G96" s="129">
        <f>IF(F96="Oportuna",15,0)</f>
        <v>0</v>
      </c>
      <c r="H96" s="460"/>
      <c r="I96" s="300"/>
      <c r="J96" s="300"/>
      <c r="K96" s="463"/>
    </row>
    <row r="97" spans="1:11" ht="42.95" customHeight="1">
      <c r="A97" s="455"/>
      <c r="B97" s="455"/>
      <c r="C97" s="457"/>
      <c r="D97" s="105" t="s">
        <v>227</v>
      </c>
      <c r="E97" s="23" t="s">
        <v>228</v>
      </c>
      <c r="F97" s="91" t="s">
        <v>195</v>
      </c>
      <c r="G97" s="129">
        <f>IF(F97="Prevenir",15,IF(F97="Detectar",10,0))</f>
        <v>0</v>
      </c>
      <c r="H97" s="460"/>
      <c r="I97" s="300"/>
      <c r="J97" s="300"/>
      <c r="K97" s="463"/>
    </row>
    <row r="98" spans="1:11" ht="29.1" customHeight="1">
      <c r="A98" s="455"/>
      <c r="B98" s="455"/>
      <c r="C98" s="457"/>
      <c r="D98" s="105" t="s">
        <v>229</v>
      </c>
      <c r="E98" s="23" t="s">
        <v>230</v>
      </c>
      <c r="F98" s="129" t="s">
        <v>198</v>
      </c>
      <c r="G98" s="129">
        <f>IF(F98="Confiable",15,0)</f>
        <v>0</v>
      </c>
      <c r="H98" s="460"/>
      <c r="I98" s="300"/>
      <c r="J98" s="300"/>
      <c r="K98" s="463"/>
    </row>
    <row r="99" spans="1:11" ht="29.1" customHeight="1">
      <c r="A99" s="455"/>
      <c r="B99" s="455"/>
      <c r="C99" s="457"/>
      <c r="D99" s="105" t="s">
        <v>231</v>
      </c>
      <c r="E99" s="23" t="s">
        <v>232</v>
      </c>
      <c r="F99" s="91" t="s">
        <v>201</v>
      </c>
      <c r="G99" s="129">
        <f>IF(F99="Se investigan y se resuelven oportunamente",15,0)</f>
        <v>0</v>
      </c>
      <c r="H99" s="460"/>
      <c r="I99" s="300"/>
      <c r="J99" s="300"/>
      <c r="K99" s="463"/>
    </row>
    <row r="100" spans="1:11" ht="29.1" customHeight="1">
      <c r="A100" s="455"/>
      <c r="B100" s="455"/>
      <c r="C100" s="458"/>
      <c r="D100" s="94" t="s">
        <v>233</v>
      </c>
      <c r="E100" s="23" t="s">
        <v>234</v>
      </c>
      <c r="F100" s="129" t="s">
        <v>204</v>
      </c>
      <c r="G100" s="129">
        <f>IF(F100="Completa",10,IF(F100="Incompleta",5,0))</f>
        <v>5</v>
      </c>
      <c r="H100" s="461"/>
      <c r="I100" s="300"/>
      <c r="J100" s="300"/>
      <c r="K100" s="463"/>
    </row>
    <row r="101" spans="1:11" s="119" customFormat="1" ht="15.75" thickBot="1">
      <c r="A101" s="456"/>
      <c r="B101" s="456"/>
      <c r="C101" s="115"/>
      <c r="D101" s="116"/>
      <c r="E101" s="117" t="s">
        <v>329</v>
      </c>
      <c r="F101" s="16"/>
      <c r="G101" s="16">
        <f>SUM(G94:G100)</f>
        <v>5</v>
      </c>
      <c r="H101" s="118"/>
    </row>
    <row r="104" spans="1:11" ht="15" thickBot="1"/>
    <row r="105" spans="1:11" s="112" customFormat="1" ht="30" customHeight="1">
      <c r="A105" s="466" t="s">
        <v>91</v>
      </c>
      <c r="B105" s="468" t="s">
        <v>237</v>
      </c>
      <c r="C105" s="470" t="s">
        <v>211</v>
      </c>
      <c r="D105" s="472" t="s">
        <v>212</v>
      </c>
      <c r="E105" s="472"/>
      <c r="F105" s="472"/>
      <c r="G105" s="472"/>
      <c r="H105" s="472"/>
      <c r="I105" s="107" t="s">
        <v>213</v>
      </c>
      <c r="J105" s="473" t="s">
        <v>214</v>
      </c>
      <c r="K105" s="464" t="s">
        <v>215</v>
      </c>
    </row>
    <row r="106" spans="1:11" s="113" customFormat="1" ht="60.75" thickBot="1">
      <c r="A106" s="486"/>
      <c r="B106" s="499"/>
      <c r="C106" s="471"/>
      <c r="D106" s="108" t="s">
        <v>216</v>
      </c>
      <c r="E106" s="109" t="s">
        <v>217</v>
      </c>
      <c r="F106" s="108" t="s">
        <v>218</v>
      </c>
      <c r="G106" s="108" t="s">
        <v>219</v>
      </c>
      <c r="H106" s="110" t="s">
        <v>235</v>
      </c>
      <c r="I106" s="111" t="s">
        <v>221</v>
      </c>
      <c r="J106" s="474"/>
      <c r="K106" s="465"/>
    </row>
    <row r="107" spans="1:11" ht="20.25" customHeight="1">
      <c r="A107" s="300" t="str">
        <f>'IDENTIFICACION(GyC)'!E13</f>
        <v>Probabilidad de que se genere tráficos de influencia para selección de beneficiarios que no cumplan los requisitos establecidos</v>
      </c>
      <c r="B107" s="300" t="s">
        <v>282</v>
      </c>
      <c r="C107" s="497" t="s">
        <v>337</v>
      </c>
      <c r="D107" s="459" t="s">
        <v>222</v>
      </c>
      <c r="E107" s="22" t="s">
        <v>223</v>
      </c>
      <c r="F107" s="21" t="s">
        <v>186</v>
      </c>
      <c r="G107" s="21">
        <f>IF(F107="Asignado",15,0)</f>
        <v>0</v>
      </c>
      <c r="H107" s="460" t="str">
        <f>IF(AND(G114&gt;0,G114&lt;=85),"Débil",IF(AND(G114&gt;85,G114&lt;=95),"Moderado",IF(G114&gt;96,"Fuerte"," ")))</f>
        <v>Débil</v>
      </c>
      <c r="I107" s="308" t="s">
        <v>209</v>
      </c>
      <c r="J107" s="308" t="str">
        <f>IF(AND(H107="Fuerte",I107="Fuerte (Siempre se Ejecuta)"),"Fuerte",IF(AND(H107="Fuerte",I107="Moderado (Algunas veces se ejecuta)"),"Moderado",IF(AND(H107="Fuerte",I107="Débil (No se ejecuta)"),"Débil",IF(AND(H107="Moderado",I107="Fuerte (Siempre se Ejecuta)"),"Moderado",IF(AND(H107="Moderado",I107="Moderado (Algunas veces se ejecuta)"),"Moderado",IF(AND(H107="Moderado",I107="Débil (No se ejecuta)"),"Débil",IF(AND(H107="Débil",I107="Fuerte (Siempre se Ejecuta)"),"Débil",IF(AND(H107="Débil",I107="Moderado (Algunas veces se ejecuta)"),"Débil",IF(AND(H107="Débil",I107="Débil (No se ejecuta)"),"Débil"," ")))))))))</f>
        <v>Débil</v>
      </c>
      <c r="K107" s="462" t="str">
        <f>IF(J107="Fuerte","NO",IF(J107=" "," ","SI"))</f>
        <v>SI</v>
      </c>
    </row>
    <row r="108" spans="1:11" ht="28.5">
      <c r="A108" s="300"/>
      <c r="B108" s="300"/>
      <c r="C108" s="497"/>
      <c r="D108" s="459"/>
      <c r="E108" s="23" t="s">
        <v>224</v>
      </c>
      <c r="F108" s="15" t="s">
        <v>188</v>
      </c>
      <c r="G108" s="15">
        <f>IF(F108="Adecuado",15,0)</f>
        <v>0</v>
      </c>
      <c r="H108" s="460"/>
      <c r="I108" s="300"/>
      <c r="J108" s="300"/>
      <c r="K108" s="463"/>
    </row>
    <row r="109" spans="1:11" ht="42.75">
      <c r="A109" s="300"/>
      <c r="B109" s="300"/>
      <c r="C109" s="497"/>
      <c r="D109" s="105" t="s">
        <v>225</v>
      </c>
      <c r="E109" s="23" t="s">
        <v>226</v>
      </c>
      <c r="F109" s="15" t="s">
        <v>191</v>
      </c>
      <c r="G109" s="15">
        <f>IF(F109="Oportuna",15,0)</f>
        <v>0</v>
      </c>
      <c r="H109" s="460"/>
      <c r="I109" s="300"/>
      <c r="J109" s="300"/>
      <c r="K109" s="463"/>
    </row>
    <row r="110" spans="1:11" ht="42.75">
      <c r="A110" s="300"/>
      <c r="B110" s="300"/>
      <c r="C110" s="497"/>
      <c r="D110" s="105" t="s">
        <v>227</v>
      </c>
      <c r="E110" s="23" t="s">
        <v>228</v>
      </c>
      <c r="F110" s="91" t="s">
        <v>193</v>
      </c>
      <c r="G110" s="15">
        <f>IF(F110="Prevenir",15,IF(F110="Detectar",10,0))</f>
        <v>15</v>
      </c>
      <c r="H110" s="460"/>
      <c r="I110" s="300"/>
      <c r="J110" s="300"/>
      <c r="K110" s="463"/>
    </row>
    <row r="111" spans="1:11" ht="28.5">
      <c r="A111" s="300"/>
      <c r="B111" s="300"/>
      <c r="C111" s="497"/>
      <c r="D111" s="105" t="s">
        <v>229</v>
      </c>
      <c r="E111" s="23" t="s">
        <v>230</v>
      </c>
      <c r="F111" s="15" t="s">
        <v>198</v>
      </c>
      <c r="G111" s="15">
        <f>IF(F111="Confiable",15,0)</f>
        <v>0</v>
      </c>
      <c r="H111" s="460"/>
      <c r="I111" s="300"/>
      <c r="J111" s="300"/>
      <c r="K111" s="463"/>
    </row>
    <row r="112" spans="1:11" ht="57">
      <c r="A112" s="300"/>
      <c r="B112" s="300"/>
      <c r="C112" s="497"/>
      <c r="D112" s="105" t="s">
        <v>231</v>
      </c>
      <c r="E112" s="23" t="s">
        <v>232</v>
      </c>
      <c r="F112" s="91" t="s">
        <v>201</v>
      </c>
      <c r="G112" s="15">
        <f>IF(F112="Se investigan y se resuelven oportunamente",15,0)</f>
        <v>0</v>
      </c>
      <c r="H112" s="460"/>
      <c r="I112" s="300"/>
      <c r="J112" s="300"/>
      <c r="K112" s="463"/>
    </row>
    <row r="113" spans="1:11" ht="28.5">
      <c r="A113" s="300"/>
      <c r="B113" s="300"/>
      <c r="C113" s="498"/>
      <c r="D113" s="94" t="s">
        <v>233</v>
      </c>
      <c r="E113" s="23" t="s">
        <v>234</v>
      </c>
      <c r="F113" s="15" t="s">
        <v>205</v>
      </c>
      <c r="G113" s="15">
        <f>IF(F113="Completa",10,IF(F113="Incompleta",5,0))</f>
        <v>0</v>
      </c>
      <c r="H113" s="461"/>
      <c r="I113" s="300"/>
      <c r="J113" s="300"/>
      <c r="K113" s="463"/>
    </row>
    <row r="114" spans="1:11" ht="15">
      <c r="A114" s="300"/>
      <c r="B114" s="300"/>
      <c r="C114" s="180"/>
      <c r="D114" s="106"/>
      <c r="E114" s="18" t="s">
        <v>352</v>
      </c>
      <c r="F114" s="17"/>
      <c r="G114" s="17">
        <f>SUM(G107:G113)</f>
        <v>15</v>
      </c>
      <c r="H114" s="50"/>
    </row>
    <row r="115" spans="1:11">
      <c r="A115" s="114"/>
      <c r="B115" s="132"/>
    </row>
    <row r="116" spans="1:11">
      <c r="A116" s="114"/>
      <c r="B116" s="132"/>
    </row>
    <row r="117" spans="1:11" ht="15" thickBot="1">
      <c r="A117" s="114"/>
      <c r="B117" s="132"/>
    </row>
    <row r="118" spans="1:11" s="112" customFormat="1" ht="30" customHeight="1">
      <c r="A118" s="466" t="s">
        <v>91</v>
      </c>
      <c r="B118" s="468" t="s">
        <v>237</v>
      </c>
      <c r="C118" s="470" t="s">
        <v>211</v>
      </c>
      <c r="D118" s="472" t="s">
        <v>212</v>
      </c>
      <c r="E118" s="472"/>
      <c r="F118" s="472"/>
      <c r="G118" s="472"/>
      <c r="H118" s="472"/>
      <c r="I118" s="186" t="s">
        <v>213</v>
      </c>
      <c r="J118" s="473" t="s">
        <v>214</v>
      </c>
      <c r="K118" s="464" t="s">
        <v>215</v>
      </c>
    </row>
    <row r="119" spans="1:11" s="113" customFormat="1" ht="60.75" thickBot="1">
      <c r="A119" s="486"/>
      <c r="B119" s="499"/>
      <c r="C119" s="471"/>
      <c r="D119" s="187" t="s">
        <v>216</v>
      </c>
      <c r="E119" s="109" t="s">
        <v>217</v>
      </c>
      <c r="F119" s="187" t="s">
        <v>218</v>
      </c>
      <c r="G119" s="187" t="s">
        <v>219</v>
      </c>
      <c r="H119" s="110" t="s">
        <v>235</v>
      </c>
      <c r="I119" s="111" t="s">
        <v>221</v>
      </c>
      <c r="J119" s="474"/>
      <c r="K119" s="465"/>
    </row>
    <row r="120" spans="1:11" ht="20.25" customHeight="1">
      <c r="A120" s="300" t="str">
        <f>'IDENTIFICACION(GyC)'!E13</f>
        <v>Probabilidad de que se genere tráficos de influencia para selección de beneficiarios que no cumplan los requisitos establecidos</v>
      </c>
      <c r="B120" s="300" t="s">
        <v>282</v>
      </c>
      <c r="C120" s="500" t="s">
        <v>338</v>
      </c>
      <c r="D120" s="459" t="s">
        <v>222</v>
      </c>
      <c r="E120" s="22" t="s">
        <v>223</v>
      </c>
      <c r="F120" s="21" t="s">
        <v>186</v>
      </c>
      <c r="G120" s="21">
        <f>IF(F120="Asignado",15,0)</f>
        <v>0</v>
      </c>
      <c r="H120" s="460" t="str">
        <f>IF(AND(G127&gt;0,G127&lt;=85),"Débil",IF(AND(G127&gt;85,G127&lt;=95),"Moderado",IF(G127&gt;96,"Fuerte"," ")))</f>
        <v>Débil</v>
      </c>
      <c r="I120" s="308" t="s">
        <v>209</v>
      </c>
      <c r="J120" s="308" t="str">
        <f>IF(AND(H120="Fuerte",I120="Fuerte (Siempre se Ejecuta)"),"Fuerte",IF(AND(H120="Fuerte",I120="Moderado (Algunas veces se ejecuta)"),"Moderado",IF(AND(H120="Fuerte",I120="Débil (No se ejecuta)"),"Débil",IF(AND(H120="Moderado",I120="Fuerte (Siempre se Ejecuta)"),"Moderado",IF(AND(H120="Moderado",I120="Moderado (Algunas veces se ejecuta)"),"Moderado",IF(AND(H120="Moderado",I120="Débil (No se ejecuta)"),"Débil",IF(AND(H120="Débil",I120="Fuerte (Siempre se Ejecuta)"),"Débil",IF(AND(H120="Débil",I120="Moderado (Algunas veces se ejecuta)"),"Débil",IF(AND(H120="Débil",I120="Débil (No se ejecuta)"),"Débil"," ")))))))))</f>
        <v>Débil</v>
      </c>
      <c r="K120" s="462" t="str">
        <f>IF(J120="Fuerte","NO",IF(J120=" "," ","SI"))</f>
        <v>SI</v>
      </c>
    </row>
    <row r="121" spans="1:11" ht="28.5">
      <c r="A121" s="300"/>
      <c r="B121" s="300"/>
      <c r="C121" s="500"/>
      <c r="D121" s="459"/>
      <c r="E121" s="23" t="s">
        <v>224</v>
      </c>
      <c r="F121" s="129" t="s">
        <v>188</v>
      </c>
      <c r="G121" s="129">
        <f>IF(F121="Adecuado",15,0)</f>
        <v>0</v>
      </c>
      <c r="H121" s="460"/>
      <c r="I121" s="300"/>
      <c r="J121" s="300"/>
      <c r="K121" s="463"/>
    </row>
    <row r="122" spans="1:11" ht="42.75">
      <c r="A122" s="300"/>
      <c r="B122" s="300"/>
      <c r="C122" s="500"/>
      <c r="D122" s="105" t="s">
        <v>225</v>
      </c>
      <c r="E122" s="23" t="s">
        <v>226</v>
      </c>
      <c r="F122" s="129" t="s">
        <v>191</v>
      </c>
      <c r="G122" s="129">
        <f>IF(F122="Oportuna",15,0)</f>
        <v>0</v>
      </c>
      <c r="H122" s="460"/>
      <c r="I122" s="300"/>
      <c r="J122" s="300"/>
      <c r="K122" s="463"/>
    </row>
    <row r="123" spans="1:11" ht="42.75">
      <c r="A123" s="300"/>
      <c r="B123" s="300"/>
      <c r="C123" s="500"/>
      <c r="D123" s="105" t="s">
        <v>227</v>
      </c>
      <c r="E123" s="23" t="s">
        <v>228</v>
      </c>
      <c r="F123" s="91" t="s">
        <v>193</v>
      </c>
      <c r="G123" s="129">
        <f>IF(F123="Prevenir",15,IF(F123="Detectar",10,0))</f>
        <v>15</v>
      </c>
      <c r="H123" s="460"/>
      <c r="I123" s="300"/>
      <c r="J123" s="300"/>
      <c r="K123" s="463"/>
    </row>
    <row r="124" spans="1:11" ht="28.5">
      <c r="A124" s="300"/>
      <c r="B124" s="300"/>
      <c r="C124" s="500"/>
      <c r="D124" s="105" t="s">
        <v>229</v>
      </c>
      <c r="E124" s="23" t="s">
        <v>230</v>
      </c>
      <c r="F124" s="129" t="s">
        <v>198</v>
      </c>
      <c r="G124" s="129">
        <f>IF(F124="Confiable",15,0)</f>
        <v>0</v>
      </c>
      <c r="H124" s="460"/>
      <c r="I124" s="300"/>
      <c r="J124" s="300"/>
      <c r="K124" s="463"/>
    </row>
    <row r="125" spans="1:11" ht="57">
      <c r="A125" s="300"/>
      <c r="B125" s="300"/>
      <c r="C125" s="500"/>
      <c r="D125" s="105" t="s">
        <v>231</v>
      </c>
      <c r="E125" s="23" t="s">
        <v>232</v>
      </c>
      <c r="F125" s="91" t="s">
        <v>201</v>
      </c>
      <c r="G125" s="129">
        <f>IF(F125="Se investigan y se resuelven oportunamente",15,0)</f>
        <v>0</v>
      </c>
      <c r="H125" s="460"/>
      <c r="I125" s="300"/>
      <c r="J125" s="300"/>
      <c r="K125" s="463"/>
    </row>
    <row r="126" spans="1:11" ht="28.5">
      <c r="A126" s="300"/>
      <c r="B126" s="300"/>
      <c r="C126" s="501"/>
      <c r="D126" s="94" t="s">
        <v>233</v>
      </c>
      <c r="E126" s="23" t="s">
        <v>234</v>
      </c>
      <c r="F126" s="129" t="s">
        <v>205</v>
      </c>
      <c r="G126" s="129">
        <f>IF(F126="Completa",10,IF(F126="Incompleta",5,0))</f>
        <v>0</v>
      </c>
      <c r="H126" s="461"/>
      <c r="I126" s="300"/>
      <c r="J126" s="300"/>
      <c r="K126" s="463"/>
    </row>
    <row r="127" spans="1:11" ht="15">
      <c r="A127" s="300"/>
      <c r="B127" s="300"/>
      <c r="C127" s="180"/>
      <c r="D127" s="106"/>
      <c r="E127" s="18" t="s">
        <v>352</v>
      </c>
      <c r="F127" s="17"/>
      <c r="G127" s="17">
        <f>SUM(G120:G126)</f>
        <v>15</v>
      </c>
      <c r="H127" s="50"/>
    </row>
    <row r="128" spans="1:11">
      <c r="A128" s="114"/>
      <c r="B128" s="132"/>
    </row>
    <row r="129" spans="1:11" ht="15" thickBot="1">
      <c r="A129" s="114"/>
      <c r="B129" s="132"/>
    </row>
    <row r="130" spans="1:11" s="113" customFormat="1" ht="30" customHeight="1">
      <c r="A130" s="493" t="s">
        <v>91</v>
      </c>
      <c r="B130" s="468" t="s">
        <v>237</v>
      </c>
      <c r="C130" s="520" t="s">
        <v>211</v>
      </c>
      <c r="D130" s="522" t="s">
        <v>212</v>
      </c>
      <c r="E130" s="523"/>
      <c r="F130" s="523"/>
      <c r="G130" s="523"/>
      <c r="H130" s="524"/>
      <c r="I130" s="107" t="s">
        <v>213</v>
      </c>
      <c r="J130" s="525" t="s">
        <v>214</v>
      </c>
      <c r="K130" s="495" t="s">
        <v>215</v>
      </c>
    </row>
    <row r="131" spans="1:11" s="113" customFormat="1" ht="60.75" thickBot="1">
      <c r="A131" s="494"/>
      <c r="B131" s="492"/>
      <c r="C131" s="521"/>
      <c r="D131" s="108" t="s">
        <v>216</v>
      </c>
      <c r="E131" s="109" t="s">
        <v>217</v>
      </c>
      <c r="F131" s="108" t="s">
        <v>218</v>
      </c>
      <c r="G131" s="108" t="s">
        <v>219</v>
      </c>
      <c r="H131" s="110" t="s">
        <v>235</v>
      </c>
      <c r="I131" s="111" t="s">
        <v>221</v>
      </c>
      <c r="J131" s="526"/>
      <c r="K131" s="496"/>
    </row>
    <row r="132" spans="1:11" ht="20.25" customHeight="1">
      <c r="A132" s="306" t="str">
        <f>'IDENTIFICACION(GyC)'!E17</f>
        <v>Probabilidad de otorgar beneficios a unidades productivas o ideas de negocios que no cumplen con los requisitos establecidos</v>
      </c>
      <c r="B132" s="306" t="s">
        <v>288</v>
      </c>
      <c r="C132" s="487" t="s">
        <v>339</v>
      </c>
      <c r="D132" s="490" t="s">
        <v>222</v>
      </c>
      <c r="E132" s="22" t="s">
        <v>223</v>
      </c>
      <c r="F132" s="21" t="s">
        <v>186</v>
      </c>
      <c r="G132" s="21">
        <f>IF(F132="Asignado",15,0)</f>
        <v>0</v>
      </c>
      <c r="H132" s="491" t="str">
        <f>IF(AND(G139&gt;0,G139&lt;=85),"Débil",IF(AND(G139&gt;85,G139&lt;=95),"Moderado",IF(G139&gt;96,"Fuerte"," ")))</f>
        <v>Débil</v>
      </c>
      <c r="I132" s="491" t="s">
        <v>209</v>
      </c>
      <c r="J132" s="491" t="str">
        <f>IF(AND(H132="Fuerte",I132="Fuerte (Siempre se Ejecuta)"),"Fuerte",IF(AND(H132="Fuerte",I132="Moderado (Algunas veces se ejecuta)"),"Moderado",IF(AND(H132="Fuerte",I132="Débil (No se ejecuta)"),"Débil",IF(AND(H132="Moderado",I132="Fuerte (Siempre se Ejecuta)"),"Moderado",IF(AND(H132="Moderado",I132="Moderado (Algunas veces se ejecuta)"),"Moderado",IF(AND(H132="Moderado",I132="Débil (No se ejecuta)"),"Débil",IF(AND(H132="Débil",I132="Fuerte (Siempre se Ejecuta)"),"Débil",IF(AND(H132="Débil",I132="Moderado (Algunas veces se ejecuta)"),"Débil",IF(AND(H132="Débil",I132="Débil (No se ejecuta)"),"Débil"," ")))))))))</f>
        <v>Débil</v>
      </c>
      <c r="K132" s="484" t="str">
        <f>IF(J132="Fuerte","NO",IF(J132=" "," ","SI"))</f>
        <v>SI</v>
      </c>
    </row>
    <row r="133" spans="1:11" ht="29.25" customHeight="1">
      <c r="A133" s="307"/>
      <c r="B133" s="307"/>
      <c r="C133" s="488"/>
      <c r="D133" s="459"/>
      <c r="E133" s="23" t="s">
        <v>224</v>
      </c>
      <c r="F133" s="15" t="s">
        <v>188</v>
      </c>
      <c r="G133" s="15">
        <f>IF(F133="Adecuado",15,0)</f>
        <v>0</v>
      </c>
      <c r="H133" s="307"/>
      <c r="I133" s="307"/>
      <c r="J133" s="307"/>
      <c r="K133" s="485"/>
    </row>
    <row r="134" spans="1:11" ht="43.5" customHeight="1">
      <c r="A134" s="307"/>
      <c r="B134" s="307"/>
      <c r="C134" s="488"/>
      <c r="D134" s="105" t="s">
        <v>225</v>
      </c>
      <c r="E134" s="23" t="s">
        <v>226</v>
      </c>
      <c r="F134" s="15" t="s">
        <v>191</v>
      </c>
      <c r="G134" s="15">
        <f>IF(F134="Oportuna",15,0)</f>
        <v>0</v>
      </c>
      <c r="H134" s="307"/>
      <c r="I134" s="307"/>
      <c r="J134" s="307"/>
      <c r="K134" s="485"/>
    </row>
    <row r="135" spans="1:11" ht="43.5" customHeight="1">
      <c r="A135" s="307"/>
      <c r="B135" s="307"/>
      <c r="C135" s="488"/>
      <c r="D135" s="105" t="s">
        <v>227</v>
      </c>
      <c r="E135" s="23" t="s">
        <v>228</v>
      </c>
      <c r="F135" s="91" t="s">
        <v>193</v>
      </c>
      <c r="G135" s="15">
        <f>IF(F135="Prevenir",15,IF(F135="Detectar",10,0))</f>
        <v>15</v>
      </c>
      <c r="H135" s="307"/>
      <c r="I135" s="307"/>
      <c r="J135" s="307"/>
      <c r="K135" s="485"/>
    </row>
    <row r="136" spans="1:11" ht="29.25" customHeight="1">
      <c r="A136" s="307"/>
      <c r="B136" s="307"/>
      <c r="C136" s="488"/>
      <c r="D136" s="105" t="s">
        <v>229</v>
      </c>
      <c r="E136" s="23" t="s">
        <v>230</v>
      </c>
      <c r="F136" s="15" t="s">
        <v>198</v>
      </c>
      <c r="G136" s="15">
        <f>IF(F136="Confiable",15,0)</f>
        <v>0</v>
      </c>
      <c r="H136" s="307"/>
      <c r="I136" s="307"/>
      <c r="J136" s="307"/>
      <c r="K136" s="485"/>
    </row>
    <row r="137" spans="1:11" ht="43.5" customHeight="1">
      <c r="A137" s="307"/>
      <c r="B137" s="307"/>
      <c r="C137" s="488"/>
      <c r="D137" s="105" t="s">
        <v>231</v>
      </c>
      <c r="E137" s="23" t="s">
        <v>232</v>
      </c>
      <c r="F137" s="91" t="s">
        <v>201</v>
      </c>
      <c r="G137" s="15">
        <f>IF(F137="Se investigan y se resuelven oportunamente",15,0)</f>
        <v>0</v>
      </c>
      <c r="H137" s="307"/>
      <c r="I137" s="307"/>
      <c r="J137" s="307"/>
      <c r="K137" s="485"/>
    </row>
    <row r="138" spans="1:11" ht="29.25" customHeight="1">
      <c r="A138" s="307"/>
      <c r="B138" s="307"/>
      <c r="C138" s="489"/>
      <c r="D138" s="94" t="s">
        <v>233</v>
      </c>
      <c r="E138" s="23" t="s">
        <v>234</v>
      </c>
      <c r="F138" s="15" t="s">
        <v>205</v>
      </c>
      <c r="G138" s="15">
        <f>IF(F138="Completa",10,IF(F138="Incompleta",5,0))</f>
        <v>0</v>
      </c>
      <c r="H138" s="308"/>
      <c r="I138" s="308"/>
      <c r="J138" s="308"/>
      <c r="K138" s="462"/>
    </row>
    <row r="139" spans="1:11" s="119" customFormat="1" ht="15.75" thickBot="1">
      <c r="A139" s="308"/>
      <c r="B139" s="308"/>
      <c r="C139" s="181"/>
      <c r="D139" s="116"/>
      <c r="E139" s="117" t="s">
        <v>330</v>
      </c>
      <c r="F139" s="16"/>
      <c r="G139" s="16">
        <f>SUM(G132:G138)</f>
        <v>15</v>
      </c>
      <c r="H139" s="118"/>
    </row>
    <row r="140" spans="1:11" ht="15" thickBot="1"/>
    <row r="141" spans="1:11" s="112" customFormat="1" ht="30" customHeight="1">
      <c r="A141" s="466" t="s">
        <v>91</v>
      </c>
      <c r="B141" s="468" t="s">
        <v>237</v>
      </c>
      <c r="C141" s="470" t="s">
        <v>211</v>
      </c>
      <c r="D141" s="472" t="s">
        <v>212</v>
      </c>
      <c r="E141" s="472"/>
      <c r="F141" s="472"/>
      <c r="G141" s="472"/>
      <c r="H141" s="472"/>
      <c r="I141" s="107" t="s">
        <v>213</v>
      </c>
      <c r="J141" s="473" t="s">
        <v>214</v>
      </c>
      <c r="K141" s="464" t="s">
        <v>215</v>
      </c>
    </row>
    <row r="142" spans="1:11" s="113" customFormat="1" ht="60.75" thickBot="1">
      <c r="A142" s="486"/>
      <c r="B142" s="492"/>
      <c r="C142" s="471"/>
      <c r="D142" s="108" t="s">
        <v>216</v>
      </c>
      <c r="E142" s="109" t="s">
        <v>217</v>
      </c>
      <c r="F142" s="108" t="s">
        <v>218</v>
      </c>
      <c r="G142" s="108" t="s">
        <v>219</v>
      </c>
      <c r="H142" s="110" t="s">
        <v>235</v>
      </c>
      <c r="I142" s="111" t="s">
        <v>221</v>
      </c>
      <c r="J142" s="474"/>
      <c r="K142" s="465"/>
    </row>
    <row r="143" spans="1:11" ht="20.25" customHeight="1">
      <c r="A143" s="300" t="str">
        <f>'IDENTIFICACION(GyC)'!E17</f>
        <v>Probabilidad de otorgar beneficios a unidades productivas o ideas de negocios que no cumplen con los requisitos establecidos</v>
      </c>
      <c r="B143" s="306" t="s">
        <v>287</v>
      </c>
      <c r="C143" s="482" t="s">
        <v>340</v>
      </c>
      <c r="D143" s="459" t="s">
        <v>222</v>
      </c>
      <c r="E143" s="22" t="s">
        <v>223</v>
      </c>
      <c r="F143" s="21" t="s">
        <v>186</v>
      </c>
      <c r="G143" s="21">
        <f>IF(F143="Asignado",15,0)</f>
        <v>0</v>
      </c>
      <c r="H143" s="460" t="str">
        <f>IF(AND(G150&gt;0,G150&lt;=85),"Débil",IF(AND(G150&gt;85,G150&lt;=95),"Moderado",IF(G150&gt;96,"Fuerte"," ")))</f>
        <v>Débil</v>
      </c>
      <c r="I143" s="308" t="s">
        <v>209</v>
      </c>
      <c r="J143" s="308" t="str">
        <f>IF(AND(H143="Fuerte",I143="Fuerte (Siempre se Ejecuta)"),"Fuerte",IF(AND(H143="Fuerte",I143="Moderado (Algunas veces se ejecuta)"),"Moderado",IF(AND(H143="Fuerte",I143="Débil (No se ejecuta)"),"Débil",IF(AND(H143="Moderado",I143="Fuerte (Siempre se Ejecuta)"),"Moderado",IF(AND(H143="Moderado",I143="Moderado (Algunas veces se ejecuta)"),"Moderado",IF(AND(H143="Moderado",I143="Débil (No se ejecuta)"),"Débil",IF(AND(H143="Débil",I143="Fuerte (Siempre se Ejecuta)"),"Débil",IF(AND(H143="Débil",I143="Moderado (Algunas veces se ejecuta)"),"Débil",IF(AND(H143="Débil",I143="Débil (No se ejecuta)"),"Débil"," ")))))))))</f>
        <v>Débil</v>
      </c>
      <c r="K143" s="462" t="str">
        <f>IF(J143="Fuerte","NO",IF(J143=" "," ","SI"))</f>
        <v>SI</v>
      </c>
    </row>
    <row r="144" spans="1:11" ht="28.5">
      <c r="A144" s="300"/>
      <c r="B144" s="307"/>
      <c r="C144" s="482"/>
      <c r="D144" s="459"/>
      <c r="E144" s="23" t="s">
        <v>224</v>
      </c>
      <c r="F144" s="15" t="s">
        <v>188</v>
      </c>
      <c r="G144" s="15">
        <f>IF(F144="Adecuado",15,0)</f>
        <v>0</v>
      </c>
      <c r="H144" s="460"/>
      <c r="I144" s="300"/>
      <c r="J144" s="300"/>
      <c r="K144" s="463"/>
    </row>
    <row r="145" spans="1:11" ht="42.75">
      <c r="A145" s="300"/>
      <c r="B145" s="307"/>
      <c r="C145" s="482"/>
      <c r="D145" s="105" t="s">
        <v>225</v>
      </c>
      <c r="E145" s="23" t="s">
        <v>226</v>
      </c>
      <c r="F145" s="15" t="s">
        <v>191</v>
      </c>
      <c r="G145" s="15">
        <f>IF(F145="Oportuna",15,0)</f>
        <v>0</v>
      </c>
      <c r="H145" s="460"/>
      <c r="I145" s="300"/>
      <c r="J145" s="300"/>
      <c r="K145" s="463"/>
    </row>
    <row r="146" spans="1:11" ht="42.75">
      <c r="A146" s="300"/>
      <c r="B146" s="307"/>
      <c r="C146" s="482"/>
      <c r="D146" s="105" t="s">
        <v>227</v>
      </c>
      <c r="E146" s="23" t="s">
        <v>228</v>
      </c>
      <c r="F146" s="91" t="s">
        <v>193</v>
      </c>
      <c r="G146" s="15">
        <f>IF(F146="Prevenir",15,IF(F146="Detectar",10,0))</f>
        <v>15</v>
      </c>
      <c r="H146" s="460"/>
      <c r="I146" s="300"/>
      <c r="J146" s="300"/>
      <c r="K146" s="463"/>
    </row>
    <row r="147" spans="1:11" ht="28.5">
      <c r="A147" s="300"/>
      <c r="B147" s="307"/>
      <c r="C147" s="482"/>
      <c r="D147" s="105" t="s">
        <v>229</v>
      </c>
      <c r="E147" s="23" t="s">
        <v>230</v>
      </c>
      <c r="F147" s="15" t="s">
        <v>198</v>
      </c>
      <c r="G147" s="15">
        <f>IF(F147="Confiable",15,0)</f>
        <v>0</v>
      </c>
      <c r="H147" s="460"/>
      <c r="I147" s="300"/>
      <c r="J147" s="300"/>
      <c r="K147" s="463"/>
    </row>
    <row r="148" spans="1:11" ht="57">
      <c r="A148" s="300"/>
      <c r="B148" s="307"/>
      <c r="C148" s="482"/>
      <c r="D148" s="105" t="s">
        <v>231</v>
      </c>
      <c r="E148" s="23" t="s">
        <v>232</v>
      </c>
      <c r="F148" s="91" t="s">
        <v>201</v>
      </c>
      <c r="G148" s="15">
        <f>IF(F148="Se investigan y se resuelven oportunamente",15,0)</f>
        <v>0</v>
      </c>
      <c r="H148" s="460"/>
      <c r="I148" s="300"/>
      <c r="J148" s="300"/>
      <c r="K148" s="463"/>
    </row>
    <row r="149" spans="1:11" ht="28.5">
      <c r="A149" s="300"/>
      <c r="B149" s="307"/>
      <c r="C149" s="483"/>
      <c r="D149" s="94" t="s">
        <v>233</v>
      </c>
      <c r="E149" s="23" t="s">
        <v>234</v>
      </c>
      <c r="F149" s="15" t="s">
        <v>205</v>
      </c>
      <c r="G149" s="15">
        <f>IF(F149="Completa",10,IF(F149="Incompleta",5,0))</f>
        <v>0</v>
      </c>
      <c r="H149" s="461"/>
      <c r="I149" s="300"/>
      <c r="J149" s="300"/>
      <c r="K149" s="463"/>
    </row>
    <row r="150" spans="1:11" ht="15">
      <c r="A150" s="300"/>
      <c r="B150" s="308"/>
      <c r="C150" s="180"/>
      <c r="D150" s="106"/>
      <c r="E150" s="18" t="s">
        <v>331</v>
      </c>
      <c r="F150" s="17"/>
      <c r="G150" s="17">
        <f>SUM(G143:G149)</f>
        <v>15</v>
      </c>
      <c r="H150" s="50"/>
    </row>
    <row r="151" spans="1:11">
      <c r="A151" s="114"/>
      <c r="B151" s="132"/>
    </row>
  </sheetData>
  <mergeCells count="179">
    <mergeCell ref="D143:D144"/>
    <mergeCell ref="H143:H149"/>
    <mergeCell ref="I143:I149"/>
    <mergeCell ref="J132:J138"/>
    <mergeCell ref="B143:B150"/>
    <mergeCell ref="B45:B46"/>
    <mergeCell ref="J47:J53"/>
    <mergeCell ref="J118:J119"/>
    <mergeCell ref="A12:A19"/>
    <mergeCell ref="B12:B19"/>
    <mergeCell ref="J59:J65"/>
    <mergeCell ref="A57:A58"/>
    <mergeCell ref="C57:C58"/>
    <mergeCell ref="D57:H57"/>
    <mergeCell ref="J57:J58"/>
    <mergeCell ref="A70:A71"/>
    <mergeCell ref="C70:C71"/>
    <mergeCell ref="D70:H70"/>
    <mergeCell ref="J70:J71"/>
    <mergeCell ref="C130:C131"/>
    <mergeCell ref="D130:H130"/>
    <mergeCell ref="J130:J131"/>
    <mergeCell ref="J143:J149"/>
    <mergeCell ref="C83:C89"/>
    <mergeCell ref="B57:B58"/>
    <mergeCell ref="B10:B11"/>
    <mergeCell ref="B47:B54"/>
    <mergeCell ref="J1:J4"/>
    <mergeCell ref="B6:J6"/>
    <mergeCell ref="B7:J7"/>
    <mergeCell ref="B5:G5"/>
    <mergeCell ref="H1:I1"/>
    <mergeCell ref="H2:I2"/>
    <mergeCell ref="H3:I3"/>
    <mergeCell ref="H4:I4"/>
    <mergeCell ref="B34:B35"/>
    <mergeCell ref="J34:J35"/>
    <mergeCell ref="K34:K35"/>
    <mergeCell ref="J36:J42"/>
    <mergeCell ref="K36:K42"/>
    <mergeCell ref="A36:A43"/>
    <mergeCell ref="C36:C42"/>
    <mergeCell ref="D36:D37"/>
    <mergeCell ref="H36:H42"/>
    <mergeCell ref="I36:I42"/>
    <mergeCell ref="B36:B43"/>
    <mergeCell ref="K59:K65"/>
    <mergeCell ref="A59:A66"/>
    <mergeCell ref="C59:C65"/>
    <mergeCell ref="D59:D60"/>
    <mergeCell ref="H59:H65"/>
    <mergeCell ref="I59:I65"/>
    <mergeCell ref="B59:B66"/>
    <mergeCell ref="A10:A11"/>
    <mergeCell ref="C10:C11"/>
    <mergeCell ref="D10:H10"/>
    <mergeCell ref="J10:J11"/>
    <mergeCell ref="K10:K11"/>
    <mergeCell ref="C12:C18"/>
    <mergeCell ref="D12:D13"/>
    <mergeCell ref="H12:H18"/>
    <mergeCell ref="I12:I18"/>
    <mergeCell ref="J12:J18"/>
    <mergeCell ref="K12:K18"/>
    <mergeCell ref="J23:J24"/>
    <mergeCell ref="K23:K24"/>
    <mergeCell ref="J25:J31"/>
    <mergeCell ref="K25:K31"/>
    <mergeCell ref="K57:K58"/>
    <mergeCell ref="A34:A35"/>
    <mergeCell ref="K70:K71"/>
    <mergeCell ref="B70:B71"/>
    <mergeCell ref="A105:A106"/>
    <mergeCell ref="C105:C106"/>
    <mergeCell ref="D105:H105"/>
    <mergeCell ref="J105:J106"/>
    <mergeCell ref="K105:K106"/>
    <mergeCell ref="B105:B106"/>
    <mergeCell ref="J72:J78"/>
    <mergeCell ref="K72:K78"/>
    <mergeCell ref="A72:A79"/>
    <mergeCell ref="C72:C78"/>
    <mergeCell ref="D72:D73"/>
    <mergeCell ref="H72:H78"/>
    <mergeCell ref="I72:I78"/>
    <mergeCell ref="B72:B79"/>
    <mergeCell ref="A81:A82"/>
    <mergeCell ref="B81:B82"/>
    <mergeCell ref="C81:C82"/>
    <mergeCell ref="D81:H81"/>
    <mergeCell ref="J81:J82"/>
    <mergeCell ref="K81:K82"/>
    <mergeCell ref="A83:A90"/>
    <mergeCell ref="B83:B90"/>
    <mergeCell ref="K130:K131"/>
    <mergeCell ref="A107:A114"/>
    <mergeCell ref="C107:C113"/>
    <mergeCell ref="D107:D108"/>
    <mergeCell ref="H107:H113"/>
    <mergeCell ref="I107:I113"/>
    <mergeCell ref="B107:B114"/>
    <mergeCell ref="B130:B131"/>
    <mergeCell ref="A118:A119"/>
    <mergeCell ref="B118:B119"/>
    <mergeCell ref="C118:C119"/>
    <mergeCell ref="D118:H118"/>
    <mergeCell ref="J107:J113"/>
    <mergeCell ref="A120:A127"/>
    <mergeCell ref="B120:B127"/>
    <mergeCell ref="C120:C126"/>
    <mergeCell ref="D120:D121"/>
    <mergeCell ref="H120:H126"/>
    <mergeCell ref="I120:I126"/>
    <mergeCell ref="J120:J126"/>
    <mergeCell ref="K120:K126"/>
    <mergeCell ref="K143:K149"/>
    <mergeCell ref="A45:A46"/>
    <mergeCell ref="C45:C46"/>
    <mergeCell ref="D45:H45"/>
    <mergeCell ref="J45:J46"/>
    <mergeCell ref="K45:K46"/>
    <mergeCell ref="A143:A150"/>
    <mergeCell ref="C143:C149"/>
    <mergeCell ref="K132:K138"/>
    <mergeCell ref="A141:A142"/>
    <mergeCell ref="C141:C142"/>
    <mergeCell ref="D141:H141"/>
    <mergeCell ref="J141:J142"/>
    <mergeCell ref="K141:K142"/>
    <mergeCell ref="A132:A139"/>
    <mergeCell ref="C132:C138"/>
    <mergeCell ref="D132:D133"/>
    <mergeCell ref="H132:H138"/>
    <mergeCell ref="I132:I138"/>
    <mergeCell ref="B132:B139"/>
    <mergeCell ref="B141:B142"/>
    <mergeCell ref="K107:K113"/>
    <mergeCell ref="A130:A131"/>
    <mergeCell ref="K47:K53"/>
    <mergeCell ref="A1:A4"/>
    <mergeCell ref="B1:G2"/>
    <mergeCell ref="B3:G4"/>
    <mergeCell ref="A47:A54"/>
    <mergeCell ref="C47:C53"/>
    <mergeCell ref="D47:D48"/>
    <mergeCell ref="H47:H53"/>
    <mergeCell ref="I47:I53"/>
    <mergeCell ref="A23:A24"/>
    <mergeCell ref="B23:B24"/>
    <mergeCell ref="C23:C24"/>
    <mergeCell ref="D23:H23"/>
    <mergeCell ref="A25:A32"/>
    <mergeCell ref="B25:B32"/>
    <mergeCell ref="C25:C31"/>
    <mergeCell ref="D25:D26"/>
    <mergeCell ref="H25:H31"/>
    <mergeCell ref="I25:I31"/>
    <mergeCell ref="C34:C35"/>
    <mergeCell ref="D34:H34"/>
    <mergeCell ref="D83:D84"/>
    <mergeCell ref="H83:H89"/>
    <mergeCell ref="I83:I89"/>
    <mergeCell ref="J83:J89"/>
    <mergeCell ref="K83:K89"/>
    <mergeCell ref="A92:A93"/>
    <mergeCell ref="B92:B93"/>
    <mergeCell ref="C92:C93"/>
    <mergeCell ref="D92:H92"/>
    <mergeCell ref="J92:J93"/>
    <mergeCell ref="K92:K93"/>
    <mergeCell ref="A94:A101"/>
    <mergeCell ref="B94:B101"/>
    <mergeCell ref="C94:C100"/>
    <mergeCell ref="D94:D95"/>
    <mergeCell ref="H94:H100"/>
    <mergeCell ref="I94:I100"/>
    <mergeCell ref="J94:J100"/>
    <mergeCell ref="K94:K100"/>
    <mergeCell ref="K118:K119"/>
  </mergeCells>
  <pageMargins left="0.7" right="0.7" top="0.75" bottom="0.75" header="0.3" footer="0.3"/>
  <pageSetup orientation="portrait" horizontalDpi="300" verticalDpi="300"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Hoja3!$A$152:$A$154</xm:f>
          </x14:formula1>
          <xm:sqref>F12 F36 F59 F72 F107 F132 F143 F47 F25 F83 F94 F120</xm:sqref>
        </x14:dataValidation>
        <x14:dataValidation type="list" allowBlank="1" showInputMessage="1" showErrorMessage="1">
          <x14:formula1>
            <xm:f>Hoja3!$A$155:$A$157</xm:f>
          </x14:formula1>
          <xm:sqref>F13 F37 F60 F73 F108 F133 F144 F48 F26 F84 F95 F121</xm:sqref>
        </x14:dataValidation>
        <x14:dataValidation type="list" allowBlank="1" showInputMessage="1" showErrorMessage="1">
          <x14:formula1>
            <xm:f>Hoja3!$A$160:$A$162</xm:f>
          </x14:formula1>
          <xm:sqref>F14 F38 F61 F74 F109 F134 F145 F49 F27 F85 F96 F122</xm:sqref>
        </x14:dataValidation>
        <x14:dataValidation type="list" allowBlank="1" showInputMessage="1" showErrorMessage="1">
          <x14:formula1>
            <xm:f>Hoja3!$A$165:$A$168</xm:f>
          </x14:formula1>
          <xm:sqref>F15 F39 F62 F75 F110 F135 F146 F50 F28 F86 F97 F123</xm:sqref>
        </x14:dataValidation>
        <x14:dataValidation type="list" allowBlank="1" showInputMessage="1" showErrorMessage="1">
          <x14:formula1>
            <xm:f>Hoja3!$A$171:$A$173</xm:f>
          </x14:formula1>
          <xm:sqref>F16 F40 F63 F76 F111 F136 F147 F51 F29 F87 F98 F124</xm:sqref>
        </x14:dataValidation>
        <x14:dataValidation type="list" allowBlank="1" showInputMessage="1" showErrorMessage="1">
          <x14:formula1>
            <xm:f>Hoja3!$A$176:$A$178</xm:f>
          </x14:formula1>
          <xm:sqref>F17 F41 F64 F77 F112 F137 F148 F52 F30 F88 F99 F125</xm:sqref>
        </x14:dataValidation>
        <x14:dataValidation type="list" allowBlank="1" showInputMessage="1" showErrorMessage="1">
          <x14:formula1>
            <xm:f>Hoja3!$A$181:$A$184</xm:f>
          </x14:formula1>
          <xm:sqref>F18 F42 F65 F78 F113 F138 F149 F53 F31 F89 F100 F126</xm:sqref>
        </x14:dataValidation>
        <x14:dataValidation type="list" allowBlank="1" showInputMessage="1" showErrorMessage="1">
          <x14:formula1>
            <xm:f>Hoja3!$A$187:$A$190</xm:f>
          </x14:formula1>
          <xm:sqref>I12:I18 I36:I42 I59:I65 I72:I78 I107:I113 I132:I138 I143:I149 I47:I53 I25:I31 I83:I89 I94:I100 I120:I126</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23"/>
  <sheetViews>
    <sheetView topLeftCell="A14" zoomScale="60" zoomScaleNormal="60" zoomScalePageLayoutView="58" workbookViewId="0">
      <selection activeCell="K10" sqref="K10"/>
    </sheetView>
  </sheetViews>
  <sheetFormatPr baseColWidth="10" defaultColWidth="11.42578125" defaultRowHeight="14.25"/>
  <cols>
    <col min="1" max="2" width="38.28515625" style="1" customWidth="1"/>
    <col min="3" max="3" width="69.7109375" style="1" customWidth="1"/>
    <col min="4" max="5" width="29.28515625" style="1" customWidth="1"/>
    <col min="6" max="6" width="22.85546875" style="1" customWidth="1"/>
    <col min="7" max="7" width="13.85546875" style="1" customWidth="1"/>
    <col min="8" max="8" width="24" style="1" customWidth="1"/>
    <col min="9" max="16384" width="11.42578125" style="1"/>
  </cols>
  <sheetData>
    <row r="1" spans="1:8" customFormat="1" ht="15.75" customHeight="1">
      <c r="A1" s="475"/>
      <c r="B1" s="243" t="s">
        <v>0</v>
      </c>
      <c r="C1" s="244"/>
      <c r="D1" s="364"/>
      <c r="E1" s="517" t="s">
        <v>15</v>
      </c>
      <c r="F1" s="517"/>
      <c r="G1" s="517"/>
      <c r="H1" s="534"/>
    </row>
    <row r="2" spans="1:8" customFormat="1" ht="15.75" customHeight="1">
      <c r="A2" s="241"/>
      <c r="B2" s="476"/>
      <c r="C2" s="309"/>
      <c r="D2" s="381"/>
      <c r="E2" s="357" t="s">
        <v>2</v>
      </c>
      <c r="F2" s="357"/>
      <c r="G2" s="357"/>
      <c r="H2" s="535"/>
    </row>
    <row r="3" spans="1:8" customFormat="1" ht="36" customHeight="1">
      <c r="A3" s="241"/>
      <c r="B3" s="476" t="s">
        <v>236</v>
      </c>
      <c r="C3" s="309"/>
      <c r="D3" s="381"/>
      <c r="E3" s="357" t="s">
        <v>3</v>
      </c>
      <c r="F3" s="357"/>
      <c r="G3" s="357"/>
      <c r="H3" s="535"/>
    </row>
    <row r="4" spans="1:8" customFormat="1" ht="15.75" customHeight="1" thickBot="1">
      <c r="A4" s="242"/>
      <c r="B4" s="252"/>
      <c r="C4" s="253"/>
      <c r="D4" s="365"/>
      <c r="E4" s="518" t="s">
        <v>4</v>
      </c>
      <c r="F4" s="518"/>
      <c r="G4" s="518"/>
      <c r="H4" s="536"/>
    </row>
    <row r="5" spans="1:8" ht="15" thickBot="1">
      <c r="C5" s="60"/>
      <c r="D5" s="60"/>
      <c r="E5" s="60"/>
      <c r="F5" s="60"/>
      <c r="G5" s="60"/>
    </row>
    <row r="6" spans="1:8" customFormat="1" ht="24" customHeight="1">
      <c r="A6" s="121" t="s">
        <v>6</v>
      </c>
      <c r="B6" s="345" t="str">
        <f>CONTEXTO!B7</f>
        <v>GESTIÓN DEL DESARROLLO ECONÓMICO Y LA COMPETITIVIDAD</v>
      </c>
      <c r="C6" s="539"/>
      <c r="D6" s="539"/>
      <c r="E6" s="539"/>
      <c r="F6" s="539"/>
      <c r="G6" s="539"/>
      <c r="H6" s="540"/>
    </row>
    <row r="7" spans="1:8" customFormat="1" ht="99.75" customHeight="1" thickBot="1">
      <c r="A7" s="29" t="s">
        <v>8</v>
      </c>
      <c r="B7" s="541" t="str">
        <f>CONTEXTO!B8</f>
        <v>PROMOVER PERMANENTEMENTE LOS SERVICIOS DE LOS INVOLUCRADOS EN EL PROCESO, MEDIANTE LA IDENTIFICACIÓN DE LAS NECESIDADES DE LOS DIFERENTES GRUPOS DE INTERÉS QUE ATIENDEN LAS DEPENDENCIAS Y GESTIONAR ALIANZAS O PROYECTOS PRODUCTIVOS COMERCIALES Y/O TURÍSTICOS, DE EMPRENDIMIENTO Y EMPLEABILIDAD PARA PROMOVER EL DESARROLLO ECONÓMICO Y COMPETITIVIDAD DE LOS EMPRENDEDORES, EMPRESARIOS Y CIUDADANOS DEL MUNICIPIO DE IBAGUÉ PREVIO CUMPLIMIENTO DE REQUISITOS</v>
      </c>
      <c r="C7" s="542"/>
      <c r="D7" s="542"/>
      <c r="E7" s="542"/>
      <c r="F7" s="542"/>
      <c r="G7" s="542"/>
      <c r="H7" s="543"/>
    </row>
    <row r="8" spans="1:8" ht="15" thickBot="1">
      <c r="C8" s="60"/>
      <c r="D8" s="60"/>
      <c r="E8" s="60"/>
      <c r="F8" s="60"/>
      <c r="G8" s="60"/>
    </row>
    <row r="9" spans="1:8" s="112" customFormat="1" ht="30" customHeight="1">
      <c r="A9" s="538" t="s">
        <v>91</v>
      </c>
      <c r="B9" s="538" t="s">
        <v>237</v>
      </c>
      <c r="C9" s="537" t="s">
        <v>211</v>
      </c>
      <c r="D9" s="537" t="s">
        <v>220</v>
      </c>
      <c r="E9" s="537" t="s">
        <v>238</v>
      </c>
      <c r="F9" s="544" t="s">
        <v>239</v>
      </c>
      <c r="G9" s="544"/>
      <c r="H9" s="545" t="s">
        <v>240</v>
      </c>
    </row>
    <row r="10" spans="1:8" s="113" customFormat="1" ht="48.75" customHeight="1">
      <c r="A10" s="538"/>
      <c r="B10" s="538"/>
      <c r="C10" s="537"/>
      <c r="D10" s="537"/>
      <c r="E10" s="537"/>
      <c r="F10" s="544"/>
      <c r="G10" s="544"/>
      <c r="H10" s="545"/>
    </row>
    <row r="11" spans="1:8" s="113" customFormat="1" ht="253.5" customHeight="1">
      <c r="A11" s="531" t="str">
        <f>'CONTROLES Y EVALUACION'!A12</f>
        <v>Posibilidad de generar baja cobertura para la promoción del desarrollo económico y la competividad para los emprendedores, empresarios y ciudadanos del municipio de Ibagué.</v>
      </c>
      <c r="B11" s="122" t="str">
        <f>'CONTROLES Y EVALUACION'!B12</f>
        <v>Falta de recursos para funcionamiento e inversión</v>
      </c>
      <c r="C11" s="122" t="str">
        <f>'CONTROLES Y EVALUACION'!C12</f>
        <v xml:space="preserve">Controles para la Secretaría de Cultura, Turismo y Comercio y Desarrollo Rural, los contratistas de Cultura, Turismo y Comercio; Desarrollo Rural y Medio Ambiente realizan seguimiento a los planes de acción y a la ejecución de los mismos cuatrimestralmente, verificando el cumplimiento de las metas, la ejecución física y presupuestal, revisan las evidencias que soportan las actividades para dar cumplimientos a las metas producto y en caso de presentarse diferencia entre lo programado y lo ejecutado o las evidencias, se generan estrategias o acciones para las metas que no se han cumplido, se realizan las observaciones en el plan de acción y se reporta nuevamente a la Secretaría de Planeación. La evidencia son los memorandos y envío desde el correo institucional. Para Secretarìa de Apoyo a la Gestiòn y Asuntos de la Juventud este riesgo no aplica. </v>
      </c>
      <c r="D11" s="122" t="str">
        <f>'CONTROLES Y EVALUACION'!H12</f>
        <v>Débil</v>
      </c>
      <c r="E11" s="122" t="str">
        <f>'CONTROLES Y EVALUACION'!I12</f>
        <v>Moderado (Algunas veces se ejecuta)</v>
      </c>
      <c r="F11" s="122" t="str">
        <f>'CONTROLES Y EVALUACION'!J12</f>
        <v>Débil</v>
      </c>
      <c r="G11" s="122">
        <f>IF(F11="fuerte",100,IF(F11="Moderado",50,IF(F11="Débil",0," ")))</f>
        <v>0</v>
      </c>
      <c r="H11" s="533" t="str">
        <f>IF(G23=100,"Fuerte",IF(AND(G23&gt;=50,G23&lt;=99),"Moderado",IF(AND(G23&gt;0,G23&lt;=49),"Débil"," ")))</f>
        <v>Débil</v>
      </c>
    </row>
    <row r="12" spans="1:8" s="113" customFormat="1" ht="224.25" customHeight="1">
      <c r="A12" s="531"/>
      <c r="B12" s="191" t="str">
        <f>'CONTROLES Y EVALUACION'!B25</f>
        <v>Falta de planeación en cuanto a la ejecución física y presupuestal en las metas producto</v>
      </c>
      <c r="C12" s="122" t="str">
        <f>'CONTROLES Y EVALUACION'!C25</f>
        <v xml:space="preserve">En la  Secretaría de Desarrollo Rural y Medio Ambiente junto con el (la) director (a) del grupo UMATA y en Secretaría de Cultura, Turismo y Comercio, asesores y contratistas se reunen finalizando vigencia, empezando vigencia y cada vez que se requiera para mirar el avance físico de las metas producto del plan indicativo y generar estrategias para cumplir las mismas. En la parte presupuestal si se tienen controles pero no son efectivos. Las respectivas evidencias de las reuniones son las planillas de asistencia internas y actas que actualmente reposan en las instalaciones de cada Secretaría.Para Secretarìa de Apoyo a la Gestiòn y Asuntos de la Juventud este riesgo no aplica. </v>
      </c>
      <c r="D12" s="122" t="str">
        <f>'CONTROLES Y EVALUACION'!H25</f>
        <v>Débil</v>
      </c>
      <c r="E12" s="122" t="str">
        <f>'CONTROLES Y EVALUACION'!I25</f>
        <v>Moderado (Algunas veces se ejecuta)</v>
      </c>
      <c r="F12" s="122" t="str">
        <f>'CONTROLES Y EVALUACION'!J25</f>
        <v>Débil</v>
      </c>
      <c r="G12" s="122">
        <f t="shared" ref="G12:G22" si="0">IF(F12="fuerte",100,IF(F12="Moderado",50,IF(F12="Débil",0," ")))</f>
        <v>0</v>
      </c>
      <c r="H12" s="533"/>
    </row>
    <row r="13" spans="1:8" s="113" customFormat="1" ht="125.25" customHeight="1">
      <c r="A13" s="532" t="str">
        <f>'CONTROLES Y EVALUACION'!A72</f>
        <v>Probabilidad de que se genere tráficos de influencia para selección de beneficiarios que no cumplan los requisitos establecidos</v>
      </c>
      <c r="B13" s="529" t="str">
        <f>'CONTROLES Y EVALUACION'!B36</f>
        <v>Influencia de grupos políticos que afectan la toma de decisiones</v>
      </c>
      <c r="C13" s="122" t="str">
        <f>'CONTROLES Y EVALUACION'!C36</f>
        <v xml:space="preserve">Solo aplica para Secretaría de Apoyo a la Gestión y Asuntos de la Juventud (documento términos y condiciones de la convocatoria - requisitos y aspectos a evaluar, cada vez que se presenta una convocatoria el contratista designado para liderar el proceso realiza el seguimiento al instructivo para el cumplimiento de la meta producto del proceso y acta de beneficiarios del proceso de selección en compañía de un delegado de la oficina de Control Interno). En caso de que el microempresario y/o emprendedor no cumpla todos los requisitos se descarta. Se deja como evidencia acta de reunión y diligenciamiento de los formatos aprobados. </v>
      </c>
      <c r="D13" s="122" t="str">
        <f>'CONTROLES Y EVALUACION'!H36</f>
        <v>Débil</v>
      </c>
      <c r="E13" s="122" t="str">
        <f>'CONTROLES Y EVALUACION'!I36</f>
        <v>Moderado (Algunas veces se ejecuta)</v>
      </c>
      <c r="F13" s="122" t="str">
        <f>'CONTROLES Y EVALUACION'!J36</f>
        <v>Débil</v>
      </c>
      <c r="G13" s="122">
        <f t="shared" si="0"/>
        <v>0</v>
      </c>
      <c r="H13" s="533"/>
    </row>
    <row r="14" spans="1:8" s="113" customFormat="1" ht="125.25" customHeight="1">
      <c r="A14" s="532"/>
      <c r="B14" s="531"/>
      <c r="C14" s="122" t="str">
        <f>'CONTROLES Y EVALUACION'!C47</f>
        <v>En la Secretaría de Desarrollo Rural y Medio Ambiente grupo UMATA si se realizan controles pero estos no resultan 100% efectivos.</v>
      </c>
      <c r="D14" s="122" t="str">
        <f>'CONTROLES Y EVALUACION'!H47</f>
        <v>Débil</v>
      </c>
      <c r="E14" s="122" t="str">
        <f>'CONTROLES Y EVALUACION'!I47</f>
        <v>Moderado (Algunas veces se ejecuta)</v>
      </c>
      <c r="F14" s="122" t="str">
        <f>'CONTROLES Y EVALUACION'!J47</f>
        <v>Débil</v>
      </c>
      <c r="G14" s="122">
        <f t="shared" si="0"/>
        <v>0</v>
      </c>
      <c r="H14" s="533"/>
    </row>
    <row r="15" spans="1:8" s="113" customFormat="1" ht="125.25" customHeight="1">
      <c r="A15" s="532"/>
      <c r="B15" s="530"/>
      <c r="C15" s="122" t="str">
        <f>'CONTROLES Y EVALUACION'!C59</f>
        <v xml:space="preserve">Solo aplica para Secretaría de Cultura, Comercio y Turismo (jornadas de sensibilización con los posibles aspirantes, documento matriz de calificación con las variables, los resultados se publican en la pagina de la Alcaldía y los beneficiarios firman acta de compromiso para participar en los eventos que aplique,  el contratista designado para liderar el proceso realiza el seguimiento al instructivo para el cumplimiento de la meta producto del proceso cada vez que se presenta una convocatoria). En caso de que el microempresario y/o emprendedor no cumpla todos los requisitos se descarta. Se deja como evidencia el diligenciamiento de los formatos aprobados en el proceso. </v>
      </c>
      <c r="D15" s="122" t="str">
        <f>'CONTROLES Y EVALUACION'!H59</f>
        <v>Fuerte</v>
      </c>
      <c r="E15" s="122" t="str">
        <f>'CONTROLES Y EVALUACION'!I59</f>
        <v>Moderado (Algunas veces se ejecuta)</v>
      </c>
      <c r="F15" s="122" t="str">
        <f>'CONTROLES Y EVALUACION'!J59</f>
        <v>Moderado</v>
      </c>
      <c r="G15" s="122">
        <f t="shared" si="0"/>
        <v>50</v>
      </c>
      <c r="H15" s="533"/>
    </row>
    <row r="16" spans="1:8" s="113" customFormat="1" ht="153" customHeight="1">
      <c r="A16" s="532"/>
      <c r="B16" s="529" t="str">
        <f>'CONTROLES Y EVALUACION'!B72</f>
        <v>Falta de ética profesional y amiguismo</v>
      </c>
      <c r="C16" s="122" t="str">
        <f>'CONTROLES Y EVALUACION'!C72</f>
        <v>Las Secretaría de Apoyo a la Gestión y Asuntos de la Juventud (contratista y profesional de planta) cuatrimestralmente realiza socialización del código de integridad y buen gobierno a las personas que conforman el programa y se les recuerda que en el contrato de prestación de servicios queda estipulado que se acogen a este código. No son investigadas las observaciones o desviaciones. Se deja como evidencia el acta de reunión de la socialización.</v>
      </c>
      <c r="D16" s="122" t="str">
        <f>'CONTROLES Y EVALUACION'!H72</f>
        <v>Débil</v>
      </c>
      <c r="E16" s="122" t="str">
        <f>'CONTROLES Y EVALUACION'!I72</f>
        <v>Fuerte (Siempre se Ejecuta)</v>
      </c>
      <c r="F16" s="122" t="str">
        <f>'CONTROLES Y EVALUACION'!J72</f>
        <v>Débil</v>
      </c>
      <c r="G16" s="122">
        <f t="shared" si="0"/>
        <v>0</v>
      </c>
      <c r="H16" s="533"/>
    </row>
    <row r="17" spans="1:8" s="113" customFormat="1" ht="112.5" customHeight="1">
      <c r="A17" s="532"/>
      <c r="B17" s="531"/>
      <c r="C17" s="122" t="str">
        <f>'CONTROLES Y EVALUACION'!C83</f>
        <v>Aunque en la Secretaría de Desarrollo Rural y Medio Ambiente grupo UMATA hace socialización del código de integridad y buen gobierno cuatrimestralmente dejando acta y planilla de asistencia no resulta un control efectivo para que la causa no se siga generando o disminuya.</v>
      </c>
      <c r="D17" s="122" t="str">
        <f>'CONTROLES Y EVALUACION'!H83</f>
        <v>Débil</v>
      </c>
      <c r="E17" s="122" t="str">
        <f>'CONTROLES Y EVALUACION'!I83</f>
        <v>Moderado (Algunas veces se ejecuta)</v>
      </c>
      <c r="F17" s="122" t="str">
        <f>'CONTROLES Y EVALUACION'!J83</f>
        <v>Débil</v>
      </c>
      <c r="G17" s="122">
        <f t="shared" si="0"/>
        <v>0</v>
      </c>
      <c r="H17" s="533"/>
    </row>
    <row r="18" spans="1:8" s="113" customFormat="1" ht="77.25" customHeight="1">
      <c r="A18" s="532"/>
      <c r="B18" s="530"/>
      <c r="C18" s="122" t="str">
        <f>'CONTROLES Y EVALUACION'!C94</f>
        <v xml:space="preserve">En la Secretaría de Cultura, Turismo y Comercio se realiza esporadicamente socialización del Código de Integridad y Buen Gobierno, se deja planilla de asistencia interna y registro fotografico. </v>
      </c>
      <c r="D18" s="122" t="str">
        <f>'CONTROLES Y EVALUACION'!H94</f>
        <v>Débil</v>
      </c>
      <c r="E18" s="122" t="str">
        <f>'CONTROLES Y EVALUACION'!I94</f>
        <v>Moderado (Algunas veces se ejecuta)</v>
      </c>
      <c r="F18" s="122" t="str">
        <f>'CONTROLES Y EVALUACION'!J94</f>
        <v>Débil</v>
      </c>
      <c r="G18" s="122">
        <f t="shared" si="0"/>
        <v>0</v>
      </c>
      <c r="H18" s="533"/>
    </row>
    <row r="19" spans="1:8" s="113" customFormat="1" ht="77.25" customHeight="1">
      <c r="A19" s="532"/>
      <c r="B19" s="529" t="str">
        <f>'CONTROLES Y EVALUACION'!B107</f>
        <v>Falta de autoridad y responsabilidad de los funcionarios del proceso</v>
      </c>
      <c r="C19" s="122" t="str">
        <f>'CONTROLES Y EVALUACION'!C107</f>
        <v>Las Secretarías de Apoyo a la Gestión y Asuntos de la Juventud actualmente no cuentan con un control asociado a esta causa.</v>
      </c>
      <c r="D19" s="122" t="str">
        <f>'CONTROLES Y EVALUACION'!H107</f>
        <v>Débil</v>
      </c>
      <c r="E19" s="122" t="str">
        <f>'CONTROLES Y EVALUACION'!I107</f>
        <v>Débil (No se ejecuta)</v>
      </c>
      <c r="F19" s="122" t="str">
        <f>'CONTROLES Y EVALUACION'!J107</f>
        <v>Débil</v>
      </c>
      <c r="G19" s="122">
        <f t="shared" si="0"/>
        <v>0</v>
      </c>
      <c r="H19" s="533"/>
    </row>
    <row r="20" spans="1:8" s="113" customFormat="1" ht="104.25" customHeight="1">
      <c r="A20" s="532"/>
      <c r="B20" s="530"/>
      <c r="C20" s="122" t="str">
        <f>'CONTROLES Y EVALUACION'!C120</f>
        <v xml:space="preserve">Las Secretarías de Cultura, Turismo y Comercio y Desarrollo Rural y Medio Ambiente Grupo UMATA por medio de los supervisores realizan el respectivo seguimiento a los beneficiarios de cada uno de los procesos cada vez que se requiere y se deja como evidencia el documento records de asistencia técnica. </v>
      </c>
      <c r="D20" s="122" t="str">
        <f>'CONTROLES Y EVALUACION'!H120</f>
        <v>Débil</v>
      </c>
      <c r="E20" s="122" t="str">
        <f>'CONTROLES Y EVALUACION'!I120</f>
        <v>Débil (No se ejecuta)</v>
      </c>
      <c r="F20" s="122" t="str">
        <f>'CONTROLES Y EVALUACION'!J120</f>
        <v>Débil</v>
      </c>
      <c r="G20" s="122">
        <f t="shared" si="0"/>
        <v>0</v>
      </c>
      <c r="H20" s="533"/>
    </row>
    <row r="21" spans="1:8" s="113" customFormat="1" ht="77.25" customHeight="1">
      <c r="A21" s="529" t="str">
        <f>'CONTROLES Y EVALUACION'!A132</f>
        <v>Probabilidad de otorgar beneficios a unidades productivas o ideas de negocios que no cumplen con los requisitos establecidos</v>
      </c>
      <c r="B21" s="188" t="str">
        <f>'CONTROLES Y EVALUACION'!B132</f>
        <v>Alta rotación de contratistas lo cual afecta la continuidad de los procesos</v>
      </c>
      <c r="C21" s="122" t="str">
        <f>'CONTROLES Y EVALUACION'!C132</f>
        <v>La Secretaría de Apoyo a la Gestión y Asuntos de la Juventud actualmente no cuenta con un control asociado a esta causa y para Secretaría de Desarrollo Rural y Medio Ambiente el grupo UMATA y Secretaría de Cultura, Turismo y Comercio no aplica esta causa.</v>
      </c>
      <c r="D21" s="122" t="str">
        <f>'CONTROLES Y EVALUACION'!H132</f>
        <v>Débil</v>
      </c>
      <c r="E21" s="122" t="str">
        <f>'CONTROLES Y EVALUACION'!I132</f>
        <v>Débil (No se ejecuta)</v>
      </c>
      <c r="F21" s="122" t="str">
        <f>'CONTROLES Y EVALUACION'!J132</f>
        <v>Débil</v>
      </c>
      <c r="G21" s="122">
        <f t="shared" si="0"/>
        <v>0</v>
      </c>
      <c r="H21" s="533"/>
    </row>
    <row r="22" spans="1:8" s="113" customFormat="1" ht="77.25" customHeight="1">
      <c r="A22" s="530"/>
      <c r="B22" s="188" t="str">
        <f>'CONTROLES Y EVALUACION'!B143</f>
        <v>Falta de personal de planta para realizar seguimiento y control de las actividades</v>
      </c>
      <c r="C22" s="122" t="str">
        <f>'CONTROLES Y EVALUACION'!C143</f>
        <v>La Secretaría de Apoyo a la Gestión y Asuntos de la Juventud, Desarrollo Rural y Medio Ambiente grupo UMATA y Secretaría de Cultura, Turismo y Comercio actualmente no cuenta con un control asociado a esta causa.</v>
      </c>
      <c r="D22" s="122" t="str">
        <f>'CONTROLES Y EVALUACION'!H143</f>
        <v>Débil</v>
      </c>
      <c r="E22" s="122" t="str">
        <f>'CONTROLES Y EVALUACION'!I143</f>
        <v>Débil (No se ejecuta)</v>
      </c>
      <c r="F22" s="122" t="str">
        <f>'CONTROLES Y EVALUACION'!J143</f>
        <v>Débil</v>
      </c>
      <c r="G22" s="122">
        <f t="shared" si="0"/>
        <v>0</v>
      </c>
      <c r="H22" s="533"/>
    </row>
    <row r="23" spans="1:8" s="113" customFormat="1" ht="39.75" customHeight="1">
      <c r="A23" s="125" t="s">
        <v>241</v>
      </c>
      <c r="B23" s="125"/>
      <c r="C23" s="125"/>
      <c r="D23" s="125"/>
      <c r="E23" s="125"/>
      <c r="F23" s="125"/>
      <c r="G23" s="126">
        <f>IF(ISERROR(AVERAGE(G11:G22)),0,AVERAGE(G11:G22))</f>
        <v>4.166666666666667</v>
      </c>
      <c r="H23" s="124"/>
    </row>
  </sheetData>
  <mergeCells count="24">
    <mergeCell ref="A1:A4"/>
    <mergeCell ref="B9:B10"/>
    <mergeCell ref="D9:D10"/>
    <mergeCell ref="B1:D2"/>
    <mergeCell ref="B3:D4"/>
    <mergeCell ref="A9:A10"/>
    <mergeCell ref="C9:C10"/>
    <mergeCell ref="B6:H6"/>
    <mergeCell ref="B7:H7"/>
    <mergeCell ref="E2:G2"/>
    <mergeCell ref="F9:G10"/>
    <mergeCell ref="H9:H10"/>
    <mergeCell ref="H11:H22"/>
    <mergeCell ref="E3:G3"/>
    <mergeCell ref="E4:G4"/>
    <mergeCell ref="H1:H4"/>
    <mergeCell ref="E9:E10"/>
    <mergeCell ref="E1:G1"/>
    <mergeCell ref="A21:A22"/>
    <mergeCell ref="A11:A12"/>
    <mergeCell ref="B16:B18"/>
    <mergeCell ref="B19:B20"/>
    <mergeCell ref="A13:A20"/>
    <mergeCell ref="B13:B15"/>
  </mergeCells>
  <pageMargins left="0.7" right="0.7" top="0.75" bottom="0.75" header="0.3" footer="0.3"/>
  <pageSetup scale="34" fitToHeight="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20"/>
  <sheetViews>
    <sheetView topLeftCell="A6" zoomScale="80" zoomScaleNormal="80" workbookViewId="0">
      <selection activeCell="M11" sqref="M11:M12"/>
    </sheetView>
  </sheetViews>
  <sheetFormatPr baseColWidth="10" defaultColWidth="11.42578125" defaultRowHeight="12.75"/>
  <cols>
    <col min="1" max="1" width="28.140625" style="53" customWidth="1"/>
    <col min="2" max="3" width="18.42578125" style="53" customWidth="1"/>
    <col min="4" max="4" width="20.42578125" style="53" customWidth="1"/>
    <col min="5" max="5" width="13.7109375" style="53" customWidth="1"/>
    <col min="6" max="6" width="15" style="53" customWidth="1"/>
    <col min="7" max="7" width="17.28515625" style="53" customWidth="1"/>
    <col min="8" max="8" width="18" style="53" customWidth="1"/>
    <col min="9" max="9" width="19.42578125" style="53" customWidth="1"/>
    <col min="10" max="10" width="16.140625" style="53" customWidth="1"/>
    <col min="11" max="11" width="13.140625" style="53" customWidth="1"/>
    <col min="12" max="12" width="16.140625" style="53" customWidth="1"/>
    <col min="13" max="13" width="26.28515625" style="53" customWidth="1"/>
    <col min="14" max="16384" width="11.42578125" style="53"/>
  </cols>
  <sheetData>
    <row r="1" spans="1:13" ht="15.75" customHeight="1">
      <c r="A1" s="550"/>
      <c r="B1" s="553" t="s">
        <v>242</v>
      </c>
      <c r="C1" s="553"/>
      <c r="D1" s="553"/>
      <c r="E1" s="553"/>
      <c r="F1" s="553"/>
      <c r="G1" s="553"/>
      <c r="H1" s="553"/>
      <c r="I1" s="553"/>
      <c r="J1" s="551" t="s">
        <v>333</v>
      </c>
      <c r="K1" s="551"/>
      <c r="L1" s="551"/>
      <c r="M1" s="546"/>
    </row>
    <row r="2" spans="1:13" ht="15.75" customHeight="1">
      <c r="A2" s="548"/>
      <c r="B2" s="549"/>
      <c r="C2" s="549"/>
      <c r="D2" s="549"/>
      <c r="E2" s="549"/>
      <c r="F2" s="549"/>
      <c r="G2" s="549"/>
      <c r="H2" s="549"/>
      <c r="I2" s="549"/>
      <c r="J2" s="552" t="s">
        <v>30</v>
      </c>
      <c r="K2" s="552"/>
      <c r="L2" s="552"/>
      <c r="M2" s="547"/>
    </row>
    <row r="3" spans="1:13" ht="15.75" customHeight="1">
      <c r="A3" s="548"/>
      <c r="B3" s="549" t="s">
        <v>243</v>
      </c>
      <c r="C3" s="549"/>
      <c r="D3" s="549"/>
      <c r="E3" s="549"/>
      <c r="F3" s="549"/>
      <c r="G3" s="549"/>
      <c r="H3" s="549"/>
      <c r="I3" s="549"/>
      <c r="J3" s="552" t="s">
        <v>90</v>
      </c>
      <c r="K3" s="552"/>
      <c r="L3" s="552"/>
      <c r="M3" s="547"/>
    </row>
    <row r="4" spans="1:13" ht="15.75" customHeight="1">
      <c r="A4" s="548"/>
      <c r="B4" s="549"/>
      <c r="C4" s="549"/>
      <c r="D4" s="549"/>
      <c r="E4" s="549"/>
      <c r="F4" s="549"/>
      <c r="G4" s="549"/>
      <c r="H4" s="549"/>
      <c r="I4" s="549"/>
      <c r="J4" s="552" t="s">
        <v>4</v>
      </c>
      <c r="K4" s="552"/>
      <c r="L4" s="552"/>
      <c r="M4" s="547"/>
    </row>
    <row r="5" spans="1:13" ht="15" customHeight="1">
      <c r="A5" s="548"/>
      <c r="B5" s="549"/>
      <c r="C5" s="549"/>
      <c r="D5" s="549"/>
      <c r="E5" s="549"/>
      <c r="F5" s="549"/>
      <c r="G5" s="204"/>
      <c r="H5" s="204"/>
      <c r="I5" s="204"/>
      <c r="J5" s="204"/>
      <c r="K5" s="204"/>
      <c r="L5" s="204"/>
      <c r="M5" s="205"/>
    </row>
    <row r="6" spans="1:13" s="207" customFormat="1" ht="15.75" customHeight="1">
      <c r="A6" s="206" t="s">
        <v>244</v>
      </c>
      <c r="B6" s="561" t="s">
        <v>361</v>
      </c>
      <c r="C6" s="561"/>
      <c r="D6" s="561"/>
      <c r="E6" s="561"/>
      <c r="F6" s="561"/>
      <c r="G6" s="561"/>
      <c r="H6" s="561"/>
      <c r="I6" s="561"/>
      <c r="J6" s="561"/>
      <c r="K6" s="561"/>
      <c r="L6" s="561"/>
      <c r="M6" s="562"/>
    </row>
    <row r="7" spans="1:13" s="207" customFormat="1" ht="63" customHeight="1">
      <c r="A7" s="206" t="s">
        <v>245</v>
      </c>
      <c r="B7" s="552" t="s">
        <v>327</v>
      </c>
      <c r="C7" s="552"/>
      <c r="D7" s="552"/>
      <c r="E7" s="552"/>
      <c r="F7" s="552"/>
      <c r="G7" s="552"/>
      <c r="H7" s="552"/>
      <c r="I7" s="552"/>
      <c r="J7" s="552"/>
      <c r="K7" s="552"/>
      <c r="L7" s="552"/>
      <c r="M7" s="416"/>
    </row>
    <row r="8" spans="1:13" s="207" customFormat="1" ht="15" customHeight="1">
      <c r="A8" s="563"/>
      <c r="B8" s="561"/>
      <c r="C8" s="561"/>
      <c r="D8" s="561"/>
      <c r="E8" s="561"/>
      <c r="F8" s="561"/>
      <c r="G8" s="199"/>
      <c r="H8" s="199"/>
      <c r="I8" s="199"/>
      <c r="J8" s="199"/>
      <c r="K8" s="199"/>
      <c r="L8" s="199"/>
      <c r="M8" s="208"/>
    </row>
    <row r="9" spans="1:13" s="210" customFormat="1" ht="40.5" customHeight="1">
      <c r="A9" s="209" t="s">
        <v>246</v>
      </c>
      <c r="B9" s="67" t="s">
        <v>247</v>
      </c>
      <c r="C9" s="67" t="s">
        <v>75</v>
      </c>
      <c r="D9" s="67" t="s">
        <v>11</v>
      </c>
      <c r="E9" s="68" t="s">
        <v>248</v>
      </c>
      <c r="F9" s="68" t="s">
        <v>249</v>
      </c>
      <c r="G9" s="68" t="s">
        <v>250</v>
      </c>
      <c r="H9" s="68" t="s">
        <v>251</v>
      </c>
      <c r="I9" s="68" t="s">
        <v>252</v>
      </c>
      <c r="J9" s="67" t="s">
        <v>253</v>
      </c>
      <c r="K9" s="67" t="s">
        <v>254</v>
      </c>
      <c r="L9" s="67" t="s">
        <v>255</v>
      </c>
      <c r="M9" s="120" t="s">
        <v>256</v>
      </c>
    </row>
    <row r="10" spans="1:13" s="207" customFormat="1" ht="44.25" hidden="1" customHeight="1">
      <c r="A10" s="557" t="s">
        <v>326</v>
      </c>
      <c r="B10" s="557" t="str">
        <f>+(PROBABILIDAD!A11)</f>
        <v>Posibilidad de generar baja cobertura para la promoción del desarrollo económico y la competividad para los emprendedores, empresarios y ciudadanos del municipio de Ibagué.</v>
      </c>
      <c r="C10" s="554" t="s">
        <v>258</v>
      </c>
      <c r="D10" s="198"/>
      <c r="E10" s="554" t="str">
        <f>+(PROBABILIDAD!T11)</f>
        <v>Posible</v>
      </c>
      <c r="F10" s="554" t="s">
        <v>167</v>
      </c>
      <c r="G10" s="569" t="s">
        <v>131</v>
      </c>
      <c r="H10" s="564" t="s">
        <v>260</v>
      </c>
      <c r="I10" s="199"/>
      <c r="J10" s="199"/>
      <c r="K10" s="199"/>
      <c r="L10" s="199"/>
      <c r="M10" s="208"/>
    </row>
    <row r="11" spans="1:13" s="207" customFormat="1" ht="90.75" customHeight="1">
      <c r="A11" s="568"/>
      <c r="B11" s="568"/>
      <c r="C11" s="555"/>
      <c r="D11" s="198" t="str">
        <f>+(DESCRIPCION!D11)</f>
        <v>Falta de recursos para funcionamiento e inversión</v>
      </c>
      <c r="E11" s="555"/>
      <c r="F11" s="555"/>
      <c r="G11" s="570"/>
      <c r="H11" s="564"/>
      <c r="I11" s="557" t="s">
        <v>369</v>
      </c>
      <c r="J11" s="557" t="s">
        <v>370</v>
      </c>
      <c r="K11" s="557" t="s">
        <v>371</v>
      </c>
      <c r="L11" s="554" t="s">
        <v>372</v>
      </c>
      <c r="M11" s="566" t="s">
        <v>373</v>
      </c>
    </row>
    <row r="12" spans="1:13" s="207" customFormat="1" ht="90.75" customHeight="1">
      <c r="A12" s="568"/>
      <c r="B12" s="568"/>
      <c r="C12" s="555"/>
      <c r="D12" s="557" t="str">
        <f>+(DESCRIPCION!D12)</f>
        <v>Falta de planeación en cuanto a la ejecución física y presupuestal en las metas producto</v>
      </c>
      <c r="E12" s="555"/>
      <c r="F12" s="555"/>
      <c r="G12" s="570"/>
      <c r="H12" s="564"/>
      <c r="I12" s="558"/>
      <c r="J12" s="558"/>
      <c r="K12" s="558"/>
      <c r="L12" s="556"/>
      <c r="M12" s="567"/>
    </row>
    <row r="13" spans="1:13" s="207" customFormat="1" ht="105.75" customHeight="1">
      <c r="A13" s="568"/>
      <c r="B13" s="558"/>
      <c r="C13" s="556"/>
      <c r="D13" s="558"/>
      <c r="E13" s="556"/>
      <c r="F13" s="556"/>
      <c r="G13" s="571"/>
      <c r="H13" s="201" t="s">
        <v>387</v>
      </c>
      <c r="I13" s="202" t="s">
        <v>388</v>
      </c>
      <c r="J13" s="202" t="s">
        <v>389</v>
      </c>
      <c r="K13" s="202" t="s">
        <v>371</v>
      </c>
      <c r="L13" s="203" t="s">
        <v>372</v>
      </c>
      <c r="M13" s="211" t="s">
        <v>396</v>
      </c>
    </row>
    <row r="14" spans="1:13" s="207" customFormat="1" ht="168" customHeight="1">
      <c r="A14" s="568"/>
      <c r="B14" s="557" t="str">
        <f>+(PROBABILIDAD!A12)</f>
        <v>Probabilidad de que se genere tráficos de influencia para selección de beneficiarios que no cumplan los requisitos establecidos</v>
      </c>
      <c r="C14" s="554" t="s">
        <v>321</v>
      </c>
      <c r="D14" s="198" t="str">
        <f>+(DESCRIPCION!D13)</f>
        <v>Influencia de grupos politicos que afectan la toma de decisiones</v>
      </c>
      <c r="E14" s="554" t="str">
        <f>+(PROBABILIDAD!T12)</f>
        <v>Probable</v>
      </c>
      <c r="F14" s="554" t="s">
        <v>161</v>
      </c>
      <c r="G14" s="559" t="s">
        <v>129</v>
      </c>
      <c r="H14" s="559" t="s">
        <v>260</v>
      </c>
      <c r="I14" s="198" t="s">
        <v>385</v>
      </c>
      <c r="J14" s="199" t="s">
        <v>362</v>
      </c>
      <c r="K14" s="198" t="s">
        <v>382</v>
      </c>
      <c r="L14" s="198" t="s">
        <v>384</v>
      </c>
      <c r="M14" s="197" t="s">
        <v>386</v>
      </c>
    </row>
    <row r="15" spans="1:13" s="207" customFormat="1" ht="159" customHeight="1">
      <c r="A15" s="568"/>
      <c r="B15" s="568"/>
      <c r="C15" s="555"/>
      <c r="D15" s="198" t="str">
        <f>+(DESCRIPCION!D14)</f>
        <v>Falta de ética profesional y amiguismo</v>
      </c>
      <c r="E15" s="555"/>
      <c r="F15" s="555"/>
      <c r="G15" s="565"/>
      <c r="H15" s="565"/>
      <c r="I15" s="198" t="s">
        <v>360</v>
      </c>
      <c r="J15" s="199" t="s">
        <v>362</v>
      </c>
      <c r="K15" s="198" t="s">
        <v>374</v>
      </c>
      <c r="L15" s="199" t="s">
        <v>366</v>
      </c>
      <c r="M15" s="197" t="s">
        <v>368</v>
      </c>
    </row>
    <row r="16" spans="1:13" s="207" customFormat="1" ht="163.5" customHeight="1">
      <c r="A16" s="568"/>
      <c r="B16" s="568"/>
      <c r="C16" s="555"/>
      <c r="D16" s="557" t="str">
        <f>+(DESCRIPCION!D15)</f>
        <v>Falta de autoridad y responsabilidad de los funcionarios del proceso</v>
      </c>
      <c r="E16" s="555"/>
      <c r="F16" s="555"/>
      <c r="G16" s="565"/>
      <c r="H16" s="560"/>
      <c r="I16" s="198" t="s">
        <v>377</v>
      </c>
      <c r="J16" s="198" t="s">
        <v>378</v>
      </c>
      <c r="K16" s="198" t="s">
        <v>375</v>
      </c>
      <c r="L16" s="198" t="s">
        <v>379</v>
      </c>
      <c r="M16" s="197" t="s">
        <v>376</v>
      </c>
    </row>
    <row r="17" spans="1:13" s="207" customFormat="1" ht="163.5" customHeight="1">
      <c r="A17" s="568"/>
      <c r="B17" s="558"/>
      <c r="C17" s="556"/>
      <c r="D17" s="558"/>
      <c r="E17" s="556"/>
      <c r="F17" s="556"/>
      <c r="G17" s="560"/>
      <c r="H17" s="201" t="s">
        <v>387</v>
      </c>
      <c r="I17" s="200" t="s">
        <v>390</v>
      </c>
      <c r="J17" s="200" t="s">
        <v>391</v>
      </c>
      <c r="K17" s="200" t="s">
        <v>375</v>
      </c>
      <c r="L17" s="200" t="s">
        <v>392</v>
      </c>
      <c r="M17" s="212" t="s">
        <v>397</v>
      </c>
    </row>
    <row r="18" spans="1:13" s="207" customFormat="1" ht="131.25" customHeight="1">
      <c r="A18" s="568"/>
      <c r="B18" s="557" t="str">
        <f>+(PROBABILIDAD!A13)</f>
        <v>Probabilidad de otorgar beneficios a unidades productivas o ideas de negocios que no cumplen con los requisitos establecidos</v>
      </c>
      <c r="C18" s="554" t="s">
        <v>258</v>
      </c>
      <c r="D18" s="198" t="str">
        <f>+(DESCRIPCION!D16)</f>
        <v>Alta rotación de contratistas lo cual afecta la continuidad de los procesos</v>
      </c>
      <c r="E18" s="554" t="str">
        <f>+(PROBABILIDAD!T13)</f>
        <v>Probable</v>
      </c>
      <c r="F18" s="554" t="s">
        <v>164</v>
      </c>
      <c r="G18" s="559" t="s">
        <v>129</v>
      </c>
      <c r="H18" s="559" t="s">
        <v>260</v>
      </c>
      <c r="I18" s="198" t="s">
        <v>381</v>
      </c>
      <c r="J18" s="199" t="s">
        <v>362</v>
      </c>
      <c r="K18" s="198" t="s">
        <v>363</v>
      </c>
      <c r="L18" s="198" t="s">
        <v>379</v>
      </c>
      <c r="M18" s="197" t="s">
        <v>380</v>
      </c>
    </row>
    <row r="19" spans="1:13" s="207" customFormat="1" ht="169.5" customHeight="1">
      <c r="A19" s="568"/>
      <c r="B19" s="568"/>
      <c r="C19" s="555"/>
      <c r="D19" s="557" t="str">
        <f>+(DESCRIPCION!D18)</f>
        <v>Falta de personal de planta para realizar seguimiento y control de las actividades</v>
      </c>
      <c r="E19" s="555"/>
      <c r="F19" s="555"/>
      <c r="G19" s="565"/>
      <c r="H19" s="560"/>
      <c r="I19" s="198" t="s">
        <v>365</v>
      </c>
      <c r="J19" s="199" t="s">
        <v>364</v>
      </c>
      <c r="K19" s="198" t="s">
        <v>382</v>
      </c>
      <c r="L19" s="198" t="s">
        <v>383</v>
      </c>
      <c r="M19" s="197" t="s">
        <v>367</v>
      </c>
    </row>
    <row r="20" spans="1:13" s="207" customFormat="1" ht="169.5" customHeight="1">
      <c r="A20" s="558"/>
      <c r="B20" s="558"/>
      <c r="C20" s="556"/>
      <c r="D20" s="558"/>
      <c r="E20" s="556"/>
      <c r="F20" s="556"/>
      <c r="G20" s="560"/>
      <c r="H20" s="201" t="s">
        <v>387</v>
      </c>
      <c r="I20" s="200" t="s">
        <v>393</v>
      </c>
      <c r="J20" s="200" t="s">
        <v>394</v>
      </c>
      <c r="K20" s="200" t="s">
        <v>382</v>
      </c>
      <c r="L20" s="200" t="s">
        <v>395</v>
      </c>
      <c r="M20" s="213" t="s">
        <v>398</v>
      </c>
    </row>
  </sheetData>
  <mergeCells count="39">
    <mergeCell ref="F18:F20"/>
    <mergeCell ref="G18:G20"/>
    <mergeCell ref="C10:C13"/>
    <mergeCell ref="B10:B13"/>
    <mergeCell ref="E10:E13"/>
    <mergeCell ref="F10:F13"/>
    <mergeCell ref="G10:G13"/>
    <mergeCell ref="D12:D13"/>
    <mergeCell ref="B14:B17"/>
    <mergeCell ref="A10:A20"/>
    <mergeCell ref="B18:B20"/>
    <mergeCell ref="C18:C20"/>
    <mergeCell ref="D19:D20"/>
    <mergeCell ref="E18:E20"/>
    <mergeCell ref="C14:C17"/>
    <mergeCell ref="D16:D17"/>
    <mergeCell ref="E14:E17"/>
    <mergeCell ref="H18:H19"/>
    <mergeCell ref="B6:M6"/>
    <mergeCell ref="B7:M7"/>
    <mergeCell ref="A8:F8"/>
    <mergeCell ref="H10:H12"/>
    <mergeCell ref="H14:H16"/>
    <mergeCell ref="I11:I12"/>
    <mergeCell ref="J11:J12"/>
    <mergeCell ref="K11:K12"/>
    <mergeCell ref="L11:L12"/>
    <mergeCell ref="M11:M12"/>
    <mergeCell ref="F14:F17"/>
    <mergeCell ref="G14:G17"/>
    <mergeCell ref="M1:M4"/>
    <mergeCell ref="A5:F5"/>
    <mergeCell ref="A1:A4"/>
    <mergeCell ref="J1:L1"/>
    <mergeCell ref="J2:L2"/>
    <mergeCell ref="J3:L3"/>
    <mergeCell ref="J4:L4"/>
    <mergeCell ref="B1:I2"/>
    <mergeCell ref="B3:I4"/>
  </mergeCells>
  <printOptions horizontalCentered="1"/>
  <pageMargins left="0.35433070866141736" right="0.35433070866141736" top="0.70866141732283472" bottom="0.74803149606299213" header="0.31496062992125984" footer="0.31496062992125984"/>
  <pageSetup scale="2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7" zoomScale="120" zoomScaleNormal="120" zoomScalePageLayoutView="120" workbookViewId="0">
      <selection activeCell="A12" sqref="A12"/>
    </sheetView>
  </sheetViews>
  <sheetFormatPr baseColWidth="10" defaultColWidth="11.42578125" defaultRowHeight="15"/>
  <cols>
    <col min="1" max="1" width="31" customWidth="1"/>
    <col min="2" max="2" width="24.140625" customWidth="1"/>
    <col min="3" max="3" width="22.85546875" customWidth="1"/>
    <col min="4" max="4" width="26.42578125" customWidth="1"/>
    <col min="5" max="5" width="21.42578125" customWidth="1"/>
  </cols>
  <sheetData>
    <row r="1" spans="1:5" ht="15" customHeight="1">
      <c r="A1" s="231"/>
      <c r="B1" s="233" t="s">
        <v>14</v>
      </c>
      <c r="C1" s="234"/>
      <c r="D1" s="2" t="s">
        <v>15</v>
      </c>
      <c r="E1" s="239"/>
    </row>
    <row r="2" spans="1:5" ht="15" customHeight="1">
      <c r="A2" s="231"/>
      <c r="B2" s="235"/>
      <c r="C2" s="236"/>
      <c r="D2" s="2" t="s">
        <v>2</v>
      </c>
      <c r="E2" s="239"/>
    </row>
    <row r="3" spans="1:5" ht="30" customHeight="1">
      <c r="A3" s="231"/>
      <c r="B3" s="233" t="s">
        <v>16</v>
      </c>
      <c r="C3" s="234"/>
      <c r="D3" s="2" t="s">
        <v>17</v>
      </c>
      <c r="E3" s="239"/>
    </row>
    <row r="4" spans="1:5" ht="15" customHeight="1">
      <c r="A4" s="231"/>
      <c r="B4" s="235"/>
      <c r="C4" s="236"/>
      <c r="D4" s="2" t="s">
        <v>4</v>
      </c>
      <c r="E4" s="239"/>
    </row>
    <row r="5" spans="1:5" ht="15.75" thickBot="1"/>
    <row r="6" spans="1:5">
      <c r="A6" s="237" t="s">
        <v>18</v>
      </c>
      <c r="B6" s="238"/>
      <c r="C6" s="238"/>
      <c r="D6" s="238"/>
      <c r="E6" s="238"/>
    </row>
    <row r="7" spans="1:5" ht="30.75" thickBot="1">
      <c r="A7" s="3" t="s">
        <v>19</v>
      </c>
      <c r="B7" s="4" t="s">
        <v>20</v>
      </c>
      <c r="C7" s="4" t="s">
        <v>21</v>
      </c>
      <c r="D7" s="9" t="s">
        <v>22</v>
      </c>
      <c r="E7" s="4" t="s">
        <v>23</v>
      </c>
    </row>
    <row r="8" spans="1:5" ht="45">
      <c r="A8" s="11" t="s">
        <v>24</v>
      </c>
      <c r="B8" s="5" t="s">
        <v>25</v>
      </c>
      <c r="C8" s="5" t="s">
        <v>25</v>
      </c>
      <c r="D8" s="5" t="s">
        <v>25</v>
      </c>
      <c r="E8" s="6" t="s">
        <v>25</v>
      </c>
    </row>
    <row r="9" spans="1:5" ht="39">
      <c r="A9" s="12" t="s">
        <v>26</v>
      </c>
      <c r="B9" s="7" t="s">
        <v>25</v>
      </c>
      <c r="C9" s="7" t="s">
        <v>25</v>
      </c>
      <c r="D9" s="7" t="s">
        <v>25</v>
      </c>
      <c r="E9" s="8" t="s">
        <v>25</v>
      </c>
    </row>
    <row r="10" spans="1:5" ht="30">
      <c r="A10" s="10" t="s">
        <v>27</v>
      </c>
      <c r="B10" s="7" t="s">
        <v>25</v>
      </c>
      <c r="C10" s="7" t="s">
        <v>25</v>
      </c>
      <c r="D10" s="7" t="s">
        <v>25</v>
      </c>
      <c r="E10" s="8" t="s">
        <v>25</v>
      </c>
    </row>
    <row r="11" spans="1:5" ht="39">
      <c r="A11" s="12" t="s">
        <v>28</v>
      </c>
      <c r="B11" s="7" t="s">
        <v>25</v>
      </c>
      <c r="C11" s="7" t="s">
        <v>25</v>
      </c>
      <c r="D11" s="7" t="s">
        <v>25</v>
      </c>
      <c r="E11" s="8" t="s">
        <v>25</v>
      </c>
    </row>
    <row r="12" spans="1:5" ht="51.75">
      <c r="A12" s="12" t="s">
        <v>29</v>
      </c>
      <c r="B12" s="13" t="s">
        <v>25</v>
      </c>
      <c r="C12" s="13" t="s">
        <v>25</v>
      </c>
      <c r="D12" s="13" t="s">
        <v>25</v>
      </c>
      <c r="E12" s="14" t="s">
        <v>25</v>
      </c>
    </row>
  </sheetData>
  <mergeCells count="5">
    <mergeCell ref="B1:C2"/>
    <mergeCell ref="B3:C4"/>
    <mergeCell ref="A1:A4"/>
    <mergeCell ref="A6:E6"/>
    <mergeCell ref="E1:E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18"/>
  <sheetViews>
    <sheetView zoomScale="120" zoomScaleNormal="120" zoomScalePageLayoutView="120" workbookViewId="0">
      <selection activeCell="D10" sqref="D10"/>
    </sheetView>
  </sheetViews>
  <sheetFormatPr baseColWidth="10" defaultColWidth="11.42578125" defaultRowHeight="15"/>
  <cols>
    <col min="1" max="1" width="31" customWidth="1"/>
    <col min="2" max="2" width="27.28515625" customWidth="1"/>
    <col min="3" max="3" width="24.7109375" customWidth="1"/>
    <col min="4" max="5" width="27.28515625" customWidth="1"/>
    <col min="6" max="6" width="32.85546875" customWidth="1"/>
    <col min="7" max="7" width="26.28515625" customWidth="1"/>
  </cols>
  <sheetData>
    <row r="1" spans="1:7">
      <c r="A1" s="218"/>
      <c r="B1" s="243" t="s">
        <v>0</v>
      </c>
      <c r="C1" s="244"/>
      <c r="D1" s="244"/>
      <c r="E1" s="244"/>
      <c r="F1" s="55" t="s">
        <v>1</v>
      </c>
      <c r="G1" s="247"/>
    </row>
    <row r="2" spans="1:7">
      <c r="A2" s="219"/>
      <c r="B2" s="245"/>
      <c r="C2" s="246"/>
      <c r="D2" s="246"/>
      <c r="E2" s="246"/>
      <c r="F2" s="54" t="s">
        <v>30</v>
      </c>
      <c r="G2" s="248"/>
    </row>
    <row r="3" spans="1:7">
      <c r="A3" s="219"/>
      <c r="B3" s="250" t="s">
        <v>31</v>
      </c>
      <c r="C3" s="251"/>
      <c r="D3" s="251"/>
      <c r="E3" s="251"/>
      <c r="F3" s="54" t="s">
        <v>3</v>
      </c>
      <c r="G3" s="248"/>
    </row>
    <row r="4" spans="1:7" ht="15.75" thickBot="1">
      <c r="A4" s="220"/>
      <c r="B4" s="252"/>
      <c r="C4" s="253"/>
      <c r="D4" s="253"/>
      <c r="E4" s="253"/>
      <c r="F4" s="56" t="s">
        <v>4</v>
      </c>
      <c r="G4" s="249"/>
    </row>
    <row r="5" spans="1:7" ht="15.75" thickBot="1"/>
    <row r="6" spans="1:7" s="64" customFormat="1" ht="15.75">
      <c r="A6" s="254" t="s">
        <v>32</v>
      </c>
      <c r="B6" s="255"/>
      <c r="C6" s="255"/>
      <c r="D6" s="255"/>
      <c r="E6" s="255"/>
      <c r="F6" s="255"/>
      <c r="G6" s="256"/>
    </row>
    <row r="7" spans="1:7" ht="31.5" customHeight="1">
      <c r="A7" s="48" t="s">
        <v>33</v>
      </c>
      <c r="B7" s="27" t="s">
        <v>34</v>
      </c>
      <c r="C7" s="61" t="s">
        <v>35</v>
      </c>
      <c r="D7" s="49" t="s">
        <v>36</v>
      </c>
      <c r="E7" s="27" t="s">
        <v>37</v>
      </c>
      <c r="F7" s="28" t="s">
        <v>38</v>
      </c>
      <c r="G7" s="28" t="s">
        <v>39</v>
      </c>
    </row>
    <row r="8" spans="1:7" ht="33" customHeight="1">
      <c r="A8" s="240"/>
      <c r="B8" s="7"/>
      <c r="C8" s="7"/>
      <c r="D8" s="7"/>
      <c r="E8" s="7"/>
      <c r="F8" s="7"/>
      <c r="G8" s="8"/>
    </row>
    <row r="9" spans="1:7" ht="33" customHeight="1">
      <c r="A9" s="241"/>
      <c r="B9" s="7"/>
      <c r="C9" s="7"/>
      <c r="D9" s="7"/>
      <c r="E9" s="7"/>
      <c r="F9" s="7"/>
      <c r="G9" s="8"/>
    </row>
    <row r="10" spans="1:7" ht="33" customHeight="1">
      <c r="A10" s="241"/>
      <c r="B10" s="7"/>
      <c r="C10" s="7"/>
      <c r="D10" s="7"/>
      <c r="E10" s="7"/>
      <c r="F10" s="7"/>
      <c r="G10" s="8"/>
    </row>
    <row r="11" spans="1:7" ht="33" customHeight="1">
      <c r="A11" s="241"/>
      <c r="B11" s="7"/>
      <c r="C11" s="7"/>
      <c r="D11" s="7"/>
      <c r="E11" s="7"/>
      <c r="F11" s="7"/>
      <c r="G11" s="8"/>
    </row>
    <row r="12" spans="1:7" ht="33" customHeight="1">
      <c r="A12" s="241"/>
      <c r="B12" s="7"/>
      <c r="C12" s="7"/>
      <c r="D12" s="7"/>
      <c r="E12" s="7"/>
      <c r="F12" s="7"/>
      <c r="G12" s="8"/>
    </row>
    <row r="13" spans="1:7" ht="33" customHeight="1">
      <c r="A13" s="241"/>
      <c r="B13" s="7"/>
      <c r="C13" s="7"/>
      <c r="D13" s="7"/>
      <c r="E13" s="7"/>
      <c r="F13" s="7"/>
      <c r="G13" s="8"/>
    </row>
    <row r="14" spans="1:7" ht="33" customHeight="1">
      <c r="A14" s="241"/>
      <c r="B14" s="7"/>
      <c r="C14" s="7"/>
      <c r="D14" s="7"/>
      <c r="E14" s="7"/>
      <c r="F14" s="7"/>
      <c r="G14" s="8"/>
    </row>
    <row r="15" spans="1:7" ht="33" customHeight="1">
      <c r="A15" s="241"/>
      <c r="B15" s="7"/>
      <c r="C15" s="7"/>
      <c r="D15" s="7"/>
      <c r="E15" s="7"/>
      <c r="F15" s="7"/>
      <c r="G15" s="8"/>
    </row>
    <row r="16" spans="1:7" ht="33" customHeight="1">
      <c r="A16" s="241"/>
      <c r="B16" s="7"/>
      <c r="C16" s="7"/>
      <c r="D16" s="7"/>
      <c r="E16" s="7"/>
      <c r="F16" s="7"/>
      <c r="G16" s="8"/>
    </row>
    <row r="17" spans="1:7" ht="33" customHeight="1">
      <c r="A17" s="241"/>
      <c r="B17" s="7"/>
      <c r="C17" s="7"/>
      <c r="D17" s="7"/>
      <c r="E17" s="7"/>
      <c r="F17" s="7"/>
      <c r="G17" s="8"/>
    </row>
    <row r="18" spans="1:7" ht="33" customHeight="1" thickBot="1">
      <c r="A18" s="242"/>
      <c r="B18" s="62"/>
      <c r="C18" s="62"/>
      <c r="D18" s="62"/>
      <c r="E18" s="62"/>
      <c r="F18" s="62"/>
      <c r="G18" s="63"/>
    </row>
  </sheetData>
  <mergeCells count="6">
    <mergeCell ref="A8:A18"/>
    <mergeCell ref="A1:A4"/>
    <mergeCell ref="B1:E2"/>
    <mergeCell ref="G1:G4"/>
    <mergeCell ref="B3:E4"/>
    <mergeCell ref="A6:G6"/>
  </mergeCells>
  <pageMargins left="0.70866141732283472" right="0.70866141732283472" top="0.74803149606299213" bottom="0.74803149606299213" header="0.31496062992125984" footer="0.31496062992125984"/>
  <pageSetup scale="60" orientation="landscape"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29"/>
  <sheetViews>
    <sheetView zoomScale="130" zoomScaleNormal="130" zoomScalePageLayoutView="130" workbookViewId="0">
      <selection activeCell="V26" sqref="V26"/>
    </sheetView>
  </sheetViews>
  <sheetFormatPr baseColWidth="10" defaultColWidth="11.42578125" defaultRowHeight="15"/>
  <cols>
    <col min="1" max="1" width="5.140625" style="75" customWidth="1"/>
    <col min="2" max="2" width="39.42578125" style="75" customWidth="1"/>
    <col min="3" max="17" width="6.42578125" style="75" customWidth="1"/>
    <col min="18" max="18" width="8.140625" style="75" customWidth="1"/>
    <col min="19" max="19" width="10.7109375" style="84" customWidth="1"/>
  </cols>
  <sheetData>
    <row r="1" spans="1:20" ht="15" customHeight="1" thickBot="1">
      <c r="A1" s="265"/>
      <c r="B1" s="265"/>
      <c r="C1" s="262" t="s">
        <v>0</v>
      </c>
      <c r="D1" s="262"/>
      <c r="E1" s="262"/>
      <c r="F1" s="262"/>
      <c r="G1" s="262"/>
      <c r="H1" s="262"/>
      <c r="I1" s="262"/>
      <c r="J1" s="262"/>
      <c r="K1" s="262"/>
      <c r="L1" s="262"/>
      <c r="M1" s="262"/>
      <c r="N1" s="266" t="s">
        <v>15</v>
      </c>
      <c r="O1" s="267"/>
      <c r="P1" s="267"/>
      <c r="Q1" s="268"/>
      <c r="R1" s="258"/>
      <c r="S1" s="258"/>
    </row>
    <row r="2" spans="1:20" ht="15" customHeight="1" thickBot="1">
      <c r="A2" s="265"/>
      <c r="B2" s="265"/>
      <c r="C2" s="263"/>
      <c r="D2" s="263"/>
      <c r="E2" s="263"/>
      <c r="F2" s="263"/>
      <c r="G2" s="263"/>
      <c r="H2" s="263"/>
      <c r="I2" s="263"/>
      <c r="J2" s="263"/>
      <c r="K2" s="263"/>
      <c r="L2" s="263"/>
      <c r="M2" s="263"/>
      <c r="N2" s="266" t="s">
        <v>2</v>
      </c>
      <c r="O2" s="267"/>
      <c r="P2" s="267"/>
      <c r="Q2" s="268"/>
      <c r="R2" s="258"/>
      <c r="S2" s="258"/>
    </row>
    <row r="3" spans="1:20" ht="15" customHeight="1" thickBot="1">
      <c r="A3" s="265"/>
      <c r="B3" s="265"/>
      <c r="C3" s="263" t="s">
        <v>40</v>
      </c>
      <c r="D3" s="263"/>
      <c r="E3" s="263"/>
      <c r="F3" s="263"/>
      <c r="G3" s="263"/>
      <c r="H3" s="263"/>
      <c r="I3" s="263"/>
      <c r="J3" s="263"/>
      <c r="K3" s="263"/>
      <c r="L3" s="263"/>
      <c r="M3" s="263"/>
      <c r="N3" s="266" t="s">
        <v>3</v>
      </c>
      <c r="O3" s="267"/>
      <c r="P3" s="267"/>
      <c r="Q3" s="268"/>
      <c r="R3" s="258"/>
      <c r="S3" s="258"/>
    </row>
    <row r="4" spans="1:20" ht="15.75" customHeight="1" thickBot="1">
      <c r="A4" s="265"/>
      <c r="B4" s="265"/>
      <c r="C4" s="264"/>
      <c r="D4" s="264"/>
      <c r="E4" s="264"/>
      <c r="F4" s="264"/>
      <c r="G4" s="264"/>
      <c r="H4" s="264"/>
      <c r="I4" s="264"/>
      <c r="J4" s="264"/>
      <c r="K4" s="264"/>
      <c r="L4" s="264"/>
      <c r="M4" s="264"/>
      <c r="N4" s="266" t="s">
        <v>4</v>
      </c>
      <c r="O4" s="267"/>
      <c r="P4" s="267"/>
      <c r="Q4" s="268"/>
      <c r="R4" s="258"/>
      <c r="S4" s="258"/>
    </row>
    <row r="5" spans="1:20" ht="15.75" customHeight="1">
      <c r="A5" s="78"/>
      <c r="B5" s="78"/>
      <c r="C5" s="79"/>
      <c r="D5" s="79"/>
      <c r="E5" s="79"/>
      <c r="F5" s="79"/>
      <c r="G5" s="79"/>
      <c r="H5" s="79"/>
      <c r="I5" s="79"/>
      <c r="J5" s="79"/>
      <c r="K5" s="79"/>
      <c r="L5" s="79"/>
      <c r="M5" s="79"/>
      <c r="N5" s="80"/>
      <c r="O5" s="80"/>
      <c r="P5" s="80"/>
      <c r="Q5" s="80"/>
      <c r="R5" s="81"/>
      <c r="S5" s="82"/>
    </row>
    <row r="6" spans="1:20" s="1" customFormat="1" ht="27" customHeight="1">
      <c r="A6" s="269" t="s">
        <v>6</v>
      </c>
      <c r="B6" s="269"/>
      <c r="C6" s="269" t="str">
        <f>CONTEXTO!B7</f>
        <v>GESTIÓN DEL DESARROLLO ECONÓMICO Y LA COMPETITIVIDAD</v>
      </c>
      <c r="D6" s="269"/>
      <c r="E6" s="269"/>
      <c r="F6" s="269"/>
      <c r="G6" s="269"/>
      <c r="H6" s="269"/>
      <c r="I6" s="269"/>
      <c r="J6" s="269"/>
      <c r="K6" s="269"/>
      <c r="L6" s="269"/>
      <c r="M6" s="269"/>
      <c r="N6" s="269"/>
      <c r="O6" s="269"/>
      <c r="P6" s="269"/>
      <c r="Q6" s="269"/>
      <c r="R6" s="269"/>
      <c r="S6" s="269"/>
    </row>
    <row r="7" spans="1:20" s="1" customFormat="1" ht="81" customHeight="1">
      <c r="A7" s="270" t="s">
        <v>277</v>
      </c>
      <c r="B7" s="271"/>
      <c r="C7" s="271" t="str">
        <f>CONTEXTO!B8</f>
        <v>PROMOVER PERMANENTEMENTE LOS SERVICIOS DE LOS INVOLUCRADOS EN EL PROCESO, MEDIANTE LA IDENTIFICACIÓN DE LAS NECESIDADES DE LOS DIFERENTES GRUPOS DE INTERÉS QUE ATIENDEN LAS DEPENDENCIAS Y GESTIONAR ALIANZAS O PROYECTOS PRODUCTIVOS COMERCIALES Y/O TURÍSTICOS, DE EMPRENDIMIENTO Y EMPLEABILIDAD PARA PROMOVER EL DESARROLLO ECONÓMICO Y COMPETITIVIDAD DE LOS EMPRENDEDORES, EMPRESARIOS Y CIUDADANOS DEL MUNICIPIO DE IBAGUÉ PREVIO CUMPLIMIENTO DE REQUISITOS</v>
      </c>
      <c r="D7" s="271"/>
      <c r="E7" s="271"/>
      <c r="F7" s="271"/>
      <c r="G7" s="271"/>
      <c r="H7" s="271"/>
      <c r="I7" s="271"/>
      <c r="J7" s="271"/>
      <c r="K7" s="271"/>
      <c r="L7" s="271"/>
      <c r="M7" s="271"/>
      <c r="N7" s="271"/>
      <c r="O7" s="271"/>
      <c r="P7" s="271"/>
      <c r="Q7" s="271"/>
      <c r="R7" s="271"/>
      <c r="S7" s="271"/>
    </row>
    <row r="8" spans="1:20" s="1" customFormat="1" ht="28.5" customHeight="1">
      <c r="A8" s="259" t="s">
        <v>41</v>
      </c>
      <c r="B8" s="260"/>
      <c r="C8" s="260"/>
      <c r="D8" s="260"/>
      <c r="E8" s="260"/>
      <c r="F8" s="260"/>
      <c r="G8" s="260"/>
      <c r="H8" s="260"/>
      <c r="I8" s="260"/>
      <c r="J8" s="260"/>
      <c r="K8" s="260"/>
      <c r="L8" s="260"/>
      <c r="M8" s="260"/>
      <c r="N8" s="260"/>
      <c r="O8" s="260"/>
      <c r="P8" s="260"/>
      <c r="Q8" s="260"/>
      <c r="R8" s="260"/>
      <c r="S8" s="261"/>
    </row>
    <row r="9" spans="1:20" s="74" customFormat="1" ht="30">
      <c r="A9" s="76" t="s">
        <v>42</v>
      </c>
      <c r="B9" s="76" t="s">
        <v>43</v>
      </c>
      <c r="C9" s="76" t="s">
        <v>44</v>
      </c>
      <c r="D9" s="76" t="s">
        <v>45</v>
      </c>
      <c r="E9" s="76" t="s">
        <v>46</v>
      </c>
      <c r="F9" s="76" t="s">
        <v>47</v>
      </c>
      <c r="G9" s="76" t="s">
        <v>48</v>
      </c>
      <c r="H9" s="76" t="s">
        <v>49</v>
      </c>
      <c r="I9" s="76" t="s">
        <v>50</v>
      </c>
      <c r="J9" s="76" t="s">
        <v>51</v>
      </c>
      <c r="K9" s="76" t="s">
        <v>52</v>
      </c>
      <c r="L9" s="76" t="s">
        <v>53</v>
      </c>
      <c r="M9" s="76" t="s">
        <v>54</v>
      </c>
      <c r="N9" s="76" t="s">
        <v>55</v>
      </c>
      <c r="O9" s="76" t="s">
        <v>56</v>
      </c>
      <c r="P9" s="76" t="s">
        <v>57</v>
      </c>
      <c r="Q9" s="76" t="s">
        <v>58</v>
      </c>
      <c r="R9" s="76" t="s">
        <v>59</v>
      </c>
      <c r="S9" s="83" t="s">
        <v>60</v>
      </c>
      <c r="T9" s="123" t="s">
        <v>283</v>
      </c>
    </row>
    <row r="10" spans="1:20" ht="50.1" customHeight="1">
      <c r="A10" s="127">
        <v>1</v>
      </c>
      <c r="B10" s="150" t="str">
        <f>CONTEXTO!B10</f>
        <v xml:space="preserve">Cambio de gobierno </v>
      </c>
      <c r="C10" s="127">
        <v>3</v>
      </c>
      <c r="D10" s="127">
        <v>4</v>
      </c>
      <c r="E10" s="127">
        <v>5</v>
      </c>
      <c r="F10" s="127">
        <v>4</v>
      </c>
      <c r="G10" s="127">
        <v>5</v>
      </c>
      <c r="H10" s="127"/>
      <c r="I10" s="154"/>
      <c r="J10" s="154"/>
      <c r="K10" s="154"/>
      <c r="L10" s="154"/>
      <c r="M10" s="154"/>
      <c r="N10" s="154"/>
      <c r="O10" s="154"/>
      <c r="P10" s="154"/>
      <c r="Q10" s="77"/>
      <c r="R10" s="85">
        <f>SUM(C10:Q10)</f>
        <v>21</v>
      </c>
      <c r="S10" s="86">
        <f>IF(ISERROR(AVERAGE(C10:Q10)),0,AVERAGE(C10:Q10))</f>
        <v>4.2</v>
      </c>
      <c r="T10" s="71"/>
    </row>
    <row r="11" spans="1:20" ht="45.75" customHeight="1">
      <c r="A11" s="127">
        <v>2</v>
      </c>
      <c r="B11" s="150" t="str">
        <f>CONTEXTO!B11</f>
        <v>Influencia de grupos politicos que afectan la toma de decisiones</v>
      </c>
      <c r="C11" s="127">
        <v>3</v>
      </c>
      <c r="D11" s="127">
        <v>4</v>
      </c>
      <c r="E11" s="127">
        <v>5</v>
      </c>
      <c r="F11" s="127">
        <v>5</v>
      </c>
      <c r="G11" s="127">
        <v>5</v>
      </c>
      <c r="H11" s="127"/>
      <c r="I11" s="154"/>
      <c r="J11" s="154"/>
      <c r="K11" s="154"/>
      <c r="L11" s="154"/>
      <c r="M11" s="154"/>
      <c r="N11" s="154"/>
      <c r="O11" s="154"/>
      <c r="P11" s="154"/>
      <c r="Q11" s="77"/>
      <c r="R11" s="85">
        <f>SUM(C11:Q11)</f>
        <v>22</v>
      </c>
      <c r="S11" s="86">
        <f t="shared" ref="S11:S26" si="0">IF(ISERROR(AVERAGE(C11:Q11)),0,AVERAGE(C11:Q11))</f>
        <v>4.4000000000000004</v>
      </c>
      <c r="T11" s="155"/>
    </row>
    <row r="12" spans="1:20" ht="38.1" customHeight="1">
      <c r="A12" s="127">
        <v>3</v>
      </c>
      <c r="B12" s="150" t="str">
        <f>CONTEXTO!B12</f>
        <v>No asignación de recursos de capital necesarios</v>
      </c>
      <c r="C12" s="127">
        <v>4</v>
      </c>
      <c r="D12" s="127">
        <v>4</v>
      </c>
      <c r="E12" s="127">
        <v>4</v>
      </c>
      <c r="F12" s="127">
        <v>4</v>
      </c>
      <c r="G12" s="127">
        <v>4</v>
      </c>
      <c r="H12" s="127"/>
      <c r="I12" s="154"/>
      <c r="J12" s="154"/>
      <c r="K12" s="154"/>
      <c r="L12" s="154"/>
      <c r="M12" s="154"/>
      <c r="N12" s="154"/>
      <c r="O12" s="154"/>
      <c r="P12" s="154"/>
      <c r="Q12" s="77"/>
      <c r="R12" s="85">
        <f t="shared" ref="R12:R26" si="1">SUM(C12:Q12)</f>
        <v>20</v>
      </c>
      <c r="S12" s="86">
        <f t="shared" si="0"/>
        <v>4</v>
      </c>
      <c r="T12" s="159"/>
    </row>
    <row r="13" spans="1:20" ht="47.1" customHeight="1">
      <c r="A13" s="127">
        <v>4</v>
      </c>
      <c r="B13" s="150" t="str">
        <f>CONTEXTO!B13</f>
        <v>Desconocimiento del usuario sobre los requisitos técnicos para el buen desarrollo de los programas</v>
      </c>
      <c r="C13" s="127">
        <v>4</v>
      </c>
      <c r="D13" s="127">
        <v>4</v>
      </c>
      <c r="E13" s="127">
        <v>4</v>
      </c>
      <c r="F13" s="127">
        <v>4</v>
      </c>
      <c r="G13" s="127">
        <v>3</v>
      </c>
      <c r="H13" s="127"/>
      <c r="I13" s="127"/>
      <c r="J13" s="127"/>
      <c r="K13" s="127"/>
      <c r="L13" s="127"/>
      <c r="M13" s="127"/>
      <c r="N13" s="127"/>
      <c r="O13" s="127"/>
      <c r="P13" s="127"/>
      <c r="Q13" s="77"/>
      <c r="R13" s="85">
        <f t="shared" si="1"/>
        <v>19</v>
      </c>
      <c r="S13" s="86">
        <f t="shared" si="0"/>
        <v>3.8</v>
      </c>
      <c r="T13" s="156"/>
    </row>
    <row r="14" spans="1:20" ht="66.95" customHeight="1">
      <c r="A14" s="127">
        <v>5</v>
      </c>
      <c r="B14" s="150" t="str">
        <f>CONTEXTO!B14</f>
        <v>Cambio en la normatividad externa (leyes, decretos, ordenanzas y acuerdos) que conlleven a la desactualización del proceso</v>
      </c>
      <c r="C14" s="127">
        <v>4</v>
      </c>
      <c r="D14" s="127">
        <v>5</v>
      </c>
      <c r="E14" s="127">
        <v>4</v>
      </c>
      <c r="F14" s="127">
        <v>3</v>
      </c>
      <c r="G14" s="127">
        <v>4</v>
      </c>
      <c r="H14" s="127"/>
      <c r="I14" s="127"/>
      <c r="J14" s="127"/>
      <c r="K14" s="127"/>
      <c r="L14" s="127"/>
      <c r="M14" s="127"/>
      <c r="N14" s="127"/>
      <c r="O14" s="127"/>
      <c r="P14" s="127"/>
      <c r="Q14" s="77"/>
      <c r="R14" s="85">
        <f t="shared" si="1"/>
        <v>20</v>
      </c>
      <c r="S14" s="86">
        <f t="shared" si="0"/>
        <v>4</v>
      </c>
      <c r="T14" s="159"/>
    </row>
    <row r="15" spans="1:20" ht="47.1" customHeight="1">
      <c r="A15" s="127">
        <v>6</v>
      </c>
      <c r="B15" s="150" t="str">
        <f>CONTEXTO!B15</f>
        <v>Suceso de catastrofes naturales que con lleven a la perdida de información</v>
      </c>
      <c r="C15" s="127">
        <v>2</v>
      </c>
      <c r="D15" s="127">
        <v>3</v>
      </c>
      <c r="E15" s="127">
        <v>2</v>
      </c>
      <c r="F15" s="127">
        <v>2</v>
      </c>
      <c r="G15" s="127">
        <v>2</v>
      </c>
      <c r="H15" s="127"/>
      <c r="I15" s="127"/>
      <c r="J15" s="127"/>
      <c r="K15" s="127"/>
      <c r="L15" s="127"/>
      <c r="M15" s="127"/>
      <c r="N15" s="127"/>
      <c r="O15" s="127"/>
      <c r="P15" s="127"/>
      <c r="Q15" s="77"/>
      <c r="R15" s="85">
        <f t="shared" si="1"/>
        <v>11</v>
      </c>
      <c r="S15" s="86">
        <f t="shared" si="0"/>
        <v>2.2000000000000002</v>
      </c>
      <c r="T15" s="156"/>
    </row>
    <row r="16" spans="1:20" ht="30">
      <c r="A16" s="127">
        <v>7</v>
      </c>
      <c r="B16" s="151" t="str">
        <f>CONTEXTO!D10</f>
        <v>Falta de recursos para funcionamiento e inversión</v>
      </c>
      <c r="C16" s="127">
        <v>5</v>
      </c>
      <c r="D16" s="127">
        <v>5</v>
      </c>
      <c r="E16" s="127">
        <v>5</v>
      </c>
      <c r="F16" s="127">
        <v>5</v>
      </c>
      <c r="G16" s="127">
        <v>5</v>
      </c>
      <c r="H16" s="127"/>
      <c r="I16" s="127"/>
      <c r="J16" s="127"/>
      <c r="K16" s="127"/>
      <c r="L16" s="127"/>
      <c r="M16" s="127"/>
      <c r="N16" s="127"/>
      <c r="O16" s="127"/>
      <c r="P16" s="127"/>
      <c r="Q16" s="77"/>
      <c r="R16" s="85">
        <f t="shared" si="1"/>
        <v>25</v>
      </c>
      <c r="S16" s="86">
        <f t="shared" si="0"/>
        <v>5</v>
      </c>
      <c r="T16" s="157"/>
    </row>
    <row r="17" spans="1:22" ht="27" customHeight="1">
      <c r="A17" s="127">
        <v>8</v>
      </c>
      <c r="B17" s="151" t="str">
        <f>CONTEXTO!D11</f>
        <v>Falta de ética profesional y amiguismo</v>
      </c>
      <c r="C17" s="127">
        <v>4</v>
      </c>
      <c r="D17" s="127">
        <v>3</v>
      </c>
      <c r="E17" s="127">
        <v>5</v>
      </c>
      <c r="F17" s="127">
        <v>3</v>
      </c>
      <c r="G17" s="127">
        <v>5</v>
      </c>
      <c r="H17" s="127"/>
      <c r="I17" s="127"/>
      <c r="J17" s="154"/>
      <c r="K17" s="154"/>
      <c r="L17" s="154"/>
      <c r="M17" s="154"/>
      <c r="N17" s="154"/>
      <c r="O17" s="154"/>
      <c r="P17" s="127"/>
      <c r="Q17" s="77"/>
      <c r="R17" s="85">
        <f t="shared" si="1"/>
        <v>20</v>
      </c>
      <c r="S17" s="86">
        <f t="shared" si="0"/>
        <v>4</v>
      </c>
      <c r="T17" s="71"/>
    </row>
    <row r="18" spans="1:22" ht="51" customHeight="1">
      <c r="A18" s="127">
        <v>9</v>
      </c>
      <c r="B18" s="152" t="str">
        <f>CONTEXTO!D12</f>
        <v>Desconocimiento del personal acerca de la gestión documentada de los procesos preestablecidos oficialmente</v>
      </c>
      <c r="C18" s="127">
        <v>5</v>
      </c>
      <c r="D18" s="127">
        <v>4</v>
      </c>
      <c r="E18" s="127">
        <v>5</v>
      </c>
      <c r="F18" s="127">
        <v>3</v>
      </c>
      <c r="G18" s="127">
        <v>5</v>
      </c>
      <c r="H18" s="127"/>
      <c r="I18" s="127"/>
      <c r="J18" s="154"/>
      <c r="K18" s="154"/>
      <c r="L18" s="154"/>
      <c r="M18" s="154"/>
      <c r="N18" s="154"/>
      <c r="O18" s="154"/>
      <c r="P18" s="127"/>
      <c r="Q18" s="77"/>
      <c r="R18" s="85">
        <f t="shared" si="1"/>
        <v>22</v>
      </c>
      <c r="S18" s="86">
        <f t="shared" si="0"/>
        <v>4.4000000000000004</v>
      </c>
      <c r="T18" s="71"/>
    </row>
    <row r="19" spans="1:22" ht="32.1" customHeight="1">
      <c r="A19" s="127">
        <v>10</v>
      </c>
      <c r="B19" s="152" t="str">
        <f>CONTEXTO!D13</f>
        <v>Falta de equipos de computo y suministros en los puestos de trabajo</v>
      </c>
      <c r="C19" s="127">
        <v>4</v>
      </c>
      <c r="D19" s="127">
        <v>3</v>
      </c>
      <c r="E19" s="127">
        <v>4</v>
      </c>
      <c r="F19" s="127">
        <v>4</v>
      </c>
      <c r="G19" s="127">
        <v>4</v>
      </c>
      <c r="H19" s="127"/>
      <c r="I19" s="127"/>
      <c r="J19" s="154"/>
      <c r="K19" s="154"/>
      <c r="L19" s="154"/>
      <c r="M19" s="154"/>
      <c r="N19" s="154"/>
      <c r="O19" s="154"/>
      <c r="P19" s="127"/>
      <c r="Q19" s="77"/>
      <c r="R19" s="85">
        <f t="shared" si="1"/>
        <v>19</v>
      </c>
      <c r="S19" s="86">
        <f t="shared" si="0"/>
        <v>3.8</v>
      </c>
      <c r="T19" s="156"/>
    </row>
    <row r="20" spans="1:22" ht="48.95" customHeight="1">
      <c r="A20" s="127">
        <v>11</v>
      </c>
      <c r="B20" s="152" t="str">
        <f>CONTEXTO!D14</f>
        <v>Falta de planeación en cuanto a la ejecución física y presupuestal en las metas producto</v>
      </c>
      <c r="C20" s="127">
        <v>5</v>
      </c>
      <c r="D20" s="127">
        <v>5</v>
      </c>
      <c r="E20" s="127">
        <v>5</v>
      </c>
      <c r="F20" s="127">
        <v>5</v>
      </c>
      <c r="G20" s="127">
        <v>5</v>
      </c>
      <c r="H20" s="127"/>
      <c r="I20" s="127"/>
      <c r="J20" s="154"/>
      <c r="K20" s="154"/>
      <c r="L20" s="154"/>
      <c r="M20" s="154"/>
      <c r="N20" s="154"/>
      <c r="O20" s="154"/>
      <c r="P20" s="127"/>
      <c r="Q20" s="77"/>
      <c r="R20" s="85">
        <f t="shared" si="1"/>
        <v>25</v>
      </c>
      <c r="S20" s="86">
        <f t="shared" si="0"/>
        <v>5</v>
      </c>
      <c r="T20" s="157"/>
    </row>
    <row r="21" spans="1:22" ht="68.099999999999994" customHeight="1">
      <c r="A21" s="127">
        <v>12</v>
      </c>
      <c r="B21" s="152" t="str">
        <f>CONTEXTO!D15</f>
        <v>Escasa articulación entre las Secretarías que tienen acciones similares en el plan de desarrollo o comparten procesos</v>
      </c>
      <c r="C21" s="127">
        <v>5</v>
      </c>
      <c r="D21" s="127">
        <v>3</v>
      </c>
      <c r="E21" s="127">
        <v>4</v>
      </c>
      <c r="F21" s="127">
        <v>4</v>
      </c>
      <c r="G21" s="127">
        <v>4</v>
      </c>
      <c r="H21" s="127"/>
      <c r="I21" s="127"/>
      <c r="J21" s="154"/>
      <c r="K21" s="154"/>
      <c r="L21" s="154"/>
      <c r="M21" s="154"/>
      <c r="N21" s="154"/>
      <c r="O21" s="154"/>
      <c r="P21" s="127"/>
      <c r="Q21" s="77"/>
      <c r="R21" s="85">
        <f t="shared" si="1"/>
        <v>20</v>
      </c>
      <c r="S21" s="86">
        <f t="shared" si="0"/>
        <v>4</v>
      </c>
      <c r="T21" s="159"/>
    </row>
    <row r="22" spans="1:22" ht="38.1" customHeight="1">
      <c r="A22" s="127">
        <v>13</v>
      </c>
      <c r="B22" s="153" t="str">
        <f>CONTEXTO!F10</f>
        <v>Falta de autoridad y responsabilidad de los funcionarios del proceso</v>
      </c>
      <c r="C22" s="127">
        <v>5</v>
      </c>
      <c r="D22" s="127">
        <v>5</v>
      </c>
      <c r="E22" s="127">
        <v>5</v>
      </c>
      <c r="F22" s="127">
        <v>5</v>
      </c>
      <c r="G22" s="127">
        <v>5</v>
      </c>
      <c r="H22" s="127"/>
      <c r="I22" s="127"/>
      <c r="J22" s="127"/>
      <c r="K22" s="127"/>
      <c r="L22" s="127"/>
      <c r="M22" s="127"/>
      <c r="N22" s="127"/>
      <c r="O22" s="127"/>
      <c r="P22" s="127"/>
      <c r="Q22" s="77"/>
      <c r="R22" s="85">
        <f t="shared" si="1"/>
        <v>25</v>
      </c>
      <c r="S22" s="86">
        <f t="shared" si="0"/>
        <v>5</v>
      </c>
      <c r="T22" s="157"/>
    </row>
    <row r="23" spans="1:22" ht="38.1" customHeight="1">
      <c r="A23" s="127">
        <v>14</v>
      </c>
      <c r="B23" s="153" t="str">
        <f>CONTEXTO!F11</f>
        <v>Falta de personal de planta para realizar seguimiento y control de las actividades</v>
      </c>
      <c r="C23" s="127">
        <v>5</v>
      </c>
      <c r="D23" s="127">
        <v>3</v>
      </c>
      <c r="E23" s="127">
        <v>5</v>
      </c>
      <c r="F23" s="127">
        <v>3</v>
      </c>
      <c r="G23" s="127">
        <v>5</v>
      </c>
      <c r="H23" s="127"/>
      <c r="I23" s="127"/>
      <c r="J23" s="127"/>
      <c r="K23" s="127"/>
      <c r="L23" s="127"/>
      <c r="M23" s="127"/>
      <c r="N23" s="127"/>
      <c r="O23" s="127"/>
      <c r="P23" s="127"/>
      <c r="Q23" s="77"/>
      <c r="R23" s="85">
        <f t="shared" si="1"/>
        <v>21</v>
      </c>
      <c r="S23" s="86">
        <f t="shared" si="0"/>
        <v>4.2</v>
      </c>
      <c r="T23" s="71"/>
    </row>
    <row r="24" spans="1:22" ht="38.1" customHeight="1">
      <c r="A24" s="127">
        <v>15</v>
      </c>
      <c r="B24" s="153" t="str">
        <f>CONTEXTO!F12</f>
        <v>Alta rotación de contratistas lo cual afecta la continuidad de los procesos</v>
      </c>
      <c r="C24" s="127">
        <v>4</v>
      </c>
      <c r="D24" s="127">
        <v>3</v>
      </c>
      <c r="E24" s="127">
        <v>5</v>
      </c>
      <c r="F24" s="127">
        <v>4</v>
      </c>
      <c r="G24" s="127">
        <v>5</v>
      </c>
      <c r="H24" s="127"/>
      <c r="I24" s="127"/>
      <c r="J24" s="127"/>
      <c r="K24" s="127"/>
      <c r="L24" s="127"/>
      <c r="M24" s="127"/>
      <c r="N24" s="127"/>
      <c r="O24" s="127"/>
      <c r="P24" s="127"/>
      <c r="Q24" s="77"/>
      <c r="R24" s="85">
        <f t="shared" si="1"/>
        <v>21</v>
      </c>
      <c r="S24" s="86">
        <f t="shared" si="0"/>
        <v>4.2</v>
      </c>
      <c r="T24" s="71"/>
    </row>
    <row r="25" spans="1:22" ht="51" customHeight="1">
      <c r="A25" s="127">
        <v>16</v>
      </c>
      <c r="B25" s="153" t="s">
        <v>280</v>
      </c>
      <c r="C25" s="127">
        <v>4</v>
      </c>
      <c r="D25" s="127">
        <v>4</v>
      </c>
      <c r="E25" s="127">
        <v>4</v>
      </c>
      <c r="F25" s="127">
        <v>3</v>
      </c>
      <c r="G25" s="127">
        <v>4</v>
      </c>
      <c r="H25" s="127"/>
      <c r="I25" s="127"/>
      <c r="J25" s="127"/>
      <c r="K25" s="127"/>
      <c r="L25" s="127"/>
      <c r="M25" s="127"/>
      <c r="N25" s="127"/>
      <c r="O25" s="127"/>
      <c r="P25" s="127"/>
      <c r="Q25" s="77"/>
      <c r="R25" s="85">
        <f t="shared" si="1"/>
        <v>19</v>
      </c>
      <c r="S25" s="86">
        <f t="shared" si="0"/>
        <v>3.8</v>
      </c>
      <c r="T25" s="156"/>
    </row>
    <row r="26" spans="1:22" ht="60">
      <c r="A26" s="127">
        <v>17</v>
      </c>
      <c r="B26" s="153" t="str">
        <f>CONTEXTO!F14</f>
        <v>Desconocimiento de los requisitos establecidos por la entidad para acceder a los beneficios de cada Secretaría</v>
      </c>
      <c r="C26" s="127">
        <v>3</v>
      </c>
      <c r="D26" s="127">
        <v>4</v>
      </c>
      <c r="E26" s="127">
        <v>4</v>
      </c>
      <c r="F26" s="127">
        <v>3</v>
      </c>
      <c r="G26" s="127">
        <v>3</v>
      </c>
      <c r="H26" s="127"/>
      <c r="I26" s="127"/>
      <c r="J26" s="127"/>
      <c r="K26" s="127"/>
      <c r="L26" s="127"/>
      <c r="M26" s="127"/>
      <c r="N26" s="127"/>
      <c r="O26" s="127"/>
      <c r="P26" s="127"/>
      <c r="Q26" s="77"/>
      <c r="R26" s="85">
        <f t="shared" si="1"/>
        <v>17</v>
      </c>
      <c r="S26" s="86">
        <f t="shared" si="0"/>
        <v>3.4</v>
      </c>
      <c r="T26" s="156"/>
    </row>
    <row r="27" spans="1:22">
      <c r="S27" s="84">
        <f>SUM(S10:S26)</f>
        <v>69.400000000000006</v>
      </c>
    </row>
    <row r="28" spans="1:22" ht="26.25" customHeight="1">
      <c r="S28" s="84">
        <f>+S27/17</f>
        <v>4.0823529411764712</v>
      </c>
      <c r="T28" s="257" t="s">
        <v>355</v>
      </c>
      <c r="U28" s="257"/>
      <c r="V28" s="257"/>
    </row>
    <row r="29" spans="1:22">
      <c r="T29" s="257"/>
      <c r="U29" s="257"/>
      <c r="V29" s="257"/>
    </row>
  </sheetData>
  <autoFilter ref="A6:T28">
    <filterColumn colId="0"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autoFilter>
  <mergeCells count="14">
    <mergeCell ref="T28:V29"/>
    <mergeCell ref="R1:S4"/>
    <mergeCell ref="A8:S8"/>
    <mergeCell ref="C1:M2"/>
    <mergeCell ref="C3:M4"/>
    <mergeCell ref="A1:B4"/>
    <mergeCell ref="N1:Q1"/>
    <mergeCell ref="N2:Q2"/>
    <mergeCell ref="N3:Q3"/>
    <mergeCell ref="N4:Q4"/>
    <mergeCell ref="A6:B6"/>
    <mergeCell ref="A7:B7"/>
    <mergeCell ref="C7:S7"/>
    <mergeCell ref="C6:S6"/>
  </mergeCells>
  <dataValidations count="1">
    <dataValidation type="whole" allowBlank="1" showInputMessage="1" showErrorMessage="1" sqref="C10:Q26">
      <formula1>1</formula1>
      <formula2>10</formula2>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06"/>
  <sheetViews>
    <sheetView zoomScale="80" zoomScaleNormal="80" workbookViewId="0">
      <selection activeCell="E26" sqref="E26:F26"/>
    </sheetView>
  </sheetViews>
  <sheetFormatPr baseColWidth="10" defaultColWidth="11.42578125" defaultRowHeight="14.25"/>
  <cols>
    <col min="1" max="2" width="6.42578125" style="160" customWidth="1"/>
    <col min="3" max="3" width="32.7109375" style="160" customWidth="1"/>
    <col min="4" max="4" width="29.42578125" style="160" customWidth="1"/>
    <col min="5" max="5" width="38" style="160" customWidth="1"/>
    <col min="6" max="6" width="30.28515625" style="160" customWidth="1"/>
    <col min="7" max="7" width="18.28515625" style="160" customWidth="1"/>
    <col min="8" max="8" width="15.42578125" style="160" customWidth="1"/>
    <col min="9" max="9" width="19.28515625" style="160" customWidth="1"/>
    <col min="10" max="10" width="14.42578125" style="160" customWidth="1"/>
    <col min="11" max="16384" width="11.42578125" style="160"/>
  </cols>
  <sheetData>
    <row r="1" spans="1:14" ht="15" customHeight="1">
      <c r="C1" s="294"/>
      <c r="D1" s="250" t="s">
        <v>0</v>
      </c>
      <c r="E1" s="251"/>
      <c r="F1" s="251"/>
      <c r="G1" s="295"/>
      <c r="H1" s="300" t="s">
        <v>15</v>
      </c>
      <c r="I1" s="300"/>
      <c r="J1" s="306"/>
      <c r="K1" s="141"/>
      <c r="N1" s="309"/>
    </row>
    <row r="2" spans="1:14" ht="15" customHeight="1">
      <c r="C2" s="294"/>
      <c r="D2" s="245"/>
      <c r="E2" s="246"/>
      <c r="F2" s="246"/>
      <c r="G2" s="296"/>
      <c r="H2" s="300" t="s">
        <v>2</v>
      </c>
      <c r="I2" s="300"/>
      <c r="J2" s="307"/>
      <c r="K2" s="141"/>
      <c r="N2" s="309"/>
    </row>
    <row r="3" spans="1:14" ht="15" customHeight="1">
      <c r="C3" s="294"/>
      <c r="D3" s="250" t="s">
        <v>61</v>
      </c>
      <c r="E3" s="251"/>
      <c r="F3" s="251"/>
      <c r="G3" s="295"/>
      <c r="H3" s="300" t="s">
        <v>3</v>
      </c>
      <c r="I3" s="300"/>
      <c r="J3" s="307"/>
      <c r="K3" s="141"/>
      <c r="N3" s="309"/>
    </row>
    <row r="4" spans="1:14" ht="15.75" customHeight="1">
      <c r="C4" s="294"/>
      <c r="D4" s="245"/>
      <c r="E4" s="246"/>
      <c r="F4" s="246"/>
      <c r="G4" s="296"/>
      <c r="H4" s="300" t="s">
        <v>4</v>
      </c>
      <c r="I4" s="300"/>
      <c r="J4" s="308"/>
      <c r="K4" s="141"/>
      <c r="N4" s="309"/>
    </row>
    <row r="6" spans="1:14" ht="32.25" customHeight="1">
      <c r="A6" s="277" t="s">
        <v>6</v>
      </c>
      <c r="B6" s="277"/>
      <c r="C6" s="277" t="str">
        <f>CONTEXTO!B7</f>
        <v>GESTIÓN DEL DESARROLLO ECONÓMICO Y LA COMPETITIVIDAD</v>
      </c>
      <c r="D6" s="277"/>
      <c r="E6" s="277"/>
      <c r="F6" s="277"/>
      <c r="G6" s="277"/>
      <c r="H6" s="277"/>
      <c r="I6" s="277"/>
      <c r="J6" s="277"/>
    </row>
    <row r="7" spans="1:14" ht="23.25" customHeight="1">
      <c r="A7" s="304" t="s">
        <v>62</v>
      </c>
      <c r="B7" s="304"/>
      <c r="C7" s="304"/>
      <c r="D7" s="305"/>
      <c r="E7" s="291" t="s">
        <v>12</v>
      </c>
      <c r="F7" s="292"/>
      <c r="G7" s="292"/>
      <c r="H7" s="292"/>
      <c r="I7" s="292"/>
      <c r="J7" s="293"/>
    </row>
    <row r="8" spans="1:14" ht="23.25" customHeight="1">
      <c r="A8" s="304"/>
      <c r="B8" s="304"/>
      <c r="C8" s="304"/>
      <c r="D8" s="305"/>
      <c r="E8" s="311" t="s">
        <v>63</v>
      </c>
      <c r="F8" s="311"/>
      <c r="G8" s="311" t="s">
        <v>64</v>
      </c>
      <c r="H8" s="311"/>
      <c r="I8" s="311"/>
      <c r="J8" s="311"/>
    </row>
    <row r="9" spans="1:14" ht="23.25" customHeight="1">
      <c r="A9" s="304"/>
      <c r="B9" s="304"/>
      <c r="C9" s="304"/>
      <c r="D9" s="305"/>
      <c r="E9" s="284" t="s">
        <v>65</v>
      </c>
      <c r="F9" s="284"/>
      <c r="G9" s="312" t="s">
        <v>66</v>
      </c>
      <c r="H9" s="313"/>
      <c r="I9" s="313"/>
      <c r="J9" s="314"/>
    </row>
    <row r="10" spans="1:14" ht="43.5" customHeight="1">
      <c r="A10" s="304"/>
      <c r="B10" s="304"/>
      <c r="C10" s="304"/>
      <c r="D10" s="305"/>
      <c r="E10" s="301" t="str">
        <f>'PRIORIZACIÓN DE CAUSA'!B16</f>
        <v>Falta de recursos para funcionamiento e inversión</v>
      </c>
      <c r="F10" s="302"/>
      <c r="G10" s="300" t="s">
        <v>299</v>
      </c>
      <c r="H10" s="300"/>
      <c r="I10" s="300"/>
      <c r="J10" s="300"/>
    </row>
    <row r="11" spans="1:14" ht="43.5" customHeight="1">
      <c r="A11" s="304"/>
      <c r="B11" s="304"/>
      <c r="C11" s="304"/>
      <c r="D11" s="305"/>
      <c r="E11" s="301" t="str">
        <f>'PRIORIZACIÓN DE CAUSA'!B17</f>
        <v>Falta de ética profesional y amiguismo</v>
      </c>
      <c r="F11" s="302"/>
      <c r="G11" s="300" t="s">
        <v>309</v>
      </c>
      <c r="H11" s="300"/>
      <c r="I11" s="300"/>
      <c r="J11" s="300"/>
    </row>
    <row r="12" spans="1:14" ht="43.5" customHeight="1">
      <c r="A12" s="304"/>
      <c r="B12" s="304"/>
      <c r="C12" s="304"/>
      <c r="D12" s="305"/>
      <c r="E12" s="301" t="str">
        <f>'PRIORIZACIÓN DE CAUSA'!B18</f>
        <v>Desconocimiento del personal acerca de la gestión documentada de los procesos preestablecidos oficialmente</v>
      </c>
      <c r="F12" s="302"/>
      <c r="G12" s="310" t="s">
        <v>284</v>
      </c>
      <c r="H12" s="310"/>
      <c r="I12" s="310"/>
      <c r="J12" s="310"/>
    </row>
    <row r="13" spans="1:14" ht="43.5" customHeight="1">
      <c r="A13" s="304"/>
      <c r="B13" s="304"/>
      <c r="C13" s="304"/>
      <c r="D13" s="305"/>
      <c r="E13" s="287" t="str">
        <f>'PRIORIZACIÓN DE CAUSA'!B20</f>
        <v>Falta de planeación en cuanto a la ejecución física y presupuestal en las metas producto</v>
      </c>
      <c r="F13" s="288"/>
      <c r="G13" s="300" t="s">
        <v>300</v>
      </c>
      <c r="H13" s="300"/>
      <c r="I13" s="300"/>
      <c r="J13" s="300"/>
    </row>
    <row r="14" spans="1:14" ht="31.5" customHeight="1">
      <c r="A14" s="304"/>
      <c r="B14" s="304"/>
      <c r="C14" s="304"/>
      <c r="D14" s="305"/>
      <c r="E14" s="301" t="str">
        <f>'PRIORIZACIÓN DE CAUSA'!B22</f>
        <v>Falta de autoridad y responsabilidad de los funcionarios del proceso</v>
      </c>
      <c r="F14" s="302"/>
      <c r="G14" s="303"/>
      <c r="H14" s="303"/>
      <c r="I14" s="303"/>
      <c r="J14" s="303"/>
    </row>
    <row r="15" spans="1:14" ht="31.5" customHeight="1">
      <c r="A15" s="304"/>
      <c r="B15" s="304"/>
      <c r="C15" s="304"/>
      <c r="D15" s="305"/>
      <c r="E15" s="301" t="str">
        <f>'PRIORIZACIÓN DE CAUSA'!B23</f>
        <v>Falta de personal de planta para realizar seguimiento y control de las actividades</v>
      </c>
      <c r="F15" s="302"/>
      <c r="G15" s="303"/>
      <c r="H15" s="303"/>
      <c r="I15" s="303"/>
      <c r="J15" s="303"/>
    </row>
    <row r="16" spans="1:14" ht="36.75" customHeight="1">
      <c r="A16" s="304"/>
      <c r="B16" s="304"/>
      <c r="C16" s="304"/>
      <c r="D16" s="305"/>
      <c r="E16" s="301" t="str">
        <f>'PRIORIZACIÓN DE CAUSA'!B24</f>
        <v>Alta rotación de contratistas lo cual afecta la continuidad de los procesos</v>
      </c>
      <c r="F16" s="302"/>
      <c r="G16" s="275"/>
      <c r="H16" s="275"/>
      <c r="I16" s="275"/>
      <c r="J16" s="275"/>
    </row>
    <row r="17" spans="1:10" ht="71.25" customHeight="1">
      <c r="A17" s="304"/>
      <c r="B17" s="304"/>
      <c r="C17" s="304"/>
      <c r="D17" s="305"/>
      <c r="E17" s="301"/>
      <c r="F17" s="302"/>
      <c r="G17" s="275"/>
      <c r="H17" s="275"/>
      <c r="I17" s="275"/>
      <c r="J17" s="275"/>
    </row>
    <row r="18" spans="1:10" ht="51.75" customHeight="1">
      <c r="A18" s="278" t="s">
        <v>10</v>
      </c>
      <c r="B18" s="278" t="s">
        <v>64</v>
      </c>
      <c r="C18" s="284" t="s">
        <v>67</v>
      </c>
      <c r="D18" s="284"/>
      <c r="E18" s="279" t="s">
        <v>303</v>
      </c>
      <c r="F18" s="280"/>
      <c r="G18" s="281" t="s">
        <v>304</v>
      </c>
      <c r="H18" s="282"/>
      <c r="I18" s="282"/>
      <c r="J18" s="283"/>
    </row>
    <row r="19" spans="1:10" ht="81.95" customHeight="1">
      <c r="A19" s="278"/>
      <c r="B19" s="278"/>
      <c r="C19" s="285" t="s">
        <v>285</v>
      </c>
      <c r="D19" s="286"/>
      <c r="E19" s="272" t="s">
        <v>307</v>
      </c>
      <c r="F19" s="274"/>
      <c r="G19" s="297" t="s">
        <v>344</v>
      </c>
      <c r="H19" s="298"/>
      <c r="I19" s="298"/>
      <c r="J19" s="299"/>
    </row>
    <row r="20" spans="1:10" ht="68.25" customHeight="1">
      <c r="A20" s="278"/>
      <c r="B20" s="278"/>
      <c r="C20" s="285" t="s">
        <v>286</v>
      </c>
      <c r="D20" s="286"/>
      <c r="E20" s="272" t="s">
        <v>308</v>
      </c>
      <c r="F20" s="274"/>
      <c r="G20" s="297"/>
      <c r="H20" s="273"/>
      <c r="I20" s="273"/>
      <c r="J20" s="274"/>
    </row>
    <row r="21" spans="1:10" ht="54.75" customHeight="1">
      <c r="A21" s="278"/>
      <c r="B21" s="278"/>
      <c r="C21" s="285" t="s">
        <v>301</v>
      </c>
      <c r="D21" s="286"/>
      <c r="E21" s="272"/>
      <c r="F21" s="274"/>
      <c r="G21" s="272"/>
      <c r="H21" s="273"/>
      <c r="I21" s="273"/>
      <c r="J21" s="274"/>
    </row>
    <row r="22" spans="1:10" ht="61.5" customHeight="1">
      <c r="A22" s="278"/>
      <c r="B22" s="278"/>
      <c r="C22" s="285" t="s">
        <v>310</v>
      </c>
      <c r="D22" s="289"/>
      <c r="E22" s="272"/>
      <c r="F22" s="274"/>
      <c r="G22" s="272"/>
      <c r="H22" s="273"/>
      <c r="I22" s="273"/>
      <c r="J22" s="274"/>
    </row>
    <row r="23" spans="1:10" ht="61.5" customHeight="1">
      <c r="A23" s="278"/>
      <c r="B23" s="278"/>
      <c r="C23" s="272" t="s">
        <v>302</v>
      </c>
      <c r="D23" s="274"/>
      <c r="E23" s="272"/>
      <c r="F23" s="274"/>
      <c r="G23" s="275"/>
      <c r="H23" s="275"/>
      <c r="I23" s="275"/>
      <c r="J23" s="275"/>
    </row>
    <row r="24" spans="1:10" ht="87.75" customHeight="1">
      <c r="A24" s="278"/>
      <c r="B24" s="278"/>
      <c r="C24" s="290"/>
      <c r="D24" s="290"/>
      <c r="E24" s="272"/>
      <c r="F24" s="274"/>
      <c r="G24" s="275"/>
      <c r="H24" s="275"/>
      <c r="I24" s="275"/>
      <c r="J24" s="275"/>
    </row>
    <row r="25" spans="1:10" ht="58.5" customHeight="1">
      <c r="A25" s="278"/>
      <c r="B25" s="278" t="s">
        <v>63</v>
      </c>
      <c r="C25" s="284" t="s">
        <v>68</v>
      </c>
      <c r="D25" s="284"/>
      <c r="E25" s="279" t="s">
        <v>305</v>
      </c>
      <c r="F25" s="280"/>
      <c r="G25" s="281" t="s">
        <v>306</v>
      </c>
      <c r="H25" s="282"/>
      <c r="I25" s="282"/>
      <c r="J25" s="283"/>
    </row>
    <row r="26" spans="1:10" ht="68.099999999999994" customHeight="1">
      <c r="A26" s="278"/>
      <c r="B26" s="278"/>
      <c r="C26" s="287" t="str">
        <f>'PRIORIZACIÓN DE CAUSA'!B11</f>
        <v>Influencia de grupos politicos que afectan la toma de decisiones</v>
      </c>
      <c r="D26" s="288"/>
      <c r="E26" s="272" t="s">
        <v>345</v>
      </c>
      <c r="F26" s="274"/>
      <c r="G26" s="272" t="s">
        <v>347</v>
      </c>
      <c r="H26" s="273"/>
      <c r="I26" s="273"/>
      <c r="J26" s="274"/>
    </row>
    <row r="27" spans="1:10" ht="66.75" customHeight="1">
      <c r="A27" s="278"/>
      <c r="B27" s="278"/>
      <c r="C27" s="287" t="str">
        <f>'PRIORIZACIÓN DE CAUSA'!B10</f>
        <v xml:space="preserve">Cambio de gobierno </v>
      </c>
      <c r="D27" s="288"/>
      <c r="E27" s="272" t="s">
        <v>346</v>
      </c>
      <c r="F27" s="274"/>
      <c r="G27" s="272"/>
      <c r="H27" s="273"/>
      <c r="I27" s="273"/>
      <c r="J27" s="274"/>
    </row>
    <row r="28" spans="1:10" ht="33" customHeight="1">
      <c r="A28" s="278"/>
      <c r="B28" s="278"/>
      <c r="C28" s="285"/>
      <c r="D28" s="286"/>
      <c r="E28" s="275"/>
      <c r="F28" s="275"/>
      <c r="G28" s="275"/>
      <c r="H28" s="275"/>
      <c r="I28" s="275"/>
      <c r="J28" s="275"/>
    </row>
    <row r="29" spans="1:10">
      <c r="E29" s="276"/>
      <c r="F29" s="276"/>
      <c r="G29" s="276"/>
      <c r="H29" s="276"/>
      <c r="I29" s="276"/>
      <c r="J29" s="276"/>
    </row>
    <row r="30" spans="1:10">
      <c r="E30" s="276"/>
      <c r="F30" s="276"/>
      <c r="G30" s="276"/>
      <c r="H30" s="276"/>
      <c r="I30" s="276"/>
      <c r="J30" s="276"/>
    </row>
    <row r="31" spans="1:10">
      <c r="E31" s="276"/>
      <c r="F31" s="276"/>
      <c r="G31" s="276"/>
      <c r="H31" s="276"/>
      <c r="I31" s="276"/>
      <c r="J31" s="276"/>
    </row>
    <row r="32" spans="1:10">
      <c r="E32" s="276"/>
      <c r="F32" s="276"/>
      <c r="G32" s="276"/>
      <c r="H32" s="276"/>
      <c r="I32" s="276"/>
      <c r="J32" s="276"/>
    </row>
    <row r="33" spans="5:10">
      <c r="E33" s="276"/>
      <c r="F33" s="276"/>
      <c r="G33" s="276"/>
      <c r="H33" s="276"/>
      <c r="I33" s="276"/>
      <c r="J33" s="276"/>
    </row>
    <row r="34" spans="5:10">
      <c r="E34" s="276"/>
      <c r="F34" s="276"/>
      <c r="G34" s="276"/>
      <c r="H34" s="276"/>
      <c r="I34" s="276"/>
      <c r="J34" s="276"/>
    </row>
    <row r="35" spans="5:10">
      <c r="E35" s="276"/>
      <c r="F35" s="276"/>
      <c r="G35" s="276"/>
      <c r="H35" s="276"/>
      <c r="I35" s="276"/>
      <c r="J35" s="276"/>
    </row>
    <row r="36" spans="5:10">
      <c r="E36" s="276"/>
      <c r="F36" s="276"/>
      <c r="G36" s="276"/>
      <c r="H36" s="276"/>
      <c r="I36" s="276"/>
      <c r="J36" s="276"/>
    </row>
    <row r="37" spans="5:10">
      <c r="E37" s="276"/>
      <c r="F37" s="276"/>
      <c r="G37" s="276"/>
      <c r="H37" s="276"/>
      <c r="I37" s="276"/>
      <c r="J37" s="276"/>
    </row>
    <row r="38" spans="5:10">
      <c r="E38" s="276"/>
      <c r="F38" s="276"/>
      <c r="G38" s="276"/>
      <c r="H38" s="276"/>
      <c r="I38" s="276"/>
      <c r="J38" s="276"/>
    </row>
    <row r="39" spans="5:10">
      <c r="E39" s="276"/>
      <c r="F39" s="276"/>
      <c r="G39" s="276"/>
      <c r="H39" s="276"/>
      <c r="I39" s="276"/>
      <c r="J39" s="276"/>
    </row>
    <row r="40" spans="5:10">
      <c r="E40" s="276"/>
      <c r="F40" s="276"/>
      <c r="G40" s="276"/>
      <c r="H40" s="276"/>
      <c r="I40" s="276"/>
      <c r="J40" s="276"/>
    </row>
    <row r="41" spans="5:10">
      <c r="E41" s="276"/>
      <c r="F41" s="276"/>
      <c r="G41" s="276"/>
      <c r="H41" s="276"/>
      <c r="I41" s="276"/>
      <c r="J41" s="276"/>
    </row>
    <row r="42" spans="5:10">
      <c r="E42" s="276"/>
      <c r="F42" s="276"/>
      <c r="G42" s="276"/>
      <c r="H42" s="276"/>
      <c r="I42" s="276"/>
      <c r="J42" s="276"/>
    </row>
    <row r="43" spans="5:10">
      <c r="E43" s="276"/>
      <c r="F43" s="276"/>
      <c r="G43" s="276"/>
      <c r="H43" s="276"/>
      <c r="I43" s="276"/>
      <c r="J43" s="276"/>
    </row>
    <row r="44" spans="5:10">
      <c r="E44" s="276"/>
      <c r="F44" s="276"/>
      <c r="G44" s="276"/>
      <c r="H44" s="276"/>
      <c r="I44" s="276"/>
      <c r="J44" s="276"/>
    </row>
    <row r="45" spans="5:10">
      <c r="E45" s="276"/>
      <c r="F45" s="276"/>
      <c r="G45" s="276"/>
      <c r="H45" s="276"/>
      <c r="I45" s="276"/>
      <c r="J45" s="276"/>
    </row>
    <row r="46" spans="5:10">
      <c r="E46" s="276"/>
      <c r="F46" s="276"/>
      <c r="G46" s="276"/>
      <c r="H46" s="276"/>
      <c r="I46" s="276"/>
      <c r="J46" s="276"/>
    </row>
    <row r="47" spans="5:10">
      <c r="E47" s="276"/>
      <c r="F47" s="276"/>
      <c r="G47" s="276"/>
      <c r="H47" s="276"/>
      <c r="I47" s="276"/>
      <c r="J47" s="276"/>
    </row>
    <row r="48" spans="5:10">
      <c r="E48" s="276"/>
      <c r="F48" s="276"/>
      <c r="G48" s="276"/>
      <c r="H48" s="276"/>
      <c r="I48" s="276"/>
      <c r="J48" s="276"/>
    </row>
    <row r="49" spans="5:10">
      <c r="E49" s="276"/>
      <c r="F49" s="276"/>
      <c r="G49" s="276"/>
      <c r="H49" s="276"/>
      <c r="I49" s="276"/>
      <c r="J49" s="276"/>
    </row>
    <row r="50" spans="5:10">
      <c r="E50" s="276"/>
      <c r="F50" s="276"/>
      <c r="G50" s="276"/>
      <c r="H50" s="276"/>
      <c r="I50" s="276"/>
      <c r="J50" s="276"/>
    </row>
    <row r="51" spans="5:10">
      <c r="E51" s="276"/>
      <c r="F51" s="276"/>
      <c r="G51" s="276"/>
      <c r="H51" s="276"/>
      <c r="I51" s="276"/>
      <c r="J51" s="276"/>
    </row>
    <row r="52" spans="5:10">
      <c r="E52" s="276"/>
      <c r="F52" s="276"/>
      <c r="G52" s="276"/>
      <c r="H52" s="276"/>
      <c r="I52" s="276"/>
      <c r="J52" s="276"/>
    </row>
    <row r="53" spans="5:10">
      <c r="E53" s="276"/>
      <c r="F53" s="276"/>
      <c r="G53" s="276"/>
      <c r="H53" s="276"/>
      <c r="I53" s="276"/>
      <c r="J53" s="276"/>
    </row>
    <row r="54" spans="5:10">
      <c r="E54" s="276"/>
      <c r="F54" s="276"/>
      <c r="G54" s="276"/>
      <c r="H54" s="276"/>
      <c r="I54" s="276"/>
      <c r="J54" s="276"/>
    </row>
    <row r="55" spans="5:10">
      <c r="E55" s="276"/>
      <c r="F55" s="276"/>
      <c r="G55" s="276"/>
      <c r="H55" s="276"/>
      <c r="I55" s="276"/>
      <c r="J55" s="276"/>
    </row>
    <row r="56" spans="5:10">
      <c r="E56" s="276"/>
      <c r="F56" s="276"/>
      <c r="G56" s="276"/>
      <c r="H56" s="276"/>
      <c r="I56" s="276"/>
      <c r="J56" s="276"/>
    </row>
    <row r="57" spans="5:10">
      <c r="E57" s="276"/>
      <c r="F57" s="276"/>
      <c r="G57" s="276"/>
      <c r="H57" s="276"/>
      <c r="I57" s="276"/>
      <c r="J57" s="276"/>
    </row>
    <row r="58" spans="5:10">
      <c r="E58" s="276"/>
      <c r="F58" s="276"/>
      <c r="G58" s="276"/>
      <c r="H58" s="276"/>
      <c r="I58" s="276"/>
      <c r="J58" s="276"/>
    </row>
    <row r="59" spans="5:10">
      <c r="E59" s="276"/>
      <c r="F59" s="276"/>
      <c r="G59" s="276"/>
      <c r="H59" s="276"/>
      <c r="I59" s="276"/>
      <c r="J59" s="276"/>
    </row>
    <row r="60" spans="5:10">
      <c r="E60" s="276"/>
      <c r="F60" s="276"/>
      <c r="G60" s="276"/>
      <c r="H60" s="276"/>
      <c r="I60" s="276"/>
      <c r="J60" s="276"/>
    </row>
    <row r="61" spans="5:10">
      <c r="E61" s="276"/>
      <c r="F61" s="276"/>
      <c r="G61" s="276"/>
      <c r="H61" s="276"/>
      <c r="I61" s="276"/>
      <c r="J61" s="276"/>
    </row>
    <row r="62" spans="5:10">
      <c r="E62" s="276"/>
      <c r="F62" s="276"/>
      <c r="G62" s="276"/>
      <c r="H62" s="276"/>
      <c r="I62" s="276"/>
      <c r="J62" s="276"/>
    </row>
    <row r="63" spans="5:10">
      <c r="E63" s="276"/>
      <c r="F63" s="276"/>
      <c r="G63" s="276"/>
      <c r="H63" s="276"/>
      <c r="I63" s="276"/>
      <c r="J63" s="276"/>
    </row>
    <row r="64" spans="5:10">
      <c r="E64" s="276"/>
      <c r="F64" s="276"/>
      <c r="G64" s="276"/>
      <c r="H64" s="276"/>
      <c r="I64" s="276"/>
      <c r="J64" s="276"/>
    </row>
    <row r="65" spans="5:10">
      <c r="E65" s="276"/>
      <c r="F65" s="276"/>
      <c r="G65" s="276"/>
      <c r="H65" s="276"/>
      <c r="I65" s="276"/>
      <c r="J65" s="276"/>
    </row>
    <row r="66" spans="5:10">
      <c r="E66" s="276"/>
      <c r="F66" s="276"/>
      <c r="G66" s="276"/>
      <c r="H66" s="276"/>
      <c r="I66" s="276"/>
      <c r="J66" s="276"/>
    </row>
    <row r="67" spans="5:10">
      <c r="E67" s="276"/>
      <c r="F67" s="276"/>
      <c r="G67" s="276"/>
      <c r="H67" s="276"/>
      <c r="I67" s="276"/>
      <c r="J67" s="276"/>
    </row>
    <row r="68" spans="5:10">
      <c r="E68" s="276"/>
      <c r="F68" s="276"/>
      <c r="G68" s="276"/>
      <c r="H68" s="276"/>
      <c r="I68" s="276"/>
      <c r="J68" s="276"/>
    </row>
    <row r="69" spans="5:10">
      <c r="E69" s="276"/>
      <c r="F69" s="276"/>
      <c r="G69" s="276"/>
      <c r="H69" s="276"/>
      <c r="I69" s="276"/>
      <c r="J69" s="276"/>
    </row>
    <row r="70" spans="5:10">
      <c r="E70" s="276"/>
      <c r="F70" s="276"/>
      <c r="G70" s="276"/>
      <c r="H70" s="276"/>
      <c r="I70" s="276"/>
      <c r="J70" s="276"/>
    </row>
    <row r="71" spans="5:10">
      <c r="E71" s="276"/>
      <c r="F71" s="276"/>
      <c r="G71" s="276"/>
      <c r="H71" s="276"/>
      <c r="I71" s="276"/>
      <c r="J71" s="276"/>
    </row>
    <row r="72" spans="5:10">
      <c r="E72" s="276"/>
      <c r="F72" s="276"/>
      <c r="G72" s="276"/>
      <c r="H72" s="276"/>
      <c r="I72" s="276"/>
      <c r="J72" s="276"/>
    </row>
    <row r="73" spans="5:10">
      <c r="E73" s="276"/>
      <c r="F73" s="276"/>
      <c r="G73" s="276"/>
      <c r="H73" s="276"/>
      <c r="I73" s="276"/>
      <c r="J73" s="276"/>
    </row>
    <row r="74" spans="5:10">
      <c r="E74" s="276"/>
      <c r="F74" s="276"/>
      <c r="G74" s="276"/>
      <c r="H74" s="276"/>
      <c r="I74" s="276"/>
      <c r="J74" s="276"/>
    </row>
    <row r="75" spans="5:10">
      <c r="E75" s="276"/>
      <c r="F75" s="276"/>
      <c r="G75" s="276"/>
      <c r="H75" s="276"/>
      <c r="I75" s="276"/>
      <c r="J75" s="276"/>
    </row>
    <row r="76" spans="5:10">
      <c r="E76" s="276"/>
      <c r="F76" s="276"/>
      <c r="G76" s="276"/>
      <c r="H76" s="276"/>
      <c r="I76" s="276"/>
      <c r="J76" s="276"/>
    </row>
    <row r="77" spans="5:10">
      <c r="E77" s="276"/>
      <c r="F77" s="276"/>
      <c r="G77" s="276"/>
      <c r="H77" s="276"/>
      <c r="I77" s="276"/>
      <c r="J77" s="276"/>
    </row>
    <row r="78" spans="5:10">
      <c r="E78" s="276"/>
      <c r="F78" s="276"/>
      <c r="G78" s="276"/>
      <c r="H78" s="276"/>
      <c r="I78" s="276"/>
      <c r="J78" s="276"/>
    </row>
    <row r="79" spans="5:10">
      <c r="E79" s="276"/>
      <c r="F79" s="276"/>
      <c r="G79" s="276"/>
      <c r="H79" s="276"/>
      <c r="I79" s="276"/>
      <c r="J79" s="276"/>
    </row>
    <row r="80" spans="5:10">
      <c r="E80" s="276"/>
      <c r="F80" s="276"/>
      <c r="G80" s="276"/>
      <c r="H80" s="276"/>
      <c r="I80" s="276"/>
      <c r="J80" s="276"/>
    </row>
    <row r="81" spans="5:10">
      <c r="E81" s="276"/>
      <c r="F81" s="276"/>
      <c r="G81" s="276"/>
      <c r="H81" s="276"/>
      <c r="I81" s="276"/>
      <c r="J81" s="276"/>
    </row>
    <row r="82" spans="5:10">
      <c r="E82" s="276"/>
      <c r="F82" s="276"/>
      <c r="G82" s="276"/>
      <c r="H82" s="276"/>
      <c r="I82" s="276"/>
      <c r="J82" s="276"/>
    </row>
    <row r="83" spans="5:10">
      <c r="E83" s="276"/>
      <c r="F83" s="276"/>
      <c r="G83" s="276"/>
      <c r="H83" s="276"/>
      <c r="I83" s="276"/>
      <c r="J83" s="276"/>
    </row>
    <row r="84" spans="5:10">
      <c r="E84" s="276"/>
      <c r="F84" s="276"/>
      <c r="G84" s="276"/>
      <c r="H84" s="276"/>
      <c r="I84" s="276"/>
      <c r="J84" s="276"/>
    </row>
    <row r="85" spans="5:10">
      <c r="E85" s="276"/>
      <c r="F85" s="276"/>
      <c r="G85" s="276"/>
      <c r="H85" s="276"/>
      <c r="I85" s="276"/>
      <c r="J85" s="276"/>
    </row>
    <row r="86" spans="5:10">
      <c r="E86" s="276"/>
      <c r="F86" s="276"/>
      <c r="G86" s="276"/>
      <c r="H86" s="276"/>
      <c r="I86" s="276"/>
      <c r="J86" s="276"/>
    </row>
    <row r="87" spans="5:10">
      <c r="E87" s="276"/>
      <c r="F87" s="276"/>
      <c r="G87" s="276"/>
      <c r="H87" s="276"/>
      <c r="I87" s="276"/>
      <c r="J87" s="276"/>
    </row>
    <row r="88" spans="5:10">
      <c r="E88" s="276"/>
      <c r="F88" s="276"/>
      <c r="G88" s="276"/>
      <c r="H88" s="276"/>
      <c r="I88" s="276"/>
      <c r="J88" s="276"/>
    </row>
    <row r="89" spans="5:10">
      <c r="E89" s="276"/>
      <c r="F89" s="276"/>
      <c r="G89" s="276"/>
      <c r="H89" s="276"/>
      <c r="I89" s="276"/>
      <c r="J89" s="276"/>
    </row>
    <row r="90" spans="5:10">
      <c r="E90" s="276"/>
      <c r="F90" s="276"/>
      <c r="G90" s="276"/>
      <c r="H90" s="276"/>
      <c r="I90" s="276"/>
      <c r="J90" s="276"/>
    </row>
    <row r="91" spans="5:10">
      <c r="E91" s="276"/>
      <c r="F91" s="276"/>
      <c r="G91" s="276"/>
      <c r="H91" s="276"/>
      <c r="I91" s="276"/>
      <c r="J91" s="276"/>
    </row>
    <row r="92" spans="5:10">
      <c r="E92" s="276"/>
      <c r="F92" s="276"/>
      <c r="G92" s="276"/>
      <c r="H92" s="276"/>
      <c r="I92" s="276"/>
      <c r="J92" s="276"/>
    </row>
    <row r="93" spans="5:10">
      <c r="E93" s="276"/>
      <c r="F93" s="276"/>
      <c r="G93" s="276"/>
      <c r="H93" s="276"/>
      <c r="I93" s="276"/>
      <c r="J93" s="276"/>
    </row>
    <row r="94" spans="5:10">
      <c r="E94" s="276"/>
      <c r="F94" s="276"/>
      <c r="G94" s="276"/>
      <c r="H94" s="276"/>
      <c r="I94" s="276"/>
      <c r="J94" s="276"/>
    </row>
    <row r="95" spans="5:10">
      <c r="E95" s="276"/>
      <c r="F95" s="276"/>
      <c r="G95" s="276"/>
      <c r="H95" s="276"/>
      <c r="I95" s="276"/>
      <c r="J95" s="276"/>
    </row>
    <row r="96" spans="5:10">
      <c r="E96" s="276"/>
      <c r="F96" s="276"/>
      <c r="G96" s="276"/>
      <c r="H96" s="276"/>
      <c r="I96" s="276"/>
      <c r="J96" s="276"/>
    </row>
    <row r="97" spans="5:10">
      <c r="E97" s="276"/>
      <c r="F97" s="276"/>
      <c r="G97" s="276"/>
      <c r="H97" s="276"/>
      <c r="I97" s="276"/>
      <c r="J97" s="276"/>
    </row>
    <row r="98" spans="5:10">
      <c r="E98" s="276"/>
      <c r="F98" s="276"/>
      <c r="G98" s="276"/>
      <c r="H98" s="276"/>
      <c r="I98" s="276"/>
      <c r="J98" s="276"/>
    </row>
    <row r="99" spans="5:10">
      <c r="E99" s="276"/>
      <c r="F99" s="276"/>
      <c r="G99" s="276"/>
      <c r="H99" s="276"/>
      <c r="I99" s="276"/>
      <c r="J99" s="276"/>
    </row>
    <row r="100" spans="5:10">
      <c r="E100" s="276"/>
      <c r="F100" s="276"/>
      <c r="G100" s="276"/>
      <c r="H100" s="276"/>
      <c r="I100" s="276"/>
      <c r="J100" s="276"/>
    </row>
    <row r="101" spans="5:10">
      <c r="E101" s="276"/>
      <c r="F101" s="276"/>
      <c r="G101" s="276"/>
      <c r="H101" s="276"/>
      <c r="I101" s="276"/>
      <c r="J101" s="276"/>
    </row>
    <row r="102" spans="5:10">
      <c r="E102" s="276"/>
      <c r="F102" s="276"/>
      <c r="G102" s="276"/>
      <c r="H102" s="276"/>
      <c r="I102" s="276"/>
      <c r="J102" s="276"/>
    </row>
    <row r="103" spans="5:10">
      <c r="E103" s="276"/>
      <c r="F103" s="276"/>
      <c r="G103" s="276"/>
      <c r="H103" s="276"/>
      <c r="I103" s="276"/>
      <c r="J103" s="276"/>
    </row>
    <row r="104" spans="5:10">
      <c r="E104" s="276"/>
      <c r="F104" s="276"/>
      <c r="G104" s="276"/>
      <c r="H104" s="276"/>
      <c r="I104" s="276"/>
      <c r="J104" s="276"/>
    </row>
    <row r="105" spans="5:10">
      <c r="E105" s="276"/>
      <c r="F105" s="276"/>
      <c r="G105" s="276"/>
      <c r="H105" s="276"/>
      <c r="I105" s="276"/>
      <c r="J105" s="276"/>
    </row>
    <row r="106" spans="5:10">
      <c r="E106" s="276"/>
      <c r="F106" s="276"/>
      <c r="G106" s="276"/>
      <c r="H106" s="276"/>
      <c r="I106" s="276"/>
      <c r="J106" s="276"/>
    </row>
  </sheetData>
  <mergeCells count="225">
    <mergeCell ref="C21:D21"/>
    <mergeCell ref="C23:D23"/>
    <mergeCell ref="A7:D17"/>
    <mergeCell ref="J1:J4"/>
    <mergeCell ref="N1:N4"/>
    <mergeCell ref="H1:I1"/>
    <mergeCell ref="H2:I2"/>
    <mergeCell ref="H3:I3"/>
    <mergeCell ref="H4:I4"/>
    <mergeCell ref="E10:F10"/>
    <mergeCell ref="G10:J10"/>
    <mergeCell ref="E11:F11"/>
    <mergeCell ref="G11:J11"/>
    <mergeCell ref="E12:F12"/>
    <mergeCell ref="G12:J12"/>
    <mergeCell ref="E8:F8"/>
    <mergeCell ref="E9:F9"/>
    <mergeCell ref="G8:J8"/>
    <mergeCell ref="G9:J9"/>
    <mergeCell ref="E16:F16"/>
    <mergeCell ref="G16:J16"/>
    <mergeCell ref="E17:F17"/>
    <mergeCell ref="G17:J17"/>
    <mergeCell ref="E21:F21"/>
    <mergeCell ref="E19:F19"/>
    <mergeCell ref="G19:J19"/>
    <mergeCell ref="E13:F13"/>
    <mergeCell ref="G13:J13"/>
    <mergeCell ref="E14:F14"/>
    <mergeCell ref="G14:J14"/>
    <mergeCell ref="E15:F15"/>
    <mergeCell ref="G15:J15"/>
    <mergeCell ref="E20:F20"/>
    <mergeCell ref="G20:J20"/>
    <mergeCell ref="E33:F33"/>
    <mergeCell ref="G33:J33"/>
    <mergeCell ref="E34:F34"/>
    <mergeCell ref="G34:J34"/>
    <mergeCell ref="E35:F35"/>
    <mergeCell ref="G35:J35"/>
    <mergeCell ref="E29:F29"/>
    <mergeCell ref="G29:J29"/>
    <mergeCell ref="E28:F28"/>
    <mergeCell ref="G28:J28"/>
    <mergeCell ref="E30:F30"/>
    <mergeCell ref="G30:J30"/>
    <mergeCell ref="E31:F31"/>
    <mergeCell ref="G31:J31"/>
    <mergeCell ref="E32:F32"/>
    <mergeCell ref="G32:J32"/>
    <mergeCell ref="E39:F39"/>
    <mergeCell ref="G39:J39"/>
    <mergeCell ref="E40:F40"/>
    <mergeCell ref="G40:J40"/>
    <mergeCell ref="E41:F41"/>
    <mergeCell ref="G41:J41"/>
    <mergeCell ref="E36:F36"/>
    <mergeCell ref="G36:J36"/>
    <mergeCell ref="E37:F37"/>
    <mergeCell ref="G37:J37"/>
    <mergeCell ref="E38:F38"/>
    <mergeCell ref="G38:J38"/>
    <mergeCell ref="E45:F45"/>
    <mergeCell ref="G45:J45"/>
    <mergeCell ref="E46:F46"/>
    <mergeCell ref="G46:J46"/>
    <mergeCell ref="E47:F47"/>
    <mergeCell ref="G47:J47"/>
    <mergeCell ref="E42:F42"/>
    <mergeCell ref="G42:J42"/>
    <mergeCell ref="E43:F43"/>
    <mergeCell ref="G43:J43"/>
    <mergeCell ref="E44:F44"/>
    <mergeCell ref="G44:J44"/>
    <mergeCell ref="E51:F51"/>
    <mergeCell ref="G51:J51"/>
    <mergeCell ref="E52:F52"/>
    <mergeCell ref="G52:J52"/>
    <mergeCell ref="E53:F53"/>
    <mergeCell ref="G53:J53"/>
    <mergeCell ref="E48:F48"/>
    <mergeCell ref="G48:J48"/>
    <mergeCell ref="E49:F49"/>
    <mergeCell ref="G49:J49"/>
    <mergeCell ref="E50:F50"/>
    <mergeCell ref="G50:J50"/>
    <mergeCell ref="E57:F57"/>
    <mergeCell ref="G57:J57"/>
    <mergeCell ref="E58:F58"/>
    <mergeCell ref="G58:J58"/>
    <mergeCell ref="E59:F59"/>
    <mergeCell ref="G59:J59"/>
    <mergeCell ref="E54:F54"/>
    <mergeCell ref="G54:J54"/>
    <mergeCell ref="E55:F55"/>
    <mergeCell ref="G55:J55"/>
    <mergeCell ref="E56:F56"/>
    <mergeCell ref="G56:J56"/>
    <mergeCell ref="E63:F63"/>
    <mergeCell ref="G63:J63"/>
    <mergeCell ref="E64:F64"/>
    <mergeCell ref="G64:J64"/>
    <mergeCell ref="E65:F65"/>
    <mergeCell ref="G65:J65"/>
    <mergeCell ref="E60:F60"/>
    <mergeCell ref="G60:J60"/>
    <mergeCell ref="E61:F61"/>
    <mergeCell ref="G61:J61"/>
    <mergeCell ref="E62:F62"/>
    <mergeCell ref="G62:J62"/>
    <mergeCell ref="E69:F69"/>
    <mergeCell ref="G69:J69"/>
    <mergeCell ref="E70:F70"/>
    <mergeCell ref="G70:J70"/>
    <mergeCell ref="E71:F71"/>
    <mergeCell ref="G71:J71"/>
    <mergeCell ref="E66:F66"/>
    <mergeCell ref="G66:J66"/>
    <mergeCell ref="E67:F67"/>
    <mergeCell ref="G67:J67"/>
    <mergeCell ref="E68:F68"/>
    <mergeCell ref="G68:J68"/>
    <mergeCell ref="E75:F75"/>
    <mergeCell ref="G75:J75"/>
    <mergeCell ref="E76:F76"/>
    <mergeCell ref="G76:J76"/>
    <mergeCell ref="E77:F77"/>
    <mergeCell ref="G77:J77"/>
    <mergeCell ref="E72:F72"/>
    <mergeCell ref="G72:J72"/>
    <mergeCell ref="E73:F73"/>
    <mergeCell ref="G73:J73"/>
    <mergeCell ref="E74:F74"/>
    <mergeCell ref="G74:J74"/>
    <mergeCell ref="E88:F88"/>
    <mergeCell ref="G88:J88"/>
    <mergeCell ref="E89:F89"/>
    <mergeCell ref="E78:F78"/>
    <mergeCell ref="G78:J78"/>
    <mergeCell ref="E79:F79"/>
    <mergeCell ref="G79:J79"/>
    <mergeCell ref="E80:F80"/>
    <mergeCell ref="G80:J80"/>
    <mergeCell ref="E86:F86"/>
    <mergeCell ref="G86:J86"/>
    <mergeCell ref="E81:F81"/>
    <mergeCell ref="G81:J81"/>
    <mergeCell ref="E82:F82"/>
    <mergeCell ref="G82:J82"/>
    <mergeCell ref="E83:F83"/>
    <mergeCell ref="G83:J83"/>
    <mergeCell ref="E87:F87"/>
    <mergeCell ref="G87:J87"/>
    <mergeCell ref="E106:F106"/>
    <mergeCell ref="G106:J106"/>
    <mergeCell ref="E7:J7"/>
    <mergeCell ref="C1:C4"/>
    <mergeCell ref="D1:G2"/>
    <mergeCell ref="D3:G4"/>
    <mergeCell ref="E102:F102"/>
    <mergeCell ref="G102:J102"/>
    <mergeCell ref="E103:F103"/>
    <mergeCell ref="G103:J103"/>
    <mergeCell ref="E104:F104"/>
    <mergeCell ref="G104:J104"/>
    <mergeCell ref="E99:F99"/>
    <mergeCell ref="G99:J99"/>
    <mergeCell ref="E100:F100"/>
    <mergeCell ref="G100:J100"/>
    <mergeCell ref="E101:F101"/>
    <mergeCell ref="G101:J101"/>
    <mergeCell ref="E96:F96"/>
    <mergeCell ref="E105:F105"/>
    <mergeCell ref="G105:J105"/>
    <mergeCell ref="E93:F93"/>
    <mergeCell ref="G93:J93"/>
    <mergeCell ref="E94:F94"/>
    <mergeCell ref="C6:J6"/>
    <mergeCell ref="A6:B6"/>
    <mergeCell ref="A18:A28"/>
    <mergeCell ref="E25:F25"/>
    <mergeCell ref="G25:J25"/>
    <mergeCell ref="B25:B28"/>
    <mergeCell ref="C25:D25"/>
    <mergeCell ref="C18:D18"/>
    <mergeCell ref="B18:B24"/>
    <mergeCell ref="C19:D19"/>
    <mergeCell ref="C20:D20"/>
    <mergeCell ref="C28:D28"/>
    <mergeCell ref="C26:D26"/>
    <mergeCell ref="C27:D27"/>
    <mergeCell ref="C22:D22"/>
    <mergeCell ref="C24:D24"/>
    <mergeCell ref="E26:F26"/>
    <mergeCell ref="G26:J26"/>
    <mergeCell ref="E27:F27"/>
    <mergeCell ref="G21:J21"/>
    <mergeCell ref="E22:F22"/>
    <mergeCell ref="G22:J22"/>
    <mergeCell ref="E18:F18"/>
    <mergeCell ref="G18:J18"/>
    <mergeCell ref="G27:J27"/>
    <mergeCell ref="E23:F23"/>
    <mergeCell ref="G23:J23"/>
    <mergeCell ref="E24:F24"/>
    <mergeCell ref="G24:J24"/>
    <mergeCell ref="G96:J96"/>
    <mergeCell ref="E97:F97"/>
    <mergeCell ref="G97:J97"/>
    <mergeCell ref="E98:F98"/>
    <mergeCell ref="G98:J98"/>
    <mergeCell ref="G94:J94"/>
    <mergeCell ref="E95:F95"/>
    <mergeCell ref="G95:J95"/>
    <mergeCell ref="E90:F90"/>
    <mergeCell ref="G90:J90"/>
    <mergeCell ref="E91:F91"/>
    <mergeCell ref="G91:J91"/>
    <mergeCell ref="E92:F92"/>
    <mergeCell ref="G92:J92"/>
    <mergeCell ref="G89:J89"/>
    <mergeCell ref="E84:F84"/>
    <mergeCell ref="G84:J84"/>
    <mergeCell ref="E85:F85"/>
    <mergeCell ref="G85:J8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J18"/>
  <sheetViews>
    <sheetView topLeftCell="A9" zoomScale="80" zoomScaleNormal="80" workbookViewId="0">
      <pane ySplit="1" topLeftCell="A11" activePane="bottomLeft" state="frozen"/>
      <selection activeCell="A9" sqref="A9"/>
      <selection pane="bottomLeft" activeCell="D17" sqref="D17"/>
    </sheetView>
  </sheetViews>
  <sheetFormatPr baseColWidth="10" defaultColWidth="11.42578125" defaultRowHeight="15"/>
  <cols>
    <col min="1" max="1" width="31" style="165" customWidth="1"/>
    <col min="2" max="2" width="39.42578125" style="165" customWidth="1"/>
    <col min="3" max="3" width="29" style="165" customWidth="1"/>
    <col min="4" max="4" width="38" style="165" customWidth="1"/>
    <col min="5" max="5" width="32.85546875" style="165" customWidth="1"/>
    <col min="6" max="9" width="10.42578125" style="165" customWidth="1"/>
    <col min="10" max="10" width="16.7109375" style="165" customWidth="1"/>
    <col min="11" max="16384" width="11.42578125" style="165"/>
  </cols>
  <sheetData>
    <row r="1" spans="1:10" ht="28.5" customHeight="1">
      <c r="A1" s="218"/>
      <c r="B1" s="347" t="s">
        <v>0</v>
      </c>
      <c r="C1" s="347"/>
      <c r="D1" s="347"/>
      <c r="E1" s="347"/>
      <c r="F1" s="346" t="s">
        <v>1</v>
      </c>
      <c r="G1" s="346"/>
      <c r="H1" s="346"/>
      <c r="I1" s="346"/>
      <c r="J1" s="342"/>
    </row>
    <row r="2" spans="1:10">
      <c r="A2" s="219"/>
      <c r="B2" s="348" t="s">
        <v>69</v>
      </c>
      <c r="C2" s="348"/>
      <c r="D2" s="348"/>
      <c r="E2" s="348"/>
      <c r="F2" s="300" t="s">
        <v>30</v>
      </c>
      <c r="G2" s="300"/>
      <c r="H2" s="300"/>
      <c r="I2" s="300"/>
      <c r="J2" s="343"/>
    </row>
    <row r="3" spans="1:10" ht="15" customHeight="1">
      <c r="A3" s="219"/>
      <c r="B3" s="348"/>
      <c r="C3" s="348"/>
      <c r="D3" s="348"/>
      <c r="E3" s="348"/>
      <c r="F3" s="300" t="s">
        <v>3</v>
      </c>
      <c r="G3" s="300"/>
      <c r="H3" s="300"/>
      <c r="I3" s="300"/>
      <c r="J3" s="343"/>
    </row>
    <row r="4" spans="1:10" ht="15.75" thickBot="1">
      <c r="A4" s="220"/>
      <c r="B4" s="348"/>
      <c r="C4" s="348"/>
      <c r="D4" s="348"/>
      <c r="E4" s="348"/>
      <c r="F4" s="300" t="s">
        <v>4</v>
      </c>
      <c r="G4" s="300"/>
      <c r="H4" s="300"/>
      <c r="I4" s="300"/>
      <c r="J4" s="344"/>
    </row>
    <row r="5" spans="1:10" ht="15.75" thickBot="1">
      <c r="A5" s="166"/>
      <c r="J5" s="167"/>
    </row>
    <row r="6" spans="1:10" s="168" customFormat="1" ht="15.75">
      <c r="A6" s="254" t="s">
        <v>32</v>
      </c>
      <c r="B6" s="255"/>
      <c r="C6" s="255"/>
      <c r="D6" s="255"/>
      <c r="E6" s="345"/>
      <c r="F6" s="345"/>
      <c r="G6" s="345"/>
      <c r="H6" s="345"/>
      <c r="I6" s="345"/>
      <c r="J6" s="256"/>
    </row>
    <row r="7" spans="1:10" s="168" customFormat="1" ht="25.5" customHeight="1">
      <c r="A7" s="142" t="s">
        <v>6</v>
      </c>
      <c r="B7" s="315" t="s">
        <v>7</v>
      </c>
      <c r="C7" s="316"/>
      <c r="D7" s="316"/>
      <c r="E7" s="316"/>
      <c r="F7" s="316"/>
      <c r="G7" s="316"/>
      <c r="H7" s="316"/>
      <c r="I7" s="316"/>
      <c r="J7" s="317"/>
    </row>
    <row r="8" spans="1:10" s="168" customFormat="1" ht="69" customHeight="1">
      <c r="A8" s="143" t="s">
        <v>8</v>
      </c>
      <c r="B8" s="318" t="s">
        <v>9</v>
      </c>
      <c r="C8" s="319"/>
      <c r="D8" s="319"/>
      <c r="E8" s="319"/>
      <c r="F8" s="319"/>
      <c r="G8" s="319"/>
      <c r="H8" s="319"/>
      <c r="I8" s="319"/>
      <c r="J8" s="320"/>
    </row>
    <row r="9" spans="1:10" ht="36.75" customHeight="1">
      <c r="A9" s="27" t="s">
        <v>35</v>
      </c>
      <c r="B9" s="49" t="s">
        <v>36</v>
      </c>
      <c r="C9" s="27" t="s">
        <v>37</v>
      </c>
      <c r="D9" s="28" t="s">
        <v>38</v>
      </c>
      <c r="E9" s="65" t="s">
        <v>70</v>
      </c>
      <c r="F9" s="69" t="s">
        <v>71</v>
      </c>
      <c r="G9" s="69" t="s">
        <v>72</v>
      </c>
      <c r="H9" s="69" t="s">
        <v>73</v>
      </c>
      <c r="I9" s="69" t="s">
        <v>74</v>
      </c>
      <c r="J9" s="72" t="s">
        <v>75</v>
      </c>
    </row>
    <row r="10" spans="1:10" ht="14.25" hidden="1" customHeight="1">
      <c r="A10" s="334" t="s">
        <v>316</v>
      </c>
      <c r="B10" s="162"/>
      <c r="C10" s="323" t="s">
        <v>358</v>
      </c>
      <c r="D10" s="162"/>
      <c r="E10" s="184"/>
      <c r="F10" s="321" t="s">
        <v>144</v>
      </c>
      <c r="G10" s="321" t="s">
        <v>145</v>
      </c>
      <c r="H10" s="321" t="s">
        <v>144</v>
      </c>
      <c r="I10" s="321" t="s">
        <v>144</v>
      </c>
      <c r="J10" s="322" t="str">
        <f>IF(F10="NA","GESTION",IF(G10="NA","GESTION",IF(H10="NA","GESTION",IF(I10="NA","GESTION",IF(F10&lt;&gt;"X"," ",IF(G10&lt;&gt;"X"," ",IF(H10&lt;&gt;"X"," ",IF(I10&lt;&gt;"X"," ","CORRUPCION"))))))))</f>
        <v>GESTION</v>
      </c>
    </row>
    <row r="11" spans="1:10" ht="107.25" customHeight="1">
      <c r="A11" s="334"/>
      <c r="B11" s="162" t="str">
        <f>'PRIORIZACIÓN DE CAUSA'!B16</f>
        <v>Falta de recursos para funcionamiento e inversión</v>
      </c>
      <c r="C11" s="324"/>
      <c r="D11" s="162" t="s">
        <v>257</v>
      </c>
      <c r="E11" s="341" t="s">
        <v>311</v>
      </c>
      <c r="F11" s="321"/>
      <c r="G11" s="321"/>
      <c r="H11" s="321"/>
      <c r="I11" s="321"/>
      <c r="J11" s="322"/>
    </row>
    <row r="12" spans="1:10" ht="86.25" customHeight="1">
      <c r="A12" s="334"/>
      <c r="B12" s="162" t="str">
        <f>'PRIORIZACIÓN DE CAUSA'!B20</f>
        <v>Falta de planeación en cuanto a la ejecución física y presupuestal en las metas producto</v>
      </c>
      <c r="C12" s="325"/>
      <c r="D12" s="162" t="s">
        <v>319</v>
      </c>
      <c r="E12" s="327"/>
      <c r="F12" s="321"/>
      <c r="G12" s="321"/>
      <c r="H12" s="321"/>
      <c r="I12" s="321"/>
      <c r="J12" s="322"/>
    </row>
    <row r="13" spans="1:10" ht="86.25" customHeight="1">
      <c r="A13" s="338" t="s">
        <v>313</v>
      </c>
      <c r="B13" s="190" t="str">
        <f>+'PRIORIZACIÓN DE CAUSA'!B11</f>
        <v>Influencia de grupos politicos que afectan la toma de decisiones</v>
      </c>
      <c r="C13" s="323" t="s">
        <v>357</v>
      </c>
      <c r="D13" s="189" t="s">
        <v>314</v>
      </c>
      <c r="E13" s="326" t="s">
        <v>323</v>
      </c>
      <c r="F13" s="328" t="s">
        <v>144</v>
      </c>
      <c r="G13" s="328" t="s">
        <v>144</v>
      </c>
      <c r="H13" s="328" t="s">
        <v>144</v>
      </c>
      <c r="I13" s="328" t="s">
        <v>144</v>
      </c>
      <c r="J13" s="331" t="str">
        <f>IF(F13="NA","GESTION",IF(G13="NA","GESTION",IF(H13="NA","GESTION",IF(I13="NA","GESTION",IF(F13&lt;&gt;"X"," ",IF(G13&lt;&gt;"X"," ",IF(H13&lt;&gt;"X"," ",IF(I13&lt;&gt;"X"," ","CORRUPCION"))))))))</f>
        <v>CORRUPCION</v>
      </c>
    </row>
    <row r="14" spans="1:10" ht="84.95" customHeight="1">
      <c r="A14" s="339"/>
      <c r="B14" s="336" t="str">
        <f>'PRIORIZACIÓN DE CAUSA'!B17</f>
        <v>Falta de ética profesional y amiguismo</v>
      </c>
      <c r="C14" s="324"/>
      <c r="D14" s="326" t="s">
        <v>314</v>
      </c>
      <c r="E14" s="341"/>
      <c r="F14" s="329"/>
      <c r="G14" s="329"/>
      <c r="H14" s="329"/>
      <c r="I14" s="329"/>
      <c r="J14" s="332"/>
    </row>
    <row r="15" spans="1:10">
      <c r="A15" s="339"/>
      <c r="B15" s="337"/>
      <c r="C15" s="324"/>
      <c r="D15" s="327"/>
      <c r="E15" s="341"/>
      <c r="F15" s="329"/>
      <c r="G15" s="329"/>
      <c r="H15" s="329"/>
      <c r="I15" s="329"/>
      <c r="J15" s="332"/>
    </row>
    <row r="16" spans="1:10" ht="64.5" customHeight="1">
      <c r="A16" s="340"/>
      <c r="B16" s="169" t="str">
        <f>'PRIORIZACIÓN DE CAUSA'!B22</f>
        <v>Falta de autoridad y responsabilidad de los funcionarios del proceso</v>
      </c>
      <c r="C16" s="325"/>
      <c r="D16" s="163" t="s">
        <v>315</v>
      </c>
      <c r="E16" s="327"/>
      <c r="F16" s="330"/>
      <c r="G16" s="330"/>
      <c r="H16" s="330"/>
      <c r="I16" s="330"/>
      <c r="J16" s="333"/>
    </row>
    <row r="17" spans="1:10" ht="73.5" customHeight="1">
      <c r="A17" s="334" t="s">
        <v>356</v>
      </c>
      <c r="B17" s="162" t="str">
        <f>'PRIORIZACIÓN DE CAUSA'!B24</f>
        <v>Alta rotación de contratistas lo cual afecta la continuidad de los procesos</v>
      </c>
      <c r="C17" s="335" t="s">
        <v>359</v>
      </c>
      <c r="D17" s="177" t="s">
        <v>314</v>
      </c>
      <c r="E17" s="326" t="s">
        <v>348</v>
      </c>
      <c r="F17" s="321" t="s">
        <v>144</v>
      </c>
      <c r="G17" s="321" t="s">
        <v>145</v>
      </c>
      <c r="H17" s="321" t="s">
        <v>144</v>
      </c>
      <c r="I17" s="321" t="s">
        <v>144</v>
      </c>
      <c r="J17" s="322" t="str">
        <f>IF(F17="NA","GESTION",IF(G17="NA","GESTION",IF(H17="NA","GESTION",IF(I17="NA","GESTION",IF(F17&lt;&gt;"X"," ",IF(G17&lt;&gt;"X"," ",IF(H17&lt;&gt;"X"," ",IF(I17&lt;&gt;"X"," ","CORRUPCION"))))))))</f>
        <v>GESTION</v>
      </c>
    </row>
    <row r="18" spans="1:10" ht="73.5" customHeight="1">
      <c r="A18" s="334"/>
      <c r="B18" s="162" t="str">
        <f>'PRIORIZACIÓN DE CAUSA'!B23</f>
        <v>Falta de personal de planta para realizar seguimiento y control de las actividades</v>
      </c>
      <c r="C18" s="335"/>
      <c r="D18" s="189" t="s">
        <v>257</v>
      </c>
      <c r="E18" s="327"/>
      <c r="F18" s="321"/>
      <c r="G18" s="321"/>
      <c r="H18" s="321"/>
      <c r="I18" s="321"/>
      <c r="J18" s="322"/>
    </row>
  </sheetData>
  <mergeCells count="37">
    <mergeCell ref="A1:A4"/>
    <mergeCell ref="J1:J4"/>
    <mergeCell ref="A6:J6"/>
    <mergeCell ref="F1:I1"/>
    <mergeCell ref="F2:I2"/>
    <mergeCell ref="F3:I3"/>
    <mergeCell ref="F4:I4"/>
    <mergeCell ref="B1:E1"/>
    <mergeCell ref="B2:E4"/>
    <mergeCell ref="A17:A18"/>
    <mergeCell ref="C17:C18"/>
    <mergeCell ref="F17:F18"/>
    <mergeCell ref="E17:E18"/>
    <mergeCell ref="A10:A12"/>
    <mergeCell ref="F10:F12"/>
    <mergeCell ref="B14:B15"/>
    <mergeCell ref="A13:A16"/>
    <mergeCell ref="E11:E12"/>
    <mergeCell ref="C13:C16"/>
    <mergeCell ref="E13:E16"/>
    <mergeCell ref="F13:F16"/>
    <mergeCell ref="B7:J7"/>
    <mergeCell ref="B8:J8"/>
    <mergeCell ref="G17:G18"/>
    <mergeCell ref="H17:H18"/>
    <mergeCell ref="I17:I18"/>
    <mergeCell ref="J17:J18"/>
    <mergeCell ref="H10:H12"/>
    <mergeCell ref="I10:I12"/>
    <mergeCell ref="J10:J12"/>
    <mergeCell ref="C10:C12"/>
    <mergeCell ref="D14:D15"/>
    <mergeCell ref="H13:H16"/>
    <mergeCell ref="I13:I16"/>
    <mergeCell ref="J13:J16"/>
    <mergeCell ref="G10:G12"/>
    <mergeCell ref="G13:G16"/>
  </mergeCells>
  <pageMargins left="0.70866141732283472" right="0.70866141732283472" top="0.74803149606299213" bottom="0.74803149606299213" header="0.31496062992125984" footer="0.31496062992125984"/>
  <pageSetup paperSize="5" scale="60" orientation="landscape"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Hoja3!$A$2:$A$4</xm:f>
          </x14:formula1>
          <xm:sqref>F17:H18 F10:I13 I17:I18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18"/>
  <sheetViews>
    <sheetView topLeftCell="A9" zoomScaleNormal="100" zoomScalePageLayoutView="130" workbookViewId="0">
      <pane ySplit="1" topLeftCell="A11" activePane="bottomLeft" state="frozen"/>
      <selection activeCell="A9" sqref="A9"/>
      <selection pane="bottomLeft" activeCell="C10" sqref="C10:C12"/>
    </sheetView>
  </sheetViews>
  <sheetFormatPr baseColWidth="10" defaultColWidth="11.42578125" defaultRowHeight="15"/>
  <cols>
    <col min="1" max="1" width="31" customWidth="1"/>
    <col min="2" max="2" width="47.42578125" customWidth="1"/>
    <col min="3" max="3" width="27.28515625" customWidth="1"/>
    <col min="4" max="4" width="31.85546875" customWidth="1"/>
    <col min="5" max="5" width="15" customWidth="1"/>
    <col min="6" max="6" width="14.42578125" customWidth="1"/>
  </cols>
  <sheetData>
    <row r="1" spans="1:7" ht="28.5" customHeight="1">
      <c r="A1" s="218"/>
      <c r="B1" s="348" t="s">
        <v>0</v>
      </c>
      <c r="C1" s="348"/>
      <c r="D1" s="357" t="s">
        <v>1</v>
      </c>
      <c r="E1" s="357"/>
      <c r="F1" s="247"/>
    </row>
    <row r="2" spans="1:7">
      <c r="A2" s="219"/>
      <c r="B2" s="348" t="s">
        <v>76</v>
      </c>
      <c r="C2" s="348"/>
      <c r="D2" s="357" t="s">
        <v>30</v>
      </c>
      <c r="E2" s="357"/>
      <c r="F2" s="248"/>
    </row>
    <row r="3" spans="1:7" ht="15" customHeight="1">
      <c r="A3" s="219"/>
      <c r="B3" s="348"/>
      <c r="C3" s="348"/>
      <c r="D3" s="357" t="s">
        <v>3</v>
      </c>
      <c r="E3" s="357"/>
      <c r="F3" s="248"/>
    </row>
    <row r="4" spans="1:7" ht="15.75" thickBot="1">
      <c r="A4" s="220"/>
      <c r="B4" s="348"/>
      <c r="C4" s="348"/>
      <c r="D4" s="357" t="s">
        <v>4</v>
      </c>
      <c r="E4" s="357"/>
      <c r="F4" s="249"/>
    </row>
    <row r="5" spans="1:7" ht="15.75" thickBot="1"/>
    <row r="6" spans="1:7" s="64" customFormat="1" ht="15.75">
      <c r="A6" s="254" t="s">
        <v>77</v>
      </c>
      <c r="B6" s="255"/>
      <c r="C6" s="255"/>
      <c r="D6" s="345"/>
      <c r="E6" s="345"/>
      <c r="F6" s="256"/>
    </row>
    <row r="7" spans="1:7" s="64" customFormat="1" ht="25.5" customHeight="1">
      <c r="A7" s="20" t="s">
        <v>6</v>
      </c>
      <c r="B7" s="350"/>
      <c r="C7" s="350"/>
      <c r="D7" s="350"/>
      <c r="E7" s="350"/>
      <c r="F7" s="350"/>
    </row>
    <row r="8" spans="1:7" s="64" customFormat="1" ht="40.5" customHeight="1">
      <c r="A8" s="19" t="s">
        <v>8</v>
      </c>
      <c r="B8" s="350"/>
      <c r="C8" s="350"/>
      <c r="D8" s="350"/>
      <c r="E8" s="350"/>
      <c r="F8" s="350"/>
    </row>
    <row r="9" spans="1:7" ht="39.75" customHeight="1">
      <c r="A9" s="65" t="s">
        <v>70</v>
      </c>
      <c r="B9" s="65" t="s">
        <v>78</v>
      </c>
      <c r="C9" s="65" t="s">
        <v>79</v>
      </c>
      <c r="D9" s="66" t="s">
        <v>80</v>
      </c>
      <c r="E9" s="356" t="s">
        <v>81</v>
      </c>
      <c r="F9" s="356"/>
    </row>
    <row r="10" spans="1:7" ht="76.5" hidden="1" customHeight="1">
      <c r="A10" s="300" t="str">
        <f>'IDENTIFICACION(GyC)'!E11</f>
        <v>Posibilidad de generar baja cobertura para la promoción del desarrollo económico y la competividad para los emprendedores, empresarios y ciudadanos del municipio de Ibagué.</v>
      </c>
      <c r="B10" s="300" t="s">
        <v>351</v>
      </c>
      <c r="C10" s="275" t="s">
        <v>318</v>
      </c>
      <c r="D10" s="130">
        <f>'IDENTIFICACION(GyC)'!B10</f>
        <v>0</v>
      </c>
      <c r="E10" s="351">
        <f>'IDENTIFICACION(GyC)'!D10</f>
        <v>0</v>
      </c>
      <c r="F10" s="352"/>
    </row>
    <row r="11" spans="1:7" ht="76.5" customHeight="1">
      <c r="A11" s="300"/>
      <c r="B11" s="300"/>
      <c r="C11" s="275"/>
      <c r="D11" s="130" t="str">
        <f>'IDENTIFICACION(GyC)'!B11</f>
        <v>Falta de recursos para funcionamiento e inversión</v>
      </c>
      <c r="E11" s="358" t="str">
        <f>'IDENTIFICACION(GyC)'!D11</f>
        <v>Incumplimiento a metas del plan de desarrollo</v>
      </c>
      <c r="F11" s="358"/>
    </row>
    <row r="12" spans="1:7" ht="60.95" customHeight="1">
      <c r="A12" s="300"/>
      <c r="B12" s="300"/>
      <c r="C12" s="275"/>
      <c r="D12" s="130" t="str">
        <f>'IDENTIFICACION(GyC)'!B12</f>
        <v>Falta de planeación en cuanto a la ejecución física y presupuestal en las metas producto</v>
      </c>
      <c r="E12" s="351" t="str">
        <f>'IDENTIFICACION(GyC)'!D12</f>
        <v>Faltas disciplinarias y/o sanciones a las secretarias pertenecientes al proceso</v>
      </c>
      <c r="F12" s="352"/>
    </row>
    <row r="13" spans="1:7" ht="60.95" customHeight="1">
      <c r="A13" s="306" t="str">
        <f>'IDENTIFICACION(GyC)'!E13:E16</f>
        <v>Probabilidad de que se genere tráficos de influencia para selección de beneficiarios que no cumplan los requisitos establecidos</v>
      </c>
      <c r="B13" s="306" t="s">
        <v>349</v>
      </c>
      <c r="C13" s="353" t="s">
        <v>154</v>
      </c>
      <c r="D13" s="189" t="str">
        <f>'IDENTIFICACION(GyC)'!B13</f>
        <v>Influencia de grupos politicos que afectan la toma de decisiones</v>
      </c>
      <c r="E13" s="351" t="str">
        <f>'IDENTIFICACION(GyC)'!D13</f>
        <v>Sanciones disciplinarios, penales y fiscales</v>
      </c>
      <c r="F13" s="352"/>
    </row>
    <row r="14" spans="1:7" s="165" customFormat="1" ht="90" customHeight="1">
      <c r="A14" s="307"/>
      <c r="B14" s="307"/>
      <c r="C14" s="354"/>
      <c r="D14" s="161" t="str">
        <f>'IDENTIFICACION(GyC)'!B14:B15</f>
        <v>Falta de ética profesional y amiguismo</v>
      </c>
      <c r="E14" s="300" t="str">
        <f>'IDENTIFICACION(GyC)'!D14:D15</f>
        <v>Sanciones disciplinarios, penales y fiscales</v>
      </c>
      <c r="F14" s="300"/>
    </row>
    <row r="15" spans="1:7" s="165" customFormat="1" ht="90" customHeight="1">
      <c r="A15" s="308"/>
      <c r="B15" s="308"/>
      <c r="C15" s="355"/>
      <c r="D15" s="161" t="str">
        <f>'IDENTIFICACION(GyC)'!B16</f>
        <v>Falta de autoridad y responsabilidad de los funcionarios del proceso</v>
      </c>
      <c r="E15" s="272" t="str">
        <f>'IDENTIFICACION(GyC)'!D16</f>
        <v>Pérdida de imagen y credibilidad institucional</v>
      </c>
      <c r="F15" s="274"/>
    </row>
    <row r="16" spans="1:7" ht="51.75" customHeight="1">
      <c r="A16" s="300" t="str">
        <f>'IDENTIFICACION(GyC)'!E17</f>
        <v>Probabilidad de otorgar beneficios a unidades productivas o ideas de negocios que no cumplen con los requisitos establecidos</v>
      </c>
      <c r="B16" s="300" t="s">
        <v>350</v>
      </c>
      <c r="C16" s="349" t="s">
        <v>322</v>
      </c>
      <c r="D16" s="349" t="str">
        <f>'IDENTIFICACION(GyC)'!B17</f>
        <v>Alta rotación de contratistas lo cual afecta la continuidad de los procesos</v>
      </c>
      <c r="E16" s="349" t="str">
        <f>'IDENTIFICACION(GyC)'!D17</f>
        <v>Sanciones disciplinarios, penales y fiscales</v>
      </c>
      <c r="F16" s="349"/>
      <c r="G16" s="178"/>
    </row>
    <row r="17" spans="1:7" ht="51.75" customHeight="1">
      <c r="A17" s="300"/>
      <c r="B17" s="300"/>
      <c r="C17" s="349"/>
      <c r="D17" s="349"/>
      <c r="E17" s="349"/>
      <c r="F17" s="349"/>
      <c r="G17" s="178"/>
    </row>
    <row r="18" spans="1:7" ht="51.75" customHeight="1">
      <c r="A18" s="300"/>
      <c r="B18" s="300"/>
      <c r="C18" s="349"/>
      <c r="D18" s="179" t="str">
        <f>'IDENTIFICACION(GyC)'!B18</f>
        <v>Falta de personal de planta para realizar seguimiento y control de las actividades</v>
      </c>
      <c r="E18" s="300" t="str">
        <f>'IDENTIFICACION(GyC)'!D18:D18</f>
        <v>Incumplimiento a metas del plan de desarrollo</v>
      </c>
      <c r="F18" s="300"/>
    </row>
  </sheetData>
  <mergeCells count="30">
    <mergeCell ref="A6:F6"/>
    <mergeCell ref="A10:A12"/>
    <mergeCell ref="B10:B12"/>
    <mergeCell ref="E9:F9"/>
    <mergeCell ref="A1:A4"/>
    <mergeCell ref="B1:C1"/>
    <mergeCell ref="D1:E1"/>
    <mergeCell ref="F1:F4"/>
    <mergeCell ref="B2:C4"/>
    <mergeCell ref="D2:E2"/>
    <mergeCell ref="D3:E3"/>
    <mergeCell ref="D4:E4"/>
    <mergeCell ref="E10:F10"/>
    <mergeCell ref="E11:F11"/>
    <mergeCell ref="C10:C12"/>
    <mergeCell ref="B7:F7"/>
    <mergeCell ref="B8:F8"/>
    <mergeCell ref="E12:F12"/>
    <mergeCell ref="D16:D17"/>
    <mergeCell ref="E16:F17"/>
    <mergeCell ref="E15:F15"/>
    <mergeCell ref="B13:B15"/>
    <mergeCell ref="C13:C15"/>
    <mergeCell ref="E13:F13"/>
    <mergeCell ref="E14:F14"/>
    <mergeCell ref="A16:A18"/>
    <mergeCell ref="E18:F18"/>
    <mergeCell ref="C16:C18"/>
    <mergeCell ref="B16:B18"/>
    <mergeCell ref="A13:A15"/>
  </mergeCells>
  <pageMargins left="0.70866141732283472" right="0.70866141732283472" top="0.74803149606299213" bottom="0.74803149606299213" header="0.31496062992125984" footer="0.31496062992125984"/>
  <pageSetup paperSize="5" scale="60" orientation="landscape"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21"/>
  <sheetViews>
    <sheetView topLeftCell="A9" zoomScale="90" zoomScaleNormal="90" zoomScalePageLayoutView="140" workbookViewId="0">
      <pane ySplit="1" topLeftCell="A11" activePane="bottomLeft" state="frozen"/>
      <selection activeCell="A9" sqref="A9"/>
      <selection pane="bottomLeft" activeCell="A13" sqref="A13:B13"/>
    </sheetView>
  </sheetViews>
  <sheetFormatPr baseColWidth="10" defaultColWidth="11.42578125" defaultRowHeight="15"/>
  <cols>
    <col min="1" max="1" width="31.7109375" style="165" customWidth="1"/>
    <col min="2" max="2" width="21.7109375" style="165" customWidth="1"/>
    <col min="3" max="17" width="4" style="165" customWidth="1"/>
    <col min="18" max="18" width="7" style="165" customWidth="1"/>
    <col min="19" max="19" width="15.28515625" style="165" customWidth="1"/>
    <col min="20" max="20" width="18.85546875" style="165" customWidth="1"/>
    <col min="21" max="16384" width="11.42578125" style="165"/>
  </cols>
  <sheetData>
    <row r="1" spans="1:20" ht="27.75" customHeight="1">
      <c r="A1" s="218"/>
      <c r="B1" s="243" t="s">
        <v>0</v>
      </c>
      <c r="C1" s="244"/>
      <c r="D1" s="244"/>
      <c r="E1" s="244"/>
      <c r="F1" s="244"/>
      <c r="G1" s="244"/>
      <c r="H1" s="244"/>
      <c r="I1" s="244"/>
      <c r="J1" s="244"/>
      <c r="K1" s="244"/>
      <c r="L1" s="244"/>
      <c r="M1" s="244"/>
      <c r="N1" s="244"/>
      <c r="O1" s="244"/>
      <c r="P1" s="364"/>
      <c r="Q1" s="300" t="s">
        <v>83</v>
      </c>
      <c r="R1" s="300"/>
      <c r="S1" s="300"/>
      <c r="T1" s="342"/>
    </row>
    <row r="2" spans="1:20" ht="20.25" customHeight="1">
      <c r="A2" s="219"/>
      <c r="B2" s="245"/>
      <c r="C2" s="246"/>
      <c r="D2" s="246"/>
      <c r="E2" s="246"/>
      <c r="F2" s="246"/>
      <c r="G2" s="246"/>
      <c r="H2" s="246"/>
      <c r="I2" s="246"/>
      <c r="J2" s="246"/>
      <c r="K2" s="246"/>
      <c r="L2" s="246"/>
      <c r="M2" s="246"/>
      <c r="N2" s="246"/>
      <c r="O2" s="246"/>
      <c r="P2" s="296"/>
      <c r="Q2" s="300" t="s">
        <v>30</v>
      </c>
      <c r="R2" s="300"/>
      <c r="S2" s="300"/>
      <c r="T2" s="343"/>
    </row>
    <row r="3" spans="1:20" ht="18.75" customHeight="1">
      <c r="A3" s="219"/>
      <c r="B3" s="250" t="s">
        <v>84</v>
      </c>
      <c r="C3" s="251"/>
      <c r="D3" s="251"/>
      <c r="E3" s="251"/>
      <c r="F3" s="251"/>
      <c r="G3" s="251"/>
      <c r="H3" s="251"/>
      <c r="I3" s="251"/>
      <c r="J3" s="251"/>
      <c r="K3" s="251"/>
      <c r="L3" s="251"/>
      <c r="M3" s="251"/>
      <c r="N3" s="251"/>
      <c r="O3" s="251"/>
      <c r="P3" s="295"/>
      <c r="Q3" s="300" t="s">
        <v>3</v>
      </c>
      <c r="R3" s="300"/>
      <c r="S3" s="300"/>
      <c r="T3" s="343"/>
    </row>
    <row r="4" spans="1:20" ht="19.5" customHeight="1" thickBot="1">
      <c r="A4" s="220"/>
      <c r="B4" s="252"/>
      <c r="C4" s="253"/>
      <c r="D4" s="253"/>
      <c r="E4" s="253"/>
      <c r="F4" s="253"/>
      <c r="G4" s="253"/>
      <c r="H4" s="253"/>
      <c r="I4" s="253"/>
      <c r="J4" s="253"/>
      <c r="K4" s="253"/>
      <c r="L4" s="253"/>
      <c r="M4" s="253"/>
      <c r="N4" s="253"/>
      <c r="O4" s="253"/>
      <c r="P4" s="365"/>
      <c r="Q4" s="300" t="s">
        <v>4</v>
      </c>
      <c r="R4" s="300"/>
      <c r="S4" s="300"/>
      <c r="T4" s="344"/>
    </row>
    <row r="5" spans="1:20" ht="15.75" thickBot="1"/>
    <row r="6" spans="1:20" ht="15.75">
      <c r="A6" s="372" t="s">
        <v>85</v>
      </c>
      <c r="B6" s="373"/>
      <c r="C6" s="373"/>
      <c r="D6" s="373"/>
      <c r="E6" s="373"/>
      <c r="F6" s="373"/>
      <c r="G6" s="373"/>
      <c r="H6" s="373"/>
      <c r="I6" s="373"/>
      <c r="J6" s="373"/>
      <c r="K6" s="373"/>
      <c r="L6" s="373"/>
      <c r="M6" s="373"/>
      <c r="N6" s="373"/>
      <c r="O6" s="374"/>
      <c r="P6" s="374"/>
      <c r="Q6" s="374"/>
      <c r="R6" s="374"/>
      <c r="S6" s="374"/>
      <c r="T6" s="375"/>
    </row>
    <row r="7" spans="1:20" ht="33" customHeight="1">
      <c r="A7" s="171" t="s">
        <v>6</v>
      </c>
      <c r="B7" s="361"/>
      <c r="C7" s="362"/>
      <c r="D7" s="362"/>
      <c r="E7" s="362"/>
      <c r="F7" s="362"/>
      <c r="G7" s="362"/>
      <c r="H7" s="362"/>
      <c r="I7" s="362"/>
      <c r="J7" s="362"/>
      <c r="K7" s="362"/>
      <c r="L7" s="362"/>
      <c r="M7" s="362"/>
      <c r="N7" s="362"/>
      <c r="O7" s="362"/>
      <c r="P7" s="362"/>
      <c r="Q7" s="362"/>
      <c r="R7" s="362"/>
      <c r="S7" s="362"/>
      <c r="T7" s="363"/>
    </row>
    <row r="8" spans="1:20" ht="33" customHeight="1">
      <c r="A8" s="172" t="s">
        <v>8</v>
      </c>
      <c r="B8" s="361"/>
      <c r="C8" s="362"/>
      <c r="D8" s="362"/>
      <c r="E8" s="362"/>
      <c r="F8" s="362"/>
      <c r="G8" s="362"/>
      <c r="H8" s="362"/>
      <c r="I8" s="362"/>
      <c r="J8" s="362"/>
      <c r="K8" s="362"/>
      <c r="L8" s="362"/>
      <c r="M8" s="362"/>
      <c r="N8" s="362"/>
      <c r="O8" s="362"/>
      <c r="P8" s="362"/>
      <c r="Q8" s="362"/>
      <c r="R8" s="362"/>
      <c r="S8" s="362"/>
      <c r="T8" s="363"/>
    </row>
    <row r="9" spans="1:20" ht="37.5" customHeight="1">
      <c r="A9" s="366" t="s">
        <v>70</v>
      </c>
      <c r="B9" s="366"/>
      <c r="C9" s="368" t="s">
        <v>86</v>
      </c>
      <c r="D9" s="369"/>
      <c r="E9" s="369"/>
      <c r="F9" s="369"/>
      <c r="G9" s="369"/>
      <c r="H9" s="369"/>
      <c r="I9" s="369"/>
      <c r="J9" s="369"/>
      <c r="K9" s="369"/>
      <c r="L9" s="369"/>
      <c r="M9" s="369"/>
      <c r="N9" s="369"/>
      <c r="O9" s="369"/>
      <c r="P9" s="369"/>
      <c r="Q9" s="369"/>
      <c r="R9" s="369"/>
      <c r="S9" s="369"/>
      <c r="T9" s="369"/>
    </row>
    <row r="10" spans="1:20" ht="25.5" customHeight="1">
      <c r="A10" s="367"/>
      <c r="B10" s="367"/>
      <c r="C10" s="95" t="s">
        <v>44</v>
      </c>
      <c r="D10" s="95" t="s">
        <v>45</v>
      </c>
      <c r="E10" s="95" t="s">
        <v>46</v>
      </c>
      <c r="F10" s="95" t="s">
        <v>47</v>
      </c>
      <c r="G10" s="95" t="s">
        <v>48</v>
      </c>
      <c r="H10" s="95" t="s">
        <v>49</v>
      </c>
      <c r="I10" s="95" t="s">
        <v>50</v>
      </c>
      <c r="J10" s="95" t="s">
        <v>51</v>
      </c>
      <c r="K10" s="95" t="s">
        <v>52</v>
      </c>
      <c r="L10" s="95" t="s">
        <v>53</v>
      </c>
      <c r="M10" s="95" t="s">
        <v>54</v>
      </c>
      <c r="N10" s="95" t="s">
        <v>55</v>
      </c>
      <c r="O10" s="95" t="s">
        <v>56</v>
      </c>
      <c r="P10" s="95" t="s">
        <v>57</v>
      </c>
      <c r="Q10" s="95" t="s">
        <v>58</v>
      </c>
      <c r="R10" s="95" t="s">
        <v>59</v>
      </c>
      <c r="S10" s="90" t="s">
        <v>60</v>
      </c>
      <c r="T10" s="96" t="s">
        <v>87</v>
      </c>
    </row>
    <row r="11" spans="1:20" ht="78" customHeight="1">
      <c r="A11" s="370" t="str">
        <f>DESCRIPCION!A10</f>
        <v>Posibilidad de generar baja cobertura para la promoción del desarrollo económico y la competividad para los emprendedores, empresarios y ciudadanos del municipio de Ibagué.</v>
      </c>
      <c r="B11" s="371"/>
      <c r="C11" s="173">
        <v>3</v>
      </c>
      <c r="D11" s="173">
        <v>4</v>
      </c>
      <c r="E11" s="173">
        <v>3</v>
      </c>
      <c r="F11" s="173">
        <v>4</v>
      </c>
      <c r="G11" s="173">
        <v>4</v>
      </c>
      <c r="H11" s="173"/>
      <c r="I11" s="173"/>
      <c r="J11" s="173"/>
      <c r="K11" s="173"/>
      <c r="L11" s="173"/>
      <c r="M11" s="173"/>
      <c r="N11" s="173"/>
      <c r="O11" s="173"/>
      <c r="P11" s="173"/>
      <c r="Q11" s="173"/>
      <c r="R11" s="170">
        <f>SUM(C11:Q11)</f>
        <v>18</v>
      </c>
      <c r="S11" s="175">
        <f>IF(ISERROR(AVERAGE(C11:Q11)),0,AVERAGE(C11:Q11))</f>
        <v>3.6</v>
      </c>
      <c r="T11" s="51" t="str">
        <f>IF(AND(S11&gt;=1,S11&lt;2),"Rara Vez",IF(AND(S11&gt;=2,S11&lt;3),"Improbable",IF(AND(S11&gt;=3,S11&lt;4),"Posible",IF(AND(S11&gt;=4,S11&lt;5),"Probable",IF(AND(S11=5),"Casi Seguro"," ")))))</f>
        <v>Posible</v>
      </c>
    </row>
    <row r="12" spans="1:20" ht="80.099999999999994" customHeight="1">
      <c r="A12" s="370" t="str">
        <f>DESCRIPCION!A13</f>
        <v>Probabilidad de que se genere tráficos de influencia para selección de beneficiarios que no cumplan los requisitos establecidos</v>
      </c>
      <c r="B12" s="371"/>
      <c r="C12" s="173">
        <v>4</v>
      </c>
      <c r="D12" s="173">
        <v>5</v>
      </c>
      <c r="E12" s="173">
        <v>3</v>
      </c>
      <c r="F12" s="173">
        <v>5</v>
      </c>
      <c r="G12" s="173">
        <v>5</v>
      </c>
      <c r="H12" s="173"/>
      <c r="I12" s="173"/>
      <c r="J12" s="173"/>
      <c r="K12" s="173"/>
      <c r="L12" s="173"/>
      <c r="M12" s="173"/>
      <c r="N12" s="173"/>
      <c r="O12" s="173"/>
      <c r="P12" s="173"/>
      <c r="Q12" s="173"/>
      <c r="R12" s="170">
        <f t="shared" ref="R12:R21" si="0">SUM(C12:Q12)</f>
        <v>22</v>
      </c>
      <c r="S12" s="175">
        <f t="shared" ref="S12:S21" si="1">IF(ISERROR(AVERAGE(C12:Q12)),0,AVERAGE(C12:Q12))</f>
        <v>4.4000000000000004</v>
      </c>
      <c r="T12" s="51" t="str">
        <f t="shared" ref="T12:T21" si="2">IF(AND(S12&gt;=1,S12&lt;2),"Rara Vez",IF(AND(S12&gt;=2,S12&lt;3),"Improbable",IF(AND(S12&gt;=3,S12&lt;4),"Posible",IF(AND(S12&gt;=4,S12&lt;5),"Probable",IF(AND(S12=5),"Casi Seguro"," ")))))</f>
        <v>Probable</v>
      </c>
    </row>
    <row r="13" spans="1:20" ht="69.95" customHeight="1">
      <c r="A13" s="370" t="str">
        <f>DESCRIPCION!A16</f>
        <v>Probabilidad de otorgar beneficios a unidades productivas o ideas de negocios que no cumplen con los requisitos establecidos</v>
      </c>
      <c r="B13" s="371"/>
      <c r="C13" s="173">
        <v>4</v>
      </c>
      <c r="D13" s="173">
        <v>4</v>
      </c>
      <c r="E13" s="173">
        <v>4</v>
      </c>
      <c r="F13" s="173">
        <v>4</v>
      </c>
      <c r="G13" s="173">
        <v>4</v>
      </c>
      <c r="H13" s="173"/>
      <c r="I13" s="173"/>
      <c r="J13" s="173"/>
      <c r="K13" s="173"/>
      <c r="L13" s="173"/>
      <c r="M13" s="173"/>
      <c r="N13" s="173"/>
      <c r="O13" s="173"/>
      <c r="P13" s="173"/>
      <c r="Q13" s="173"/>
      <c r="R13" s="164">
        <f t="shared" si="0"/>
        <v>20</v>
      </c>
      <c r="S13" s="174">
        <f t="shared" si="1"/>
        <v>4</v>
      </c>
      <c r="T13" s="51" t="str">
        <f t="shared" si="2"/>
        <v>Probable</v>
      </c>
    </row>
    <row r="14" spans="1:20" ht="65.25" customHeight="1">
      <c r="A14" s="370"/>
      <c r="B14" s="371"/>
      <c r="C14" s="173"/>
      <c r="D14" s="173"/>
      <c r="E14" s="173"/>
      <c r="F14" s="173"/>
      <c r="G14" s="173"/>
      <c r="H14" s="173"/>
      <c r="I14" s="173"/>
      <c r="J14" s="173"/>
      <c r="K14" s="173"/>
      <c r="L14" s="173"/>
      <c r="M14" s="173"/>
      <c r="N14" s="173"/>
      <c r="O14" s="173"/>
      <c r="P14" s="173"/>
      <c r="Q14" s="173"/>
      <c r="R14" s="164">
        <f t="shared" si="0"/>
        <v>0</v>
      </c>
      <c r="S14" s="174">
        <f t="shared" si="1"/>
        <v>0</v>
      </c>
      <c r="T14" s="51" t="str">
        <f t="shared" si="2"/>
        <v xml:space="preserve"> </v>
      </c>
    </row>
    <row r="15" spans="1:20" ht="39.75" customHeight="1">
      <c r="A15" s="359"/>
      <c r="B15" s="360"/>
      <c r="C15" s="173"/>
      <c r="D15" s="173"/>
      <c r="E15" s="173"/>
      <c r="F15" s="173"/>
      <c r="G15" s="173"/>
      <c r="H15" s="173"/>
      <c r="I15" s="173"/>
      <c r="J15" s="173"/>
      <c r="K15" s="173"/>
      <c r="L15" s="173"/>
      <c r="M15" s="173"/>
      <c r="N15" s="173"/>
      <c r="O15" s="173"/>
      <c r="P15" s="173"/>
      <c r="Q15" s="173"/>
      <c r="R15" s="164">
        <f t="shared" si="0"/>
        <v>0</v>
      </c>
      <c r="S15" s="174">
        <f t="shared" si="1"/>
        <v>0</v>
      </c>
      <c r="T15" s="51" t="str">
        <f t="shared" si="2"/>
        <v xml:space="preserve"> </v>
      </c>
    </row>
    <row r="16" spans="1:20" ht="39.75" customHeight="1">
      <c r="A16" s="359"/>
      <c r="B16" s="360"/>
      <c r="C16" s="173"/>
      <c r="D16" s="173"/>
      <c r="E16" s="173"/>
      <c r="F16" s="173"/>
      <c r="G16" s="173"/>
      <c r="H16" s="173"/>
      <c r="I16" s="173"/>
      <c r="J16" s="173"/>
      <c r="K16" s="173"/>
      <c r="L16" s="173"/>
      <c r="M16" s="173"/>
      <c r="N16" s="173"/>
      <c r="O16" s="173"/>
      <c r="P16" s="173"/>
      <c r="Q16" s="173"/>
      <c r="R16" s="164">
        <f t="shared" si="0"/>
        <v>0</v>
      </c>
      <c r="S16" s="174">
        <f t="shared" si="1"/>
        <v>0</v>
      </c>
      <c r="T16" s="51" t="str">
        <f t="shared" si="2"/>
        <v xml:space="preserve"> </v>
      </c>
    </row>
    <row r="17" spans="1:20" ht="39.75" customHeight="1">
      <c r="A17" s="359"/>
      <c r="B17" s="360"/>
      <c r="C17" s="173"/>
      <c r="D17" s="173"/>
      <c r="E17" s="173"/>
      <c r="F17" s="173"/>
      <c r="G17" s="173"/>
      <c r="H17" s="173"/>
      <c r="I17" s="173"/>
      <c r="J17" s="173"/>
      <c r="K17" s="173"/>
      <c r="L17" s="173"/>
      <c r="M17" s="173"/>
      <c r="N17" s="173"/>
      <c r="O17" s="173"/>
      <c r="P17" s="173"/>
      <c r="Q17" s="173"/>
      <c r="R17" s="164">
        <f t="shared" si="0"/>
        <v>0</v>
      </c>
      <c r="S17" s="174">
        <f t="shared" si="1"/>
        <v>0</v>
      </c>
      <c r="T17" s="51" t="str">
        <f t="shared" si="2"/>
        <v xml:space="preserve"> </v>
      </c>
    </row>
    <row r="18" spans="1:20" ht="39.75" customHeight="1">
      <c r="A18" s="359"/>
      <c r="B18" s="360"/>
      <c r="C18" s="173"/>
      <c r="D18" s="173"/>
      <c r="E18" s="173"/>
      <c r="F18" s="173"/>
      <c r="G18" s="173"/>
      <c r="H18" s="173"/>
      <c r="I18" s="173"/>
      <c r="J18" s="173"/>
      <c r="K18" s="173"/>
      <c r="L18" s="173"/>
      <c r="M18" s="173"/>
      <c r="N18" s="173"/>
      <c r="O18" s="173"/>
      <c r="P18" s="173"/>
      <c r="Q18" s="173"/>
      <c r="R18" s="164">
        <f t="shared" si="0"/>
        <v>0</v>
      </c>
      <c r="S18" s="174">
        <f t="shared" si="1"/>
        <v>0</v>
      </c>
      <c r="T18" s="51" t="str">
        <f t="shared" si="2"/>
        <v xml:space="preserve"> </v>
      </c>
    </row>
    <row r="19" spans="1:20" ht="39.75" customHeight="1">
      <c r="A19" s="359"/>
      <c r="B19" s="360"/>
      <c r="C19" s="173"/>
      <c r="D19" s="173"/>
      <c r="E19" s="173"/>
      <c r="F19" s="173"/>
      <c r="G19" s="173"/>
      <c r="H19" s="173"/>
      <c r="I19" s="173"/>
      <c r="J19" s="173"/>
      <c r="K19" s="173"/>
      <c r="L19" s="173"/>
      <c r="M19" s="173"/>
      <c r="N19" s="173"/>
      <c r="O19" s="173"/>
      <c r="P19" s="173"/>
      <c r="Q19" s="173"/>
      <c r="R19" s="164">
        <f t="shared" si="0"/>
        <v>0</v>
      </c>
      <c r="S19" s="174">
        <f t="shared" si="1"/>
        <v>0</v>
      </c>
      <c r="T19" s="51" t="str">
        <f t="shared" si="2"/>
        <v xml:space="preserve"> </v>
      </c>
    </row>
    <row r="20" spans="1:20" ht="39.75" customHeight="1">
      <c r="A20" s="359"/>
      <c r="B20" s="360"/>
      <c r="C20" s="173"/>
      <c r="D20" s="173"/>
      <c r="E20" s="173"/>
      <c r="F20" s="173"/>
      <c r="G20" s="173"/>
      <c r="H20" s="173"/>
      <c r="I20" s="173"/>
      <c r="J20" s="173"/>
      <c r="K20" s="173"/>
      <c r="L20" s="173"/>
      <c r="M20" s="173"/>
      <c r="N20" s="173"/>
      <c r="O20" s="173"/>
      <c r="P20" s="173"/>
      <c r="Q20" s="173"/>
      <c r="R20" s="164">
        <f t="shared" si="0"/>
        <v>0</v>
      </c>
      <c r="S20" s="174">
        <f t="shared" si="1"/>
        <v>0</v>
      </c>
      <c r="T20" s="51" t="str">
        <f t="shared" si="2"/>
        <v xml:space="preserve"> </v>
      </c>
    </row>
    <row r="21" spans="1:20" ht="39.75" customHeight="1">
      <c r="A21" s="359"/>
      <c r="B21" s="360"/>
      <c r="C21" s="173"/>
      <c r="D21" s="173"/>
      <c r="E21" s="173"/>
      <c r="F21" s="173"/>
      <c r="G21" s="173"/>
      <c r="H21" s="173"/>
      <c r="I21" s="173"/>
      <c r="J21" s="173"/>
      <c r="K21" s="173"/>
      <c r="L21" s="173"/>
      <c r="M21" s="173"/>
      <c r="N21" s="173"/>
      <c r="O21" s="173"/>
      <c r="P21" s="173"/>
      <c r="Q21" s="173"/>
      <c r="R21" s="164">
        <f t="shared" si="0"/>
        <v>0</v>
      </c>
      <c r="S21" s="174">
        <f t="shared" si="1"/>
        <v>0</v>
      </c>
      <c r="T21" s="51" t="str">
        <f t="shared" si="2"/>
        <v xml:space="preserve"> </v>
      </c>
    </row>
  </sheetData>
  <mergeCells count="24">
    <mergeCell ref="T1:T4"/>
    <mergeCell ref="A6:T6"/>
    <mergeCell ref="A14:B14"/>
    <mergeCell ref="Q1:S1"/>
    <mergeCell ref="Q2:S2"/>
    <mergeCell ref="Q3:S3"/>
    <mergeCell ref="Q4:S4"/>
    <mergeCell ref="A1:A4"/>
    <mergeCell ref="A20:B20"/>
    <mergeCell ref="A21:B21"/>
    <mergeCell ref="B7:T7"/>
    <mergeCell ref="B8:T8"/>
    <mergeCell ref="B1:P2"/>
    <mergeCell ref="B3:P4"/>
    <mergeCell ref="A9:B10"/>
    <mergeCell ref="C9:T9"/>
    <mergeCell ref="A15:B15"/>
    <mergeCell ref="A16:B16"/>
    <mergeCell ref="A17:B17"/>
    <mergeCell ref="A18:B18"/>
    <mergeCell ref="A19:B19"/>
    <mergeCell ref="A11:B11"/>
    <mergeCell ref="A12:B12"/>
    <mergeCell ref="A13:B13"/>
  </mergeCells>
  <dataValidations count="1">
    <dataValidation type="whole" allowBlank="1" showInputMessage="1" showErrorMessage="1" sqref="C11:Q21">
      <formula1>1</formula1>
      <formula2>5</formula2>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2"/>
  <sheetViews>
    <sheetView topLeftCell="A9" zoomScale="110" zoomScaleNormal="110" zoomScalePageLayoutView="140" workbookViewId="0">
      <pane ySplit="1" topLeftCell="A10" activePane="bottomLeft" state="frozen"/>
      <selection activeCell="A9" sqref="A9"/>
      <selection pane="bottomLeft" activeCell="A12" sqref="A12"/>
    </sheetView>
  </sheetViews>
  <sheetFormatPr baseColWidth="10" defaultColWidth="11.42578125" defaultRowHeight="15"/>
  <cols>
    <col min="1" max="1" width="34" customWidth="1"/>
    <col min="2" max="2" width="22.42578125" customWidth="1"/>
    <col min="3" max="3" width="24.140625" customWidth="1"/>
    <col min="4" max="4" width="32.7109375" customWidth="1"/>
    <col min="5" max="5" width="39.42578125" customWidth="1"/>
    <col min="6" max="6" width="17.85546875" customWidth="1"/>
  </cols>
  <sheetData>
    <row r="1" spans="1:6" ht="22.5" customHeight="1">
      <c r="A1" s="383"/>
      <c r="B1" s="379" t="s">
        <v>0</v>
      </c>
      <c r="C1" s="244"/>
      <c r="D1" s="364"/>
      <c r="E1" s="57" t="s">
        <v>88</v>
      </c>
      <c r="F1" s="247"/>
    </row>
    <row r="2" spans="1:6" ht="15.75" customHeight="1">
      <c r="A2" s="383"/>
      <c r="B2" s="380"/>
      <c r="C2" s="309"/>
      <c r="D2" s="381"/>
      <c r="E2" s="58" t="s">
        <v>2</v>
      </c>
      <c r="F2" s="248"/>
    </row>
    <row r="3" spans="1:6" ht="15" customHeight="1">
      <c r="A3" s="383"/>
      <c r="B3" s="380" t="s">
        <v>89</v>
      </c>
      <c r="C3" s="309"/>
      <c r="D3" s="381"/>
      <c r="E3" s="58" t="s">
        <v>90</v>
      </c>
      <c r="F3" s="248"/>
    </row>
    <row r="4" spans="1:6" ht="15.75" customHeight="1" thickBot="1">
      <c r="A4" s="383"/>
      <c r="B4" s="382"/>
      <c r="C4" s="253"/>
      <c r="D4" s="365"/>
      <c r="E4" s="59" t="s">
        <v>4</v>
      </c>
      <c r="F4" s="249"/>
    </row>
    <row r="6" spans="1:6" ht="33" customHeight="1">
      <c r="A6" s="100" t="s">
        <v>6</v>
      </c>
      <c r="B6" s="361"/>
      <c r="C6" s="362"/>
      <c r="D6" s="362"/>
      <c r="E6" s="362"/>
      <c r="F6" s="362"/>
    </row>
    <row r="7" spans="1:6" ht="33" customHeight="1">
      <c r="A7" s="101" t="s">
        <v>8</v>
      </c>
      <c r="B7" s="361"/>
      <c r="C7" s="362"/>
      <c r="D7" s="362"/>
      <c r="E7" s="362"/>
      <c r="F7" s="362"/>
    </row>
    <row r="8" spans="1:6" ht="15.75" thickBot="1"/>
    <row r="9" spans="1:6" ht="51" customHeight="1">
      <c r="A9" s="389" t="s">
        <v>91</v>
      </c>
      <c r="B9" s="384" t="s">
        <v>92</v>
      </c>
      <c r="C9" s="384" t="s">
        <v>93</v>
      </c>
      <c r="D9" s="384"/>
      <c r="E9" s="384"/>
      <c r="F9" s="386"/>
    </row>
    <row r="10" spans="1:6">
      <c r="A10" s="390"/>
      <c r="B10" s="385"/>
      <c r="C10" s="385" t="s">
        <v>94</v>
      </c>
      <c r="D10" s="385"/>
      <c r="E10" s="387" t="s">
        <v>95</v>
      </c>
      <c r="F10" s="388"/>
    </row>
    <row r="11" spans="1:6" ht="174" customHeight="1">
      <c r="A11" s="131" t="str">
        <f>PROBABILIDAD!A11</f>
        <v>Posibilidad de generar baja cobertura para la promoción del desarrollo económico y la competividad para los emprendedores, empresarios y ciudadanos del municipio de Ibagué.</v>
      </c>
      <c r="B11" s="93" t="s">
        <v>158</v>
      </c>
      <c r="C11" s="376" t="str">
        <f>IF(B11="5. CATASTROFICO",+Hoja3!$C$28,IF(B11="4. MAYOR",+Hoja3!$C$29,IF(B11="3. MODERADO",+Hoja3!$C$30,IF(B11="2. MENOR",+Hoja3!$C$31,IF(B11="1. INSIGNIFICANTE",Hoja3!$C$32," ")))))</f>
        <v>*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v>
      </c>
      <c r="D11" s="376"/>
      <c r="E11" s="377" t="str">
        <f>IF(B11="5. CATASTROFICO",+Hoja3!$B$28,IF(B11="4. MAYOR",+Hoja3!$B$29,IF(B11="3. MODERADO",+Hoja3!$B$30,IF(B11="2. MENOR",+Hoja3!$B$31,IF(B11="1. INSIGNIFICANTE",Hoja3!$B$32," ")))))</f>
        <v>*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v>
      </c>
      <c r="F11" s="378"/>
    </row>
    <row r="12" spans="1:6" ht="174" customHeight="1">
      <c r="A12" s="131" t="str">
        <f>PROBABILIDAD!A13</f>
        <v>Probabilidad de otorgar beneficios a unidades productivas o ideas de negocios que no cumplen con los requisitos establecidos</v>
      </c>
      <c r="B12" s="93" t="s">
        <v>157</v>
      </c>
      <c r="C12" s="376" t="str">
        <f>IF(B12="5. CATASTROFICO",+Hoja3!$C$28,IF(B12="4. MAYOR",+Hoja3!$C$29,IF(B12="3. MODERADO",+Hoja3!$C$30,IF(B12="2. MENOR",+Hoja3!$C$31,IF(B12="1. INSIGNIFICANTE",Hoja3!$C$32," ")))))</f>
        <v>*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v>
      </c>
      <c r="D12" s="376"/>
      <c r="E12" s="377" t="str">
        <f>IF(B12="5. CATASTROFICO",+Hoja3!$B$28,IF(B12="4. MAYOR",+Hoja3!$B$29,IF(B12="3. MODERADO",+Hoja3!$B$30,IF(B12="2. MENOR",+Hoja3!$B$31,IF(B12="1. INSIGNIFICANTE",Hoja3!$B$32," ")))))</f>
        <v>*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v>
      </c>
      <c r="F12" s="378"/>
    </row>
  </sheetData>
  <mergeCells count="15">
    <mergeCell ref="C12:D12"/>
    <mergeCell ref="E12:F12"/>
    <mergeCell ref="B1:D2"/>
    <mergeCell ref="B3:D4"/>
    <mergeCell ref="A1:A4"/>
    <mergeCell ref="B7:F7"/>
    <mergeCell ref="C11:D11"/>
    <mergeCell ref="E11:F11"/>
    <mergeCell ref="B6:F6"/>
    <mergeCell ref="B9:B10"/>
    <mergeCell ref="C9:F9"/>
    <mergeCell ref="C10:D10"/>
    <mergeCell ref="E10:F10"/>
    <mergeCell ref="F1:F4"/>
    <mergeCell ref="A9:A10"/>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Hoja3!$A$20:$A$25</xm:f>
          </x14:formula1>
          <xm:sqref>B11:B12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CONTEXTO</vt:lpstr>
      <vt:lpstr>matriz definicion riesgo</vt:lpstr>
      <vt:lpstr>IDENTIFICACION</vt:lpstr>
      <vt:lpstr>PRIORIZACIÓN DE CAUSA</vt:lpstr>
      <vt:lpstr>DOFA</vt:lpstr>
      <vt:lpstr>IDENTIFICACION(GyC)</vt:lpstr>
      <vt:lpstr>DESCRIPCION</vt:lpstr>
      <vt:lpstr>PROBABILIDAD</vt:lpstr>
      <vt:lpstr> IMPACTO RIESGOS GESTION</vt:lpstr>
      <vt:lpstr> IMPACTO RIESGOS CORRUPCION</vt:lpstr>
      <vt:lpstr>VALORACION RIESGO (1)</vt:lpstr>
      <vt:lpstr>VALORACION RIESGO (2)</vt:lpstr>
      <vt:lpstr>VALORACION RIESGO (3)</vt:lpstr>
      <vt:lpstr>Hoja3</vt:lpstr>
      <vt:lpstr>CONTROLES Y EVALUACION</vt:lpstr>
      <vt:lpstr>SOLIDEZ DE LOS CONTROLES</vt:lpstr>
      <vt:lpstr>MAPA DE RIESGO ADMON</vt:lpstr>
      <vt:lpstr>DESCRIPCION!Títulos_a_imprimir</vt:lpstr>
      <vt:lpstr>'IDENTIFICACION(GyC)'!Títulos_a_imprimir</vt:lpstr>
    </vt:vector>
  </TitlesOfParts>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PLANEACION5</dc:creator>
  <cp:lastModifiedBy>Equipo1</cp:lastModifiedBy>
  <cp:revision/>
  <cp:lastPrinted>2018-11-20T15:55:57Z</cp:lastPrinted>
  <dcterms:created xsi:type="dcterms:W3CDTF">2014-12-30T19:27:19Z</dcterms:created>
  <dcterms:modified xsi:type="dcterms:W3CDTF">2019-02-21T21:02:08Z</dcterms:modified>
</cp:coreProperties>
</file>