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firstSheet="13" activeTab="17"/>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1" i="26" l="1"/>
  <c r="C11" i="26"/>
  <c r="A14" i="22" l="1"/>
  <c r="B13" i="20"/>
  <c r="B7" i="3" l="1"/>
  <c r="B7" i="26" s="1"/>
  <c r="B6" i="3"/>
  <c r="B6" i="26" s="1"/>
  <c r="A77" i="3" l="1"/>
  <c r="A66" i="3"/>
  <c r="A55" i="3"/>
  <c r="A12" i="22"/>
  <c r="A44" i="3" s="1"/>
  <c r="A33" i="3" l="1"/>
  <c r="B9" i="17"/>
  <c r="B9" i="18"/>
  <c r="B8" i="18"/>
  <c r="B8" i="17" s="1"/>
  <c r="B7" i="18"/>
  <c r="B7" i="17" s="1"/>
  <c r="A13" i="13"/>
  <c r="A13" i="8"/>
  <c r="E15" i="22"/>
  <c r="E16" i="22"/>
  <c r="E14" i="22"/>
  <c r="A12" i="13" l="1"/>
  <c r="E13" i="22"/>
  <c r="E12" i="22"/>
  <c r="A12" i="8"/>
  <c r="A34" i="25" s="1"/>
  <c r="E11" i="22"/>
  <c r="E10" i="22"/>
  <c r="A10" i="22"/>
  <c r="A11" i="8" s="1"/>
  <c r="A11" i="25" s="1"/>
  <c r="E13" i="23"/>
  <c r="C35" i="23"/>
  <c r="C36" i="23"/>
  <c r="C37" i="23"/>
  <c r="C38" i="23"/>
  <c r="C34" i="23"/>
  <c r="E14" i="23"/>
  <c r="E11" i="23"/>
  <c r="E12" i="23"/>
  <c r="E10" i="23"/>
  <c r="B29" i="24"/>
  <c r="B30" i="24"/>
  <c r="B31" i="24"/>
  <c r="B11" i="20" s="1"/>
  <c r="D11" i="22" s="1"/>
  <c r="B22" i="3" s="1"/>
  <c r="B32" i="24"/>
  <c r="B28" i="24"/>
  <c r="B17" i="24"/>
  <c r="B15" i="20" s="1"/>
  <c r="D15" i="22" s="1"/>
  <c r="B66" i="3" s="1"/>
  <c r="B18" i="24"/>
  <c r="B19" i="24"/>
  <c r="B12" i="20" s="1"/>
  <c r="D12" i="22" s="1"/>
  <c r="B33" i="3" s="1"/>
  <c r="B20" i="24"/>
  <c r="B16" i="24"/>
  <c r="D13" i="22" s="1"/>
  <c r="B44" i="3" s="1"/>
  <c r="B14" i="24"/>
  <c r="B14" i="20" s="1"/>
  <c r="D14" i="22" s="1"/>
  <c r="B55" i="3" s="1"/>
  <c r="B13" i="24"/>
  <c r="B12" i="24"/>
  <c r="B11" i="24"/>
  <c r="B10" i="24"/>
  <c r="A11" i="13" l="1"/>
  <c r="A12" i="26"/>
  <c r="A22" i="3"/>
  <c r="B9" i="16"/>
  <c r="B16" i="20"/>
  <c r="D16" i="22" s="1"/>
  <c r="B77" i="3" s="1"/>
  <c r="B10" i="20"/>
  <c r="D10" i="22" s="1"/>
  <c r="B11" i="3" s="1"/>
  <c r="B11" i="26" s="1"/>
  <c r="A11" i="3"/>
  <c r="A11" i="26" s="1"/>
  <c r="D17" i="1" l="1"/>
  <c r="D21" i="1"/>
  <c r="D20" i="1"/>
  <c r="D18" i="1"/>
  <c r="D19" i="1"/>
  <c r="D14" i="1"/>
  <c r="D13" i="1"/>
  <c r="D11" i="1"/>
  <c r="D10" i="1"/>
  <c r="B20" i="1"/>
  <c r="B17" i="1"/>
  <c r="B13" i="1"/>
  <c r="B10" i="1"/>
  <c r="R15" i="8"/>
  <c r="S10" i="24" l="1"/>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2" i="26"/>
  <c r="G13" i="26"/>
  <c r="G14" i="26"/>
  <c r="G23" i="26"/>
  <c r="G22" i="26"/>
  <c r="G21" i="26"/>
  <c r="G20" i="26"/>
  <c r="G19" i="26"/>
  <c r="G18" i="26"/>
  <c r="G17" i="26"/>
  <c r="G16" i="26"/>
  <c r="G15" i="26"/>
  <c r="G138" i="3"/>
  <c r="G137" i="3"/>
  <c r="G136" i="3"/>
  <c r="G135" i="3"/>
  <c r="G134" i="3"/>
  <c r="G133" i="3"/>
  <c r="G132" i="3"/>
  <c r="G127" i="3"/>
  <c r="G126" i="3"/>
  <c r="G125" i="3"/>
  <c r="G124" i="3"/>
  <c r="G123" i="3"/>
  <c r="G122" i="3"/>
  <c r="G121" i="3"/>
  <c r="G116" i="3"/>
  <c r="G115" i="3"/>
  <c r="G114" i="3"/>
  <c r="G113" i="3"/>
  <c r="G112" i="3"/>
  <c r="G111" i="3"/>
  <c r="G110" i="3"/>
  <c r="G105" i="3"/>
  <c r="G104" i="3"/>
  <c r="G103" i="3"/>
  <c r="G102" i="3"/>
  <c r="G101" i="3"/>
  <c r="G100" i="3"/>
  <c r="G99" i="3"/>
  <c r="G106" i="3" s="1"/>
  <c r="H99" i="3" s="1"/>
  <c r="J99" i="3" s="1"/>
  <c r="K99" i="3" s="1"/>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46" i="21" s="1"/>
  <c r="D122" i="25" s="1"/>
  <c r="F103" i="25" s="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23" i="21"/>
  <c r="D99" i="25" s="1"/>
  <c r="F80" i="25" s="1"/>
  <c r="S21" i="8"/>
  <c r="T21" i="8"/>
  <c r="R21" i="8"/>
  <c r="S20" i="8"/>
  <c r="T20" i="8"/>
  <c r="R20" i="8"/>
  <c r="S19" i="8"/>
  <c r="T19" i="8"/>
  <c r="R19" i="8"/>
  <c r="S18" i="8"/>
  <c r="T18" i="8" s="1"/>
  <c r="R18" i="8"/>
  <c r="S17" i="8"/>
  <c r="T17" i="8"/>
  <c r="R17" i="8"/>
  <c r="S16" i="8"/>
  <c r="T16" i="8" s="1"/>
  <c r="R16" i="8"/>
  <c r="S15" i="8"/>
  <c r="T15" i="8"/>
  <c r="S14" i="8"/>
  <c r="T14" i="8" s="1"/>
  <c r="E20" i="1" s="1"/>
  <c r="R14" i="8"/>
  <c r="S13" i="8"/>
  <c r="T13" i="8" s="1"/>
  <c r="E17" i="1" s="1"/>
  <c r="R13" i="8"/>
  <c r="S12" i="8"/>
  <c r="T12" i="8" s="1"/>
  <c r="E13" i="1" s="1"/>
  <c r="R12" i="8"/>
  <c r="S11" i="8"/>
  <c r="T11" i="8" s="1"/>
  <c r="E10" i="1" s="1"/>
  <c r="R11" i="8"/>
  <c r="R30" i="24"/>
  <c r="R29" i="24"/>
  <c r="R28" i="24"/>
  <c r="R27" i="24"/>
  <c r="R26" i="24"/>
  <c r="R25" i="24"/>
  <c r="R24" i="24"/>
  <c r="R23" i="24"/>
  <c r="R22" i="24"/>
  <c r="R21" i="24"/>
  <c r="R20" i="24"/>
  <c r="R19" i="24"/>
  <c r="R18" i="24"/>
  <c r="R17" i="24"/>
  <c r="R16" i="24"/>
  <c r="R15" i="24"/>
  <c r="R14" i="24"/>
  <c r="R13" i="24"/>
  <c r="R12" i="24"/>
  <c r="R11" i="24"/>
  <c r="R10" i="24"/>
  <c r="J17" i="20"/>
  <c r="J14" i="20"/>
  <c r="J12" i="20"/>
  <c r="J10" i="20"/>
  <c r="G117" i="3" l="1"/>
  <c r="H110" i="3" s="1"/>
  <c r="J110" i="3" s="1"/>
  <c r="K110" i="3" s="1"/>
  <c r="G128" i="3"/>
  <c r="H121" i="3" s="1"/>
  <c r="J121" i="3" s="1"/>
  <c r="K121" i="3" s="1"/>
  <c r="G139" i="3"/>
  <c r="H132" i="3" s="1"/>
  <c r="J132" i="3" s="1"/>
  <c r="K132" i="3" s="1"/>
  <c r="G95" i="3"/>
  <c r="H88" i="3" s="1"/>
  <c r="J88" i="3" s="1"/>
  <c r="K88" i="3" s="1"/>
  <c r="G51" i="3"/>
  <c r="H44" i="3" s="1"/>
  <c r="J44" i="3" s="1"/>
  <c r="K44" i="3" s="1"/>
  <c r="G29" i="3"/>
  <c r="H22" i="3" s="1"/>
  <c r="J22" i="3" s="1"/>
  <c r="K22" i="3" s="1"/>
  <c r="G84" i="3"/>
  <c r="H77" i="3" s="1"/>
  <c r="J77" i="3" s="1"/>
  <c r="K77" i="3" s="1"/>
  <c r="G73" i="3"/>
  <c r="H66" i="3" s="1"/>
  <c r="J66" i="3" s="1"/>
  <c r="K66" i="3" s="1"/>
  <c r="G62" i="3"/>
  <c r="H55" i="3" s="1"/>
  <c r="J55" i="3" s="1"/>
  <c r="K55" i="3" s="1"/>
  <c r="G40" i="3"/>
  <c r="H33" i="3" s="1"/>
  <c r="J33" i="3" s="1"/>
  <c r="K33" i="3" s="1"/>
  <c r="B100" i="21"/>
  <c r="D76" i="25" s="1"/>
  <c r="F57" i="25" s="1"/>
  <c r="S34" i="24"/>
  <c r="S35" i="24" s="1"/>
  <c r="G18" i="3"/>
  <c r="H11" i="3" s="1"/>
  <c r="B77" i="21"/>
  <c r="D53" i="25" s="1"/>
  <c r="F34" i="25" s="1"/>
  <c r="F20" i="1" s="1"/>
  <c r="B54" i="21"/>
  <c r="D30" i="25" s="1"/>
  <c r="F11" i="25" s="1"/>
  <c r="F17" i="1" s="1"/>
  <c r="J11" i="3" l="1"/>
  <c r="D11" i="26"/>
  <c r="K11" i="3" l="1"/>
  <c r="F11" i="26"/>
  <c r="G11" i="26" s="1"/>
  <c r="G24" i="26" s="1"/>
  <c r="H11" i="26" s="1"/>
</calcChain>
</file>

<file path=xl/sharedStrings.xml><?xml version="1.0" encoding="utf-8"?>
<sst xmlns="http://schemas.openxmlformats.org/spreadsheetml/2006/main" count="1219" uniqueCount="368">
  <si>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</si>
  <si>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</si>
  <si>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</si>
  <si>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</si>
  <si>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</si>
  <si>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</si>
  <si>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</si>
  <si>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</si>
  <si>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</si>
  <si>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</si>
  <si>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</si>
  <si>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</si>
  <si>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</si>
  <si>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</si>
  <si>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</si>
  <si>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 xml:space="preserve">POLITICOS </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</si>
  <si>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</si>
  <si>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</si>
  <si>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</si>
  <si>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</si>
  <si>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</si>
  <si>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</si>
  <si>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</si>
  <si>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</si>
  <si>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</si>
  <si>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</si>
  <si>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</si>
  <si>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</si>
  <si>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</si>
  <si>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</si>
  <si>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</si>
  <si>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</si>
  <si>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</si>
  <si>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</si>
  <si>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</si>
  <si>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</si>
  <si>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</si>
  <si>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</si>
  <si>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</si>
  <si>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</si>
  <si>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</si>
  <si>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</si>
  <si>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</si>
  <si>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</si>
  <si>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</si>
  <si>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</si>
  <si>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</si>
  <si>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</si>
  <si>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</si>
  <si>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</si>
  <si>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</si>
  <si>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</si>
  <si>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</si>
  <si>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</si>
  <si>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</si>
  <si>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</si>
  <si>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</si>
  <si>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</si>
  <si>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</si>
  <si>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</si>
  <si>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</si>
  <si>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</si>
  <si>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</si>
  <si>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</si>
  <si>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</si>
  <si>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</si>
  <si>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</si>
  <si>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</si>
  <si>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</si>
  <si>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</si>
  <si>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</si>
  <si>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</si>
  <si>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</si>
  <si>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rgb="FFFF0000"/>
        <rFont val="Arial"/>
        <family val="2"/>
      </rPr>
      <t xml:space="preserve">1) </t>
    </r>
    <r>
      <rPr>
        <sz val="11"/>
        <color rgb="FFFF0000"/>
        <rFont val="Arial"/>
        <family val="2"/>
      </rPr>
      <t xml:space="preserve">Cambios de Gobierno (Estilos de Dirección)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</si>
  <si>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</si>
  <si>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</si>
  <si>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</si>
  <si>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</si>
  <si>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</si>
  <si>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</si>
  <si>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</si>
  <si>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</si>
  <si>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</si>
  <si>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</si>
  <si>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</si>
  <si>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</si>
  <si>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</si>
  <si>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</si>
  <si>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</si>
  <si>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</si>
  <si>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</si>
  <si>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</si>
  <si>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</si>
  <si>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</si>
  <si>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</si>
  <si>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</si>
  <si>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</si>
  <si>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</si>
  <si>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</si>
  <si>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</si>
  <si>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</si>
  <si>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</si>
  <si>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</si>
  <si>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</si>
  <si>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</si>
  <si>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</si>
  <si>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</si>
  <si>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</si>
  <si>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</si>
  <si>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</si>
  <si>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</si>
  <si>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</si>
  <si>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</si>
  <si>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</si>
  <si>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</si>
  <si>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</si>
  <si>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</si>
  <si>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</si>
  <si>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</si>
  <si>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</si>
  <si>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</si>
  <si>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</si>
  <si>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</si>
  <si>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</si>
  <si>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</si>
  <si>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</si>
  <si>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</si>
  <si>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</si>
  <si>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</si>
  <si>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</si>
  <si>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</si>
  <si>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</si>
  <si>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</si>
  <si>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</si>
  <si>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</si>
  <si>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</si>
  <si>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</si>
  <si>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</si>
  <si>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</si>
  <si>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</si>
  <si>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</si>
  <si>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</si>
  <si>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</si>
  <si>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</si>
  <si>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</si>
  <si>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</si>
  <si>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</si>
  <si>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</si>
  <si>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</si>
  <si>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</si>
  <si>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</si>
  <si>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</si>
  <si>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</si>
  <si>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</si>
  <si>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</si>
  <si>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</si>
  <si>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</si>
  <si>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</si>
  <si>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</si>
  <si>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</si>
  <si>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</si>
  <si>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</si>
  <si>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</si>
  <si>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</si>
  <si>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</si>
  <si>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</si>
  <si>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</si>
  <si>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</si>
  <si>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</si>
  <si>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</si>
  <si>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</si>
  <si>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</si>
  <si>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</si>
  <si>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</si>
  <si>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</si>
  <si>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</si>
  <si>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</si>
  <si>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</si>
  <si>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</si>
  <si>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</si>
  <si>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</si>
  <si>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</si>
  <si>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</si>
  <si>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</si>
  <si>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</si>
  <si>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</si>
  <si>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</si>
  <si>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</si>
  <si>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</si>
  <si>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</si>
  <si>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</si>
  <si>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</si>
  <si>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</si>
  <si>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</si>
  <si>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</si>
  <si>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</si>
  <si>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</si>
  <si>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</si>
  <si>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</si>
  <si>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</si>
  <si>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</si>
  <si>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</si>
  <si>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</si>
  <si>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</si>
  <si>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</si>
  <si>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</si>
  <si>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</si>
  <si>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</si>
  <si>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</si>
  <si>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</si>
  <si>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</si>
  <si>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</si>
  <si>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</si>
  <si>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</si>
  <si>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</si>
  <si>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</si>
  <si>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</si>
  <si>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</si>
  <si>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</si>
  <si>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</si>
  <si>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</si>
  <si>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</si>
  <si>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</si>
  <si>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</si>
  <si>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</si>
  <si>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</si>
  <si>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</si>
  <si>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</si>
  <si>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</si>
  <si>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</si>
  <si>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</si>
  <si>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</si>
  <si>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</si>
  <si>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</si>
  <si>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</si>
  <si>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</si>
  <si>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</si>
  <si>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</si>
  <si>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</si>
  <si>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</si>
  <si>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</si>
  <si>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</si>
  <si>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</si>
  <si>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</si>
  <si>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</si>
  <si>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</si>
  <si>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</si>
  <si>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</si>
  <si>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</si>
  <si>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</si>
  <si>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</si>
  <si>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</si>
  <si>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</si>
  <si>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</si>
  <si>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</si>
  <si>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</si>
  <si>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</si>
  <si>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</si>
  <si>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</si>
  <si>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</si>
  <si>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</si>
  <si>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</si>
  <si>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</si>
  <si>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</si>
  <si>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</si>
  <si>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</si>
  <si>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</si>
  <si>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Sanciones disciplinarias y penales</t>
  </si>
  <si>
    <t>GESTIÓN</t>
  </si>
  <si>
    <t>CORRUPCIÓN</t>
  </si>
  <si>
    <t>ALTO</t>
  </si>
  <si>
    <t>EXTREMO</t>
  </si>
  <si>
    <t>Improbable</t>
  </si>
  <si>
    <t>REDUCIR</t>
  </si>
  <si>
    <t>GESTIÓN DE LA SEGURIDAD JUSTICIA Y CONVIVENCIA CIUDADANA</t>
  </si>
  <si>
    <t>SOCIALES Y CULTURALES</t>
  </si>
  <si>
    <t>TECNOLÓGICOS</t>
  </si>
  <si>
    <t>AMBIENTALES</t>
  </si>
  <si>
    <t>LEGALES Y REGLAMENTARIOS</t>
  </si>
  <si>
    <t>FINANCIEROS</t>
  </si>
  <si>
    <t>PERSONAL</t>
  </si>
  <si>
    <t>TECNOLOGÍA</t>
  </si>
  <si>
    <t>ESTRATÉGICOS</t>
  </si>
  <si>
    <t>COMUNICACIÓN INTERNA</t>
  </si>
  <si>
    <t>DISEÑO DEL PROCESO</t>
  </si>
  <si>
    <t>INTERACCIONES CON OTROS PROCESOS</t>
  </si>
  <si>
    <t>PROCEDIMIENTOS ASOCIADOS</t>
  </si>
  <si>
    <t>RESPONSABLES DEL PROCESO</t>
  </si>
  <si>
    <t>ACTIVOS DE SEGURIDAD DIGITAL DEL PROCESO</t>
  </si>
  <si>
    <t>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t>
  </si>
  <si>
    <t xml:space="preserve">Información sin proteger para garantizar el funcionamiento interno de cada proceso, como el de cara al ciudadano. </t>
  </si>
  <si>
    <t>Relación imprecisa con otros procesos en cuanto a insumos, proveedores, productos, usuarios o clientes</t>
  </si>
  <si>
    <t>Descripción del alcance y objetivos del proceso desactualizados</t>
  </si>
  <si>
    <t>Equipos ofimáticos obsoletos</t>
  </si>
  <si>
    <t xml:space="preserve">Funcionarios desinteresados frente al proceso </t>
  </si>
  <si>
    <t>Problemas de orden público, responsabilidad social ignorada</t>
  </si>
  <si>
    <t>Gobierno en línea obsoleto</t>
  </si>
  <si>
    <t xml:space="preserve">Emisiones y residuos, Catástrofes naturales 
</t>
  </si>
  <si>
    <t xml:space="preserve">Cambios en la normatividad externa </t>
  </si>
  <si>
    <t>Cambios de Gobierno</t>
  </si>
  <si>
    <t>DEBILIDADES (D)</t>
  </si>
  <si>
    <t xml:space="preserve">Talento humano sin direccionamiento adecuado , condiciones inadecuadas de seguridad y salud en el trabajo. </t>
  </si>
  <si>
    <t>Procedimientos impertienentes al proceso</t>
  </si>
  <si>
    <r>
      <rPr>
        <b/>
        <sz val="11"/>
        <color rgb="FFFF0000"/>
        <rFont val="Arial"/>
        <family val="2"/>
      </rPr>
      <t xml:space="preserve">3) </t>
    </r>
    <r>
      <rPr>
        <sz val="11"/>
        <color rgb="FFFF0000"/>
        <rFont val="Arial"/>
        <family val="2"/>
      </rPr>
      <t xml:space="preserve">Apoyo técnico por parte de entidades de orden nacional en la implemetación y seguimiento al sistema de calidad </t>
    </r>
  </si>
  <si>
    <r>
      <rPr>
        <b/>
        <sz val="11"/>
        <color rgb="FFFF0000"/>
        <rFont val="Arial"/>
        <family val="2"/>
      </rPr>
      <t xml:space="preserve">2) </t>
    </r>
    <r>
      <rPr>
        <sz val="11"/>
        <color rgb="FFFF0000"/>
        <rFont val="Arial"/>
        <family val="2"/>
      </rPr>
      <t>Constante innovación tecnológica.</t>
    </r>
  </si>
  <si>
    <t>4)  Acceso a páginas web de entes de control y entidades reguladoras (DAFP,  CNSC, DNP, etc.), facilitando la consulta de normas y disposiciones.</t>
  </si>
  <si>
    <t xml:space="preserve">D1, O1 Gestionar recursos del gobierno nacional, hacer alizanzas con otras entidades nacionales o internacionales. </t>
  </si>
  <si>
    <t>D2, O3,4 Implementar y hacer seguimiento a los sistemas de calidad, actualizado permanentemente de acuerdo a las directrices de orden nacional</t>
  </si>
  <si>
    <t>D3, O2 Implementar los avances tecnológicos y herramientas ofimáticas actualizadas</t>
  </si>
  <si>
    <t>D4, O3,4 Tener actualizado el proceso y procedimientos, así como los documentos y normatividad que establecen la razón de ser de la entidad</t>
  </si>
  <si>
    <t>D5, O2 Implementar mecanismos de comunicación interna automatizados.</t>
  </si>
  <si>
    <t>1. Se cuenta con talento humano interdisciplinario e idóneo</t>
  </si>
  <si>
    <t>FO1, O1 El talento humano interdisciplinario e idóneo permite que ante los cambios de gobierno se cuente con las herramientas para dar continuidad al proceso</t>
  </si>
  <si>
    <t>2. Descentralización de la prestación de los servicios a la comunidad urbana y rural para garantizar el acceso a la justicia</t>
  </si>
  <si>
    <t>FO2, O2 Implementar herramientas tecnológicas que permitan brindar mayor cobertura tanto a la zona rural como urbana, para garantizar el acceso a la justicia</t>
  </si>
  <si>
    <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Solicitar apoyo interinstitucional para afrontar problemas de orden público</t>
    </r>
  </si>
  <si>
    <t>D2A1 Establecer el direccionamiento del talento humano de acuerdo a las necesidades y obligaciones de la entidad</t>
  </si>
  <si>
    <t>D3A3 Implementar herramientas tecnológicas que permita ampliar el gobierno en línea</t>
  </si>
  <si>
    <t>D4A1 Cumplir con los procedimientos establecidos conforme a la normatividad vigente</t>
  </si>
  <si>
    <t>D5A5 Implementar mecanismos de comunicación que permitan que todo el personal se encuentre al día en los cambios normativos</t>
  </si>
  <si>
    <t>F1A1 Equipo interdisciplinario que da continuidad al procedimiento</t>
  </si>
  <si>
    <t>F2A3 Acudir a la comunidad para brindar mayor cobertura de acceso a la justicia</t>
  </si>
  <si>
    <t>Imagen institucional negativa</t>
  </si>
  <si>
    <t>Atención al ciudadano en materia de seguridad, justicia y convivencia ciudadana deficiente</t>
  </si>
  <si>
    <t>Incumplimiento de los planes, programas y proyectos en materia de seguridad justicia y convivencia ciudadana</t>
  </si>
  <si>
    <t xml:space="preserve">En el ejercicio diario de las actividades  </t>
  </si>
  <si>
    <t>Pérdida de confianza en lo público</t>
  </si>
  <si>
    <t>Sanciones disciplinarias, penales y fiscales</t>
  </si>
  <si>
    <t>Posibilidad de recibir o solicitar cualquier beneficio particular con el fin de celebrar un contrato</t>
  </si>
  <si>
    <t xml:space="preserve">En el ejercicio diario de las actividades </t>
  </si>
  <si>
    <t>GESTIÓN - OPERATIVO</t>
  </si>
  <si>
    <t>CORRUPCIÓN - SATISFACCIÓN DEL CLIENTE</t>
  </si>
  <si>
    <t>Direccionamiento estratégico y planeación deficiente al liderazgo de los servidores públicos</t>
  </si>
  <si>
    <t>Pérdida de imagen institucional</t>
  </si>
  <si>
    <t>Pérdida de lo confianza en lo público</t>
  </si>
  <si>
    <t>Demandas contra el estado, investigaciones penales, disciplinarias y fiscales</t>
  </si>
  <si>
    <t xml:space="preserve">Dilación y vencimiento de términos de los procesos y/o trámites en materia de seguridad, justicia y convivencia ciudadana. </t>
  </si>
  <si>
    <t>Incremento en los indices de inseguridad y violencias en el municipio de Ibagué</t>
  </si>
  <si>
    <t>Posibilidad de recibir o solicitar cualquier beneficio particular en procesos y/o trámites en materia de seguridad, justicia y convivencia ciudadana</t>
  </si>
  <si>
    <t>Canales de comunicación interna deficientes e inadecuados en el flujo de la información necesaria para el desarrollo de las operaciones</t>
  </si>
  <si>
    <t>x</t>
  </si>
  <si>
    <t xml:space="preserve">DESCRIPCION DEL CONTROL </t>
  </si>
  <si>
    <t>Uso inadecuado de Recursos de Inversión, Infraestructura deficiente.</t>
  </si>
  <si>
    <t>Las comunicaciones, memorandos, circulares, convocatorias, se hacen conocer a traves de la herramienta PISAMI, pagina Web de la Alcaldia, correos electronicos, la empresa de correo 472, Citador Inspecciones y Comisarias de Familia, carteleras, telefono fijo.</t>
  </si>
  <si>
    <t xml:space="preserve">La combinación de factores como Funcionarios desinteresados frente al proceso; uso inadecuado de Recursos de Inversión, Infraestructura deficiente; puede ocasionar Atención inadecuada al ciudadano en materia de seguridad, justicia y convivencia ciudadana. </t>
  </si>
  <si>
    <t xml:space="preserve">El líder del proceso delega a un servidor público para que consolide la información y reporte trimestralmente a la Secretaría de Planeación los instrumentos de planeación  con el fin de hacer seguimiento a la ejecución presupuestal y cumplimiento de las metas, mediante  formatos establecidos: POAI, Plan Indicativo, Plan de Acción. Asímismo la oficina de control interno cada cuatro meses realiza auditorías de seguimiento a todos los procesos y así generar planes de mejoramiento. </t>
  </si>
  <si>
    <t xml:space="preserve">La oficina de control interno realiza auditorías cuatrimestralmente, con el fin de monitorear y realizar seguimiento a la estrategia del Plan Anticorrupción y Atención al Ciudadano; lo cual queda plasmado en un informe con las conclusiones y recomendaciones pertinentes. </t>
  </si>
  <si>
    <t>El líder del proceso asigna un grupo de servidores públicos responsables de realizar el proceso de contratación y convenios (Solicitud cotizaciones, análisis precios del mercado, solicitud cdp, estructuración de estudios previos, invitaciones, proyecto de pliegos de condiciones, Matriz de riesgos. Proceso de publicación en el SECOP, Cierre, Evaluación de proponentes, revisión de requicitos habilitantes; jurídicos, técnicos o financieros), y adjudicación del Contrato, con el proposito verificar el lleno de requisitos de ley para realizar la contratación de manera adecuada y prevenir posibles irregularidades.</t>
  </si>
  <si>
    <t>Canales de comunicación interna inadecuados en el flujo de la información necesaria para el desarrollo de las operaciones</t>
  </si>
  <si>
    <t xml:space="preserve">La combinación de factores como Direccionamiento estratégico y planeación deficiente para el liderazgo de los servidores públicos, y Canales de comunicación interna inadecuados en el flujo de la información necesaria para el desarrollo de las operaciones, puede ocasionar la Posibilidad de recibir o solicitar cualquier beneficio particular con el fin de celebrar un contrato. </t>
  </si>
  <si>
    <t xml:space="preserve">Los canales de comunicación de la Alcaldía son: Plataforma PISAMI, pagina web de la Alcaldia, correo institucional, correo certificado 472, y personal administrativo encargados de la entrega de las comunicaciones internas. </t>
  </si>
  <si>
    <t xml:space="preserve">La combinación de factores como Cambios en la normatividad externa, Talento humano sin direccionamiento adecuado , condiciones inadecuadas de seguridad y salud en el trabajo, y Canales de comunicación interna inadecuados en el flujo de la información necesaria para el desarrollo de las operaciones puede ocasionar la Posibilidad de Dilación y vencimiento de términos de los procesos y/o trámites en materia de seguridad, justicia y convivencia ciudadana. </t>
  </si>
  <si>
    <t>La secretaría de planeación publica y reporta el NORMOGRAMA, CARACTERIZACIÓN del proceso y los documentos como: procedimientos, manuales, instructivos y guías. Conforme a los lineamientos de la DAFP.</t>
  </si>
  <si>
    <t xml:space="preserve">El líder del proceso delega a un servidor público, quien se encarga de realizar el reparto semanal de los procesos a los abogados contratistas, y lleva el seguimiento y control por medio de un libro radicador, o herramienta en excel. </t>
  </si>
  <si>
    <t>Débil</t>
  </si>
  <si>
    <t>Fuerte (Siempre se ejecuta)</t>
  </si>
  <si>
    <t xml:space="preserve">Moderado (Algunas veces se ejecuta) </t>
  </si>
  <si>
    <t>Secretaría de Gobierno</t>
  </si>
  <si>
    <t xml:space="preserve">Actas Comité </t>
  </si>
  <si>
    <t>Secretario de Gobierno y Jefes de grupo</t>
  </si>
  <si>
    <t>Trimestral</t>
  </si>
  <si>
    <t>Número de Comité Técnico realizado anualmente</t>
  </si>
  <si>
    <t xml:space="preserve">Conformar un comité técnico dentro de la Secretaría de Gobierno, con la participación indelegable de los funcionarios-líderes de los grupos de trabajo: Espacio Público, Justicia, Despacho. Y realizar reuniones trimestrales para evaluar los indicadores, tomar decisiones de Planeación, y hacer seguimiento al desempeño de los funcionarios. </t>
  </si>
  <si>
    <t xml:space="preserve">Conformar un comité técnico dentro de la Secretaría de Gobierno, con la participación indelegable de los funcionarios-líderes de los grupos de trabajo: Espacio Público, Justicia, Despacho. Y realizar reuniones trimestrales para evaluar los indicadores, tomar decisiones de Planeación y hacer seguimiento al desempeño de los funcionarios. </t>
  </si>
  <si>
    <t xml:space="preserve">Indicador de Gestión </t>
  </si>
  <si>
    <t>Mensual</t>
  </si>
  <si>
    <t>Proporción de indicadores resueltos</t>
  </si>
  <si>
    <t xml:space="preserve">Establecer un indicador para medir la proporción de procesos y PQR a los que se ha dado respuesta, por dependencia, y hacer seguimiento para aunar esfuerzos en los trámites represados, así como  mejorar los tiempos de respuesta a los ciudadanos o entidades solicitantes.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</si>
</sst>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sz val="11"/>
      <name val="Arial"/>
      <family val="2"/>
    </font>
    <font>
      <sz val="11"/>
      <color theme="1"/>
      <name val="Calibri"/>
      <family val="2"/>
      <scheme val="minor"/>
    </font>
  </fonts>
  <fills count="20">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66FF6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9" fontId="25" fillId="0" borderId="0" applyFont="0" applyFill="0" applyBorder="0" applyAlignment="0" applyProtection="0"/>
  </cellStyleXfs>
  <cellXfs count="513">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6" fillId="0" borderId="2"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wrapText="1"/>
    </xf>
    <xf numFmtId="0" fontId="4" fillId="16" borderId="1" xfId="0" applyFont="1" applyFill="1" applyBorder="1" applyAlignment="1">
      <alignment vertical="top" wrapText="1"/>
    </xf>
    <xf numFmtId="0" fontId="4" fillId="16" borderId="60"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7" borderId="1" xfId="0" applyFont="1" applyFill="1" applyBorder="1" applyAlignment="1">
      <alignment wrapText="1"/>
    </xf>
    <xf numFmtId="0" fontId="4" fillId="17"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18" borderId="0" xfId="0" applyFill="1"/>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4" fillId="0" borderId="1" xfId="0" applyFont="1" applyBorder="1" applyAlignment="1">
      <alignment horizontal="left" vertical="center" wrapText="1"/>
    </xf>
    <xf numFmtId="0" fontId="24" fillId="0" borderId="0" xfId="0" applyFont="1"/>
    <xf numFmtId="0" fontId="6" fillId="0" borderId="1" xfId="0" applyFont="1" applyBorder="1" applyAlignment="1">
      <alignment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xf>
    <xf numFmtId="0" fontId="4" fillId="16" borderId="1" xfId="0" applyFont="1" applyFill="1" applyBorder="1" applyAlignment="1">
      <alignment horizontal="justify" vertical="top" wrapText="1"/>
    </xf>
    <xf numFmtId="0" fontId="0" fillId="19" borderId="0" xfId="0" applyFill="1"/>
    <xf numFmtId="0" fontId="8" fillId="0" borderId="1" xfId="0" applyFont="1" applyBorder="1" applyAlignment="1">
      <alignment horizontal="center" vertical="center" wrapText="1"/>
    </xf>
    <xf numFmtId="0" fontId="4" fillId="0" borderId="39" xfId="0" applyFont="1" applyBorder="1" applyAlignment="1">
      <alignment wrapText="1"/>
    </xf>
    <xf numFmtId="0" fontId="4" fillId="0" borderId="39" xfId="0" applyFont="1" applyBorder="1" applyAlignment="1">
      <alignment horizontal="center" vertical="center" wrapText="1"/>
    </xf>
    <xf numFmtId="0" fontId="5" fillId="0" borderId="1" xfId="0" applyFont="1" applyBorder="1" applyAlignment="1">
      <alignment horizontal="left" vertical="top" wrapText="1"/>
    </xf>
    <xf numFmtId="9"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4" fillId="0" borderId="1" xfId="0" applyFont="1" applyBorder="1" applyAlignment="1">
      <alignment horizontal="center"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2" fillId="0" borderId="1" xfId="0" applyFont="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22"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0" fillId="0" borderId="0" xfId="0" applyAlignment="1">
      <alignment horizontal="center"/>
    </xf>
    <xf numFmtId="0" fontId="4" fillId="0" borderId="10" xfId="0" applyFont="1" applyBorder="1"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4" fillId="0" borderId="1" xfId="0" applyFont="1" applyBorder="1" applyAlignment="1">
      <alignment horizontal="center" vertical="center" wrapText="1"/>
    </xf>
    <xf numFmtId="0" fontId="4" fillId="0" borderId="1" xfId="0" applyFont="1" applyBorder="1" applyAlignment="1">
      <alignment horizontal="center"/>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4" fillId="6" borderId="60"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vertic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1"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31" xfId="0"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top"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17" fillId="0" borderId="1" xfId="0" applyFont="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7" xfId="0" applyFont="1" applyFill="1" applyBorder="1" applyAlignment="1">
      <alignment horizontal="center" vertical="center"/>
    </xf>
    <xf numFmtId="9" fontId="4" fillId="0" borderId="36" xfId="1" applyFont="1" applyBorder="1" applyAlignment="1">
      <alignment horizontal="center" vertical="center" wrapText="1"/>
    </xf>
    <xf numFmtId="9" fontId="4" fillId="0" borderId="17" xfId="1"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4" xfId="0" applyFont="1" applyFill="1" applyBorder="1" applyAlignment="1">
      <alignment horizontal="center" vertical="center"/>
    </xf>
    <xf numFmtId="0" fontId="14" fillId="13" borderId="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6" xfId="0" applyFont="1" applyFill="1" applyBorder="1" applyAlignment="1">
      <alignment horizontal="center" vertical="center"/>
    </xf>
    <xf numFmtId="0" fontId="17" fillId="0" borderId="28" xfId="0" applyFont="1" applyBorder="1" applyAlignment="1">
      <alignment horizontal="center" vertical="center"/>
    </xf>
    <xf numFmtId="0" fontId="4" fillId="3" borderId="53" xfId="0" applyFont="1" applyFill="1" applyBorder="1" applyAlignment="1">
      <alignment horizontal="left" vertical="center" wrapText="1"/>
    </xf>
    <xf numFmtId="0" fontId="4" fillId="3" borderId="54" xfId="0" applyFont="1" applyFill="1" applyBorder="1" applyAlignment="1">
      <alignment horizontal="left"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0" fillId="0" borderId="30" xfId="0" applyBorder="1" applyAlignment="1">
      <alignment horizontal="center"/>
    </xf>
    <xf numFmtId="0" fontId="15" fillId="0" borderId="18" xfId="0" applyFont="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28" xfId="0" applyFont="1" applyBorder="1" applyAlignment="1">
      <alignment horizontal="center" vertical="top" wrapText="1"/>
    </xf>
    <xf numFmtId="0" fontId="6" fillId="0" borderId="25"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66FF66"/>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352426</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
  <sheetViews>
    <sheetView zoomScale="80" zoomScaleNormal="80" workbookViewId="0">
      <selection activeCell="B8" sqref="B8:F8"/>
    </sheetView>
  </sheetViews>
  <sheetFormatPr baseColWidth="10" defaultColWidth="11.42578125" defaultRowHeight="14.25" x14ac:dyDescent="0.2"/>
  <cols>
    <col min="1" max="1" width="19" style="1" customWidth="1"/>
    <col min="2" max="2" width="26.85546875" style="1" customWidth="1"/>
    <col min="3" max="3" width="23.7109375" style="1" customWidth="1"/>
    <col min="4" max="4" width="29.85546875" style="1" customWidth="1"/>
    <col min="5" max="5" width="25" style="1" customWidth="1"/>
    <col min="6" max="6" width="28.28515625" style="1" customWidth="1"/>
    <col min="7" max="16384" width="11.42578125" style="1"/>
  </cols>
  <sheetData>
    <row r="1" spans="1:10" ht="15" customHeight="1" x14ac:dyDescent="0.2">
      <c r="A1" s="210"/>
      <c r="B1" s="220" t="s">
        <v>0</v>
      </c>
      <c r="C1" s="220"/>
      <c r="D1" s="220"/>
      <c r="E1" s="59" t="s">
        <v>1</v>
      </c>
      <c r="F1" s="207"/>
      <c r="G1" s="2"/>
      <c r="J1" s="206"/>
    </row>
    <row r="2" spans="1:10" ht="15" customHeight="1" x14ac:dyDescent="0.2">
      <c r="A2" s="211"/>
      <c r="B2" s="221"/>
      <c r="C2" s="221"/>
      <c r="D2" s="221"/>
      <c r="E2" s="58" t="s">
        <v>2</v>
      </c>
      <c r="F2" s="208"/>
      <c r="G2" s="2"/>
      <c r="J2" s="206"/>
    </row>
    <row r="3" spans="1:10" ht="15" customHeight="1" x14ac:dyDescent="0.2">
      <c r="A3" s="211"/>
      <c r="B3" s="221" t="s">
        <v>3</v>
      </c>
      <c r="C3" s="221"/>
      <c r="D3" s="221"/>
      <c r="E3" s="58" t="s">
        <v>4</v>
      </c>
      <c r="F3" s="208"/>
      <c r="G3" s="2"/>
      <c r="J3" s="206"/>
    </row>
    <row r="4" spans="1:10" ht="15.75" customHeight="1" thickBot="1" x14ac:dyDescent="0.25">
      <c r="A4" s="212"/>
      <c r="B4" s="222"/>
      <c r="C4" s="222"/>
      <c r="D4" s="222"/>
      <c r="E4" s="60" t="s">
        <v>5</v>
      </c>
      <c r="F4" s="209"/>
      <c r="G4" s="2"/>
      <c r="J4" s="206"/>
    </row>
    <row r="5" spans="1:10" ht="15" thickBot="1" x14ac:dyDescent="0.25"/>
    <row r="6" spans="1:10" ht="15.75" x14ac:dyDescent="0.2">
      <c r="A6" s="217" t="s">
        <v>6</v>
      </c>
      <c r="B6" s="218"/>
      <c r="C6" s="218"/>
      <c r="D6" s="218"/>
      <c r="E6" s="218"/>
      <c r="F6" s="219"/>
    </row>
    <row r="7" spans="1:10" ht="27" customHeight="1" x14ac:dyDescent="0.2">
      <c r="A7" s="22" t="s">
        <v>7</v>
      </c>
      <c r="B7" s="213" t="s">
        <v>274</v>
      </c>
      <c r="C7" s="213"/>
      <c r="D7" s="213"/>
      <c r="E7" s="213"/>
      <c r="F7" s="214"/>
    </row>
    <row r="8" spans="1:10" ht="71.25" customHeight="1" x14ac:dyDescent="0.2">
      <c r="A8" s="21" t="s">
        <v>9</v>
      </c>
      <c r="B8" s="215" t="s">
        <v>289</v>
      </c>
      <c r="C8" s="215"/>
      <c r="D8" s="215"/>
      <c r="E8" s="215"/>
      <c r="F8" s="216"/>
    </row>
    <row r="9" spans="1:10" ht="30" customHeight="1" x14ac:dyDescent="0.2">
      <c r="A9" s="50" t="s">
        <v>11</v>
      </c>
      <c r="B9" s="29" t="s">
        <v>12</v>
      </c>
      <c r="C9" s="29" t="s">
        <v>13</v>
      </c>
      <c r="D9" s="29" t="s">
        <v>12</v>
      </c>
      <c r="E9" s="52" t="s">
        <v>14</v>
      </c>
      <c r="F9" s="30" t="s">
        <v>12</v>
      </c>
    </row>
    <row r="10" spans="1:10" ht="90" customHeight="1" x14ac:dyDescent="0.2">
      <c r="A10" s="196" t="s">
        <v>15</v>
      </c>
      <c r="B10" s="119" t="s">
        <v>299</v>
      </c>
      <c r="C10" s="198" t="s">
        <v>279</v>
      </c>
      <c r="D10" s="155" t="s">
        <v>342</v>
      </c>
      <c r="E10" s="58" t="s">
        <v>284</v>
      </c>
      <c r="F10" s="155" t="s">
        <v>292</v>
      </c>
    </row>
    <row r="11" spans="1:10" ht="78.75" customHeight="1" x14ac:dyDescent="0.2">
      <c r="A11" s="196" t="s">
        <v>275</v>
      </c>
      <c r="B11" s="155" t="s">
        <v>295</v>
      </c>
      <c r="C11" s="198" t="s">
        <v>280</v>
      </c>
      <c r="D11" s="155" t="s">
        <v>301</v>
      </c>
      <c r="E11" s="58" t="s">
        <v>285</v>
      </c>
      <c r="F11" s="155" t="s">
        <v>291</v>
      </c>
    </row>
    <row r="12" spans="1:10" ht="54" customHeight="1" x14ac:dyDescent="0.2">
      <c r="A12" s="196" t="s">
        <v>276</v>
      </c>
      <c r="B12" s="156" t="s">
        <v>296</v>
      </c>
      <c r="C12" s="58" t="s">
        <v>281</v>
      </c>
      <c r="D12" s="155" t="s">
        <v>293</v>
      </c>
      <c r="E12" s="58" t="s">
        <v>286</v>
      </c>
      <c r="F12" s="58" t="s">
        <v>302</v>
      </c>
    </row>
    <row r="13" spans="1:10" ht="66.75" customHeight="1" x14ac:dyDescent="0.2">
      <c r="A13" s="196" t="s">
        <v>277</v>
      </c>
      <c r="B13" s="156" t="s">
        <v>297</v>
      </c>
      <c r="C13" s="58" t="s">
        <v>282</v>
      </c>
      <c r="D13" s="180" t="s">
        <v>332</v>
      </c>
      <c r="E13" s="58" t="s">
        <v>287</v>
      </c>
      <c r="F13" s="58" t="s">
        <v>294</v>
      </c>
    </row>
    <row r="14" spans="1:10" ht="92.25" customHeight="1" x14ac:dyDescent="0.2">
      <c r="A14" s="196" t="s">
        <v>278</v>
      </c>
      <c r="B14" s="156" t="s">
        <v>298</v>
      </c>
      <c r="C14" s="58" t="s">
        <v>283</v>
      </c>
      <c r="D14" s="180" t="s">
        <v>348</v>
      </c>
      <c r="E14" s="58" t="s">
        <v>288</v>
      </c>
      <c r="F14" s="58" t="s">
        <v>290</v>
      </c>
    </row>
    <row r="15" spans="1:10" ht="48.75" customHeight="1" x14ac:dyDescent="0.2">
      <c r="A15" s="157"/>
      <c r="B15" s="158"/>
      <c r="E15" s="157"/>
      <c r="F15" s="157"/>
    </row>
    <row r="16" spans="1:10" ht="52.5" customHeight="1" x14ac:dyDescent="0.2"/>
    <row r="20" spans="4:4" x14ac:dyDescent="0.2">
      <c r="D20" s="181"/>
    </row>
  </sheetData>
  <mergeCells count="8">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70" zoomScaleNormal="70" workbookViewId="0">
      <pane xSplit="5" ySplit="8" topLeftCell="F11" activePane="bottomRight" state="frozen"/>
      <selection pane="topRight" activeCell="F1" sqref="F1"/>
      <selection pane="bottomLeft" activeCell="A9" sqref="A9"/>
      <selection pane="bottomRight" activeCell="B7" sqref="B7:F7"/>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372"/>
      <c r="B1" s="220" t="s">
        <v>0</v>
      </c>
      <c r="C1" s="384" t="s">
        <v>96</v>
      </c>
      <c r="D1" s="384"/>
      <c r="E1" s="384"/>
      <c r="F1" s="387"/>
    </row>
    <row r="2" spans="1:6" ht="15.75" customHeight="1" x14ac:dyDescent="0.25">
      <c r="A2" s="373"/>
      <c r="B2" s="221"/>
      <c r="C2" s="385" t="s">
        <v>2</v>
      </c>
      <c r="D2" s="385"/>
      <c r="E2" s="385"/>
      <c r="F2" s="388"/>
    </row>
    <row r="3" spans="1:6" ht="15" customHeight="1" x14ac:dyDescent="0.25">
      <c r="A3" s="373"/>
      <c r="B3" s="221" t="s">
        <v>105</v>
      </c>
      <c r="C3" s="385" t="s">
        <v>98</v>
      </c>
      <c r="D3" s="385"/>
      <c r="E3" s="385"/>
      <c r="F3" s="388"/>
    </row>
    <row r="4" spans="1:6" ht="15.75" customHeight="1" thickBot="1" x14ac:dyDescent="0.3">
      <c r="A4" s="374"/>
      <c r="B4" s="222"/>
      <c r="C4" s="386" t="s">
        <v>5</v>
      </c>
      <c r="D4" s="386"/>
      <c r="E4" s="386"/>
      <c r="F4" s="389"/>
    </row>
    <row r="5" spans="1:6" ht="9.75" customHeight="1" x14ac:dyDescent="0.25"/>
    <row r="6" spans="1:6" ht="24" customHeight="1" x14ac:dyDescent="0.25">
      <c r="A6" s="114" t="s">
        <v>7</v>
      </c>
      <c r="B6" s="343" t="s">
        <v>274</v>
      </c>
      <c r="C6" s="344"/>
      <c r="D6" s="344"/>
      <c r="E6" s="344"/>
      <c r="F6" s="344"/>
    </row>
    <row r="7" spans="1:6" ht="90.75" customHeight="1" x14ac:dyDescent="0.25">
      <c r="A7" s="115" t="s">
        <v>9</v>
      </c>
      <c r="B7" s="375" t="s">
        <v>289</v>
      </c>
      <c r="C7" s="376"/>
      <c r="D7" s="376"/>
      <c r="E7" s="376"/>
      <c r="F7" s="376"/>
    </row>
    <row r="8" spans="1:6" ht="4.5" customHeight="1" x14ac:dyDescent="0.25">
      <c r="A8" s="377"/>
      <c r="B8" s="377"/>
      <c r="C8" s="377"/>
      <c r="D8" s="377"/>
      <c r="E8" s="377"/>
      <c r="F8" s="377"/>
    </row>
    <row r="9" spans="1:6" ht="34.5" customHeight="1" x14ac:dyDescent="0.25">
      <c r="A9" s="371" t="s">
        <v>106</v>
      </c>
      <c r="B9" s="371" t="s">
        <v>107</v>
      </c>
      <c r="C9" s="371"/>
      <c r="D9" s="391" t="s">
        <v>108</v>
      </c>
      <c r="E9" s="391"/>
      <c r="F9" s="391" t="s">
        <v>109</v>
      </c>
    </row>
    <row r="10" spans="1:6" ht="21" customHeight="1" x14ac:dyDescent="0.25">
      <c r="A10" s="371"/>
      <c r="B10" s="371"/>
      <c r="C10" s="371"/>
      <c r="D10" s="118" t="s">
        <v>110</v>
      </c>
      <c r="E10" s="118" t="s">
        <v>111</v>
      </c>
      <c r="F10" s="391"/>
    </row>
    <row r="11" spans="1:6" ht="26.25" customHeight="1" x14ac:dyDescent="0.25">
      <c r="A11" s="378" t="str">
        <f>PROBABILIDAD!A11</f>
        <v>Incremento en los indices de inseguridad y violencias en el municipio de Ibagué</v>
      </c>
      <c r="B11" s="390" t="s">
        <v>112</v>
      </c>
      <c r="C11" s="390"/>
      <c r="D11" s="174"/>
      <c r="E11" s="174" t="s">
        <v>153</v>
      </c>
      <c r="F11" s="379" t="str">
        <f>IF(D26="X","CATASTROFICO",IF(AND(D30&gt;0,D30&lt;=5),"MODERADO",IF(AND(D30&gt;=6,D30&lt;=11),"MAYOR",IF(AND(D30&gt;=12,D30&lt;=19),"CATASTROFICO"," "))))</f>
        <v>CATASTROFICO</v>
      </c>
    </row>
    <row r="12" spans="1:6" ht="26.25" customHeight="1" x14ac:dyDescent="0.25">
      <c r="A12" s="378"/>
      <c r="B12" s="390" t="s">
        <v>113</v>
      </c>
      <c r="C12" s="390"/>
      <c r="D12" s="174" t="s">
        <v>153</v>
      </c>
      <c r="E12" s="174"/>
      <c r="F12" s="380"/>
    </row>
    <row r="13" spans="1:6" ht="26.25" customHeight="1" x14ac:dyDescent="0.25">
      <c r="A13" s="378"/>
      <c r="B13" s="390" t="s">
        <v>114</v>
      </c>
      <c r="C13" s="390"/>
      <c r="D13" s="174" t="s">
        <v>153</v>
      </c>
      <c r="E13" s="174"/>
      <c r="F13" s="380"/>
    </row>
    <row r="14" spans="1:6" ht="26.25" customHeight="1" x14ac:dyDescent="0.25">
      <c r="A14" s="378"/>
      <c r="B14" s="390" t="s">
        <v>115</v>
      </c>
      <c r="C14" s="390"/>
      <c r="D14" s="174" t="s">
        <v>153</v>
      </c>
      <c r="E14" s="174"/>
      <c r="F14" s="380"/>
    </row>
    <row r="15" spans="1:6" ht="26.25" customHeight="1" x14ac:dyDescent="0.25">
      <c r="A15" s="378"/>
      <c r="B15" s="390" t="s">
        <v>116</v>
      </c>
      <c r="C15" s="390"/>
      <c r="D15" s="174" t="s">
        <v>153</v>
      </c>
      <c r="E15" s="174"/>
      <c r="F15" s="380"/>
    </row>
    <row r="16" spans="1:6" ht="26.25" customHeight="1" x14ac:dyDescent="0.25">
      <c r="A16" s="378"/>
      <c r="B16" s="390" t="s">
        <v>117</v>
      </c>
      <c r="C16" s="390"/>
      <c r="D16" s="174"/>
      <c r="E16" s="174" t="s">
        <v>153</v>
      </c>
      <c r="F16" s="380"/>
    </row>
    <row r="17" spans="1:6" ht="26.25" customHeight="1" x14ac:dyDescent="0.25">
      <c r="A17" s="378"/>
      <c r="B17" s="390" t="s">
        <v>118</v>
      </c>
      <c r="C17" s="390"/>
      <c r="D17" s="174" t="s">
        <v>153</v>
      </c>
      <c r="E17" s="174"/>
      <c r="F17" s="380"/>
    </row>
    <row r="18" spans="1:6" ht="33" customHeight="1" x14ac:dyDescent="0.25">
      <c r="A18" s="378"/>
      <c r="B18" s="390" t="s">
        <v>119</v>
      </c>
      <c r="C18" s="390"/>
      <c r="D18" s="174"/>
      <c r="E18" s="174" t="s">
        <v>153</v>
      </c>
      <c r="F18" s="380"/>
    </row>
    <row r="19" spans="1:6" ht="26.25" customHeight="1" x14ac:dyDescent="0.25">
      <c r="A19" s="378"/>
      <c r="B19" s="390" t="s">
        <v>120</v>
      </c>
      <c r="C19" s="390"/>
      <c r="D19" s="174"/>
      <c r="E19" s="174" t="s">
        <v>153</v>
      </c>
      <c r="F19" s="380"/>
    </row>
    <row r="20" spans="1:6" ht="26.25" customHeight="1" x14ac:dyDescent="0.25">
      <c r="A20" s="378"/>
      <c r="B20" s="390" t="s">
        <v>121</v>
      </c>
      <c r="C20" s="390"/>
      <c r="D20" s="174" t="s">
        <v>153</v>
      </c>
      <c r="E20" s="174"/>
      <c r="F20" s="380"/>
    </row>
    <row r="21" spans="1:6" ht="26.25" customHeight="1" x14ac:dyDescent="0.25">
      <c r="A21" s="378"/>
      <c r="B21" s="390" t="s">
        <v>122</v>
      </c>
      <c r="C21" s="390"/>
      <c r="D21" s="174" t="s">
        <v>153</v>
      </c>
      <c r="E21" s="174"/>
      <c r="F21" s="380"/>
    </row>
    <row r="22" spans="1:6" ht="26.25" customHeight="1" x14ac:dyDescent="0.25">
      <c r="A22" s="378"/>
      <c r="B22" s="390" t="s">
        <v>123</v>
      </c>
      <c r="C22" s="390"/>
      <c r="D22" s="174" t="s">
        <v>153</v>
      </c>
      <c r="E22" s="174"/>
      <c r="F22" s="380"/>
    </row>
    <row r="23" spans="1:6" ht="26.25" customHeight="1" x14ac:dyDescent="0.25">
      <c r="A23" s="378"/>
      <c r="B23" s="390" t="s">
        <v>124</v>
      </c>
      <c r="C23" s="390"/>
      <c r="D23" s="174"/>
      <c r="E23" s="174" t="s">
        <v>153</v>
      </c>
      <c r="F23" s="380"/>
    </row>
    <row r="24" spans="1:6" ht="26.25" customHeight="1" x14ac:dyDescent="0.25">
      <c r="A24" s="378"/>
      <c r="B24" s="390" t="s">
        <v>125</v>
      </c>
      <c r="C24" s="390"/>
      <c r="D24" s="174" t="s">
        <v>153</v>
      </c>
      <c r="E24" s="174"/>
      <c r="F24" s="380"/>
    </row>
    <row r="25" spans="1:6" ht="26.25" customHeight="1" x14ac:dyDescent="0.25">
      <c r="A25" s="378"/>
      <c r="B25" s="390" t="s">
        <v>126</v>
      </c>
      <c r="C25" s="390"/>
      <c r="D25" s="174" t="s">
        <v>153</v>
      </c>
      <c r="E25" s="174"/>
      <c r="F25" s="380"/>
    </row>
    <row r="26" spans="1:6" ht="26.25" customHeight="1" x14ac:dyDescent="0.25">
      <c r="A26" s="378"/>
      <c r="B26" s="390" t="s">
        <v>127</v>
      </c>
      <c r="C26" s="390"/>
      <c r="D26" s="174" t="s">
        <v>153</v>
      </c>
      <c r="E26" s="174"/>
      <c r="F26" s="380"/>
    </row>
    <row r="27" spans="1:6" ht="26.25" customHeight="1" x14ac:dyDescent="0.25">
      <c r="A27" s="378"/>
      <c r="B27" s="390" t="s">
        <v>128</v>
      </c>
      <c r="C27" s="390"/>
      <c r="D27" s="174" t="s">
        <v>153</v>
      </c>
      <c r="E27" s="174"/>
      <c r="F27" s="380"/>
    </row>
    <row r="28" spans="1:6" ht="26.25" customHeight="1" x14ac:dyDescent="0.25">
      <c r="A28" s="378"/>
      <c r="B28" s="390" t="s">
        <v>129</v>
      </c>
      <c r="C28" s="390"/>
      <c r="D28" s="174" t="s">
        <v>153</v>
      </c>
      <c r="E28" s="174"/>
      <c r="F28" s="380"/>
    </row>
    <row r="29" spans="1:6" ht="26.25" customHeight="1" x14ac:dyDescent="0.25">
      <c r="A29" s="378"/>
      <c r="B29" s="390" t="s">
        <v>130</v>
      </c>
      <c r="C29" s="390"/>
      <c r="D29" s="174"/>
      <c r="E29" s="174" t="s">
        <v>153</v>
      </c>
      <c r="F29" s="380"/>
    </row>
    <row r="30" spans="1:6" ht="15.75" x14ac:dyDescent="0.25">
      <c r="A30" s="378"/>
      <c r="B30" s="382" t="s">
        <v>63</v>
      </c>
      <c r="C30" s="383"/>
      <c r="D30" s="121">
        <f>+Hoja3!B54</f>
        <v>13</v>
      </c>
      <c r="E30" s="120"/>
      <c r="F30" s="381"/>
    </row>
    <row r="31" spans="1:6" ht="15.75" customHeight="1" x14ac:dyDescent="0.25">
      <c r="A31" s="392"/>
      <c r="B31" s="393"/>
      <c r="C31" s="393"/>
      <c r="D31" s="393"/>
      <c r="E31" s="393"/>
      <c r="F31" s="394"/>
    </row>
    <row r="32" spans="1:6" ht="34.5" customHeight="1" x14ac:dyDescent="0.25">
      <c r="A32" s="371" t="s">
        <v>106</v>
      </c>
      <c r="B32" s="371" t="s">
        <v>107</v>
      </c>
      <c r="C32" s="371"/>
      <c r="D32" s="391" t="s">
        <v>108</v>
      </c>
      <c r="E32" s="391"/>
      <c r="F32" s="391" t="s">
        <v>109</v>
      </c>
    </row>
    <row r="33" spans="1:6" ht="21" customHeight="1" x14ac:dyDescent="0.25">
      <c r="A33" s="371"/>
      <c r="B33" s="371"/>
      <c r="C33" s="371"/>
      <c r="D33" s="118" t="s">
        <v>110</v>
      </c>
      <c r="E33" s="118" t="s">
        <v>111</v>
      </c>
      <c r="F33" s="391"/>
    </row>
    <row r="34" spans="1:6" ht="26.25" customHeight="1" x14ac:dyDescent="0.25">
      <c r="A34" s="378" t="str">
        <f>PROBABILIDAD!A12</f>
        <v>Posibilidad de recibir o solicitar cualquier beneficio particular con el fin de celebrar un contrato</v>
      </c>
      <c r="B34" s="390" t="s">
        <v>112</v>
      </c>
      <c r="C34" s="390"/>
      <c r="D34" s="174" t="s">
        <v>153</v>
      </c>
      <c r="E34" s="174"/>
      <c r="F34" s="295" t="str">
        <f>IF(D49="X","CATASTROFICO",IF(AND(D53&gt;0,D53&lt;=5),"MODERADO",IF(AND(D53&gt;=6,D53&lt;=11),"MAYOR",IF(AND(D53&gt;=12,D53&lt;=19),"CATASTROFICO"," "))))</f>
        <v>CATASTROFICO</v>
      </c>
    </row>
    <row r="35" spans="1:6" ht="26.25" customHeight="1" x14ac:dyDescent="0.25">
      <c r="A35" s="378"/>
      <c r="B35" s="390" t="s">
        <v>113</v>
      </c>
      <c r="C35" s="390"/>
      <c r="D35" s="174" t="s">
        <v>153</v>
      </c>
      <c r="E35" s="174"/>
      <c r="F35" s="295"/>
    </row>
    <row r="36" spans="1:6" ht="26.25" customHeight="1" x14ac:dyDescent="0.25">
      <c r="A36" s="378"/>
      <c r="B36" s="390" t="s">
        <v>114</v>
      </c>
      <c r="C36" s="390"/>
      <c r="D36" s="174" t="s">
        <v>153</v>
      </c>
      <c r="E36" s="174"/>
      <c r="F36" s="295"/>
    </row>
    <row r="37" spans="1:6" ht="26.25" customHeight="1" x14ac:dyDescent="0.25">
      <c r="A37" s="378"/>
      <c r="B37" s="390" t="s">
        <v>115</v>
      </c>
      <c r="C37" s="390"/>
      <c r="D37" s="174" t="s">
        <v>153</v>
      </c>
      <c r="E37" s="174"/>
      <c r="F37" s="295"/>
    </row>
    <row r="38" spans="1:6" ht="26.25" customHeight="1" x14ac:dyDescent="0.25">
      <c r="A38" s="378"/>
      <c r="B38" s="390" t="s">
        <v>116</v>
      </c>
      <c r="C38" s="390"/>
      <c r="D38" s="174" t="s">
        <v>153</v>
      </c>
      <c r="E38" s="174"/>
      <c r="F38" s="295"/>
    </row>
    <row r="39" spans="1:6" ht="26.25" customHeight="1" x14ac:dyDescent="0.25">
      <c r="A39" s="378"/>
      <c r="B39" s="390" t="s">
        <v>117</v>
      </c>
      <c r="C39" s="390"/>
      <c r="D39" s="174" t="s">
        <v>153</v>
      </c>
      <c r="E39" s="174"/>
      <c r="F39" s="295"/>
    </row>
    <row r="40" spans="1:6" ht="26.25" customHeight="1" x14ac:dyDescent="0.25">
      <c r="A40" s="378"/>
      <c r="B40" s="390" t="s">
        <v>118</v>
      </c>
      <c r="C40" s="390"/>
      <c r="D40" s="174" t="s">
        <v>153</v>
      </c>
      <c r="E40" s="174"/>
      <c r="F40" s="295"/>
    </row>
    <row r="41" spans="1:6" ht="33" customHeight="1" x14ac:dyDescent="0.25">
      <c r="A41" s="378"/>
      <c r="B41" s="390" t="s">
        <v>119</v>
      </c>
      <c r="C41" s="390"/>
      <c r="D41" s="174" t="s">
        <v>153</v>
      </c>
      <c r="E41" s="174"/>
      <c r="F41" s="295"/>
    </row>
    <row r="42" spans="1:6" ht="26.25" customHeight="1" x14ac:dyDescent="0.25">
      <c r="A42" s="378"/>
      <c r="B42" s="390" t="s">
        <v>120</v>
      </c>
      <c r="C42" s="390"/>
      <c r="D42" s="174"/>
      <c r="E42" s="174" t="s">
        <v>153</v>
      </c>
      <c r="F42" s="295"/>
    </row>
    <row r="43" spans="1:6" ht="26.25" customHeight="1" x14ac:dyDescent="0.25">
      <c r="A43" s="378"/>
      <c r="B43" s="390" t="s">
        <v>121</v>
      </c>
      <c r="C43" s="390"/>
      <c r="D43" s="174" t="s">
        <v>153</v>
      </c>
      <c r="E43" s="174"/>
      <c r="F43" s="295"/>
    </row>
    <row r="44" spans="1:6" ht="26.25" customHeight="1" x14ac:dyDescent="0.25">
      <c r="A44" s="378"/>
      <c r="B44" s="390" t="s">
        <v>122</v>
      </c>
      <c r="C44" s="390"/>
      <c r="D44" s="174" t="s">
        <v>153</v>
      </c>
      <c r="E44" s="174"/>
      <c r="F44" s="295"/>
    </row>
    <row r="45" spans="1:6" ht="26.25" customHeight="1" x14ac:dyDescent="0.25">
      <c r="A45" s="378"/>
      <c r="B45" s="390" t="s">
        <v>123</v>
      </c>
      <c r="C45" s="390"/>
      <c r="D45" s="185" t="s">
        <v>153</v>
      </c>
      <c r="E45" s="185"/>
      <c r="F45" s="295"/>
    </row>
    <row r="46" spans="1:6" ht="26.25" customHeight="1" x14ac:dyDescent="0.25">
      <c r="A46" s="378"/>
      <c r="B46" s="390" t="s">
        <v>124</v>
      </c>
      <c r="C46" s="390"/>
      <c r="D46" s="185" t="s">
        <v>153</v>
      </c>
      <c r="E46" s="185"/>
      <c r="F46" s="295"/>
    </row>
    <row r="47" spans="1:6" ht="26.25" customHeight="1" x14ac:dyDescent="0.25">
      <c r="A47" s="378"/>
      <c r="B47" s="390" t="s">
        <v>125</v>
      </c>
      <c r="C47" s="390"/>
      <c r="D47" s="185" t="s">
        <v>153</v>
      </c>
      <c r="E47" s="185"/>
      <c r="F47" s="295"/>
    </row>
    <row r="48" spans="1:6" ht="26.25" customHeight="1" x14ac:dyDescent="0.25">
      <c r="A48" s="378"/>
      <c r="B48" s="390" t="s">
        <v>126</v>
      </c>
      <c r="C48" s="390"/>
      <c r="D48" s="185"/>
      <c r="E48" s="185" t="s">
        <v>153</v>
      </c>
      <c r="F48" s="295"/>
    </row>
    <row r="49" spans="1:6" ht="26.25" customHeight="1" x14ac:dyDescent="0.25">
      <c r="A49" s="378"/>
      <c r="B49" s="390" t="s">
        <v>127</v>
      </c>
      <c r="C49" s="390"/>
      <c r="D49" s="185"/>
      <c r="E49" s="185" t="s">
        <v>153</v>
      </c>
      <c r="F49" s="295"/>
    </row>
    <row r="50" spans="1:6" ht="26.25" customHeight="1" x14ac:dyDescent="0.25">
      <c r="A50" s="378"/>
      <c r="B50" s="390" t="s">
        <v>128</v>
      </c>
      <c r="C50" s="390"/>
      <c r="D50" s="185"/>
      <c r="E50" s="185" t="s">
        <v>153</v>
      </c>
      <c r="F50" s="295"/>
    </row>
    <row r="51" spans="1:6" ht="26.25" customHeight="1" x14ac:dyDescent="0.25">
      <c r="A51" s="378"/>
      <c r="B51" s="390" t="s">
        <v>129</v>
      </c>
      <c r="C51" s="390"/>
      <c r="D51" s="185"/>
      <c r="E51" s="185" t="s">
        <v>153</v>
      </c>
      <c r="F51" s="295"/>
    </row>
    <row r="52" spans="1:6" ht="26.25" customHeight="1" x14ac:dyDescent="0.25">
      <c r="A52" s="378"/>
      <c r="B52" s="390" t="s">
        <v>130</v>
      </c>
      <c r="C52" s="390"/>
      <c r="D52" s="185"/>
      <c r="E52" s="185" t="s">
        <v>153</v>
      </c>
      <c r="F52" s="295"/>
    </row>
    <row r="53" spans="1:6" ht="15.75" x14ac:dyDescent="0.25">
      <c r="A53" s="378"/>
      <c r="B53" s="382" t="s">
        <v>63</v>
      </c>
      <c r="C53" s="383"/>
      <c r="D53" s="121">
        <f>+Hoja3!B77</f>
        <v>13</v>
      </c>
      <c r="E53" s="120"/>
      <c r="F53" s="295"/>
    </row>
    <row r="55" spans="1:6" ht="34.5" customHeight="1" x14ac:dyDescent="0.25">
      <c r="A55" s="371" t="s">
        <v>106</v>
      </c>
      <c r="B55" s="371" t="s">
        <v>107</v>
      </c>
      <c r="C55" s="371"/>
      <c r="D55" s="391" t="s">
        <v>108</v>
      </c>
      <c r="E55" s="391"/>
      <c r="F55" s="391" t="s">
        <v>109</v>
      </c>
    </row>
    <row r="56" spans="1:6" ht="21" customHeight="1" x14ac:dyDescent="0.25">
      <c r="A56" s="371"/>
      <c r="B56" s="371"/>
      <c r="C56" s="371"/>
      <c r="D56" s="118" t="s">
        <v>110</v>
      </c>
      <c r="E56" s="118" t="s">
        <v>111</v>
      </c>
      <c r="F56" s="391"/>
    </row>
    <row r="57" spans="1:6" ht="26.25" customHeight="1" x14ac:dyDescent="0.25">
      <c r="A57" s="395"/>
      <c r="B57" s="390" t="s">
        <v>112</v>
      </c>
      <c r="C57" s="390"/>
      <c r="D57" s="119" t="s">
        <v>153</v>
      </c>
      <c r="E57" s="119"/>
      <c r="F57" s="295" t="str">
        <f>IF(D72="X","CATASTROFICO",IF(AND(D76&gt;0,D76&lt;=5),"MODERADO",IF(AND(D76&gt;=6,D76&lt;=11),"MAYOR",IF(AND(D76&gt;=12,D76&lt;=19),"CATASTROFICO"," "))))</f>
        <v>MAYOR</v>
      </c>
    </row>
    <row r="58" spans="1:6" ht="26.25" customHeight="1" x14ac:dyDescent="0.25">
      <c r="A58" s="395"/>
      <c r="B58" s="390" t="s">
        <v>113</v>
      </c>
      <c r="C58" s="390"/>
      <c r="D58" s="119" t="s">
        <v>153</v>
      </c>
      <c r="E58" s="119"/>
      <c r="F58" s="295"/>
    </row>
    <row r="59" spans="1:6" ht="26.25" customHeight="1" x14ac:dyDescent="0.25">
      <c r="A59" s="395"/>
      <c r="B59" s="390" t="s">
        <v>114</v>
      </c>
      <c r="C59" s="390"/>
      <c r="D59" s="119" t="s">
        <v>153</v>
      </c>
      <c r="E59" s="119"/>
      <c r="F59" s="295"/>
    </row>
    <row r="60" spans="1:6" ht="26.25" customHeight="1" x14ac:dyDescent="0.25">
      <c r="A60" s="395"/>
      <c r="B60" s="390" t="s">
        <v>115</v>
      </c>
      <c r="C60" s="390"/>
      <c r="D60" s="119" t="s">
        <v>153</v>
      </c>
      <c r="E60" s="119"/>
      <c r="F60" s="295"/>
    </row>
    <row r="61" spans="1:6" ht="26.25" customHeight="1" x14ac:dyDescent="0.25">
      <c r="A61" s="395"/>
      <c r="B61" s="390" t="s">
        <v>116</v>
      </c>
      <c r="C61" s="390"/>
      <c r="D61" s="119" t="s">
        <v>153</v>
      </c>
      <c r="E61" s="119"/>
      <c r="F61" s="295"/>
    </row>
    <row r="62" spans="1:6" ht="26.25" customHeight="1" x14ac:dyDescent="0.25">
      <c r="A62" s="395"/>
      <c r="B62" s="390" t="s">
        <v>117</v>
      </c>
      <c r="C62" s="390"/>
      <c r="D62" s="119"/>
      <c r="E62" s="119" t="s">
        <v>153</v>
      </c>
      <c r="F62" s="295"/>
    </row>
    <row r="63" spans="1:6" ht="26.25" customHeight="1" x14ac:dyDescent="0.25">
      <c r="A63" s="395"/>
      <c r="B63" s="390" t="s">
        <v>118</v>
      </c>
      <c r="C63" s="390"/>
      <c r="D63" s="119" t="s">
        <v>153</v>
      </c>
      <c r="E63" s="119"/>
      <c r="F63" s="295"/>
    </row>
    <row r="64" spans="1:6" ht="26.25" customHeight="1" x14ac:dyDescent="0.25">
      <c r="A64" s="395"/>
      <c r="B64" s="390" t="s">
        <v>119</v>
      </c>
      <c r="C64" s="390"/>
      <c r="D64" s="119"/>
      <c r="E64" s="119" t="s">
        <v>153</v>
      </c>
      <c r="F64" s="295"/>
    </row>
    <row r="65" spans="1:6" ht="26.25" customHeight="1" x14ac:dyDescent="0.25">
      <c r="A65" s="395"/>
      <c r="B65" s="390" t="s">
        <v>120</v>
      </c>
      <c r="C65" s="390"/>
      <c r="D65" s="119"/>
      <c r="E65" s="119" t="s">
        <v>153</v>
      </c>
      <c r="F65" s="295"/>
    </row>
    <row r="66" spans="1:6" ht="26.25" customHeight="1" x14ac:dyDescent="0.25">
      <c r="A66" s="395"/>
      <c r="B66" s="390" t="s">
        <v>121</v>
      </c>
      <c r="C66" s="390"/>
      <c r="D66" s="119" t="s">
        <v>153</v>
      </c>
      <c r="E66" s="119"/>
      <c r="F66" s="295"/>
    </row>
    <row r="67" spans="1:6" ht="26.25" customHeight="1" x14ac:dyDescent="0.25">
      <c r="A67" s="395"/>
      <c r="B67" s="390" t="s">
        <v>122</v>
      </c>
      <c r="C67" s="390"/>
      <c r="D67" s="119" t="s">
        <v>153</v>
      </c>
      <c r="E67" s="119"/>
      <c r="F67" s="295"/>
    </row>
    <row r="68" spans="1:6" ht="26.25" customHeight="1" x14ac:dyDescent="0.25">
      <c r="A68" s="395"/>
      <c r="B68" s="390" t="s">
        <v>123</v>
      </c>
      <c r="C68" s="390"/>
      <c r="D68" s="119" t="s">
        <v>153</v>
      </c>
      <c r="E68" s="119"/>
      <c r="F68" s="295"/>
    </row>
    <row r="69" spans="1:6" ht="26.25" customHeight="1" x14ac:dyDescent="0.25">
      <c r="A69" s="395"/>
      <c r="B69" s="390" t="s">
        <v>124</v>
      </c>
      <c r="C69" s="390"/>
      <c r="D69" s="119"/>
      <c r="E69" s="119" t="s">
        <v>153</v>
      </c>
      <c r="F69" s="295"/>
    </row>
    <row r="70" spans="1:6" ht="26.25" customHeight="1" x14ac:dyDescent="0.25">
      <c r="A70" s="395"/>
      <c r="B70" s="390" t="s">
        <v>125</v>
      </c>
      <c r="C70" s="390"/>
      <c r="D70" s="119"/>
      <c r="E70" s="119" t="s">
        <v>153</v>
      </c>
      <c r="F70" s="295"/>
    </row>
    <row r="71" spans="1:6" ht="26.25" customHeight="1" x14ac:dyDescent="0.25">
      <c r="A71" s="395"/>
      <c r="B71" s="390" t="s">
        <v>126</v>
      </c>
      <c r="C71" s="390"/>
      <c r="D71" s="119"/>
      <c r="E71" s="119" t="s">
        <v>153</v>
      </c>
      <c r="F71" s="295"/>
    </row>
    <row r="72" spans="1:6" ht="26.25" customHeight="1" x14ac:dyDescent="0.25">
      <c r="A72" s="395"/>
      <c r="B72" s="390" t="s">
        <v>127</v>
      </c>
      <c r="C72" s="390"/>
      <c r="D72" s="119"/>
      <c r="E72" s="119" t="s">
        <v>153</v>
      </c>
      <c r="F72" s="295"/>
    </row>
    <row r="73" spans="1:6" ht="26.25" customHeight="1" x14ac:dyDescent="0.25">
      <c r="A73" s="395"/>
      <c r="B73" s="390" t="s">
        <v>128</v>
      </c>
      <c r="C73" s="390"/>
      <c r="D73" s="119"/>
      <c r="E73" s="119" t="s">
        <v>153</v>
      </c>
      <c r="F73" s="295"/>
    </row>
    <row r="74" spans="1:6" ht="26.25" customHeight="1" x14ac:dyDescent="0.25">
      <c r="A74" s="395"/>
      <c r="B74" s="390" t="s">
        <v>129</v>
      </c>
      <c r="C74" s="390"/>
      <c r="D74" s="119"/>
      <c r="E74" s="119" t="s">
        <v>153</v>
      </c>
      <c r="F74" s="295"/>
    </row>
    <row r="75" spans="1:6" ht="26.25" customHeight="1" x14ac:dyDescent="0.25">
      <c r="A75" s="395"/>
      <c r="B75" s="390" t="s">
        <v>130</v>
      </c>
      <c r="C75" s="390"/>
      <c r="D75" s="119"/>
      <c r="E75" s="119" t="s">
        <v>153</v>
      </c>
      <c r="F75" s="295"/>
    </row>
    <row r="76" spans="1:6" ht="15.75" x14ac:dyDescent="0.25">
      <c r="A76" s="395"/>
      <c r="B76" s="382" t="s">
        <v>63</v>
      </c>
      <c r="C76" s="383"/>
      <c r="D76" s="121">
        <f>+Hoja3!B100</f>
        <v>9</v>
      </c>
      <c r="E76" s="120"/>
      <c r="F76" s="295"/>
    </row>
    <row r="78" spans="1:6" ht="34.5" customHeight="1" x14ac:dyDescent="0.25">
      <c r="A78" s="371" t="s">
        <v>106</v>
      </c>
      <c r="B78" s="371" t="s">
        <v>107</v>
      </c>
      <c r="C78" s="371"/>
      <c r="D78" s="391" t="s">
        <v>108</v>
      </c>
      <c r="E78" s="391"/>
      <c r="F78" s="391" t="s">
        <v>109</v>
      </c>
    </row>
    <row r="79" spans="1:6" ht="21" customHeight="1" x14ac:dyDescent="0.25">
      <c r="A79" s="371"/>
      <c r="B79" s="371"/>
      <c r="C79" s="371"/>
      <c r="D79" s="118" t="s">
        <v>110</v>
      </c>
      <c r="E79" s="118" t="s">
        <v>111</v>
      </c>
      <c r="F79" s="391"/>
    </row>
    <row r="80" spans="1:6" ht="26.25" customHeight="1" x14ac:dyDescent="0.25">
      <c r="A80" s="395"/>
      <c r="B80" s="390" t="s">
        <v>112</v>
      </c>
      <c r="C80" s="390"/>
      <c r="D80" s="119"/>
      <c r="E80" s="119"/>
      <c r="F80" s="295" t="str">
        <f>IF(D95="X","CATASTROFICO",IF(AND(D99&gt;0,D99&lt;=5),"MODERADO",IF(AND(D99&gt;=6,D99&lt;=11),"MAYOR",IF(AND(D99&gt;=12,D99&lt;=19),"CATASTROFICO"," "))))</f>
        <v xml:space="preserve"> </v>
      </c>
    </row>
    <row r="81" spans="1:6" ht="26.25" customHeight="1" x14ac:dyDescent="0.25">
      <c r="A81" s="395"/>
      <c r="B81" s="390" t="s">
        <v>113</v>
      </c>
      <c r="C81" s="390"/>
      <c r="D81" s="119"/>
      <c r="E81" s="119"/>
      <c r="F81" s="295"/>
    </row>
    <row r="82" spans="1:6" ht="26.25" customHeight="1" x14ac:dyDescent="0.25">
      <c r="A82" s="395"/>
      <c r="B82" s="390" t="s">
        <v>114</v>
      </c>
      <c r="C82" s="390"/>
      <c r="D82" s="119"/>
      <c r="E82" s="119"/>
      <c r="F82" s="295"/>
    </row>
    <row r="83" spans="1:6" ht="26.25" customHeight="1" x14ac:dyDescent="0.25">
      <c r="A83" s="395"/>
      <c r="B83" s="390" t="s">
        <v>115</v>
      </c>
      <c r="C83" s="390"/>
      <c r="D83" s="119"/>
      <c r="E83" s="119"/>
      <c r="F83" s="295"/>
    </row>
    <row r="84" spans="1:6" ht="26.25" customHeight="1" x14ac:dyDescent="0.25">
      <c r="A84" s="395"/>
      <c r="B84" s="390" t="s">
        <v>116</v>
      </c>
      <c r="C84" s="390"/>
      <c r="D84" s="119"/>
      <c r="E84" s="119"/>
      <c r="F84" s="295"/>
    </row>
    <row r="85" spans="1:6" ht="26.25" customHeight="1" x14ac:dyDescent="0.25">
      <c r="A85" s="395"/>
      <c r="B85" s="390" t="s">
        <v>117</v>
      </c>
      <c r="C85" s="390"/>
      <c r="D85" s="119"/>
      <c r="E85" s="119"/>
      <c r="F85" s="295"/>
    </row>
    <row r="86" spans="1:6" ht="26.25" customHeight="1" x14ac:dyDescent="0.25">
      <c r="A86" s="395"/>
      <c r="B86" s="390" t="s">
        <v>118</v>
      </c>
      <c r="C86" s="390"/>
      <c r="D86" s="119"/>
      <c r="E86" s="119"/>
      <c r="F86" s="295"/>
    </row>
    <row r="87" spans="1:6" ht="26.25" customHeight="1" x14ac:dyDescent="0.25">
      <c r="A87" s="395"/>
      <c r="B87" s="390" t="s">
        <v>119</v>
      </c>
      <c r="C87" s="390"/>
      <c r="D87" s="119"/>
      <c r="E87" s="119"/>
      <c r="F87" s="295"/>
    </row>
    <row r="88" spans="1:6" ht="26.25" customHeight="1" x14ac:dyDescent="0.25">
      <c r="A88" s="395"/>
      <c r="B88" s="390" t="s">
        <v>120</v>
      </c>
      <c r="C88" s="390"/>
      <c r="D88" s="119"/>
      <c r="E88" s="119"/>
      <c r="F88" s="295"/>
    </row>
    <row r="89" spans="1:6" ht="26.25" customHeight="1" x14ac:dyDescent="0.25">
      <c r="A89" s="395"/>
      <c r="B89" s="390" t="s">
        <v>121</v>
      </c>
      <c r="C89" s="390"/>
      <c r="D89" s="119"/>
      <c r="E89" s="119"/>
      <c r="F89" s="295"/>
    </row>
    <row r="90" spans="1:6" ht="26.25" customHeight="1" x14ac:dyDescent="0.25">
      <c r="A90" s="395"/>
      <c r="B90" s="390" t="s">
        <v>122</v>
      </c>
      <c r="C90" s="390"/>
      <c r="D90" s="119"/>
      <c r="E90" s="119"/>
      <c r="F90" s="295"/>
    </row>
    <row r="91" spans="1:6" ht="26.25" customHeight="1" x14ac:dyDescent="0.25">
      <c r="A91" s="395"/>
      <c r="B91" s="390" t="s">
        <v>123</v>
      </c>
      <c r="C91" s="390"/>
      <c r="D91" s="119"/>
      <c r="E91" s="119"/>
      <c r="F91" s="295"/>
    </row>
    <row r="92" spans="1:6" ht="26.25" customHeight="1" x14ac:dyDescent="0.25">
      <c r="A92" s="395"/>
      <c r="B92" s="390" t="s">
        <v>124</v>
      </c>
      <c r="C92" s="390"/>
      <c r="D92" s="119"/>
      <c r="E92" s="119"/>
      <c r="F92" s="295"/>
    </row>
    <row r="93" spans="1:6" ht="26.25" customHeight="1" x14ac:dyDescent="0.25">
      <c r="A93" s="395"/>
      <c r="B93" s="390" t="s">
        <v>125</v>
      </c>
      <c r="C93" s="390"/>
      <c r="D93" s="119"/>
      <c r="E93" s="119"/>
      <c r="F93" s="295"/>
    </row>
    <row r="94" spans="1:6" ht="26.25" customHeight="1" x14ac:dyDescent="0.25">
      <c r="A94" s="395"/>
      <c r="B94" s="390" t="s">
        <v>126</v>
      </c>
      <c r="C94" s="390"/>
      <c r="D94" s="119"/>
      <c r="E94" s="119"/>
      <c r="F94" s="295"/>
    </row>
    <row r="95" spans="1:6" ht="26.25" customHeight="1" x14ac:dyDescent="0.25">
      <c r="A95" s="395"/>
      <c r="B95" s="390" t="s">
        <v>127</v>
      </c>
      <c r="C95" s="390"/>
      <c r="D95" s="119"/>
      <c r="E95" s="119"/>
      <c r="F95" s="295"/>
    </row>
    <row r="96" spans="1:6" ht="26.25" customHeight="1" x14ac:dyDescent="0.25">
      <c r="A96" s="395"/>
      <c r="B96" s="390" t="s">
        <v>128</v>
      </c>
      <c r="C96" s="390"/>
      <c r="D96" s="119"/>
      <c r="E96" s="119"/>
      <c r="F96" s="295"/>
    </row>
    <row r="97" spans="1:6" ht="26.25" customHeight="1" x14ac:dyDescent="0.25">
      <c r="A97" s="395"/>
      <c r="B97" s="390" t="s">
        <v>129</v>
      </c>
      <c r="C97" s="390"/>
      <c r="D97" s="119"/>
      <c r="E97" s="119"/>
      <c r="F97" s="295"/>
    </row>
    <row r="98" spans="1:6" ht="26.25" customHeight="1" x14ac:dyDescent="0.25">
      <c r="A98" s="395"/>
      <c r="B98" s="390" t="s">
        <v>130</v>
      </c>
      <c r="C98" s="390"/>
      <c r="D98" s="119"/>
      <c r="E98" s="119"/>
      <c r="F98" s="295"/>
    </row>
    <row r="99" spans="1:6" ht="15.75" x14ac:dyDescent="0.25">
      <c r="A99" s="395"/>
      <c r="B99" s="382" t="s">
        <v>63</v>
      </c>
      <c r="C99" s="383"/>
      <c r="D99" s="121">
        <f>+Hoja3!B123</f>
        <v>0</v>
      </c>
      <c r="E99" s="120"/>
      <c r="F99" s="295"/>
    </row>
    <row r="101" spans="1:6" ht="34.5" customHeight="1" x14ac:dyDescent="0.25">
      <c r="A101" s="371" t="s">
        <v>106</v>
      </c>
      <c r="B101" s="371" t="s">
        <v>107</v>
      </c>
      <c r="C101" s="371"/>
      <c r="D101" s="391" t="s">
        <v>108</v>
      </c>
      <c r="E101" s="391"/>
      <c r="F101" s="391" t="s">
        <v>109</v>
      </c>
    </row>
    <row r="102" spans="1:6" ht="21" customHeight="1" x14ac:dyDescent="0.25">
      <c r="A102" s="371"/>
      <c r="B102" s="371"/>
      <c r="C102" s="371"/>
      <c r="D102" s="118" t="s">
        <v>110</v>
      </c>
      <c r="E102" s="118" t="s">
        <v>111</v>
      </c>
      <c r="F102" s="391"/>
    </row>
    <row r="103" spans="1:6" ht="26.25" customHeight="1" x14ac:dyDescent="0.25">
      <c r="A103" s="395"/>
      <c r="B103" s="390" t="s">
        <v>112</v>
      </c>
      <c r="C103" s="390"/>
      <c r="D103" s="119"/>
      <c r="E103" s="119"/>
      <c r="F103" s="295" t="str">
        <f>IF(D118="X","CATASTROFICO",IF(AND(D122&gt;0,D122&lt;=5),"MODERADO",IF(AND(D122&gt;=6,D122&lt;=11),"MAYOR",IF(AND(D122&gt;=12,D122&lt;=19),"CATASTROFICO"," "))))</f>
        <v xml:space="preserve"> </v>
      </c>
    </row>
    <row r="104" spans="1:6" ht="26.25" customHeight="1" x14ac:dyDescent="0.25">
      <c r="A104" s="395"/>
      <c r="B104" s="390" t="s">
        <v>113</v>
      </c>
      <c r="C104" s="390"/>
      <c r="D104" s="119"/>
      <c r="E104" s="119"/>
      <c r="F104" s="295"/>
    </row>
    <row r="105" spans="1:6" ht="26.25" customHeight="1" x14ac:dyDescent="0.25">
      <c r="A105" s="395"/>
      <c r="B105" s="390" t="s">
        <v>114</v>
      </c>
      <c r="C105" s="390"/>
      <c r="D105" s="119"/>
      <c r="E105" s="119"/>
      <c r="F105" s="295"/>
    </row>
    <row r="106" spans="1:6" ht="26.25" customHeight="1" x14ac:dyDescent="0.25">
      <c r="A106" s="395"/>
      <c r="B106" s="390" t="s">
        <v>115</v>
      </c>
      <c r="C106" s="390"/>
      <c r="D106" s="119"/>
      <c r="E106" s="119"/>
      <c r="F106" s="295"/>
    </row>
    <row r="107" spans="1:6" ht="26.25" customHeight="1" x14ac:dyDescent="0.25">
      <c r="A107" s="395"/>
      <c r="B107" s="390" t="s">
        <v>116</v>
      </c>
      <c r="C107" s="390"/>
      <c r="D107" s="119"/>
      <c r="E107" s="119"/>
      <c r="F107" s="295"/>
    </row>
    <row r="108" spans="1:6" ht="26.25" customHeight="1" x14ac:dyDescent="0.25">
      <c r="A108" s="395"/>
      <c r="B108" s="390" t="s">
        <v>117</v>
      </c>
      <c r="C108" s="390"/>
      <c r="D108" s="119"/>
      <c r="E108" s="119"/>
      <c r="F108" s="295"/>
    </row>
    <row r="109" spans="1:6" ht="26.25" customHeight="1" x14ac:dyDescent="0.25">
      <c r="A109" s="395"/>
      <c r="B109" s="390" t="s">
        <v>118</v>
      </c>
      <c r="C109" s="390"/>
      <c r="D109" s="119"/>
      <c r="E109" s="119"/>
      <c r="F109" s="295"/>
    </row>
    <row r="110" spans="1:6" ht="26.25" customHeight="1" x14ac:dyDescent="0.25">
      <c r="A110" s="395"/>
      <c r="B110" s="390" t="s">
        <v>119</v>
      </c>
      <c r="C110" s="390"/>
      <c r="D110" s="119"/>
      <c r="E110" s="119"/>
      <c r="F110" s="295"/>
    </row>
    <row r="111" spans="1:6" ht="26.25" customHeight="1" x14ac:dyDescent="0.25">
      <c r="A111" s="395"/>
      <c r="B111" s="390" t="s">
        <v>120</v>
      </c>
      <c r="C111" s="390"/>
      <c r="D111" s="119"/>
      <c r="E111" s="119"/>
      <c r="F111" s="295"/>
    </row>
    <row r="112" spans="1:6" ht="26.25" customHeight="1" x14ac:dyDescent="0.25">
      <c r="A112" s="395"/>
      <c r="B112" s="390" t="s">
        <v>121</v>
      </c>
      <c r="C112" s="390"/>
      <c r="D112" s="119"/>
      <c r="E112" s="119"/>
      <c r="F112" s="295"/>
    </row>
    <row r="113" spans="1:6" ht="26.25" customHeight="1" x14ac:dyDescent="0.25">
      <c r="A113" s="395"/>
      <c r="B113" s="390" t="s">
        <v>122</v>
      </c>
      <c r="C113" s="390"/>
      <c r="D113" s="119"/>
      <c r="E113" s="119"/>
      <c r="F113" s="295"/>
    </row>
    <row r="114" spans="1:6" ht="26.25" customHeight="1" x14ac:dyDescent="0.25">
      <c r="A114" s="395"/>
      <c r="B114" s="390" t="s">
        <v>123</v>
      </c>
      <c r="C114" s="390"/>
      <c r="D114" s="119"/>
      <c r="E114" s="119"/>
      <c r="F114" s="295"/>
    </row>
    <row r="115" spans="1:6" ht="26.25" customHeight="1" x14ac:dyDescent="0.25">
      <c r="A115" s="395"/>
      <c r="B115" s="390" t="s">
        <v>124</v>
      </c>
      <c r="C115" s="390"/>
      <c r="D115" s="119"/>
      <c r="E115" s="119"/>
      <c r="F115" s="295"/>
    </row>
    <row r="116" spans="1:6" ht="26.25" customHeight="1" x14ac:dyDescent="0.25">
      <c r="A116" s="395"/>
      <c r="B116" s="390" t="s">
        <v>125</v>
      </c>
      <c r="C116" s="390"/>
      <c r="D116" s="119"/>
      <c r="E116" s="119"/>
      <c r="F116" s="295"/>
    </row>
    <row r="117" spans="1:6" ht="26.25" customHeight="1" x14ac:dyDescent="0.25">
      <c r="A117" s="395"/>
      <c r="B117" s="390" t="s">
        <v>126</v>
      </c>
      <c r="C117" s="390"/>
      <c r="D117" s="119"/>
      <c r="E117" s="119"/>
      <c r="F117" s="295"/>
    </row>
    <row r="118" spans="1:6" ht="26.25" customHeight="1" x14ac:dyDescent="0.25">
      <c r="A118" s="395"/>
      <c r="B118" s="390" t="s">
        <v>127</v>
      </c>
      <c r="C118" s="390"/>
      <c r="D118" s="119"/>
      <c r="E118" s="119"/>
      <c r="F118" s="295"/>
    </row>
    <row r="119" spans="1:6" ht="26.25" customHeight="1" x14ac:dyDescent="0.25">
      <c r="A119" s="395"/>
      <c r="B119" s="390" t="s">
        <v>128</v>
      </c>
      <c r="C119" s="390"/>
      <c r="D119" s="119"/>
      <c r="E119" s="119"/>
      <c r="F119" s="295"/>
    </row>
    <row r="120" spans="1:6" ht="26.25" customHeight="1" x14ac:dyDescent="0.25">
      <c r="A120" s="395"/>
      <c r="B120" s="390" t="s">
        <v>129</v>
      </c>
      <c r="C120" s="390"/>
      <c r="D120" s="119"/>
      <c r="E120" s="119"/>
      <c r="F120" s="295"/>
    </row>
    <row r="121" spans="1:6" ht="26.25" customHeight="1" x14ac:dyDescent="0.25">
      <c r="A121" s="395"/>
      <c r="B121" s="390" t="s">
        <v>130</v>
      </c>
      <c r="C121" s="390"/>
      <c r="D121" s="119"/>
      <c r="E121" s="119"/>
      <c r="F121" s="295"/>
    </row>
    <row r="122" spans="1:6" ht="15.75" x14ac:dyDescent="0.25">
      <c r="A122" s="395"/>
      <c r="B122" s="382" t="s">
        <v>63</v>
      </c>
      <c r="C122" s="383"/>
      <c r="D122" s="121">
        <f>+Hoja3!B146</f>
        <v>0</v>
      </c>
      <c r="E122" s="120"/>
      <c r="F122" s="295"/>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zoomScale="120" zoomScaleNormal="120" workbookViewId="0">
      <selection activeCell="I13" sqref="I13:I16"/>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7"/>
      <c r="B1" s="227"/>
      <c r="C1" s="221" t="s">
        <v>0</v>
      </c>
      <c r="D1" s="221"/>
      <c r="E1" s="221"/>
      <c r="F1" s="221"/>
      <c r="G1" s="274" t="s">
        <v>1</v>
      </c>
      <c r="H1" s="274"/>
      <c r="I1" s="274"/>
      <c r="J1" s="396"/>
      <c r="K1" s="396"/>
    </row>
    <row r="2" spans="1:11" ht="15" customHeight="1" x14ac:dyDescent="0.25">
      <c r="A2" s="227"/>
      <c r="B2" s="227"/>
      <c r="C2" s="221"/>
      <c r="D2" s="221"/>
      <c r="E2" s="221"/>
      <c r="F2" s="221"/>
      <c r="G2" s="274" t="s">
        <v>131</v>
      </c>
      <c r="H2" s="274"/>
      <c r="I2" s="274"/>
      <c r="J2" s="396"/>
      <c r="K2" s="396"/>
    </row>
    <row r="3" spans="1:11" ht="34.5" customHeight="1" x14ac:dyDescent="0.25">
      <c r="A3" s="227"/>
      <c r="B3" s="227"/>
      <c r="C3" s="221" t="s">
        <v>33</v>
      </c>
      <c r="D3" s="221"/>
      <c r="E3" s="221"/>
      <c r="F3" s="221"/>
      <c r="G3" s="274" t="s">
        <v>132</v>
      </c>
      <c r="H3" s="274"/>
      <c r="I3" s="274"/>
      <c r="J3" s="396"/>
      <c r="K3" s="396"/>
    </row>
    <row r="4" spans="1:11" ht="15.75" customHeight="1" x14ac:dyDescent="0.25">
      <c r="A4" s="227"/>
      <c r="B4" s="227"/>
      <c r="C4" s="221"/>
      <c r="D4" s="221"/>
      <c r="E4" s="221"/>
      <c r="F4" s="221"/>
      <c r="G4" s="274" t="s">
        <v>5</v>
      </c>
      <c r="H4" s="274"/>
      <c r="I4" s="274"/>
      <c r="J4" s="396"/>
      <c r="K4" s="396"/>
    </row>
    <row r="5" spans="1:11" ht="15.75" thickBot="1" x14ac:dyDescent="0.3"/>
    <row r="6" spans="1:11" ht="26.25" customHeight="1" x14ac:dyDescent="0.25">
      <c r="A6" s="401" t="s">
        <v>133</v>
      </c>
      <c r="B6" s="402"/>
      <c r="C6" s="402"/>
      <c r="D6" s="402"/>
      <c r="E6" s="402"/>
      <c r="F6" s="402"/>
      <c r="G6" s="402"/>
      <c r="H6" s="402"/>
      <c r="I6" s="402"/>
      <c r="J6" s="402"/>
      <c r="K6" s="403"/>
    </row>
    <row r="7" spans="1:11" ht="24" customHeight="1" x14ac:dyDescent="0.25">
      <c r="A7" s="22" t="s">
        <v>7</v>
      </c>
      <c r="B7" s="404" t="s">
        <v>274</v>
      </c>
      <c r="C7" s="404"/>
      <c r="D7" s="404"/>
      <c r="E7" s="404"/>
      <c r="F7" s="404"/>
      <c r="G7" s="404"/>
      <c r="H7" s="404"/>
      <c r="I7" s="404"/>
      <c r="J7" s="404"/>
      <c r="K7" s="405"/>
    </row>
    <row r="8" spans="1:11" ht="35.25" customHeight="1" x14ac:dyDescent="0.25">
      <c r="A8" s="21" t="s">
        <v>9</v>
      </c>
      <c r="B8" s="406" t="s">
        <v>289</v>
      </c>
      <c r="C8" s="406"/>
      <c r="D8" s="406"/>
      <c r="E8" s="406"/>
      <c r="F8" s="406"/>
      <c r="G8" s="406"/>
      <c r="H8" s="406"/>
      <c r="I8" s="406"/>
      <c r="J8" s="406"/>
      <c r="K8" s="407"/>
    </row>
    <row r="9" spans="1:11" ht="29.25" customHeight="1" thickBot="1" x14ac:dyDescent="0.3">
      <c r="A9" s="31" t="s">
        <v>134</v>
      </c>
      <c r="B9" s="408" t="str">
        <f>DESCRIPCION!A10</f>
        <v>Incremento en los indices de inseguridad y violencias en el municipio de Ibagué</v>
      </c>
      <c r="C9" s="409"/>
      <c r="D9" s="409"/>
      <c r="E9" s="409"/>
      <c r="F9" s="409"/>
      <c r="G9" s="409"/>
      <c r="H9" s="409"/>
      <c r="I9" s="409"/>
      <c r="J9" s="409"/>
      <c r="K9" s="41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1" t="s">
        <v>135</v>
      </c>
      <c r="K11" s="412"/>
    </row>
    <row r="12" spans="1:11" ht="15.75" thickBot="1" x14ac:dyDescent="0.3">
      <c r="A12" s="40"/>
      <c r="B12" s="42"/>
      <c r="C12" s="41"/>
      <c r="D12" s="41"/>
      <c r="E12" s="41"/>
      <c r="F12" s="41"/>
      <c r="G12" s="41"/>
      <c r="H12" s="41"/>
      <c r="I12" s="41"/>
      <c r="J12" s="43"/>
      <c r="K12" s="44"/>
    </row>
    <row r="13" spans="1:11" ht="30" customHeight="1" thickBot="1" x14ac:dyDescent="0.3">
      <c r="A13" s="397" t="s">
        <v>136</v>
      </c>
      <c r="B13" s="27">
        <v>5</v>
      </c>
      <c r="C13" s="398"/>
      <c r="D13" s="399"/>
      <c r="E13" s="400"/>
      <c r="F13" s="400"/>
      <c r="G13" s="400"/>
      <c r="H13" s="41"/>
      <c r="I13" s="41"/>
      <c r="J13" s="33"/>
      <c r="K13" s="47" t="s">
        <v>137</v>
      </c>
    </row>
    <row r="14" spans="1:11" ht="30" customHeight="1" thickBot="1" x14ac:dyDescent="0.3">
      <c r="A14" s="397"/>
      <c r="B14" s="28" t="s">
        <v>138</v>
      </c>
      <c r="C14" s="398"/>
      <c r="D14" s="399"/>
      <c r="E14" s="400"/>
      <c r="F14" s="400"/>
      <c r="G14" s="400"/>
      <c r="H14" s="41"/>
      <c r="I14" s="41"/>
      <c r="J14" s="43"/>
      <c r="K14" s="47"/>
    </row>
    <row r="15" spans="1:11" ht="30" customHeight="1" thickBot="1" x14ac:dyDescent="0.3">
      <c r="A15" s="397"/>
      <c r="B15" s="27">
        <v>4</v>
      </c>
      <c r="C15" s="413"/>
      <c r="D15" s="399"/>
      <c r="E15" s="399"/>
      <c r="F15" s="414"/>
      <c r="G15" s="400"/>
      <c r="H15" s="41"/>
      <c r="I15" s="41"/>
      <c r="J15" s="34"/>
      <c r="K15" s="47" t="s">
        <v>139</v>
      </c>
    </row>
    <row r="16" spans="1:11" ht="30" customHeight="1" thickBot="1" x14ac:dyDescent="0.3">
      <c r="A16" s="397"/>
      <c r="B16" s="28" t="s">
        <v>140</v>
      </c>
      <c r="C16" s="413"/>
      <c r="D16" s="399"/>
      <c r="E16" s="399"/>
      <c r="F16" s="415"/>
      <c r="G16" s="400"/>
      <c r="H16" s="41"/>
      <c r="I16" s="41"/>
      <c r="J16" s="32"/>
      <c r="K16" s="47"/>
    </row>
    <row r="17" spans="1:11" ht="30" customHeight="1" thickBot="1" x14ac:dyDescent="0.3">
      <c r="A17" s="397"/>
      <c r="B17" s="27">
        <v>3</v>
      </c>
      <c r="C17" s="417"/>
      <c r="D17" s="418" t="s">
        <v>340</v>
      </c>
      <c r="E17" s="419"/>
      <c r="F17" s="414"/>
      <c r="G17" s="400"/>
      <c r="H17" s="41"/>
      <c r="I17" s="41"/>
      <c r="J17" s="35"/>
      <c r="K17" s="47" t="s">
        <v>141</v>
      </c>
    </row>
    <row r="18" spans="1:11" ht="30" customHeight="1" thickBot="1" x14ac:dyDescent="0.3">
      <c r="A18" s="397"/>
      <c r="B18" s="28" t="s">
        <v>142</v>
      </c>
      <c r="C18" s="417"/>
      <c r="D18" s="418"/>
      <c r="E18" s="420"/>
      <c r="F18" s="415"/>
      <c r="G18" s="400"/>
      <c r="H18" s="41"/>
      <c r="I18" s="41"/>
      <c r="J18" s="32"/>
      <c r="K18" s="47"/>
    </row>
    <row r="19" spans="1:11" ht="30" customHeight="1" thickBot="1" x14ac:dyDescent="0.3">
      <c r="A19" s="397"/>
      <c r="B19" s="27">
        <v>2</v>
      </c>
      <c r="C19" s="417"/>
      <c r="D19" s="421"/>
      <c r="E19" s="422"/>
      <c r="F19" s="423"/>
      <c r="G19" s="400"/>
      <c r="H19" s="41"/>
      <c r="I19" s="41"/>
      <c r="J19" s="36"/>
      <c r="K19" s="47" t="s">
        <v>143</v>
      </c>
    </row>
    <row r="20" spans="1:11" ht="30" customHeight="1" thickBot="1" x14ac:dyDescent="0.3">
      <c r="A20" s="397"/>
      <c r="B20" s="28" t="s">
        <v>272</v>
      </c>
      <c r="C20" s="417"/>
      <c r="D20" s="421"/>
      <c r="E20" s="418"/>
      <c r="F20" s="424"/>
      <c r="G20" s="400"/>
      <c r="H20" s="41"/>
      <c r="I20" s="41"/>
      <c r="J20" s="41"/>
      <c r="K20" s="42"/>
    </row>
    <row r="21" spans="1:11" ht="30" customHeight="1" thickBot="1" x14ac:dyDescent="0.3">
      <c r="A21" s="397"/>
      <c r="B21" s="27">
        <v>1</v>
      </c>
      <c r="C21" s="417"/>
      <c r="D21" s="421"/>
      <c r="E21" s="427"/>
      <c r="F21" s="399"/>
      <c r="G21" s="399"/>
      <c r="H21" s="41"/>
      <c r="I21" s="41"/>
      <c r="J21" s="41"/>
      <c r="K21" s="42"/>
    </row>
    <row r="22" spans="1:11" ht="30" customHeight="1" thickBot="1" x14ac:dyDescent="0.3">
      <c r="A22" s="397"/>
      <c r="B22" s="28" t="s">
        <v>144</v>
      </c>
      <c r="C22" s="425"/>
      <c r="D22" s="426"/>
      <c r="E22" s="428"/>
      <c r="F22" s="429"/>
      <c r="G22" s="42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16" t="s">
        <v>150</v>
      </c>
      <c r="D25" s="416"/>
      <c r="E25" s="416"/>
      <c r="F25" s="416"/>
      <c r="G25" s="416"/>
      <c r="H25" s="41"/>
      <c r="I25" s="41"/>
      <c r="J25" s="41"/>
      <c r="K25" s="42"/>
    </row>
    <row r="26" spans="1:11" x14ac:dyDescent="0.25">
      <c r="A26" s="40"/>
      <c r="B26" s="41"/>
      <c r="C26" s="416"/>
      <c r="D26" s="416"/>
      <c r="E26" s="416"/>
      <c r="F26" s="416"/>
      <c r="G26" s="41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10" sqref="B1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7"/>
      <c r="B1" s="227"/>
      <c r="C1" s="221" t="s">
        <v>0</v>
      </c>
      <c r="D1" s="221"/>
      <c r="E1" s="221"/>
      <c r="F1" s="221"/>
      <c r="G1" s="274" t="s">
        <v>1</v>
      </c>
      <c r="H1" s="274"/>
      <c r="I1" s="274"/>
      <c r="J1" s="396"/>
      <c r="K1" s="396"/>
    </row>
    <row r="2" spans="1:11" ht="15" customHeight="1" x14ac:dyDescent="0.25">
      <c r="A2" s="227"/>
      <c r="B2" s="227"/>
      <c r="C2" s="221"/>
      <c r="D2" s="221"/>
      <c r="E2" s="221"/>
      <c r="F2" s="221"/>
      <c r="G2" s="274" t="s">
        <v>131</v>
      </c>
      <c r="H2" s="274"/>
      <c r="I2" s="274"/>
      <c r="J2" s="396"/>
      <c r="K2" s="396"/>
    </row>
    <row r="3" spans="1:11" ht="34.5" customHeight="1" x14ac:dyDescent="0.25">
      <c r="A3" s="227"/>
      <c r="B3" s="227"/>
      <c r="C3" s="221" t="s">
        <v>33</v>
      </c>
      <c r="D3" s="221"/>
      <c r="E3" s="221"/>
      <c r="F3" s="221"/>
      <c r="G3" s="274" t="s">
        <v>151</v>
      </c>
      <c r="H3" s="274"/>
      <c r="I3" s="274"/>
      <c r="J3" s="396"/>
      <c r="K3" s="396"/>
    </row>
    <row r="4" spans="1:11" ht="15.75" customHeight="1" x14ac:dyDescent="0.25">
      <c r="A4" s="227"/>
      <c r="B4" s="227"/>
      <c r="C4" s="221"/>
      <c r="D4" s="221"/>
      <c r="E4" s="221"/>
      <c r="F4" s="221"/>
      <c r="G4" s="274" t="s">
        <v>5</v>
      </c>
      <c r="H4" s="274"/>
      <c r="I4" s="274"/>
      <c r="J4" s="396"/>
      <c r="K4" s="396"/>
    </row>
    <row r="5" spans="1:11" ht="15.75" thickBot="1" x14ac:dyDescent="0.3"/>
    <row r="6" spans="1:11" ht="26.25" customHeight="1" x14ac:dyDescent="0.25">
      <c r="A6" s="401" t="s">
        <v>133</v>
      </c>
      <c r="B6" s="402"/>
      <c r="C6" s="402"/>
      <c r="D6" s="402"/>
      <c r="E6" s="402"/>
      <c r="F6" s="402"/>
      <c r="G6" s="402"/>
      <c r="H6" s="402"/>
      <c r="I6" s="402"/>
      <c r="J6" s="402"/>
      <c r="K6" s="403"/>
    </row>
    <row r="7" spans="1:11" ht="24" customHeight="1" x14ac:dyDescent="0.25">
      <c r="A7" s="22" t="s">
        <v>7</v>
      </c>
      <c r="B7" s="404" t="str">
        <f>' IMPACTO RIESGOS CORRUPCION'!B6:F6</f>
        <v>GESTIÓN DE LA SEGURIDAD JUSTICIA Y CONVIVENCIA CIUDADANA</v>
      </c>
      <c r="C7" s="404"/>
      <c r="D7" s="404"/>
      <c r="E7" s="404"/>
      <c r="F7" s="404"/>
      <c r="G7" s="404"/>
      <c r="H7" s="404"/>
      <c r="I7" s="404"/>
      <c r="J7" s="404"/>
      <c r="K7" s="405"/>
    </row>
    <row r="8" spans="1:11" ht="35.25" customHeight="1" x14ac:dyDescent="0.25">
      <c r="A8" s="21" t="s">
        <v>9</v>
      </c>
      <c r="B8" s="406" t="str">
        <f>' IMPACTO RIESGOS CORRUPCION'!B7:F7</f>
        <v>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v>
      </c>
      <c r="C8" s="406"/>
      <c r="D8" s="406"/>
      <c r="E8" s="406"/>
      <c r="F8" s="406"/>
      <c r="G8" s="406"/>
      <c r="H8" s="406"/>
      <c r="I8" s="406"/>
      <c r="J8" s="406"/>
      <c r="K8" s="407"/>
    </row>
    <row r="9" spans="1:11" ht="29.25" customHeight="1" thickBot="1" x14ac:dyDescent="0.3">
      <c r="A9" s="31" t="s">
        <v>134</v>
      </c>
      <c r="B9" s="408" t="str">
        <f>DESCRIPCION!A12</f>
        <v>Posibilidad de recibir o solicitar cualquier beneficio particular con el fin de celebrar un contrato</v>
      </c>
      <c r="C9" s="409"/>
      <c r="D9" s="409"/>
      <c r="E9" s="409"/>
      <c r="F9" s="409"/>
      <c r="G9" s="409"/>
      <c r="H9" s="409"/>
      <c r="I9" s="409"/>
      <c r="J9" s="409"/>
      <c r="K9" s="41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1" t="s">
        <v>135</v>
      </c>
      <c r="K11" s="412"/>
    </row>
    <row r="12" spans="1:11" ht="15.75" thickBot="1" x14ac:dyDescent="0.3">
      <c r="A12" s="40"/>
      <c r="B12" s="42"/>
      <c r="C12" s="41"/>
      <c r="D12" s="41"/>
      <c r="E12" s="41"/>
      <c r="F12" s="41"/>
      <c r="G12" s="41"/>
      <c r="H12" s="41"/>
      <c r="I12" s="41"/>
      <c r="J12" s="43"/>
      <c r="K12" s="44"/>
    </row>
    <row r="13" spans="1:11" ht="30" customHeight="1" thickBot="1" x14ac:dyDescent="0.3">
      <c r="A13" s="397" t="s">
        <v>136</v>
      </c>
      <c r="B13" s="27">
        <v>5</v>
      </c>
      <c r="C13" s="398"/>
      <c r="D13" s="399"/>
      <c r="E13" s="400"/>
      <c r="F13" s="400"/>
      <c r="G13" s="400"/>
      <c r="H13" s="41"/>
      <c r="I13" s="41"/>
      <c r="J13" s="33"/>
      <c r="K13" s="47" t="s">
        <v>137</v>
      </c>
    </row>
    <row r="14" spans="1:11" ht="30" customHeight="1" thickBot="1" x14ac:dyDescent="0.3">
      <c r="A14" s="397"/>
      <c r="B14" s="28" t="s">
        <v>138</v>
      </c>
      <c r="C14" s="398"/>
      <c r="D14" s="399"/>
      <c r="E14" s="400"/>
      <c r="F14" s="400"/>
      <c r="G14" s="400"/>
      <c r="H14" s="41"/>
      <c r="I14" s="41"/>
      <c r="J14" s="43"/>
      <c r="K14" s="47"/>
    </row>
    <row r="15" spans="1:11" ht="30" customHeight="1" thickBot="1" x14ac:dyDescent="0.3">
      <c r="A15" s="397"/>
      <c r="B15" s="27">
        <v>4</v>
      </c>
      <c r="C15" s="413"/>
      <c r="D15" s="399"/>
      <c r="E15" s="399"/>
      <c r="F15" s="414"/>
      <c r="G15" s="400"/>
      <c r="H15" s="41"/>
      <c r="I15" s="41"/>
      <c r="J15" s="34"/>
      <c r="K15" s="47" t="s">
        <v>139</v>
      </c>
    </row>
    <row r="16" spans="1:11" ht="30" customHeight="1" thickBot="1" x14ac:dyDescent="0.3">
      <c r="A16" s="397"/>
      <c r="B16" s="28" t="s">
        <v>140</v>
      </c>
      <c r="C16" s="413"/>
      <c r="D16" s="399"/>
      <c r="E16" s="399"/>
      <c r="F16" s="415"/>
      <c r="G16" s="400"/>
      <c r="H16" s="41"/>
      <c r="I16" s="41"/>
      <c r="J16" s="32"/>
      <c r="K16" s="47"/>
    </row>
    <row r="17" spans="1:11" ht="30" customHeight="1" thickBot="1" x14ac:dyDescent="0.3">
      <c r="A17" s="397"/>
      <c r="B17" s="27">
        <v>3</v>
      </c>
      <c r="C17" s="417"/>
      <c r="D17" s="427"/>
      <c r="E17" s="419"/>
      <c r="F17" s="414"/>
      <c r="G17" s="400"/>
      <c r="H17" s="41"/>
      <c r="I17" s="41"/>
      <c r="J17" s="35"/>
      <c r="K17" s="47" t="s">
        <v>141</v>
      </c>
    </row>
    <row r="18" spans="1:11" ht="30" customHeight="1" thickBot="1" x14ac:dyDescent="0.3">
      <c r="A18" s="397"/>
      <c r="B18" s="28" t="s">
        <v>142</v>
      </c>
      <c r="C18" s="417"/>
      <c r="D18" s="427"/>
      <c r="E18" s="420"/>
      <c r="F18" s="415"/>
      <c r="G18" s="400"/>
      <c r="H18" s="41"/>
      <c r="I18" s="41"/>
      <c r="J18" s="32"/>
      <c r="K18" s="47"/>
    </row>
    <row r="19" spans="1:11" ht="30" customHeight="1" thickBot="1" x14ac:dyDescent="0.3">
      <c r="A19" s="397"/>
      <c r="B19" s="27">
        <v>2</v>
      </c>
      <c r="C19" s="417"/>
      <c r="D19" s="421"/>
      <c r="E19" s="422"/>
      <c r="F19" s="423" t="s">
        <v>340</v>
      </c>
      <c r="G19" s="400"/>
      <c r="H19" s="41"/>
      <c r="I19" s="41"/>
      <c r="J19" s="36"/>
      <c r="K19" s="47" t="s">
        <v>143</v>
      </c>
    </row>
    <row r="20" spans="1:11" ht="30" customHeight="1" thickBot="1" x14ac:dyDescent="0.3">
      <c r="A20" s="397"/>
      <c r="B20" s="28" t="s">
        <v>272</v>
      </c>
      <c r="C20" s="417"/>
      <c r="D20" s="421"/>
      <c r="E20" s="418"/>
      <c r="F20" s="424"/>
      <c r="G20" s="400"/>
      <c r="H20" s="41"/>
      <c r="I20" s="41"/>
      <c r="J20" s="41"/>
      <c r="K20" s="42"/>
    </row>
    <row r="21" spans="1:11" ht="30" customHeight="1" thickBot="1" x14ac:dyDescent="0.3">
      <c r="A21" s="397"/>
      <c r="B21" s="27">
        <v>1</v>
      </c>
      <c r="C21" s="417"/>
      <c r="D21" s="421"/>
      <c r="E21" s="427"/>
      <c r="F21" s="399"/>
      <c r="G21" s="399"/>
      <c r="H21" s="41"/>
      <c r="I21" s="41"/>
      <c r="J21" s="41"/>
      <c r="K21" s="42"/>
    </row>
    <row r="22" spans="1:11" ht="30" customHeight="1" thickBot="1" x14ac:dyDescent="0.3">
      <c r="A22" s="397"/>
      <c r="B22" s="28" t="s">
        <v>144</v>
      </c>
      <c r="C22" s="425"/>
      <c r="D22" s="426"/>
      <c r="E22" s="428"/>
      <c r="F22" s="429"/>
      <c r="G22" s="42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16" t="s">
        <v>150</v>
      </c>
      <c r="D25" s="416"/>
      <c r="E25" s="416"/>
      <c r="F25" s="416"/>
      <c r="G25" s="416"/>
      <c r="H25" s="41"/>
      <c r="I25" s="41"/>
      <c r="J25" s="41"/>
      <c r="K25" s="42"/>
    </row>
    <row r="26" spans="1:11" x14ac:dyDescent="0.25">
      <c r="A26" s="40"/>
      <c r="B26" s="41"/>
      <c r="C26" s="416"/>
      <c r="D26" s="416"/>
      <c r="E26" s="416"/>
      <c r="F26" s="416"/>
      <c r="G26" s="41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2" zoomScale="120" zoomScaleNormal="120" workbookViewId="0">
      <selection activeCell="B10" sqref="B1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7"/>
      <c r="B1" s="227"/>
      <c r="C1" s="221" t="s">
        <v>0</v>
      </c>
      <c r="D1" s="221"/>
      <c r="E1" s="221"/>
      <c r="F1" s="221"/>
      <c r="G1" s="274" t="s">
        <v>1</v>
      </c>
      <c r="H1" s="274"/>
      <c r="I1" s="274"/>
      <c r="J1" s="396"/>
      <c r="K1" s="396"/>
    </row>
    <row r="2" spans="1:11" ht="15" customHeight="1" x14ac:dyDescent="0.25">
      <c r="A2" s="227"/>
      <c r="B2" s="227"/>
      <c r="C2" s="221"/>
      <c r="D2" s="221"/>
      <c r="E2" s="221"/>
      <c r="F2" s="221"/>
      <c r="G2" s="274" t="s">
        <v>131</v>
      </c>
      <c r="H2" s="274"/>
      <c r="I2" s="274"/>
      <c r="J2" s="396"/>
      <c r="K2" s="396"/>
    </row>
    <row r="3" spans="1:11" ht="34.5" customHeight="1" x14ac:dyDescent="0.25">
      <c r="A3" s="227"/>
      <c r="B3" s="227"/>
      <c r="C3" s="221" t="s">
        <v>33</v>
      </c>
      <c r="D3" s="221"/>
      <c r="E3" s="221"/>
      <c r="F3" s="221"/>
      <c r="G3" s="274" t="s">
        <v>132</v>
      </c>
      <c r="H3" s="274"/>
      <c r="I3" s="274"/>
      <c r="J3" s="396"/>
      <c r="K3" s="396"/>
    </row>
    <row r="4" spans="1:11" ht="15.75" customHeight="1" x14ac:dyDescent="0.25">
      <c r="A4" s="227"/>
      <c r="B4" s="227"/>
      <c r="C4" s="221"/>
      <c r="D4" s="221"/>
      <c r="E4" s="221"/>
      <c r="F4" s="221"/>
      <c r="G4" s="274" t="s">
        <v>5</v>
      </c>
      <c r="H4" s="274"/>
      <c r="I4" s="274"/>
      <c r="J4" s="396"/>
      <c r="K4" s="396"/>
    </row>
    <row r="5" spans="1:11" ht="15.75" thickBot="1" x14ac:dyDescent="0.3"/>
    <row r="6" spans="1:11" ht="26.25" customHeight="1" x14ac:dyDescent="0.25">
      <c r="A6" s="401" t="s">
        <v>133</v>
      </c>
      <c r="B6" s="402"/>
      <c r="C6" s="402"/>
      <c r="D6" s="402"/>
      <c r="E6" s="402"/>
      <c r="F6" s="402"/>
      <c r="G6" s="402"/>
      <c r="H6" s="402"/>
      <c r="I6" s="402"/>
      <c r="J6" s="402"/>
      <c r="K6" s="403"/>
    </row>
    <row r="7" spans="1:11" ht="24" customHeight="1" x14ac:dyDescent="0.25">
      <c r="A7" s="22" t="s">
        <v>7</v>
      </c>
      <c r="B7" s="404" t="str">
        <f>'VALORACION RIESGO (2)'!B7:K7</f>
        <v>GESTIÓN DE LA SEGURIDAD JUSTICIA Y CONVIVENCIA CIUDADANA</v>
      </c>
      <c r="C7" s="404"/>
      <c r="D7" s="404"/>
      <c r="E7" s="404"/>
      <c r="F7" s="404"/>
      <c r="G7" s="404"/>
      <c r="H7" s="404"/>
      <c r="I7" s="404"/>
      <c r="J7" s="404"/>
      <c r="K7" s="405"/>
    </row>
    <row r="8" spans="1:11" ht="35.25" customHeight="1" x14ac:dyDescent="0.25">
      <c r="A8" s="21" t="s">
        <v>9</v>
      </c>
      <c r="B8" s="404" t="str">
        <f>'VALORACION RIESGO (2)'!B8:K8</f>
        <v>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v>
      </c>
      <c r="C8" s="404"/>
      <c r="D8" s="404"/>
      <c r="E8" s="404"/>
      <c r="F8" s="404"/>
      <c r="G8" s="404"/>
      <c r="H8" s="404"/>
      <c r="I8" s="404"/>
      <c r="J8" s="404"/>
      <c r="K8" s="405"/>
    </row>
    <row r="9" spans="1:11" ht="29.25" customHeight="1" thickBot="1" x14ac:dyDescent="0.3">
      <c r="A9" s="31" t="s">
        <v>134</v>
      </c>
      <c r="B9" s="408" t="str">
        <f>DESCRIPCION!A14</f>
        <v xml:space="preserve">Dilación y vencimiento de términos de los procesos y/o trámites en materia de seguridad, justicia y convivencia ciudadana. </v>
      </c>
      <c r="C9" s="409"/>
      <c r="D9" s="409"/>
      <c r="E9" s="409"/>
      <c r="F9" s="409"/>
      <c r="G9" s="409"/>
      <c r="H9" s="409"/>
      <c r="I9" s="409"/>
      <c r="J9" s="409"/>
      <c r="K9" s="41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1" t="s">
        <v>135</v>
      </c>
      <c r="K11" s="412"/>
    </row>
    <row r="12" spans="1:11" ht="15.75" thickBot="1" x14ac:dyDescent="0.3">
      <c r="A12" s="40"/>
      <c r="B12" s="42"/>
      <c r="C12" s="41"/>
      <c r="D12" s="41"/>
      <c r="E12" s="41"/>
      <c r="F12" s="41"/>
      <c r="G12" s="41"/>
      <c r="H12" s="41"/>
      <c r="I12" s="41"/>
      <c r="J12" s="43"/>
      <c r="K12" s="44"/>
    </row>
    <row r="13" spans="1:11" ht="30" customHeight="1" thickBot="1" x14ac:dyDescent="0.3">
      <c r="A13" s="397" t="s">
        <v>136</v>
      </c>
      <c r="B13" s="27">
        <v>5</v>
      </c>
      <c r="C13" s="398"/>
      <c r="D13" s="399"/>
      <c r="E13" s="400"/>
      <c r="F13" s="400"/>
      <c r="G13" s="400"/>
      <c r="H13" s="41"/>
      <c r="I13" s="41"/>
      <c r="J13" s="33"/>
      <c r="K13" s="47" t="s">
        <v>137</v>
      </c>
    </row>
    <row r="14" spans="1:11" ht="30" customHeight="1" thickBot="1" x14ac:dyDescent="0.3">
      <c r="A14" s="397"/>
      <c r="B14" s="28" t="s">
        <v>138</v>
      </c>
      <c r="C14" s="398"/>
      <c r="D14" s="399"/>
      <c r="E14" s="400"/>
      <c r="F14" s="400"/>
      <c r="G14" s="400"/>
      <c r="H14" s="41"/>
      <c r="I14" s="41"/>
      <c r="J14" s="43"/>
      <c r="K14" s="47"/>
    </row>
    <row r="15" spans="1:11" ht="30" customHeight="1" thickBot="1" x14ac:dyDescent="0.3">
      <c r="A15" s="397"/>
      <c r="B15" s="27">
        <v>4</v>
      </c>
      <c r="C15" s="413"/>
      <c r="D15" s="399"/>
      <c r="E15" s="399"/>
      <c r="F15" s="414"/>
      <c r="G15" s="400"/>
      <c r="H15" s="41"/>
      <c r="I15" s="41"/>
      <c r="J15" s="34"/>
      <c r="K15" s="47" t="s">
        <v>139</v>
      </c>
    </row>
    <row r="16" spans="1:11" ht="30" customHeight="1" thickBot="1" x14ac:dyDescent="0.3">
      <c r="A16" s="397"/>
      <c r="B16" s="28" t="s">
        <v>140</v>
      </c>
      <c r="C16" s="413"/>
      <c r="D16" s="399"/>
      <c r="E16" s="399"/>
      <c r="F16" s="415"/>
      <c r="G16" s="400"/>
      <c r="H16" s="41"/>
      <c r="I16" s="41"/>
      <c r="J16" s="32"/>
      <c r="K16" s="47"/>
    </row>
    <row r="17" spans="1:11" ht="30" customHeight="1" thickBot="1" x14ac:dyDescent="0.3">
      <c r="A17" s="397"/>
      <c r="B17" s="27">
        <v>3</v>
      </c>
      <c r="C17" s="417"/>
      <c r="D17" s="418" t="s">
        <v>340</v>
      </c>
      <c r="E17" s="419"/>
      <c r="F17" s="414"/>
      <c r="G17" s="400"/>
      <c r="H17" s="41"/>
      <c r="I17" s="41"/>
      <c r="J17" s="35"/>
      <c r="K17" s="47" t="s">
        <v>141</v>
      </c>
    </row>
    <row r="18" spans="1:11" ht="30" customHeight="1" thickBot="1" x14ac:dyDescent="0.3">
      <c r="A18" s="397"/>
      <c r="B18" s="28" t="s">
        <v>142</v>
      </c>
      <c r="C18" s="417"/>
      <c r="D18" s="418"/>
      <c r="E18" s="420"/>
      <c r="F18" s="415"/>
      <c r="G18" s="400"/>
      <c r="H18" s="41"/>
      <c r="I18" s="41"/>
      <c r="J18" s="32"/>
      <c r="K18" s="47"/>
    </row>
    <row r="19" spans="1:11" ht="30" customHeight="1" thickBot="1" x14ac:dyDescent="0.3">
      <c r="A19" s="397"/>
      <c r="B19" s="27">
        <v>2</v>
      </c>
      <c r="C19" s="417"/>
      <c r="D19" s="421"/>
      <c r="E19" s="422"/>
      <c r="F19" s="423"/>
      <c r="G19" s="400"/>
      <c r="H19" s="41"/>
      <c r="I19" s="41"/>
      <c r="J19" s="36"/>
      <c r="K19" s="47" t="s">
        <v>143</v>
      </c>
    </row>
    <row r="20" spans="1:11" ht="30" customHeight="1" thickBot="1" x14ac:dyDescent="0.3">
      <c r="A20" s="397"/>
      <c r="B20" s="28" t="s">
        <v>272</v>
      </c>
      <c r="C20" s="417"/>
      <c r="D20" s="421"/>
      <c r="E20" s="418"/>
      <c r="F20" s="424"/>
      <c r="G20" s="400"/>
      <c r="H20" s="41"/>
      <c r="I20" s="41"/>
      <c r="J20" s="41"/>
      <c r="K20" s="42"/>
    </row>
    <row r="21" spans="1:11" ht="30" customHeight="1" thickBot="1" x14ac:dyDescent="0.3">
      <c r="A21" s="397"/>
      <c r="B21" s="27">
        <v>1</v>
      </c>
      <c r="C21" s="417"/>
      <c r="D21" s="421"/>
      <c r="E21" s="427"/>
      <c r="F21" s="399"/>
      <c r="G21" s="399"/>
      <c r="H21" s="41"/>
      <c r="I21" s="41"/>
      <c r="J21" s="41"/>
      <c r="K21" s="42"/>
    </row>
    <row r="22" spans="1:11" ht="30" customHeight="1" thickBot="1" x14ac:dyDescent="0.3">
      <c r="A22" s="397"/>
      <c r="B22" s="28" t="s">
        <v>144</v>
      </c>
      <c r="C22" s="425"/>
      <c r="D22" s="426"/>
      <c r="E22" s="428"/>
      <c r="F22" s="429"/>
      <c r="G22" s="42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16" t="s">
        <v>150</v>
      </c>
      <c r="D25" s="416"/>
      <c r="E25" s="416"/>
      <c r="F25" s="416"/>
      <c r="G25" s="416"/>
      <c r="H25" s="41"/>
      <c r="I25" s="41"/>
      <c r="J25" s="41"/>
      <c r="K25" s="42"/>
    </row>
    <row r="26" spans="1:11" x14ac:dyDescent="0.25">
      <c r="A26" s="40"/>
      <c r="B26" s="41"/>
      <c r="C26" s="416"/>
      <c r="D26" s="416"/>
      <c r="E26" s="416"/>
      <c r="F26" s="416"/>
      <c r="G26" s="41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4" workbookViewId="0">
      <selection activeCell="J21" sqref="J2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27"/>
      <c r="B1" s="227"/>
      <c r="C1" s="221" t="s">
        <v>0</v>
      </c>
      <c r="D1" s="221"/>
      <c r="E1" s="221"/>
      <c r="F1" s="221"/>
      <c r="G1" s="274" t="s">
        <v>1</v>
      </c>
      <c r="H1" s="274"/>
      <c r="I1" s="274"/>
      <c r="J1" s="396"/>
      <c r="K1" s="396"/>
    </row>
    <row r="2" spans="1:11" ht="15" customHeight="1" x14ac:dyDescent="0.25">
      <c r="A2" s="227"/>
      <c r="B2" s="227"/>
      <c r="C2" s="221"/>
      <c r="D2" s="221"/>
      <c r="E2" s="221"/>
      <c r="F2" s="221"/>
      <c r="G2" s="274" t="s">
        <v>131</v>
      </c>
      <c r="H2" s="274"/>
      <c r="I2" s="274"/>
      <c r="J2" s="396"/>
      <c r="K2" s="396"/>
    </row>
    <row r="3" spans="1:11" ht="34.5" customHeight="1" x14ac:dyDescent="0.25">
      <c r="A3" s="227"/>
      <c r="B3" s="227"/>
      <c r="C3" s="221" t="s">
        <v>33</v>
      </c>
      <c r="D3" s="221"/>
      <c r="E3" s="221"/>
      <c r="F3" s="221"/>
      <c r="G3" s="274" t="s">
        <v>132</v>
      </c>
      <c r="H3" s="274"/>
      <c r="I3" s="274"/>
      <c r="J3" s="396"/>
      <c r="K3" s="396"/>
    </row>
    <row r="4" spans="1:11" ht="15.75" customHeight="1" x14ac:dyDescent="0.25">
      <c r="A4" s="227"/>
      <c r="B4" s="227"/>
      <c r="C4" s="221"/>
      <c r="D4" s="221"/>
      <c r="E4" s="221"/>
      <c r="F4" s="221"/>
      <c r="G4" s="274" t="s">
        <v>5</v>
      </c>
      <c r="H4" s="274"/>
      <c r="I4" s="274"/>
      <c r="J4" s="396"/>
      <c r="K4" s="396"/>
    </row>
    <row r="5" spans="1:11" ht="15.75" thickBot="1" x14ac:dyDescent="0.3"/>
    <row r="6" spans="1:11" ht="26.25" customHeight="1" x14ac:dyDescent="0.25">
      <c r="A6" s="401" t="s">
        <v>133</v>
      </c>
      <c r="B6" s="402"/>
      <c r="C6" s="402"/>
      <c r="D6" s="402"/>
      <c r="E6" s="402"/>
      <c r="F6" s="402"/>
      <c r="G6" s="402"/>
      <c r="H6" s="402"/>
      <c r="I6" s="402"/>
      <c r="J6" s="402"/>
      <c r="K6" s="403"/>
    </row>
    <row r="7" spans="1:11" ht="24" customHeight="1" x14ac:dyDescent="0.25">
      <c r="A7" s="22" t="s">
        <v>7</v>
      </c>
      <c r="B7" s="404"/>
      <c r="C7" s="404"/>
      <c r="D7" s="404"/>
      <c r="E7" s="404"/>
      <c r="F7" s="404"/>
      <c r="G7" s="404"/>
      <c r="H7" s="404"/>
      <c r="I7" s="404"/>
      <c r="J7" s="404"/>
      <c r="K7" s="405"/>
    </row>
    <row r="8" spans="1:11" ht="35.25" customHeight="1" x14ac:dyDescent="0.25">
      <c r="A8" s="21" t="s">
        <v>9</v>
      </c>
      <c r="B8" s="406"/>
      <c r="C8" s="406"/>
      <c r="D8" s="406"/>
      <c r="E8" s="406"/>
      <c r="F8" s="406"/>
      <c r="G8" s="406"/>
      <c r="H8" s="406"/>
      <c r="I8" s="406"/>
      <c r="J8" s="406"/>
      <c r="K8" s="407"/>
    </row>
    <row r="9" spans="1:11" ht="29.25" customHeight="1" thickBot="1" x14ac:dyDescent="0.3">
      <c r="A9" s="31" t="s">
        <v>134</v>
      </c>
      <c r="B9" s="408"/>
      <c r="C9" s="409"/>
      <c r="D9" s="409"/>
      <c r="E9" s="409"/>
      <c r="F9" s="409"/>
      <c r="G9" s="409"/>
      <c r="H9" s="409"/>
      <c r="I9" s="409"/>
      <c r="J9" s="409"/>
      <c r="K9" s="41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11" t="s">
        <v>135</v>
      </c>
      <c r="K11" s="412"/>
    </row>
    <row r="12" spans="1:11" ht="15.75" thickBot="1" x14ac:dyDescent="0.3">
      <c r="A12" s="40"/>
      <c r="B12" s="42"/>
      <c r="C12" s="41"/>
      <c r="D12" s="41"/>
      <c r="E12" s="41"/>
      <c r="F12" s="41"/>
      <c r="G12" s="41"/>
      <c r="H12" s="41"/>
      <c r="I12" s="41"/>
      <c r="J12" s="43"/>
      <c r="K12" s="44"/>
    </row>
    <row r="13" spans="1:11" ht="30" customHeight="1" thickBot="1" x14ac:dyDescent="0.3">
      <c r="A13" s="397" t="s">
        <v>136</v>
      </c>
      <c r="B13" s="27">
        <v>5</v>
      </c>
      <c r="C13" s="398"/>
      <c r="D13" s="399"/>
      <c r="E13" s="400"/>
      <c r="F13" s="400"/>
      <c r="G13" s="400"/>
      <c r="H13" s="41"/>
      <c r="I13" s="41"/>
      <c r="J13" s="33"/>
      <c r="K13" s="47" t="s">
        <v>137</v>
      </c>
    </row>
    <row r="14" spans="1:11" ht="30" customHeight="1" thickBot="1" x14ac:dyDescent="0.3">
      <c r="A14" s="397"/>
      <c r="B14" s="28" t="s">
        <v>138</v>
      </c>
      <c r="C14" s="398"/>
      <c r="D14" s="399"/>
      <c r="E14" s="400"/>
      <c r="F14" s="400"/>
      <c r="G14" s="400"/>
      <c r="H14" s="41"/>
      <c r="I14" s="41"/>
      <c r="J14" s="43"/>
      <c r="K14" s="47"/>
    </row>
    <row r="15" spans="1:11" ht="30" customHeight="1" thickBot="1" x14ac:dyDescent="0.3">
      <c r="A15" s="397"/>
      <c r="B15" s="27">
        <v>4</v>
      </c>
      <c r="C15" s="413"/>
      <c r="D15" s="399"/>
      <c r="E15" s="399"/>
      <c r="F15" s="414"/>
      <c r="G15" s="400"/>
      <c r="H15" s="41"/>
      <c r="I15" s="41"/>
      <c r="J15" s="34"/>
      <c r="K15" s="47" t="s">
        <v>139</v>
      </c>
    </row>
    <row r="16" spans="1:11" ht="30" customHeight="1" thickBot="1" x14ac:dyDescent="0.3">
      <c r="A16" s="397"/>
      <c r="B16" s="28" t="s">
        <v>140</v>
      </c>
      <c r="C16" s="413"/>
      <c r="D16" s="399"/>
      <c r="E16" s="399"/>
      <c r="F16" s="415"/>
      <c r="G16" s="400"/>
      <c r="H16" s="41"/>
      <c r="I16" s="41"/>
      <c r="J16" s="32"/>
      <c r="K16" s="47"/>
    </row>
    <row r="17" spans="1:11" ht="30" customHeight="1" thickBot="1" x14ac:dyDescent="0.3">
      <c r="A17" s="397"/>
      <c r="B17" s="27">
        <v>3</v>
      </c>
      <c r="C17" s="417"/>
      <c r="D17" s="427"/>
      <c r="E17" s="419"/>
      <c r="F17" s="414"/>
      <c r="G17" s="400"/>
      <c r="H17" s="41"/>
      <c r="I17" s="41"/>
      <c r="J17" s="35"/>
      <c r="K17" s="47" t="s">
        <v>141</v>
      </c>
    </row>
    <row r="18" spans="1:11" ht="30" customHeight="1" thickBot="1" x14ac:dyDescent="0.3">
      <c r="A18" s="397"/>
      <c r="B18" s="28" t="s">
        <v>142</v>
      </c>
      <c r="C18" s="417"/>
      <c r="D18" s="427"/>
      <c r="E18" s="420"/>
      <c r="F18" s="415"/>
      <c r="G18" s="400"/>
      <c r="H18" s="41"/>
      <c r="I18" s="41"/>
      <c r="J18" s="32"/>
      <c r="K18" s="47"/>
    </row>
    <row r="19" spans="1:11" ht="30" customHeight="1" thickBot="1" x14ac:dyDescent="0.3">
      <c r="A19" s="397"/>
      <c r="B19" s="27">
        <v>2</v>
      </c>
      <c r="C19" s="417"/>
      <c r="D19" s="421"/>
      <c r="E19" s="422"/>
      <c r="F19" s="423"/>
      <c r="G19" s="430" t="s">
        <v>153</v>
      </c>
      <c r="H19" s="41"/>
      <c r="I19" s="41"/>
      <c r="J19" s="36"/>
      <c r="K19" s="47" t="s">
        <v>143</v>
      </c>
    </row>
    <row r="20" spans="1:11" ht="30" customHeight="1" thickBot="1" x14ac:dyDescent="0.3">
      <c r="A20" s="397"/>
      <c r="B20" s="28" t="s">
        <v>272</v>
      </c>
      <c r="C20" s="417"/>
      <c r="D20" s="421"/>
      <c r="E20" s="418"/>
      <c r="F20" s="424"/>
      <c r="G20" s="430"/>
      <c r="H20" s="41"/>
      <c r="I20" s="41"/>
      <c r="J20" s="41"/>
      <c r="K20" s="42"/>
    </row>
    <row r="21" spans="1:11" ht="30" customHeight="1" thickBot="1" x14ac:dyDescent="0.3">
      <c r="A21" s="397"/>
      <c r="B21" s="27">
        <v>1</v>
      </c>
      <c r="C21" s="417"/>
      <c r="D21" s="421"/>
      <c r="E21" s="427"/>
      <c r="F21" s="399"/>
      <c r="G21" s="399"/>
      <c r="H21" s="41"/>
      <c r="I21" s="41"/>
      <c r="J21" s="41"/>
      <c r="K21" s="42"/>
    </row>
    <row r="22" spans="1:11" ht="30" customHeight="1" thickBot="1" x14ac:dyDescent="0.3">
      <c r="A22" s="397"/>
      <c r="B22" s="28" t="s">
        <v>144</v>
      </c>
      <c r="C22" s="425"/>
      <c r="D22" s="426"/>
      <c r="E22" s="428"/>
      <c r="F22" s="429"/>
      <c r="G22" s="42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145</v>
      </c>
      <c r="D24" s="26" t="s">
        <v>146</v>
      </c>
      <c r="E24" s="26" t="s">
        <v>147</v>
      </c>
      <c r="F24" s="26" t="s">
        <v>148</v>
      </c>
      <c r="G24" s="26" t="s">
        <v>149</v>
      </c>
      <c r="H24" s="41"/>
      <c r="I24" s="41"/>
      <c r="J24" s="41"/>
      <c r="K24" s="42"/>
    </row>
    <row r="25" spans="1:11" x14ac:dyDescent="0.25">
      <c r="A25" s="40"/>
      <c r="B25" s="41"/>
      <c r="C25" s="416" t="s">
        <v>150</v>
      </c>
      <c r="D25" s="416"/>
      <c r="E25" s="416"/>
      <c r="F25" s="416"/>
      <c r="G25" s="416"/>
      <c r="H25" s="41"/>
      <c r="I25" s="41"/>
      <c r="J25" s="41"/>
      <c r="K25" s="42"/>
    </row>
    <row r="26" spans="1:11" x14ac:dyDescent="0.25">
      <c r="A26" s="40"/>
      <c r="B26" s="41"/>
      <c r="C26" s="416"/>
      <c r="D26" s="416"/>
      <c r="E26" s="416"/>
      <c r="F26" s="416"/>
      <c r="G26" s="416"/>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7" t="s">
        <v>152</v>
      </c>
    </row>
    <row r="2" spans="1:1" x14ac:dyDescent="0.25">
      <c r="A2" s="8"/>
    </row>
    <row r="3" spans="1:1" x14ac:dyDescent="0.25">
      <c r="A3" s="8" t="s">
        <v>153</v>
      </c>
    </row>
    <row r="4" spans="1:1" x14ac:dyDescent="0.25">
      <c r="A4" s="8" t="s">
        <v>154</v>
      </c>
    </row>
    <row r="6" spans="1:1" x14ac:dyDescent="0.25">
      <c r="A6" s="77" t="s">
        <v>155</v>
      </c>
    </row>
    <row r="7" spans="1:1" x14ac:dyDescent="0.25">
      <c r="A7" t="s">
        <v>90</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9" spans="1:3" x14ac:dyDescent="0.25">
      <c r="A19" s="77" t="s">
        <v>150</v>
      </c>
    </row>
    <row r="20" spans="1:3" x14ac:dyDescent="0.25">
      <c r="A20" t="s">
        <v>104</v>
      </c>
    </row>
    <row r="21" spans="1:3" x14ac:dyDescent="0.25">
      <c r="A21" t="s">
        <v>165</v>
      </c>
    </row>
    <row r="22" spans="1:3" x14ac:dyDescent="0.25">
      <c r="A22" t="s">
        <v>166</v>
      </c>
    </row>
    <row r="23" spans="1:3" x14ac:dyDescent="0.25">
      <c r="A23" t="s">
        <v>167</v>
      </c>
    </row>
    <row r="24" spans="1:3" x14ac:dyDescent="0.25">
      <c r="A24" t="s">
        <v>168</v>
      </c>
    </row>
    <row r="25" spans="1:3" x14ac:dyDescent="0.25">
      <c r="A25" t="s">
        <v>169</v>
      </c>
    </row>
    <row r="28" spans="1:3" ht="141" customHeight="1" x14ac:dyDescent="0.25">
      <c r="A28" s="111" t="s">
        <v>170</v>
      </c>
      <c r="B28" s="113" t="s">
        <v>171</v>
      </c>
      <c r="C28" s="113" t="s">
        <v>172</v>
      </c>
    </row>
    <row r="29" spans="1:3" ht="144" customHeight="1" x14ac:dyDescent="0.25">
      <c r="A29" t="s">
        <v>173</v>
      </c>
      <c r="B29" s="81" t="s">
        <v>174</v>
      </c>
      <c r="C29" s="112" t="s">
        <v>175</v>
      </c>
    </row>
    <row r="30" spans="1:3" ht="135" x14ac:dyDescent="0.25">
      <c r="A30" s="105" t="s">
        <v>176</v>
      </c>
      <c r="B30" s="76" t="s">
        <v>177</v>
      </c>
      <c r="C30" s="112" t="s">
        <v>178</v>
      </c>
    </row>
    <row r="31" spans="1:3" ht="102.75" x14ac:dyDescent="0.25">
      <c r="A31" t="s">
        <v>179</v>
      </c>
      <c r="B31" s="76" t="s">
        <v>180</v>
      </c>
      <c r="C31" s="112" t="s">
        <v>181</v>
      </c>
    </row>
    <row r="32" spans="1:3" ht="102.75" x14ac:dyDescent="0.25">
      <c r="A32" t="s">
        <v>182</v>
      </c>
      <c r="B32" s="76" t="s">
        <v>183</v>
      </c>
      <c r="C32" s="112" t="s">
        <v>184</v>
      </c>
    </row>
    <row r="34" spans="1:3" x14ac:dyDescent="0.25">
      <c r="A34" t="s">
        <v>185</v>
      </c>
      <c r="C34" s="117" t="s">
        <v>186</v>
      </c>
    </row>
    <row r="35" spans="1:3" x14ac:dyDescent="0.25">
      <c r="A35">
        <v>1</v>
      </c>
      <c r="B35">
        <f>IF(' IMPACTO RIESGOS CORRUPCION'!D11="X",1,0)</f>
        <v>0</v>
      </c>
    </row>
    <row r="36" spans="1:3" x14ac:dyDescent="0.25">
      <c r="A36">
        <v>2</v>
      </c>
      <c r="B36">
        <f>IF(' IMPACTO RIESGOS CORRUPCION'!D12="X",1,0)</f>
        <v>1</v>
      </c>
      <c r="C36" s="55" t="s">
        <v>153</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1</v>
      </c>
    </row>
    <row r="42" spans="1:3" x14ac:dyDescent="0.25">
      <c r="A42">
        <v>8</v>
      </c>
      <c r="B42">
        <f>IF(' IMPACTO RIESGOS CORRUPCION'!D18="X",1,0)</f>
        <v>0</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1</v>
      </c>
    </row>
    <row r="51" spans="1:2" x14ac:dyDescent="0.25">
      <c r="A51">
        <v>17</v>
      </c>
      <c r="B51">
        <f>IF(' IMPACTO RIESGOS CORRUPCION'!D27="X",1,0)</f>
        <v>1</v>
      </c>
    </row>
    <row r="52" spans="1:2" x14ac:dyDescent="0.25">
      <c r="A52">
        <v>18</v>
      </c>
      <c r="B52">
        <f>IF(' IMPACTO RIESGOS CORRUPCION'!D28="X",1,0)</f>
        <v>1</v>
      </c>
    </row>
    <row r="53" spans="1:2" x14ac:dyDescent="0.25">
      <c r="A53">
        <v>19</v>
      </c>
      <c r="B53">
        <f>IF(' IMPACTO RIESGOS CORRUPCION'!D29="X",1,0)</f>
        <v>0</v>
      </c>
    </row>
    <row r="54" spans="1:2" x14ac:dyDescent="0.25">
      <c r="A54" t="s">
        <v>187</v>
      </c>
      <c r="B54">
        <f>SUM(B35:B53)</f>
        <v>13</v>
      </c>
    </row>
    <row r="57" spans="1:2" x14ac:dyDescent="0.25">
      <c r="A57" t="s">
        <v>188</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1</v>
      </c>
    </row>
    <row r="62" spans="1:2" x14ac:dyDescent="0.25">
      <c r="A62">
        <v>5</v>
      </c>
      <c r="B62">
        <f>IF(' IMPACTO RIESGOS CORRUPCION'!D38="X",1,0)</f>
        <v>1</v>
      </c>
    </row>
    <row r="63" spans="1:2" x14ac:dyDescent="0.25">
      <c r="A63">
        <v>6</v>
      </c>
      <c r="B63">
        <f>IF(' IMPACTO RIESGOS CORRUPCION'!D39="X",1,0)</f>
        <v>1</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0</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187</v>
      </c>
      <c r="B77">
        <f>SUM(B58:B76)</f>
        <v>13</v>
      </c>
    </row>
    <row r="80" spans="1:2" x14ac:dyDescent="0.25">
      <c r="A80" t="s">
        <v>189</v>
      </c>
    </row>
    <row r="81" spans="1:2" x14ac:dyDescent="0.25">
      <c r="A81">
        <v>1</v>
      </c>
      <c r="B81">
        <f>IF(' IMPACTO RIESGOS CORRUPCION'!D57="X",1,0)</f>
        <v>1</v>
      </c>
    </row>
    <row r="82" spans="1:2" x14ac:dyDescent="0.25">
      <c r="A82">
        <v>2</v>
      </c>
      <c r="B82">
        <f>IF(' IMPACTO RIESGOS CORRUPCION'!D58="X",1,0)</f>
        <v>1</v>
      </c>
    </row>
    <row r="83" spans="1:2" x14ac:dyDescent="0.25">
      <c r="A83">
        <v>3</v>
      </c>
      <c r="B83">
        <f>IF(' IMPACTO RIESGOS CORRUPCION'!D59="X",1,0)</f>
        <v>1</v>
      </c>
    </row>
    <row r="84" spans="1:2" x14ac:dyDescent="0.25">
      <c r="A84">
        <v>4</v>
      </c>
      <c r="B84">
        <f>IF(' IMPACTO RIESGOS CORRUPCION'!D60="X",1,0)</f>
        <v>1</v>
      </c>
    </row>
    <row r="85" spans="1:2" x14ac:dyDescent="0.25">
      <c r="A85">
        <v>5</v>
      </c>
      <c r="B85">
        <f>IF(' IMPACTO RIESGOS CORRUPCION'!D61="X",1,0)</f>
        <v>1</v>
      </c>
    </row>
    <row r="86" spans="1:2" x14ac:dyDescent="0.25">
      <c r="A86">
        <v>6</v>
      </c>
      <c r="B86">
        <f>IF(' IMPACTO RIESGOS CORRUPCION'!D62="X",1,0)</f>
        <v>0</v>
      </c>
    </row>
    <row r="87" spans="1:2" x14ac:dyDescent="0.25">
      <c r="A87">
        <v>7</v>
      </c>
      <c r="B87">
        <f>IF(' IMPACTO RIESGOS CORRUPCION'!D63="X",1,0)</f>
        <v>1</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1</v>
      </c>
    </row>
    <row r="91" spans="1:2" x14ac:dyDescent="0.25">
      <c r="A91">
        <v>11</v>
      </c>
      <c r="B91">
        <f>IF(' IMPACTO RIESGOS CORRUPCION'!D67="X",1,0)</f>
        <v>1</v>
      </c>
    </row>
    <row r="92" spans="1:2" x14ac:dyDescent="0.25">
      <c r="A92">
        <v>12</v>
      </c>
      <c r="B92">
        <f>IF(' IMPACTO RIESGOS CORRUPCION'!D68="X",1,0)</f>
        <v>1</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187</v>
      </c>
      <c r="B100">
        <f>SUM(B81:B99)</f>
        <v>9</v>
      </c>
    </row>
    <row r="103" spans="1:2" x14ac:dyDescent="0.25">
      <c r="A103" t="s">
        <v>190</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187</v>
      </c>
      <c r="B123">
        <f>SUM(B104:B122)</f>
        <v>0</v>
      </c>
    </row>
    <row r="126" spans="1:2" x14ac:dyDescent="0.25">
      <c r="A126" t="s">
        <v>190</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187</v>
      </c>
      <c r="B146">
        <f>SUM(B127:B145)</f>
        <v>0</v>
      </c>
    </row>
    <row r="150" spans="1:2" x14ac:dyDescent="0.25">
      <c r="A150" t="s">
        <v>191</v>
      </c>
    </row>
    <row r="151" spans="1:2" x14ac:dyDescent="0.25">
      <c r="A151" s="95" t="s">
        <v>192</v>
      </c>
    </row>
    <row r="152" spans="1:2" x14ac:dyDescent="0.25">
      <c r="A152" t="s">
        <v>193</v>
      </c>
    </row>
    <row r="153" spans="1:2" x14ac:dyDescent="0.25">
      <c r="A153" t="s">
        <v>194</v>
      </c>
    </row>
    <row r="154" spans="1:2" x14ac:dyDescent="0.25">
      <c r="A154" t="s">
        <v>195</v>
      </c>
    </row>
    <row r="155" spans="1:2" x14ac:dyDescent="0.25">
      <c r="A155" t="s">
        <v>193</v>
      </c>
    </row>
    <row r="156" spans="1:2" x14ac:dyDescent="0.25">
      <c r="A156" t="s">
        <v>196</v>
      </c>
    </row>
    <row r="157" spans="1:2" x14ac:dyDescent="0.25">
      <c r="A157" t="s">
        <v>197</v>
      </c>
    </row>
    <row r="159" spans="1:2" x14ac:dyDescent="0.25">
      <c r="A159" s="95" t="s">
        <v>198</v>
      </c>
      <c r="B159" t="s">
        <v>154</v>
      </c>
    </row>
    <row r="160" spans="1:2" x14ac:dyDescent="0.25">
      <c r="A160" t="s">
        <v>193</v>
      </c>
    </row>
    <row r="161" spans="1:1" x14ac:dyDescent="0.25">
      <c r="A161" t="s">
        <v>199</v>
      </c>
    </row>
    <row r="162" spans="1:1" x14ac:dyDescent="0.25">
      <c r="A162" t="s">
        <v>200</v>
      </c>
    </row>
    <row r="164" spans="1:1" x14ac:dyDescent="0.25">
      <c r="A164" s="95" t="s">
        <v>201</v>
      </c>
    </row>
    <row r="165" spans="1:1" x14ac:dyDescent="0.25">
      <c r="A165" t="s">
        <v>193</v>
      </c>
    </row>
    <row r="166" spans="1:1" x14ac:dyDescent="0.25">
      <c r="A166" t="s">
        <v>202</v>
      </c>
    </row>
    <row r="167" spans="1:1" x14ac:dyDescent="0.25">
      <c r="A167" t="s">
        <v>203</v>
      </c>
    </row>
    <row r="168" spans="1:1" x14ac:dyDescent="0.25">
      <c r="A168" t="s">
        <v>204</v>
      </c>
    </row>
    <row r="170" spans="1:1" x14ac:dyDescent="0.25">
      <c r="A170" s="95" t="s">
        <v>205</v>
      </c>
    </row>
    <row r="171" spans="1:1" x14ac:dyDescent="0.25">
      <c r="A171" t="s">
        <v>193</v>
      </c>
    </row>
    <row r="172" spans="1:1" x14ac:dyDescent="0.25">
      <c r="A172" t="s">
        <v>206</v>
      </c>
    </row>
    <row r="173" spans="1:1" x14ac:dyDescent="0.25">
      <c r="A173" t="s">
        <v>207</v>
      </c>
    </row>
    <row r="175" spans="1:1" x14ac:dyDescent="0.25">
      <c r="A175" s="95" t="s">
        <v>208</v>
      </c>
    </row>
    <row r="176" spans="1:1" x14ac:dyDescent="0.25">
      <c r="A176" t="s">
        <v>193</v>
      </c>
    </row>
    <row r="177" spans="1:1" x14ac:dyDescent="0.25">
      <c r="A177" t="s">
        <v>209</v>
      </c>
    </row>
    <row r="178" spans="1:1" x14ac:dyDescent="0.25">
      <c r="A178" t="s">
        <v>210</v>
      </c>
    </row>
    <row r="180" spans="1:1" x14ac:dyDescent="0.25">
      <c r="A180" s="95" t="s">
        <v>211</v>
      </c>
    </row>
    <row r="181" spans="1:1" x14ac:dyDescent="0.25">
      <c r="A181" t="s">
        <v>193</v>
      </c>
    </row>
    <row r="182" spans="1:1" x14ac:dyDescent="0.25">
      <c r="A182" t="s">
        <v>212</v>
      </c>
    </row>
    <row r="183" spans="1:1" x14ac:dyDescent="0.25">
      <c r="A183" t="s">
        <v>213</v>
      </c>
    </row>
    <row r="184" spans="1:1" x14ac:dyDescent="0.25">
      <c r="A184" t="s">
        <v>214</v>
      </c>
    </row>
    <row r="186" spans="1:1" x14ac:dyDescent="0.25">
      <c r="A186" s="95" t="s">
        <v>215</v>
      </c>
    </row>
    <row r="187" spans="1:1" x14ac:dyDescent="0.25">
      <c r="A187" t="s">
        <v>193</v>
      </c>
    </row>
    <row r="188" spans="1:1" x14ac:dyDescent="0.25">
      <c r="A188" t="s">
        <v>216</v>
      </c>
    </row>
    <row r="189" spans="1:1" x14ac:dyDescent="0.25">
      <c r="A189" t="s">
        <v>217</v>
      </c>
    </row>
    <row r="190" spans="1:1" x14ac:dyDescent="0.25">
      <c r="A190" t="s">
        <v>218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A64" zoomScaleNormal="100" workbookViewId="0">
      <selection activeCell="B64" sqref="B64:B65"/>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482"/>
      <c r="B1" s="237" t="s">
        <v>0</v>
      </c>
      <c r="C1" s="238"/>
      <c r="D1" s="238"/>
      <c r="E1" s="238"/>
      <c r="F1" s="238"/>
      <c r="G1" s="346"/>
      <c r="H1" s="316" t="s">
        <v>17</v>
      </c>
      <c r="I1" s="316"/>
      <c r="J1" s="431"/>
    </row>
    <row r="2" spans="1:12" customFormat="1" ht="15.75" customHeight="1" x14ac:dyDescent="0.25">
      <c r="A2" s="232"/>
      <c r="B2" s="483"/>
      <c r="C2" s="360"/>
      <c r="D2" s="360"/>
      <c r="E2" s="360"/>
      <c r="F2" s="360"/>
      <c r="G2" s="361"/>
      <c r="H2" s="274" t="s">
        <v>2</v>
      </c>
      <c r="I2" s="274"/>
      <c r="J2" s="363"/>
    </row>
    <row r="3" spans="1:12" customFormat="1" ht="36" customHeight="1" x14ac:dyDescent="0.25">
      <c r="A3" s="232"/>
      <c r="B3" s="483" t="s">
        <v>219</v>
      </c>
      <c r="C3" s="360"/>
      <c r="D3" s="360"/>
      <c r="E3" s="360"/>
      <c r="F3" s="360"/>
      <c r="G3" s="361"/>
      <c r="H3" s="274" t="s">
        <v>4</v>
      </c>
      <c r="I3" s="274"/>
      <c r="J3" s="363"/>
    </row>
    <row r="4" spans="1:12" customFormat="1" ht="15.75" customHeight="1" thickBot="1" x14ac:dyDescent="0.3">
      <c r="A4" s="233"/>
      <c r="B4" s="246"/>
      <c r="C4" s="247"/>
      <c r="D4" s="247"/>
      <c r="E4" s="247"/>
      <c r="F4" s="247"/>
      <c r="G4" s="347"/>
      <c r="H4" s="436" t="s">
        <v>5</v>
      </c>
      <c r="I4" s="436"/>
      <c r="J4" s="432"/>
    </row>
    <row r="5" spans="1:12" x14ac:dyDescent="0.2">
      <c r="B5" s="435"/>
      <c r="C5" s="435"/>
      <c r="D5" s="435"/>
      <c r="E5" s="435"/>
      <c r="F5" s="435"/>
      <c r="G5" s="435"/>
    </row>
    <row r="6" spans="1:12" customFormat="1" ht="24" customHeight="1" x14ac:dyDescent="0.25">
      <c r="A6" s="96" t="s">
        <v>7</v>
      </c>
      <c r="B6" s="433" t="str">
        <f>CONTEXTO!B7</f>
        <v>GESTIÓN DE LA SEGURIDAD JUSTICIA Y CONVIVENCIA CIUDADANA</v>
      </c>
      <c r="C6" s="433"/>
      <c r="D6" s="433"/>
      <c r="E6" s="433"/>
      <c r="F6" s="433"/>
      <c r="G6" s="433"/>
      <c r="H6" s="433"/>
      <c r="I6" s="433"/>
      <c r="J6" s="433"/>
    </row>
    <row r="7" spans="1:12" customFormat="1" ht="35.25" customHeight="1" x14ac:dyDescent="0.25">
      <c r="A7" s="97" t="s">
        <v>9</v>
      </c>
      <c r="B7" s="434" t="str">
        <f>CONTEXTO!B8</f>
        <v>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v>
      </c>
      <c r="C7" s="434"/>
      <c r="D7" s="434"/>
      <c r="E7" s="434"/>
      <c r="F7" s="434"/>
      <c r="G7" s="434"/>
      <c r="H7" s="434"/>
      <c r="I7" s="434"/>
      <c r="J7" s="434"/>
    </row>
    <row r="8" spans="1:12" ht="15" thickBot="1" x14ac:dyDescent="0.25">
      <c r="C8" s="64"/>
      <c r="D8" s="64"/>
      <c r="E8" s="64"/>
      <c r="F8" s="64"/>
      <c r="G8" s="64"/>
      <c r="H8" s="64"/>
    </row>
    <row r="9" spans="1:12" s="129" customFormat="1" ht="30" customHeight="1" x14ac:dyDescent="0.25">
      <c r="A9" s="437" t="s">
        <v>99</v>
      </c>
      <c r="B9" s="452" t="s">
        <v>247</v>
      </c>
      <c r="C9" s="450" t="s">
        <v>341</v>
      </c>
      <c r="D9" s="447" t="s">
        <v>221</v>
      </c>
      <c r="E9" s="447"/>
      <c r="F9" s="447"/>
      <c r="G9" s="447"/>
      <c r="H9" s="447"/>
      <c r="I9" s="124" t="s">
        <v>222</v>
      </c>
      <c r="J9" s="440" t="s">
        <v>223</v>
      </c>
      <c r="K9" s="442" t="s">
        <v>224</v>
      </c>
    </row>
    <row r="10" spans="1:12" s="130" customFormat="1" ht="60.75" thickBot="1" x14ac:dyDescent="0.3">
      <c r="A10" s="438"/>
      <c r="B10" s="453"/>
      <c r="C10" s="451"/>
      <c r="D10" s="125" t="s">
        <v>225</v>
      </c>
      <c r="E10" s="126" t="s">
        <v>226</v>
      </c>
      <c r="F10" s="125" t="s">
        <v>227</v>
      </c>
      <c r="G10" s="125" t="s">
        <v>228</v>
      </c>
      <c r="H10" s="127" t="s">
        <v>229</v>
      </c>
      <c r="I10" s="128" t="s">
        <v>230</v>
      </c>
      <c r="J10" s="441"/>
      <c r="K10" s="443"/>
    </row>
    <row r="11" spans="1:12" ht="20.25" customHeight="1" x14ac:dyDescent="0.2">
      <c r="A11" s="313" t="str">
        <f>+(PROBABILIDAD!A11)</f>
        <v>Incremento en los indices de inseguridad y violencias en el municipio de Ibagué</v>
      </c>
      <c r="B11" s="313" t="str">
        <f>+(DESCRIPCION!D10)</f>
        <v>Uso inadecuado de Recursos de Inversión, Infraestructura deficiente.</v>
      </c>
      <c r="C11" s="448" t="s">
        <v>345</v>
      </c>
      <c r="D11" s="444" t="s">
        <v>231</v>
      </c>
      <c r="E11" s="24" t="s">
        <v>232</v>
      </c>
      <c r="F11" s="23" t="s">
        <v>194</v>
      </c>
      <c r="G11" s="23">
        <f>IF(F11="Asignado",15,0)</f>
        <v>15</v>
      </c>
      <c r="H11" s="445" t="str">
        <f>IF(AND(G18&gt;0,G18&lt;=85),"Débil",IF(AND(G18&gt;85,G18&lt;=95),"Moderado",IF(G18&gt;96,"Fuerte"," ")))</f>
        <v>Débil</v>
      </c>
      <c r="I11" s="273" t="s">
        <v>216</v>
      </c>
      <c r="J11" s="273"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439" t="str">
        <f>IF(J11="Fuerte","NO",IF(J11=" "," ","SI"))</f>
        <v>SI</v>
      </c>
      <c r="L11" s="187"/>
    </row>
    <row r="12" spans="1:12" ht="28.5" x14ac:dyDescent="0.2">
      <c r="A12" s="313"/>
      <c r="B12" s="313"/>
      <c r="C12" s="448"/>
      <c r="D12" s="444"/>
      <c r="E12" s="25" t="s">
        <v>233</v>
      </c>
      <c r="F12" s="16" t="s">
        <v>196</v>
      </c>
      <c r="G12" s="16">
        <f>IF(F12="Adecuado",15,0)</f>
        <v>15</v>
      </c>
      <c r="H12" s="445"/>
      <c r="I12" s="313"/>
      <c r="J12" s="313"/>
      <c r="K12" s="439"/>
    </row>
    <row r="13" spans="1:12" ht="26.25" customHeight="1" x14ac:dyDescent="0.2">
      <c r="A13" s="313"/>
      <c r="B13" s="313"/>
      <c r="C13" s="448"/>
      <c r="D13" s="122" t="s">
        <v>234</v>
      </c>
      <c r="E13" s="25" t="s">
        <v>235</v>
      </c>
      <c r="F13" s="16" t="s">
        <v>199</v>
      </c>
      <c r="G13" s="16">
        <f>IF(F13="Oportuna",15,0)</f>
        <v>15</v>
      </c>
      <c r="H13" s="445"/>
      <c r="I13" s="313"/>
      <c r="J13" s="313"/>
      <c r="K13" s="439"/>
    </row>
    <row r="14" spans="1:12" ht="42.75" x14ac:dyDescent="0.2">
      <c r="A14" s="313"/>
      <c r="B14" s="313"/>
      <c r="C14" s="448"/>
      <c r="D14" s="122" t="s">
        <v>236</v>
      </c>
      <c r="E14" s="25" t="s">
        <v>237</v>
      </c>
      <c r="F14" s="104" t="s">
        <v>202</v>
      </c>
      <c r="G14" s="16">
        <f>IF(F14="Prevenir",15,IF(F14="Detectar",10,0))</f>
        <v>15</v>
      </c>
      <c r="H14" s="445"/>
      <c r="I14" s="313"/>
      <c r="J14" s="313"/>
      <c r="K14" s="439"/>
    </row>
    <row r="15" spans="1:12" ht="28.5" x14ac:dyDescent="0.2">
      <c r="A15" s="313"/>
      <c r="B15" s="313"/>
      <c r="C15" s="448"/>
      <c r="D15" s="122" t="s">
        <v>238</v>
      </c>
      <c r="E15" s="25" t="s">
        <v>239</v>
      </c>
      <c r="F15" s="16" t="s">
        <v>207</v>
      </c>
      <c r="G15" s="16">
        <f>IF(F15="Confiable",15,0)</f>
        <v>0</v>
      </c>
      <c r="H15" s="445"/>
      <c r="I15" s="313"/>
      <c r="J15" s="313"/>
      <c r="K15" s="439"/>
    </row>
    <row r="16" spans="1:12" ht="42.75" x14ac:dyDescent="0.2">
      <c r="A16" s="313"/>
      <c r="B16" s="313"/>
      <c r="C16" s="448"/>
      <c r="D16" s="122" t="s">
        <v>240</v>
      </c>
      <c r="E16" s="25" t="s">
        <v>241</v>
      </c>
      <c r="F16" s="104" t="s">
        <v>209</v>
      </c>
      <c r="G16" s="16">
        <f>IF(F16="Se investigan y se resuelven oportunamente",15,0)</f>
        <v>15</v>
      </c>
      <c r="H16" s="445"/>
      <c r="I16" s="313"/>
      <c r="J16" s="313"/>
      <c r="K16" s="439"/>
    </row>
    <row r="17" spans="1:11" ht="28.5" x14ac:dyDescent="0.2">
      <c r="A17" s="313"/>
      <c r="B17" s="313"/>
      <c r="C17" s="449"/>
      <c r="D17" s="108" t="s">
        <v>242</v>
      </c>
      <c r="E17" s="25" t="s">
        <v>243</v>
      </c>
      <c r="F17" s="16" t="s">
        <v>212</v>
      </c>
      <c r="G17" s="16">
        <f>IF(F17="Completa",10,IF(F17="Incompleta",5,0))</f>
        <v>10</v>
      </c>
      <c r="H17" s="446"/>
      <c r="I17" s="313"/>
      <c r="J17" s="313"/>
      <c r="K17" s="439"/>
    </row>
    <row r="18" spans="1:11" ht="15" x14ac:dyDescent="0.2">
      <c r="A18" s="313"/>
      <c r="B18" s="176"/>
      <c r="C18" s="186"/>
      <c r="D18" s="123"/>
      <c r="E18" s="19" t="s">
        <v>244</v>
      </c>
      <c r="F18" s="18"/>
      <c r="G18" s="18">
        <f>SUM(G11:G17)</f>
        <v>85</v>
      </c>
      <c r="H18" s="53"/>
    </row>
    <row r="19" spans="1:11" ht="15" thickBot="1" x14ac:dyDescent="0.25">
      <c r="A19" s="131"/>
      <c r="B19" s="189"/>
    </row>
    <row r="20" spans="1:11" s="130" customFormat="1" ht="30" customHeight="1" x14ac:dyDescent="0.25">
      <c r="A20" s="437" t="s">
        <v>99</v>
      </c>
      <c r="B20" s="452" t="s">
        <v>247</v>
      </c>
      <c r="C20" s="450" t="s">
        <v>220</v>
      </c>
      <c r="D20" s="447" t="s">
        <v>221</v>
      </c>
      <c r="E20" s="447"/>
      <c r="F20" s="447"/>
      <c r="G20" s="447"/>
      <c r="H20" s="447"/>
      <c r="I20" s="124" t="s">
        <v>222</v>
      </c>
      <c r="J20" s="440" t="s">
        <v>223</v>
      </c>
      <c r="K20" s="442" t="s">
        <v>224</v>
      </c>
    </row>
    <row r="21" spans="1:11" s="130" customFormat="1" ht="60.75" thickBot="1" x14ac:dyDescent="0.3">
      <c r="A21" s="454"/>
      <c r="B21" s="453"/>
      <c r="C21" s="451"/>
      <c r="D21" s="125" t="s">
        <v>225</v>
      </c>
      <c r="E21" s="126" t="s">
        <v>226</v>
      </c>
      <c r="F21" s="125" t="s">
        <v>227</v>
      </c>
      <c r="G21" s="125" t="s">
        <v>228</v>
      </c>
      <c r="H21" s="127" t="s">
        <v>245</v>
      </c>
      <c r="I21" s="128" t="s">
        <v>230</v>
      </c>
      <c r="J21" s="441"/>
      <c r="K21" s="455"/>
    </row>
    <row r="22" spans="1:11" ht="20.25" customHeight="1" x14ac:dyDescent="0.2">
      <c r="A22" s="464" t="str">
        <f>DESCRIPCION!A10</f>
        <v>Incremento en los indices de inseguridad y violencias en el municipio de Ibagué</v>
      </c>
      <c r="B22" s="467" t="str">
        <f>DESCRIPCION!D11</f>
        <v xml:space="preserve">Funcionarios desinteresados frente al proceso </v>
      </c>
      <c r="C22" s="456" t="s">
        <v>346</v>
      </c>
      <c r="D22" s="459" t="s">
        <v>231</v>
      </c>
      <c r="E22" s="193" t="s">
        <v>232</v>
      </c>
      <c r="F22" s="194" t="s">
        <v>194</v>
      </c>
      <c r="G22" s="194">
        <f>IF(F22="Asignado",15,0)</f>
        <v>15</v>
      </c>
      <c r="H22" s="460" t="str">
        <f>IF(AND(G29&gt;0,G29&lt;=85),"Débil",IF(AND(G29&gt;85,G29&lt;=95),"Moderado",IF(G29&gt;96,"Fuerte"," ")))</f>
        <v>Débil</v>
      </c>
      <c r="I22" s="461" t="s">
        <v>216</v>
      </c>
      <c r="J22" s="46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Débil</v>
      </c>
      <c r="K22" s="462" t="str">
        <f>IF(J22="Fuerte","NO",IF(J22=" "," ","SI"))</f>
        <v>SI</v>
      </c>
    </row>
    <row r="23" spans="1:11" ht="29.25" customHeight="1" x14ac:dyDescent="0.2">
      <c r="A23" s="465"/>
      <c r="B23" s="468"/>
      <c r="C23" s="457"/>
      <c r="D23" s="444"/>
      <c r="E23" s="25" t="s">
        <v>233</v>
      </c>
      <c r="F23" s="175" t="s">
        <v>196</v>
      </c>
      <c r="G23" s="175">
        <f>IF(F23="Adecuado",15,0)</f>
        <v>15</v>
      </c>
      <c r="H23" s="445"/>
      <c r="I23" s="313"/>
      <c r="J23" s="313"/>
      <c r="K23" s="463"/>
    </row>
    <row r="24" spans="1:11" ht="31.5" customHeight="1" x14ac:dyDescent="0.2">
      <c r="A24" s="465"/>
      <c r="B24" s="468"/>
      <c r="C24" s="457"/>
      <c r="D24" s="122" t="s">
        <v>234</v>
      </c>
      <c r="E24" s="25" t="s">
        <v>235</v>
      </c>
      <c r="F24" s="175" t="s">
        <v>199</v>
      </c>
      <c r="G24" s="175">
        <f>IF(F24="Oportuna",15,0)</f>
        <v>15</v>
      </c>
      <c r="H24" s="445"/>
      <c r="I24" s="313"/>
      <c r="J24" s="313"/>
      <c r="K24" s="463"/>
    </row>
    <row r="25" spans="1:11" ht="43.5" customHeight="1" x14ac:dyDescent="0.2">
      <c r="A25" s="465"/>
      <c r="B25" s="468"/>
      <c r="C25" s="457"/>
      <c r="D25" s="122" t="s">
        <v>236</v>
      </c>
      <c r="E25" s="25" t="s">
        <v>237</v>
      </c>
      <c r="F25" s="104" t="s">
        <v>203</v>
      </c>
      <c r="G25" s="175">
        <f>IF(F25="Prevenir",15,IF(F25="Detectar",10,0))</f>
        <v>10</v>
      </c>
      <c r="H25" s="445"/>
      <c r="I25" s="313"/>
      <c r="J25" s="313"/>
      <c r="K25" s="463"/>
    </row>
    <row r="26" spans="1:11" ht="29.25" customHeight="1" x14ac:dyDescent="0.2">
      <c r="A26" s="465"/>
      <c r="B26" s="468"/>
      <c r="C26" s="457"/>
      <c r="D26" s="122" t="s">
        <v>238</v>
      </c>
      <c r="E26" s="25" t="s">
        <v>239</v>
      </c>
      <c r="F26" s="175" t="s">
        <v>207</v>
      </c>
      <c r="G26" s="175">
        <f>IF(F26="Confiable",15,0)</f>
        <v>0</v>
      </c>
      <c r="H26" s="445"/>
      <c r="I26" s="313"/>
      <c r="J26" s="313"/>
      <c r="K26" s="463"/>
    </row>
    <row r="27" spans="1:11" ht="43.5" customHeight="1" x14ac:dyDescent="0.2">
      <c r="A27" s="465"/>
      <c r="B27" s="468"/>
      <c r="C27" s="457"/>
      <c r="D27" s="122" t="s">
        <v>240</v>
      </c>
      <c r="E27" s="25" t="s">
        <v>241</v>
      </c>
      <c r="F27" s="104" t="s">
        <v>210</v>
      </c>
      <c r="G27" s="175">
        <f>IF(F27="Se investigan y se resuelven oportunamente",15,0)</f>
        <v>0</v>
      </c>
      <c r="H27" s="445"/>
      <c r="I27" s="313"/>
      <c r="J27" s="313"/>
      <c r="K27" s="463"/>
    </row>
    <row r="28" spans="1:11" ht="29.25" customHeight="1" x14ac:dyDescent="0.2">
      <c r="A28" s="465"/>
      <c r="B28" s="468"/>
      <c r="C28" s="458"/>
      <c r="D28" s="108" t="s">
        <v>242</v>
      </c>
      <c r="E28" s="25" t="s">
        <v>243</v>
      </c>
      <c r="F28" s="175" t="s">
        <v>212</v>
      </c>
      <c r="G28" s="175">
        <f>IF(F28="Completa",10,IF(F28="Incompleta",5,0))</f>
        <v>10</v>
      </c>
      <c r="H28" s="446"/>
      <c r="I28" s="313"/>
      <c r="J28" s="313"/>
      <c r="K28" s="463"/>
    </row>
    <row r="29" spans="1:11" s="136" customFormat="1" ht="15.75" thickBot="1" x14ac:dyDescent="0.25">
      <c r="A29" s="466"/>
      <c r="B29" s="469"/>
      <c r="C29" s="132"/>
      <c r="D29" s="133"/>
      <c r="E29" s="134" t="s">
        <v>244</v>
      </c>
      <c r="F29" s="17"/>
      <c r="G29" s="17">
        <f>SUM(G22:G28)</f>
        <v>65</v>
      </c>
      <c r="H29" s="135"/>
      <c r="K29" s="195"/>
    </row>
    <row r="30" spans="1:11" ht="15" thickBot="1" x14ac:dyDescent="0.25"/>
    <row r="31" spans="1:11" s="129" customFormat="1" ht="30" customHeight="1" x14ac:dyDescent="0.25">
      <c r="A31" s="437" t="s">
        <v>99</v>
      </c>
      <c r="B31" s="452" t="s">
        <v>247</v>
      </c>
      <c r="C31" s="450" t="s">
        <v>220</v>
      </c>
      <c r="D31" s="447" t="s">
        <v>221</v>
      </c>
      <c r="E31" s="447"/>
      <c r="F31" s="447"/>
      <c r="G31" s="447"/>
      <c r="H31" s="447"/>
      <c r="I31" s="178" t="s">
        <v>222</v>
      </c>
      <c r="J31" s="440" t="s">
        <v>223</v>
      </c>
      <c r="K31" s="442" t="s">
        <v>224</v>
      </c>
    </row>
    <row r="32" spans="1:11" s="130" customFormat="1" ht="60.75" thickBot="1" x14ac:dyDescent="0.3">
      <c r="A32" s="454"/>
      <c r="B32" s="472"/>
      <c r="C32" s="451"/>
      <c r="D32" s="179" t="s">
        <v>225</v>
      </c>
      <c r="E32" s="126" t="s">
        <v>226</v>
      </c>
      <c r="F32" s="179" t="s">
        <v>227</v>
      </c>
      <c r="G32" s="179" t="s">
        <v>228</v>
      </c>
      <c r="H32" s="127" t="s">
        <v>245</v>
      </c>
      <c r="I32" s="128" t="s">
        <v>230</v>
      </c>
      <c r="J32" s="441"/>
      <c r="K32" s="455"/>
    </row>
    <row r="33" spans="1:11" ht="20.25" customHeight="1" x14ac:dyDescent="0.2">
      <c r="A33" s="446" t="str">
        <f>DESCRIPCION!A12</f>
        <v>Posibilidad de recibir o solicitar cualquier beneficio particular con el fin de celebrar un contrato</v>
      </c>
      <c r="B33" s="273" t="str">
        <f>DESCRIPCION!D12</f>
        <v>Direccionamiento estratégico y planeación deficiente al liderazgo de los servidores públicos</v>
      </c>
      <c r="C33" s="470" t="s">
        <v>347</v>
      </c>
      <c r="D33" s="444" t="s">
        <v>231</v>
      </c>
      <c r="E33" s="24" t="s">
        <v>232</v>
      </c>
      <c r="F33" s="23" t="s">
        <v>194</v>
      </c>
      <c r="G33" s="23">
        <f>IF(F33="Asignado",15,0)</f>
        <v>15</v>
      </c>
      <c r="H33" s="445" t="str">
        <f>IF(AND(G40&gt;0,G40&lt;=85),"Débil",IF(AND(G40&gt;85,G40&lt;=95),"Moderado",IF(G40&gt;96,"Fuerte"," ")))</f>
        <v>Débil</v>
      </c>
      <c r="I33" s="273" t="s">
        <v>216</v>
      </c>
      <c r="J33" s="273"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Débil</v>
      </c>
      <c r="K33" s="473" t="str">
        <f>IF(J33="Fuerte","NO",IF(J33=" "," ","SI"))</f>
        <v>SI</v>
      </c>
    </row>
    <row r="34" spans="1:11" ht="28.5" x14ac:dyDescent="0.2">
      <c r="A34" s="281"/>
      <c r="B34" s="313"/>
      <c r="C34" s="470"/>
      <c r="D34" s="444"/>
      <c r="E34" s="25" t="s">
        <v>233</v>
      </c>
      <c r="F34" s="16" t="s">
        <v>197</v>
      </c>
      <c r="G34" s="16">
        <f>IF(F34="Adecuado",15,0)</f>
        <v>0</v>
      </c>
      <c r="H34" s="445"/>
      <c r="I34" s="313"/>
      <c r="J34" s="313"/>
      <c r="K34" s="439"/>
    </row>
    <row r="35" spans="1:11" ht="31.5" customHeight="1" x14ac:dyDescent="0.2">
      <c r="A35" s="281"/>
      <c r="B35" s="313"/>
      <c r="C35" s="470"/>
      <c r="D35" s="122" t="s">
        <v>234</v>
      </c>
      <c r="E35" s="25" t="s">
        <v>235</v>
      </c>
      <c r="F35" s="16" t="s">
        <v>200</v>
      </c>
      <c r="G35" s="16">
        <f>IF(F35="Oportuna",15,0)</f>
        <v>0</v>
      </c>
      <c r="H35" s="445"/>
      <c r="I35" s="313"/>
      <c r="J35" s="313"/>
      <c r="K35" s="439"/>
    </row>
    <row r="36" spans="1:11" ht="42.75" x14ac:dyDescent="0.2">
      <c r="A36" s="281"/>
      <c r="B36" s="313"/>
      <c r="C36" s="470"/>
      <c r="D36" s="122" t="s">
        <v>236</v>
      </c>
      <c r="E36" s="25" t="s">
        <v>237</v>
      </c>
      <c r="F36" s="104" t="s">
        <v>204</v>
      </c>
      <c r="G36" s="16">
        <f>IF(F36="Prevenir",15,IF(F36="Detectar",10,0))</f>
        <v>0</v>
      </c>
      <c r="H36" s="445"/>
      <c r="I36" s="313"/>
      <c r="J36" s="313"/>
      <c r="K36" s="439"/>
    </row>
    <row r="37" spans="1:11" ht="28.5" x14ac:dyDescent="0.2">
      <c r="A37" s="281"/>
      <c r="B37" s="313"/>
      <c r="C37" s="470"/>
      <c r="D37" s="122" t="s">
        <v>238</v>
      </c>
      <c r="E37" s="25" t="s">
        <v>239</v>
      </c>
      <c r="F37" s="16" t="s">
        <v>206</v>
      </c>
      <c r="G37" s="16">
        <f>IF(F37="Confiable",15,0)</f>
        <v>15</v>
      </c>
      <c r="H37" s="445"/>
      <c r="I37" s="313"/>
      <c r="J37" s="313"/>
      <c r="K37" s="439"/>
    </row>
    <row r="38" spans="1:11" ht="57" x14ac:dyDescent="0.2">
      <c r="A38" s="281"/>
      <c r="B38" s="313"/>
      <c r="C38" s="470"/>
      <c r="D38" s="122" t="s">
        <v>240</v>
      </c>
      <c r="E38" s="25" t="s">
        <v>241</v>
      </c>
      <c r="F38" s="104" t="s">
        <v>210</v>
      </c>
      <c r="G38" s="16">
        <f>IF(F38="Se investigan y se resuelven oportunamente",15,0)</f>
        <v>0</v>
      </c>
      <c r="H38" s="445"/>
      <c r="I38" s="313"/>
      <c r="J38" s="313"/>
      <c r="K38" s="439"/>
    </row>
    <row r="39" spans="1:11" ht="28.5" x14ac:dyDescent="0.2">
      <c r="A39" s="281"/>
      <c r="B39" s="313"/>
      <c r="C39" s="471"/>
      <c r="D39" s="108" t="s">
        <v>242</v>
      </c>
      <c r="E39" s="25" t="s">
        <v>243</v>
      </c>
      <c r="F39" s="16" t="s">
        <v>212</v>
      </c>
      <c r="G39" s="16">
        <f>IF(F39="Completa",10,IF(F39="Incompleta",5,0))</f>
        <v>10</v>
      </c>
      <c r="H39" s="446"/>
      <c r="I39" s="313"/>
      <c r="J39" s="313"/>
      <c r="K39" s="439"/>
    </row>
    <row r="40" spans="1:11" ht="15" x14ac:dyDescent="0.2">
      <c r="A40" s="281"/>
      <c r="B40" s="313"/>
      <c r="C40" s="186"/>
      <c r="D40" s="123"/>
      <c r="E40" s="19" t="s">
        <v>244</v>
      </c>
      <c r="F40" s="18"/>
      <c r="G40" s="18">
        <f>SUM(G33:G39)</f>
        <v>40</v>
      </c>
      <c r="H40" s="53"/>
    </row>
    <row r="41" spans="1:11" ht="15" thickBot="1" x14ac:dyDescent="0.25">
      <c r="A41" s="131"/>
      <c r="B41" s="189"/>
    </row>
    <row r="42" spans="1:11" s="130" customFormat="1" ht="30" customHeight="1" x14ac:dyDescent="0.25">
      <c r="A42" s="437" t="s">
        <v>99</v>
      </c>
      <c r="B42" s="452" t="s">
        <v>247</v>
      </c>
      <c r="C42" s="450" t="s">
        <v>220</v>
      </c>
      <c r="D42" s="447" t="s">
        <v>221</v>
      </c>
      <c r="E42" s="447"/>
      <c r="F42" s="447"/>
      <c r="G42" s="447"/>
      <c r="H42" s="447"/>
      <c r="I42" s="124" t="s">
        <v>222</v>
      </c>
      <c r="J42" s="440" t="s">
        <v>223</v>
      </c>
      <c r="K42" s="442" t="s">
        <v>224</v>
      </c>
    </row>
    <row r="43" spans="1:11" s="130" customFormat="1" ht="60.75" thickBot="1" x14ac:dyDescent="0.3">
      <c r="A43" s="454"/>
      <c r="B43" s="472"/>
      <c r="C43" s="451"/>
      <c r="D43" s="125" t="s">
        <v>225</v>
      </c>
      <c r="E43" s="126" t="s">
        <v>226</v>
      </c>
      <c r="F43" s="125" t="s">
        <v>227</v>
      </c>
      <c r="G43" s="125" t="s">
        <v>228</v>
      </c>
      <c r="H43" s="127" t="s">
        <v>245</v>
      </c>
      <c r="I43" s="128" t="s">
        <v>230</v>
      </c>
      <c r="J43" s="441"/>
      <c r="K43" s="455"/>
    </row>
    <row r="44" spans="1:11" ht="20.25" customHeight="1" x14ac:dyDescent="0.2">
      <c r="A44" s="467" t="str">
        <f>DESCRIPCION!$A$12</f>
        <v>Posibilidad de recibir o solicitar cualquier beneficio particular con el fin de celebrar un contrato</v>
      </c>
      <c r="B44" s="474" t="str">
        <f>DESCRIPCION!D13</f>
        <v>Canales de comunicación interna inadecuados en el flujo de la información necesaria para el desarrollo de las operaciones</v>
      </c>
      <c r="C44" s="457" t="s">
        <v>350</v>
      </c>
      <c r="D44" s="444" t="s">
        <v>231</v>
      </c>
      <c r="E44" s="24" t="s">
        <v>232</v>
      </c>
      <c r="F44" s="23" t="s">
        <v>194</v>
      </c>
      <c r="G44" s="23">
        <f>IF(F44="Asignado",15,0)</f>
        <v>15</v>
      </c>
      <c r="H44" s="445" t="str">
        <f>IF(AND(G51&gt;0,G51&lt;=85),"Débil",IF(AND(G51&gt;85,G51&lt;=95),"Moderado",IF(G51&gt;96,"Fuerte"," ")))</f>
        <v>Débil</v>
      </c>
      <c r="I44" s="273" t="s">
        <v>216</v>
      </c>
      <c r="J44" s="273"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Débil</v>
      </c>
      <c r="K44" s="473" t="str">
        <f>IF(J44="Fuerte","NO",IF(J44=" "," ","SI"))</f>
        <v>SI</v>
      </c>
    </row>
    <row r="45" spans="1:11" ht="28.5" x14ac:dyDescent="0.2">
      <c r="A45" s="468"/>
      <c r="B45" s="475"/>
      <c r="C45" s="457"/>
      <c r="D45" s="444"/>
      <c r="E45" s="25" t="s">
        <v>233</v>
      </c>
      <c r="F45" s="16" t="s">
        <v>196</v>
      </c>
      <c r="G45" s="16">
        <f>IF(F45="Adecuado",15,0)</f>
        <v>15</v>
      </c>
      <c r="H45" s="445"/>
      <c r="I45" s="313"/>
      <c r="J45" s="313"/>
      <c r="K45" s="439"/>
    </row>
    <row r="46" spans="1:11" ht="27" customHeight="1" x14ac:dyDescent="0.2">
      <c r="A46" s="468"/>
      <c r="B46" s="475"/>
      <c r="C46" s="457"/>
      <c r="D46" s="122" t="s">
        <v>234</v>
      </c>
      <c r="E46" s="25" t="s">
        <v>235</v>
      </c>
      <c r="F46" s="16" t="s">
        <v>199</v>
      </c>
      <c r="G46" s="16">
        <f>IF(F46="Oportuna",15,0)</f>
        <v>15</v>
      </c>
      <c r="H46" s="445"/>
      <c r="I46" s="313"/>
      <c r="J46" s="313"/>
      <c r="K46" s="439"/>
    </row>
    <row r="47" spans="1:11" ht="42.75" x14ac:dyDescent="0.2">
      <c r="A47" s="468"/>
      <c r="B47" s="475"/>
      <c r="C47" s="457"/>
      <c r="D47" s="122" t="s">
        <v>236</v>
      </c>
      <c r="E47" s="25" t="s">
        <v>237</v>
      </c>
      <c r="F47" s="104" t="s">
        <v>203</v>
      </c>
      <c r="G47" s="16">
        <f>IF(F47="Prevenir",15,IF(F47="Detectar",10,0))</f>
        <v>10</v>
      </c>
      <c r="H47" s="445"/>
      <c r="I47" s="313"/>
      <c r="J47" s="313"/>
      <c r="K47" s="439"/>
    </row>
    <row r="48" spans="1:11" ht="28.5" x14ac:dyDescent="0.2">
      <c r="A48" s="468"/>
      <c r="B48" s="475"/>
      <c r="C48" s="457"/>
      <c r="D48" s="122" t="s">
        <v>238</v>
      </c>
      <c r="E48" s="25" t="s">
        <v>239</v>
      </c>
      <c r="F48" s="16" t="s">
        <v>206</v>
      </c>
      <c r="G48" s="16">
        <f>IF(F48="Confiable",15,0)</f>
        <v>15</v>
      </c>
      <c r="H48" s="445"/>
      <c r="I48" s="313"/>
      <c r="J48" s="313"/>
      <c r="K48" s="439"/>
    </row>
    <row r="49" spans="1:11" ht="57" x14ac:dyDescent="0.2">
      <c r="A49" s="468"/>
      <c r="B49" s="475"/>
      <c r="C49" s="457"/>
      <c r="D49" s="122" t="s">
        <v>240</v>
      </c>
      <c r="E49" s="25" t="s">
        <v>241</v>
      </c>
      <c r="F49" s="104" t="s">
        <v>210</v>
      </c>
      <c r="G49" s="16">
        <f>IF(F49="Se investigan y se resuelven oportunamente",15,0)</f>
        <v>0</v>
      </c>
      <c r="H49" s="445"/>
      <c r="I49" s="313"/>
      <c r="J49" s="313"/>
      <c r="K49" s="439"/>
    </row>
    <row r="50" spans="1:11" ht="28.5" x14ac:dyDescent="0.2">
      <c r="A50" s="468"/>
      <c r="B50" s="475"/>
      <c r="C50" s="458"/>
      <c r="D50" s="108" t="s">
        <v>242</v>
      </c>
      <c r="E50" s="25" t="s">
        <v>243</v>
      </c>
      <c r="F50" s="16" t="s">
        <v>212</v>
      </c>
      <c r="G50" s="16">
        <f>IF(F50="Completa",10,IF(F50="Incompleta",5,0))</f>
        <v>10</v>
      </c>
      <c r="H50" s="446"/>
      <c r="I50" s="313"/>
      <c r="J50" s="313"/>
      <c r="K50" s="439"/>
    </row>
    <row r="51" spans="1:11" s="136" customFormat="1" ht="15.75" thickBot="1" x14ac:dyDescent="0.25">
      <c r="A51" s="469"/>
      <c r="B51" s="192"/>
      <c r="C51" s="132"/>
      <c r="D51" s="133"/>
      <c r="E51" s="134" t="s">
        <v>244</v>
      </c>
      <c r="F51" s="17"/>
      <c r="G51" s="17">
        <f>SUM(G44:G50)</f>
        <v>80</v>
      </c>
      <c r="H51" s="135"/>
    </row>
    <row r="52" spans="1:11" ht="15" thickBot="1" x14ac:dyDescent="0.25"/>
    <row r="53" spans="1:11" s="129" customFormat="1" ht="30" customHeight="1" x14ac:dyDescent="0.25">
      <c r="A53" s="437" t="s">
        <v>99</v>
      </c>
      <c r="B53" s="452" t="s">
        <v>247</v>
      </c>
      <c r="C53" s="450" t="s">
        <v>220</v>
      </c>
      <c r="D53" s="447" t="s">
        <v>221</v>
      </c>
      <c r="E53" s="447"/>
      <c r="F53" s="447"/>
      <c r="G53" s="447"/>
      <c r="H53" s="447"/>
      <c r="I53" s="124" t="s">
        <v>222</v>
      </c>
      <c r="J53" s="440" t="s">
        <v>223</v>
      </c>
      <c r="K53" s="442" t="s">
        <v>224</v>
      </c>
    </row>
    <row r="54" spans="1:11" s="130" customFormat="1" ht="60.75" thickBot="1" x14ac:dyDescent="0.3">
      <c r="A54" s="454"/>
      <c r="B54" s="472"/>
      <c r="C54" s="451"/>
      <c r="D54" s="125" t="s">
        <v>225</v>
      </c>
      <c r="E54" s="126" t="s">
        <v>226</v>
      </c>
      <c r="F54" s="125" t="s">
        <v>227</v>
      </c>
      <c r="G54" s="125" t="s">
        <v>228</v>
      </c>
      <c r="H54" s="127" t="s">
        <v>245</v>
      </c>
      <c r="I54" s="128" t="s">
        <v>230</v>
      </c>
      <c r="J54" s="441"/>
      <c r="K54" s="455"/>
    </row>
    <row r="55" spans="1:11" ht="20.25" customHeight="1" x14ac:dyDescent="0.2">
      <c r="A55" s="467" t="str">
        <f>DESCRIPCION!A14</f>
        <v xml:space="preserve">Dilación y vencimiento de términos de los procesos y/o trámites en materia de seguridad, justicia y convivencia ciudadana. </v>
      </c>
      <c r="B55" s="467" t="str">
        <f>DESCRIPCION!D14</f>
        <v xml:space="preserve">Cambios en la normatividad externa </v>
      </c>
      <c r="C55" s="457" t="s">
        <v>352</v>
      </c>
      <c r="D55" s="444" t="s">
        <v>231</v>
      </c>
      <c r="E55" s="24" t="s">
        <v>232</v>
      </c>
      <c r="F55" s="23" t="s">
        <v>194</v>
      </c>
      <c r="G55" s="23">
        <f>IF(F55="Asignado",15,0)</f>
        <v>15</v>
      </c>
      <c r="H55" s="445" t="str">
        <f>IF(AND(G62&gt;0,G62&lt;=85),"Débil",IF(AND(G62&gt;85,G62&lt;=95),"Moderado",IF(G62&gt;96,"Fuerte"," ")))</f>
        <v>Débil</v>
      </c>
      <c r="I55" s="273" t="s">
        <v>217</v>
      </c>
      <c r="J55" s="273"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Débil</v>
      </c>
      <c r="K55" s="473" t="str">
        <f>IF(J55="Fuerte","NO",IF(J55=" "," ","SI"))</f>
        <v>SI</v>
      </c>
    </row>
    <row r="56" spans="1:11" ht="28.5" x14ac:dyDescent="0.2">
      <c r="A56" s="468"/>
      <c r="B56" s="468"/>
      <c r="C56" s="457"/>
      <c r="D56" s="444"/>
      <c r="E56" s="25" t="s">
        <v>233</v>
      </c>
      <c r="F56" s="16" t="s">
        <v>196</v>
      </c>
      <c r="G56" s="16">
        <f>IF(F56="Adecuado",15,0)</f>
        <v>15</v>
      </c>
      <c r="H56" s="445"/>
      <c r="I56" s="313"/>
      <c r="J56" s="313"/>
      <c r="K56" s="439"/>
    </row>
    <row r="57" spans="1:11" ht="30.75" customHeight="1" x14ac:dyDescent="0.2">
      <c r="A57" s="468"/>
      <c r="B57" s="468"/>
      <c r="C57" s="457"/>
      <c r="D57" s="122" t="s">
        <v>234</v>
      </c>
      <c r="E57" s="25" t="s">
        <v>235</v>
      </c>
      <c r="F57" s="16" t="s">
        <v>200</v>
      </c>
      <c r="G57" s="16">
        <f>IF(F57="Oportuna",15,0)</f>
        <v>0</v>
      </c>
      <c r="H57" s="445"/>
      <c r="I57" s="313"/>
      <c r="J57" s="313"/>
      <c r="K57" s="439"/>
    </row>
    <row r="58" spans="1:11" ht="42.75" x14ac:dyDescent="0.2">
      <c r="A58" s="468"/>
      <c r="B58" s="468"/>
      <c r="C58" s="457"/>
      <c r="D58" s="122" t="s">
        <v>236</v>
      </c>
      <c r="E58" s="25" t="s">
        <v>237</v>
      </c>
      <c r="F58" s="104" t="s">
        <v>204</v>
      </c>
      <c r="G58" s="16">
        <f>IF(F58="Prevenir",15,IF(F58="Detectar",10,0))</f>
        <v>0</v>
      </c>
      <c r="H58" s="445"/>
      <c r="I58" s="313"/>
      <c r="J58" s="313"/>
      <c r="K58" s="439"/>
    </row>
    <row r="59" spans="1:11" ht="28.5" x14ac:dyDescent="0.2">
      <c r="A59" s="468"/>
      <c r="B59" s="468"/>
      <c r="C59" s="457"/>
      <c r="D59" s="122" t="s">
        <v>238</v>
      </c>
      <c r="E59" s="25" t="s">
        <v>239</v>
      </c>
      <c r="F59" s="16" t="s">
        <v>207</v>
      </c>
      <c r="G59" s="16">
        <f>IF(F59="Confiable",15,0)</f>
        <v>0</v>
      </c>
      <c r="H59" s="445"/>
      <c r="I59" s="313"/>
      <c r="J59" s="313"/>
      <c r="K59" s="439"/>
    </row>
    <row r="60" spans="1:11" ht="42.75" customHeight="1" x14ac:dyDescent="0.2">
      <c r="A60" s="468"/>
      <c r="B60" s="468"/>
      <c r="C60" s="457"/>
      <c r="D60" s="122" t="s">
        <v>240</v>
      </c>
      <c r="E60" s="25" t="s">
        <v>241</v>
      </c>
      <c r="F60" s="104" t="s">
        <v>210</v>
      </c>
      <c r="G60" s="16">
        <f>IF(F60="Se investigan y se resuelven oportunamente",15,0)</f>
        <v>0</v>
      </c>
      <c r="H60" s="445"/>
      <c r="I60" s="313"/>
      <c r="J60" s="313"/>
      <c r="K60" s="439"/>
    </row>
    <row r="61" spans="1:11" ht="28.5" x14ac:dyDescent="0.2">
      <c r="A61" s="468"/>
      <c r="B61" s="468"/>
      <c r="C61" s="458"/>
      <c r="D61" s="108" t="s">
        <v>242</v>
      </c>
      <c r="E61" s="25" t="s">
        <v>243</v>
      </c>
      <c r="F61" s="16" t="s">
        <v>213</v>
      </c>
      <c r="G61" s="16">
        <f>IF(F61="Completa",10,IF(F61="Incompleta",5,0))</f>
        <v>5</v>
      </c>
      <c r="H61" s="446"/>
      <c r="I61" s="313"/>
      <c r="J61" s="313"/>
      <c r="K61" s="439"/>
    </row>
    <row r="62" spans="1:11" ht="15" x14ac:dyDescent="0.2">
      <c r="A62" s="468"/>
      <c r="B62" s="203"/>
      <c r="C62" s="20"/>
      <c r="D62" s="123"/>
      <c r="E62" s="19" t="s">
        <v>244</v>
      </c>
      <c r="F62" s="18"/>
      <c r="G62" s="18">
        <f>SUM(G55:G61)</f>
        <v>35</v>
      </c>
      <c r="H62" s="53"/>
    </row>
    <row r="63" spans="1:11" ht="15" thickBot="1" x14ac:dyDescent="0.25">
      <c r="A63" s="202"/>
      <c r="B63" s="189"/>
    </row>
    <row r="64" spans="1:11" s="130" customFormat="1" ht="30" customHeight="1" x14ac:dyDescent="0.25">
      <c r="A64" s="437" t="s">
        <v>99</v>
      </c>
      <c r="B64" s="452" t="s">
        <v>247</v>
      </c>
      <c r="C64" s="450" t="s">
        <v>220</v>
      </c>
      <c r="D64" s="447" t="s">
        <v>221</v>
      </c>
      <c r="E64" s="447"/>
      <c r="F64" s="447"/>
      <c r="G64" s="447"/>
      <c r="H64" s="447"/>
      <c r="I64" s="124" t="s">
        <v>222</v>
      </c>
      <c r="J64" s="440" t="s">
        <v>223</v>
      </c>
      <c r="K64" s="442" t="s">
        <v>224</v>
      </c>
    </row>
    <row r="65" spans="1:11" s="130" customFormat="1" ht="60.75" thickBot="1" x14ac:dyDescent="0.3">
      <c r="A65" s="454"/>
      <c r="B65" s="472"/>
      <c r="C65" s="451"/>
      <c r="D65" s="125" t="s">
        <v>225</v>
      </c>
      <c r="E65" s="126" t="s">
        <v>226</v>
      </c>
      <c r="F65" s="125" t="s">
        <v>227</v>
      </c>
      <c r="G65" s="125" t="s">
        <v>228</v>
      </c>
      <c r="H65" s="127" t="s">
        <v>245</v>
      </c>
      <c r="I65" s="128" t="s">
        <v>230</v>
      </c>
      <c r="J65" s="441"/>
      <c r="K65" s="455"/>
    </row>
    <row r="66" spans="1:11" ht="20.25" customHeight="1" x14ac:dyDescent="0.2">
      <c r="A66" s="467" t="str">
        <f>DESCRIPCION!A14</f>
        <v xml:space="preserve">Dilación y vencimiento de términos de los procesos y/o trámites en materia de seguridad, justicia y convivencia ciudadana. </v>
      </c>
      <c r="B66" s="476" t="str">
        <f>DESCRIPCION!D15</f>
        <v xml:space="preserve">Talento humano sin direccionamiento adecuado , condiciones inadecuadas de seguridad y salud en el trabajo. </v>
      </c>
      <c r="C66" s="457" t="s">
        <v>353</v>
      </c>
      <c r="D66" s="444" t="s">
        <v>231</v>
      </c>
      <c r="E66" s="24" t="s">
        <v>232</v>
      </c>
      <c r="F66" s="23" t="s">
        <v>194</v>
      </c>
      <c r="G66" s="23">
        <f>IF(F66="Asignado",15,0)</f>
        <v>15</v>
      </c>
      <c r="H66" s="445" t="str">
        <f>IF(AND(G73&gt;0,G73&lt;=85),"Débil",IF(AND(G73&gt;85,G73&lt;=95),"Moderado",IF(G73&gt;96,"Fuerte"," ")))</f>
        <v>Débil</v>
      </c>
      <c r="I66" s="273" t="s">
        <v>217</v>
      </c>
      <c r="J66" s="273"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Débil</v>
      </c>
      <c r="K66" s="473" t="str">
        <f>IF(J66="Fuerte","NO",IF(J66=" "," ","SI"))</f>
        <v>SI</v>
      </c>
    </row>
    <row r="67" spans="1:11" ht="29.25" customHeight="1" x14ac:dyDescent="0.2">
      <c r="A67" s="468"/>
      <c r="B67" s="477"/>
      <c r="C67" s="457"/>
      <c r="D67" s="444"/>
      <c r="E67" s="25" t="s">
        <v>233</v>
      </c>
      <c r="F67" s="16" t="s">
        <v>196</v>
      </c>
      <c r="G67" s="16">
        <f>IF(F67="Adecuado",15,0)</f>
        <v>15</v>
      </c>
      <c r="H67" s="445"/>
      <c r="I67" s="313"/>
      <c r="J67" s="313"/>
      <c r="K67" s="439"/>
    </row>
    <row r="68" spans="1:11" ht="43.5" customHeight="1" x14ac:dyDescent="0.2">
      <c r="A68" s="468"/>
      <c r="B68" s="477"/>
      <c r="C68" s="457"/>
      <c r="D68" s="122" t="s">
        <v>234</v>
      </c>
      <c r="E68" s="25" t="s">
        <v>235</v>
      </c>
      <c r="F68" s="16" t="s">
        <v>200</v>
      </c>
      <c r="G68" s="16">
        <f>IF(F68="Oportuna",15,0)</f>
        <v>0</v>
      </c>
      <c r="H68" s="445"/>
      <c r="I68" s="313"/>
      <c r="J68" s="313"/>
      <c r="K68" s="439"/>
    </row>
    <row r="69" spans="1:11" ht="43.5" customHeight="1" x14ac:dyDescent="0.2">
      <c r="A69" s="468"/>
      <c r="B69" s="477"/>
      <c r="C69" s="457"/>
      <c r="D69" s="122" t="s">
        <v>236</v>
      </c>
      <c r="E69" s="25" t="s">
        <v>237</v>
      </c>
      <c r="F69" s="104" t="s">
        <v>203</v>
      </c>
      <c r="G69" s="16">
        <f>IF(F69="Prevenir",15,IF(F69="Detectar",10,0))</f>
        <v>10</v>
      </c>
      <c r="H69" s="445"/>
      <c r="I69" s="313"/>
      <c r="J69" s="313"/>
      <c r="K69" s="439"/>
    </row>
    <row r="70" spans="1:11" ht="29.25" customHeight="1" x14ac:dyDescent="0.2">
      <c r="A70" s="468"/>
      <c r="B70" s="477"/>
      <c r="C70" s="457"/>
      <c r="D70" s="122" t="s">
        <v>238</v>
      </c>
      <c r="E70" s="25" t="s">
        <v>239</v>
      </c>
      <c r="F70" s="16" t="s">
        <v>206</v>
      </c>
      <c r="G70" s="16">
        <f>IF(F70="Confiable",15,0)</f>
        <v>15</v>
      </c>
      <c r="H70" s="445"/>
      <c r="I70" s="313"/>
      <c r="J70" s="313"/>
      <c r="K70" s="439"/>
    </row>
    <row r="71" spans="1:11" ht="43.5" customHeight="1" x14ac:dyDescent="0.2">
      <c r="A71" s="468"/>
      <c r="B71" s="477"/>
      <c r="C71" s="457"/>
      <c r="D71" s="122" t="s">
        <v>240</v>
      </c>
      <c r="E71" s="25" t="s">
        <v>241</v>
      </c>
      <c r="F71" s="104" t="s">
        <v>210</v>
      </c>
      <c r="G71" s="16">
        <f>IF(F71="Se investigan y se resuelven oportunamente",15,0)</f>
        <v>0</v>
      </c>
      <c r="H71" s="445"/>
      <c r="I71" s="313"/>
      <c r="J71" s="313"/>
      <c r="K71" s="439"/>
    </row>
    <row r="72" spans="1:11" ht="29.25" customHeight="1" x14ac:dyDescent="0.2">
      <c r="A72" s="468"/>
      <c r="B72" s="477"/>
      <c r="C72" s="458"/>
      <c r="D72" s="108" t="s">
        <v>242</v>
      </c>
      <c r="E72" s="25" t="s">
        <v>243</v>
      </c>
      <c r="F72" s="16" t="s">
        <v>213</v>
      </c>
      <c r="G72" s="16">
        <f>IF(F72="Completa",10,IF(F72="Incompleta",5,0))</f>
        <v>5</v>
      </c>
      <c r="H72" s="446"/>
      <c r="I72" s="313"/>
      <c r="J72" s="313"/>
      <c r="K72" s="439"/>
    </row>
    <row r="73" spans="1:11" s="136" customFormat="1" ht="15.75" thickBot="1" x14ac:dyDescent="0.25">
      <c r="A73" s="469"/>
      <c r="B73" s="478"/>
      <c r="C73" s="132"/>
      <c r="D73" s="133"/>
      <c r="E73" s="134" t="s">
        <v>244</v>
      </c>
      <c r="F73" s="17"/>
      <c r="G73" s="17">
        <f>SUM(G66:G72)</f>
        <v>60</v>
      </c>
      <c r="H73" s="135"/>
    </row>
    <row r="74" spans="1:11" ht="15" thickBot="1" x14ac:dyDescent="0.25"/>
    <row r="75" spans="1:11" s="129" customFormat="1" ht="30" customHeight="1" x14ac:dyDescent="0.25">
      <c r="A75" s="437" t="s">
        <v>99</v>
      </c>
      <c r="B75" s="452" t="s">
        <v>247</v>
      </c>
      <c r="C75" s="450" t="s">
        <v>220</v>
      </c>
      <c r="D75" s="447" t="s">
        <v>221</v>
      </c>
      <c r="E75" s="447"/>
      <c r="F75" s="447"/>
      <c r="G75" s="447"/>
      <c r="H75" s="447"/>
      <c r="I75" s="124" t="s">
        <v>222</v>
      </c>
      <c r="J75" s="440" t="s">
        <v>223</v>
      </c>
      <c r="K75" s="442" t="s">
        <v>224</v>
      </c>
    </row>
    <row r="76" spans="1:11" s="130" customFormat="1" ht="60.75" thickBot="1" x14ac:dyDescent="0.3">
      <c r="A76" s="454"/>
      <c r="B76" s="472"/>
      <c r="C76" s="451"/>
      <c r="D76" s="125" t="s">
        <v>225</v>
      </c>
      <c r="E76" s="126" t="s">
        <v>226</v>
      </c>
      <c r="F76" s="125" t="s">
        <v>227</v>
      </c>
      <c r="G76" s="125" t="s">
        <v>228</v>
      </c>
      <c r="H76" s="127" t="s">
        <v>245</v>
      </c>
      <c r="I76" s="128" t="s">
        <v>230</v>
      </c>
      <c r="J76" s="441"/>
      <c r="K76" s="455"/>
    </row>
    <row r="77" spans="1:11" ht="20.25" customHeight="1" x14ac:dyDescent="0.2">
      <c r="A77" s="467" t="str">
        <f>DESCRIPCION!A14</f>
        <v xml:space="preserve">Dilación y vencimiento de términos de los procesos y/o trámites en materia de seguridad, justicia y convivencia ciudadana. </v>
      </c>
      <c r="B77" s="467" t="str">
        <f>DESCRIPCION!D16</f>
        <v>Canales de comunicación interna inadecuados en el flujo de la información necesaria para el desarrollo de las operaciones</v>
      </c>
      <c r="C77" s="457" t="s">
        <v>343</v>
      </c>
      <c r="D77" s="444" t="s">
        <v>231</v>
      </c>
      <c r="E77" s="24" t="s">
        <v>232</v>
      </c>
      <c r="F77" s="23" t="s">
        <v>194</v>
      </c>
      <c r="G77" s="23">
        <f>IF(F77="Asignado",15,0)</f>
        <v>15</v>
      </c>
      <c r="H77" s="445" t="str">
        <f>IF(AND(G84&gt;0,G84&lt;=85),"Débil",IF(AND(G84&gt;85,G84&lt;=95),"Moderado",IF(G84&gt;96,"Fuerte"," ")))</f>
        <v>Débil</v>
      </c>
      <c r="I77" s="273" t="s">
        <v>216</v>
      </c>
      <c r="J77" s="273"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473" t="str">
        <f>IF(J77="Fuerte","NO",IF(J77=" "," ","SI"))</f>
        <v>SI</v>
      </c>
    </row>
    <row r="78" spans="1:11" ht="28.5" x14ac:dyDescent="0.2">
      <c r="A78" s="468"/>
      <c r="B78" s="468"/>
      <c r="C78" s="457"/>
      <c r="D78" s="444"/>
      <c r="E78" s="25" t="s">
        <v>233</v>
      </c>
      <c r="F78" s="16" t="s">
        <v>196</v>
      </c>
      <c r="G78" s="16">
        <f>IF(F78="Adecuado",15,0)</f>
        <v>15</v>
      </c>
      <c r="H78" s="445"/>
      <c r="I78" s="313"/>
      <c r="J78" s="313"/>
      <c r="K78" s="439"/>
    </row>
    <row r="79" spans="1:11" ht="42.75" x14ac:dyDescent="0.2">
      <c r="A79" s="468"/>
      <c r="B79" s="468"/>
      <c r="C79" s="457"/>
      <c r="D79" s="122" t="s">
        <v>234</v>
      </c>
      <c r="E79" s="25" t="s">
        <v>235</v>
      </c>
      <c r="F79" s="16" t="s">
        <v>200</v>
      </c>
      <c r="G79" s="16">
        <f>IF(F79="Oportuna",15,0)</f>
        <v>0</v>
      </c>
      <c r="H79" s="445"/>
      <c r="I79" s="313"/>
      <c r="J79" s="313"/>
      <c r="K79" s="439"/>
    </row>
    <row r="80" spans="1:11" ht="42.75" x14ac:dyDescent="0.2">
      <c r="A80" s="468"/>
      <c r="B80" s="468"/>
      <c r="C80" s="457"/>
      <c r="D80" s="122" t="s">
        <v>236</v>
      </c>
      <c r="E80" s="25" t="s">
        <v>237</v>
      </c>
      <c r="F80" s="104" t="s">
        <v>204</v>
      </c>
      <c r="G80" s="16">
        <f>IF(F80="Prevenir",15,IF(F80="Detectar",10,0))</f>
        <v>0</v>
      </c>
      <c r="H80" s="445"/>
      <c r="I80" s="313"/>
      <c r="J80" s="313"/>
      <c r="K80" s="439"/>
    </row>
    <row r="81" spans="1:11" ht="28.5" x14ac:dyDescent="0.2">
      <c r="A81" s="468"/>
      <c r="B81" s="468"/>
      <c r="C81" s="457"/>
      <c r="D81" s="122" t="s">
        <v>238</v>
      </c>
      <c r="E81" s="25" t="s">
        <v>239</v>
      </c>
      <c r="F81" s="16" t="s">
        <v>206</v>
      </c>
      <c r="G81" s="16">
        <f>IF(F81="Confiable",15,0)</f>
        <v>15</v>
      </c>
      <c r="H81" s="445"/>
      <c r="I81" s="313"/>
      <c r="J81" s="313"/>
      <c r="K81" s="439"/>
    </row>
    <row r="82" spans="1:11" ht="57" x14ac:dyDescent="0.2">
      <c r="A82" s="468"/>
      <c r="B82" s="468"/>
      <c r="C82" s="457"/>
      <c r="D82" s="122" t="s">
        <v>240</v>
      </c>
      <c r="E82" s="25" t="s">
        <v>241</v>
      </c>
      <c r="F82" s="104" t="s">
        <v>210</v>
      </c>
      <c r="G82" s="16">
        <f>IF(F82="Se investigan y se resuelven oportunamente",15,0)</f>
        <v>0</v>
      </c>
      <c r="H82" s="445"/>
      <c r="I82" s="313"/>
      <c r="J82" s="313"/>
      <c r="K82" s="439"/>
    </row>
    <row r="83" spans="1:11" ht="28.5" x14ac:dyDescent="0.2">
      <c r="A83" s="468"/>
      <c r="B83" s="468"/>
      <c r="C83" s="458"/>
      <c r="D83" s="108" t="s">
        <v>242</v>
      </c>
      <c r="E83" s="25" t="s">
        <v>243</v>
      </c>
      <c r="F83" s="16" t="s">
        <v>212</v>
      </c>
      <c r="G83" s="16">
        <f>IF(F83="Completa",10,IF(F83="Incompleta",5,0))</f>
        <v>10</v>
      </c>
      <c r="H83" s="446"/>
      <c r="I83" s="313"/>
      <c r="J83" s="313"/>
      <c r="K83" s="439"/>
    </row>
    <row r="84" spans="1:11" ht="15" x14ac:dyDescent="0.2">
      <c r="A84" s="468"/>
      <c r="B84" s="468"/>
      <c r="C84" s="20"/>
      <c r="D84" s="123"/>
      <c r="E84" s="19" t="s">
        <v>244</v>
      </c>
      <c r="F84" s="18"/>
      <c r="G84" s="18">
        <f>SUM(G77:G83)</f>
        <v>55</v>
      </c>
      <c r="H84" s="53"/>
    </row>
    <row r="85" spans="1:11" ht="15" thickBot="1" x14ac:dyDescent="0.25">
      <c r="A85" s="131"/>
      <c r="B85" s="189"/>
    </row>
    <row r="86" spans="1:11" s="130" customFormat="1" ht="30" customHeight="1" x14ac:dyDescent="0.25">
      <c r="A86" s="437" t="s">
        <v>99</v>
      </c>
      <c r="B86" s="188"/>
      <c r="C86" s="450" t="s">
        <v>220</v>
      </c>
      <c r="D86" s="447" t="s">
        <v>221</v>
      </c>
      <c r="E86" s="447"/>
      <c r="F86" s="447"/>
      <c r="G86" s="447"/>
      <c r="H86" s="447"/>
      <c r="I86" s="124" t="s">
        <v>222</v>
      </c>
      <c r="J86" s="440" t="s">
        <v>223</v>
      </c>
      <c r="K86" s="442" t="s">
        <v>224</v>
      </c>
    </row>
    <row r="87" spans="1:11" s="130" customFormat="1" ht="60.75" thickBot="1" x14ac:dyDescent="0.3">
      <c r="A87" s="454"/>
      <c r="B87" s="190"/>
      <c r="C87" s="451"/>
      <c r="D87" s="125" t="s">
        <v>225</v>
      </c>
      <c r="E87" s="126" t="s">
        <v>226</v>
      </c>
      <c r="F87" s="125" t="s">
        <v>227</v>
      </c>
      <c r="G87" s="125" t="s">
        <v>228</v>
      </c>
      <c r="H87" s="127" t="s">
        <v>245</v>
      </c>
      <c r="I87" s="128" t="s">
        <v>230</v>
      </c>
      <c r="J87" s="441"/>
      <c r="K87" s="455"/>
    </row>
    <row r="88" spans="1:11" ht="20.25" customHeight="1" x14ac:dyDescent="0.2">
      <c r="A88" s="479"/>
      <c r="B88" s="191"/>
      <c r="C88" s="457"/>
      <c r="D88" s="444" t="s">
        <v>231</v>
      </c>
      <c r="E88" s="24" t="s">
        <v>232</v>
      </c>
      <c r="F88" s="23" t="s">
        <v>193</v>
      </c>
      <c r="G88" s="23">
        <f>IF(F88="Asignado",15,0)</f>
        <v>0</v>
      </c>
      <c r="H88" s="445" t="str">
        <f>IF(AND(G95&gt;0,G95&lt;=85),"Débil",IF(AND(G95&gt;85,G95&lt;=95),"Moderado",IF(G95&gt;96,"Fuerte"," ")))</f>
        <v xml:space="preserve"> </v>
      </c>
      <c r="I88" s="273" t="s">
        <v>193</v>
      </c>
      <c r="J88" s="273"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 xml:space="preserve"> </v>
      </c>
      <c r="K88" s="473" t="str">
        <f>IF(J88="Fuerte","NO",IF(J88=" "," ","SI"))</f>
        <v xml:space="preserve"> </v>
      </c>
    </row>
    <row r="89" spans="1:11" ht="28.5" x14ac:dyDescent="0.2">
      <c r="A89" s="480"/>
      <c r="B89" s="191"/>
      <c r="C89" s="457"/>
      <c r="D89" s="444"/>
      <c r="E89" s="25" t="s">
        <v>233</v>
      </c>
      <c r="F89" s="16" t="s">
        <v>193</v>
      </c>
      <c r="G89" s="16">
        <f>IF(F89="Adecuado",15,0)</f>
        <v>0</v>
      </c>
      <c r="H89" s="445"/>
      <c r="I89" s="313"/>
      <c r="J89" s="313"/>
      <c r="K89" s="439"/>
    </row>
    <row r="90" spans="1:11" ht="42.75" x14ac:dyDescent="0.2">
      <c r="A90" s="480"/>
      <c r="B90" s="191"/>
      <c r="C90" s="457"/>
      <c r="D90" s="122" t="s">
        <v>234</v>
      </c>
      <c r="E90" s="25" t="s">
        <v>235</v>
      </c>
      <c r="F90" s="16" t="s">
        <v>193</v>
      </c>
      <c r="G90" s="16">
        <f>IF(F90="Oportuna",15,0)</f>
        <v>0</v>
      </c>
      <c r="H90" s="445"/>
      <c r="I90" s="313"/>
      <c r="J90" s="313"/>
      <c r="K90" s="439"/>
    </row>
    <row r="91" spans="1:11" ht="42.75" x14ac:dyDescent="0.2">
      <c r="A91" s="480"/>
      <c r="B91" s="191"/>
      <c r="C91" s="457"/>
      <c r="D91" s="122" t="s">
        <v>236</v>
      </c>
      <c r="E91" s="25" t="s">
        <v>237</v>
      </c>
      <c r="F91" s="104" t="s">
        <v>193</v>
      </c>
      <c r="G91" s="16">
        <f>IF(F91="Prevenir",15,IF(F91="Detectar",10,0))</f>
        <v>0</v>
      </c>
      <c r="H91" s="445"/>
      <c r="I91" s="313"/>
      <c r="J91" s="313"/>
      <c r="K91" s="439"/>
    </row>
    <row r="92" spans="1:11" ht="28.5" x14ac:dyDescent="0.2">
      <c r="A92" s="480"/>
      <c r="B92" s="191"/>
      <c r="C92" s="457"/>
      <c r="D92" s="122" t="s">
        <v>238</v>
      </c>
      <c r="E92" s="25" t="s">
        <v>239</v>
      </c>
      <c r="F92" s="16" t="s">
        <v>193</v>
      </c>
      <c r="G92" s="16">
        <f>IF(F92="Confiable",15,0)</f>
        <v>0</v>
      </c>
      <c r="H92" s="445"/>
      <c r="I92" s="313"/>
      <c r="J92" s="313"/>
      <c r="K92" s="439"/>
    </row>
    <row r="93" spans="1:11" ht="42.75" x14ac:dyDescent="0.2">
      <c r="A93" s="480"/>
      <c r="B93" s="191"/>
      <c r="C93" s="457"/>
      <c r="D93" s="122" t="s">
        <v>240</v>
      </c>
      <c r="E93" s="25" t="s">
        <v>241</v>
      </c>
      <c r="F93" s="104" t="s">
        <v>193</v>
      </c>
      <c r="G93" s="16">
        <f>IF(F93="Se investigan y se resuelven oportunamente",15,0)</f>
        <v>0</v>
      </c>
      <c r="H93" s="445"/>
      <c r="I93" s="313"/>
      <c r="J93" s="313"/>
      <c r="K93" s="439"/>
    </row>
    <row r="94" spans="1:11" ht="28.5" x14ac:dyDescent="0.2">
      <c r="A94" s="480"/>
      <c r="B94" s="191"/>
      <c r="C94" s="458"/>
      <c r="D94" s="108" t="s">
        <v>242</v>
      </c>
      <c r="E94" s="25" t="s">
        <v>243</v>
      </c>
      <c r="F94" s="16" t="s">
        <v>193</v>
      </c>
      <c r="G94" s="16">
        <f>IF(F94="Completa",10,IF(F94="Incompleta",5,0))</f>
        <v>0</v>
      </c>
      <c r="H94" s="446"/>
      <c r="I94" s="313"/>
      <c r="J94" s="313"/>
      <c r="K94" s="439"/>
    </row>
    <row r="95" spans="1:11" s="136" customFormat="1" ht="15.75" thickBot="1" x14ac:dyDescent="0.25">
      <c r="A95" s="481"/>
      <c r="B95" s="192"/>
      <c r="C95" s="132"/>
      <c r="D95" s="133"/>
      <c r="E95" s="134" t="s">
        <v>244</v>
      </c>
      <c r="F95" s="17"/>
      <c r="G95" s="17">
        <f>SUM(G88:G94)</f>
        <v>0</v>
      </c>
      <c r="H95" s="135"/>
    </row>
    <row r="96" spans="1:11" ht="15" thickBot="1" x14ac:dyDescent="0.25"/>
    <row r="97" spans="1:11" s="129" customFormat="1" ht="30" customHeight="1" x14ac:dyDescent="0.25">
      <c r="A97" s="437" t="s">
        <v>99</v>
      </c>
      <c r="B97" s="188"/>
      <c r="C97" s="450" t="s">
        <v>220</v>
      </c>
      <c r="D97" s="447" t="s">
        <v>221</v>
      </c>
      <c r="E97" s="447"/>
      <c r="F97" s="447"/>
      <c r="G97" s="447"/>
      <c r="H97" s="447"/>
      <c r="I97" s="124" t="s">
        <v>222</v>
      </c>
      <c r="J97" s="440" t="s">
        <v>223</v>
      </c>
      <c r="K97" s="442" t="s">
        <v>224</v>
      </c>
    </row>
    <row r="98" spans="1:11" s="130" customFormat="1" ht="60.75" thickBot="1" x14ac:dyDescent="0.3">
      <c r="A98" s="454"/>
      <c r="B98" s="190"/>
      <c r="C98" s="451"/>
      <c r="D98" s="125" t="s">
        <v>225</v>
      </c>
      <c r="E98" s="126" t="s">
        <v>226</v>
      </c>
      <c r="F98" s="125" t="s">
        <v>227</v>
      </c>
      <c r="G98" s="125" t="s">
        <v>228</v>
      </c>
      <c r="H98" s="127" t="s">
        <v>245</v>
      </c>
      <c r="I98" s="128" t="s">
        <v>230</v>
      </c>
      <c r="J98" s="441"/>
      <c r="K98" s="455"/>
    </row>
    <row r="99" spans="1:11" ht="20.25" customHeight="1" x14ac:dyDescent="0.2">
      <c r="A99" s="479"/>
      <c r="B99" s="191"/>
      <c r="C99" s="457"/>
      <c r="D99" s="444" t="s">
        <v>231</v>
      </c>
      <c r="E99" s="24" t="s">
        <v>232</v>
      </c>
      <c r="F99" s="23" t="s">
        <v>193</v>
      </c>
      <c r="G99" s="23">
        <f>IF(F99="Asignado",15,0)</f>
        <v>0</v>
      </c>
      <c r="H99" s="445" t="str">
        <f>IF(AND(G106&gt;0,G106&lt;=85),"Débil",IF(AND(G106&gt;85,G106&lt;=95),"Moderado",IF(G106&gt;96,"Fuerte"," ")))</f>
        <v xml:space="preserve"> </v>
      </c>
      <c r="I99" s="273" t="s">
        <v>193</v>
      </c>
      <c r="J99" s="273"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473" t="str">
        <f>IF(J99="Fuerte","NO",IF(J99=" "," ","SI"))</f>
        <v xml:space="preserve"> </v>
      </c>
    </row>
    <row r="100" spans="1:11" ht="28.5" x14ac:dyDescent="0.2">
      <c r="A100" s="480"/>
      <c r="B100" s="191"/>
      <c r="C100" s="457"/>
      <c r="D100" s="444"/>
      <c r="E100" s="25" t="s">
        <v>233</v>
      </c>
      <c r="F100" s="16" t="s">
        <v>193</v>
      </c>
      <c r="G100" s="16">
        <f>IF(F100="Adecuado",15,0)</f>
        <v>0</v>
      </c>
      <c r="H100" s="445"/>
      <c r="I100" s="313"/>
      <c r="J100" s="313"/>
      <c r="K100" s="439"/>
    </row>
    <row r="101" spans="1:11" ht="42.75" x14ac:dyDescent="0.2">
      <c r="A101" s="480"/>
      <c r="B101" s="191"/>
      <c r="C101" s="457"/>
      <c r="D101" s="122" t="s">
        <v>234</v>
      </c>
      <c r="E101" s="25" t="s">
        <v>235</v>
      </c>
      <c r="F101" s="16" t="s">
        <v>193</v>
      </c>
      <c r="G101" s="16">
        <f>IF(F101="Oportuna",15,0)</f>
        <v>0</v>
      </c>
      <c r="H101" s="445"/>
      <c r="I101" s="313"/>
      <c r="J101" s="313"/>
      <c r="K101" s="439"/>
    </row>
    <row r="102" spans="1:11" ht="42.75" x14ac:dyDescent="0.2">
      <c r="A102" s="480"/>
      <c r="B102" s="191"/>
      <c r="C102" s="457"/>
      <c r="D102" s="122" t="s">
        <v>236</v>
      </c>
      <c r="E102" s="25" t="s">
        <v>237</v>
      </c>
      <c r="F102" s="104" t="s">
        <v>193</v>
      </c>
      <c r="G102" s="16">
        <f>IF(F102="Prevenir",15,IF(F102="Detectar",10,0))</f>
        <v>0</v>
      </c>
      <c r="H102" s="445"/>
      <c r="I102" s="313"/>
      <c r="J102" s="313"/>
      <c r="K102" s="439"/>
    </row>
    <row r="103" spans="1:11" ht="28.5" x14ac:dyDescent="0.2">
      <c r="A103" s="480"/>
      <c r="B103" s="191"/>
      <c r="C103" s="457"/>
      <c r="D103" s="122" t="s">
        <v>238</v>
      </c>
      <c r="E103" s="25" t="s">
        <v>239</v>
      </c>
      <c r="F103" s="16" t="s">
        <v>193</v>
      </c>
      <c r="G103" s="16">
        <f>IF(F103="Confiable",15,0)</f>
        <v>0</v>
      </c>
      <c r="H103" s="445"/>
      <c r="I103" s="313"/>
      <c r="J103" s="313"/>
      <c r="K103" s="439"/>
    </row>
    <row r="104" spans="1:11" ht="42.75" x14ac:dyDescent="0.2">
      <c r="A104" s="480"/>
      <c r="B104" s="191"/>
      <c r="C104" s="457"/>
      <c r="D104" s="122" t="s">
        <v>240</v>
      </c>
      <c r="E104" s="25" t="s">
        <v>241</v>
      </c>
      <c r="F104" s="104" t="s">
        <v>193</v>
      </c>
      <c r="G104" s="16">
        <f>IF(F104="Se investigan y se resuelven oportunamente",15,0)</f>
        <v>0</v>
      </c>
      <c r="H104" s="445"/>
      <c r="I104" s="313"/>
      <c r="J104" s="313"/>
      <c r="K104" s="439"/>
    </row>
    <row r="105" spans="1:11" ht="28.5" x14ac:dyDescent="0.2">
      <c r="A105" s="480"/>
      <c r="B105" s="191"/>
      <c r="C105" s="458"/>
      <c r="D105" s="108" t="s">
        <v>242</v>
      </c>
      <c r="E105" s="25" t="s">
        <v>243</v>
      </c>
      <c r="F105" s="16" t="s">
        <v>193</v>
      </c>
      <c r="G105" s="16">
        <f>IF(F105="Completa",10,IF(F105="Incompleta",5,0))</f>
        <v>0</v>
      </c>
      <c r="H105" s="446"/>
      <c r="I105" s="313"/>
      <c r="J105" s="313"/>
      <c r="K105" s="439"/>
    </row>
    <row r="106" spans="1:11" ht="15" x14ac:dyDescent="0.2">
      <c r="A106" s="480"/>
      <c r="B106" s="191"/>
      <c r="C106" s="20"/>
      <c r="D106" s="123"/>
      <c r="E106" s="19" t="s">
        <v>244</v>
      </c>
      <c r="F106" s="18"/>
      <c r="G106" s="18">
        <f>SUM(G99:G105)</f>
        <v>0</v>
      </c>
      <c r="H106" s="53"/>
    </row>
    <row r="107" spans="1:11" ht="15" thickBot="1" x14ac:dyDescent="0.25">
      <c r="A107" s="131"/>
      <c r="B107" s="189"/>
    </row>
    <row r="108" spans="1:11" s="130" customFormat="1" ht="30" customHeight="1" x14ac:dyDescent="0.25">
      <c r="A108" s="437" t="s">
        <v>99</v>
      </c>
      <c r="B108" s="188"/>
      <c r="C108" s="450" t="s">
        <v>220</v>
      </c>
      <c r="D108" s="447" t="s">
        <v>221</v>
      </c>
      <c r="E108" s="447"/>
      <c r="F108" s="447"/>
      <c r="G108" s="447"/>
      <c r="H108" s="447"/>
      <c r="I108" s="124" t="s">
        <v>222</v>
      </c>
      <c r="J108" s="440" t="s">
        <v>223</v>
      </c>
      <c r="K108" s="442" t="s">
        <v>224</v>
      </c>
    </row>
    <row r="109" spans="1:11" s="130" customFormat="1" ht="60.75" thickBot="1" x14ac:dyDescent="0.3">
      <c r="A109" s="454"/>
      <c r="B109" s="190"/>
      <c r="C109" s="451"/>
      <c r="D109" s="125" t="s">
        <v>225</v>
      </c>
      <c r="E109" s="126" t="s">
        <v>226</v>
      </c>
      <c r="F109" s="125" t="s">
        <v>227</v>
      </c>
      <c r="G109" s="125" t="s">
        <v>228</v>
      </c>
      <c r="H109" s="127" t="s">
        <v>245</v>
      </c>
      <c r="I109" s="128" t="s">
        <v>230</v>
      </c>
      <c r="J109" s="441"/>
      <c r="K109" s="455"/>
    </row>
    <row r="110" spans="1:11" ht="20.25" customHeight="1" x14ac:dyDescent="0.2">
      <c r="A110" s="479"/>
      <c r="B110" s="191"/>
      <c r="C110" s="457"/>
      <c r="D110" s="444" t="s">
        <v>231</v>
      </c>
      <c r="E110" s="24" t="s">
        <v>232</v>
      </c>
      <c r="F110" s="23" t="s">
        <v>193</v>
      </c>
      <c r="G110" s="23">
        <f>IF(F110="Asignado",15,0)</f>
        <v>0</v>
      </c>
      <c r="H110" s="445" t="str">
        <f>IF(AND(G117&gt;0,G117&lt;=85),"Débil",IF(AND(G117&gt;85,G117&lt;=95),"Moderado",IF(G117&gt;96,"Fuerte"," ")))</f>
        <v xml:space="preserve"> </v>
      </c>
      <c r="I110" s="273" t="s">
        <v>193</v>
      </c>
      <c r="J110" s="273"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473" t="str">
        <f>IF(J110="Fuerte","NO",IF(J110=" "," ","SI"))</f>
        <v xml:space="preserve"> </v>
      </c>
    </row>
    <row r="111" spans="1:11" ht="28.5" x14ac:dyDescent="0.2">
      <c r="A111" s="480"/>
      <c r="B111" s="191"/>
      <c r="C111" s="457"/>
      <c r="D111" s="444"/>
      <c r="E111" s="25" t="s">
        <v>233</v>
      </c>
      <c r="F111" s="16" t="s">
        <v>193</v>
      </c>
      <c r="G111" s="16">
        <f>IF(F111="Adecuado",15,0)</f>
        <v>0</v>
      </c>
      <c r="H111" s="445"/>
      <c r="I111" s="313"/>
      <c r="J111" s="313"/>
      <c r="K111" s="439"/>
    </row>
    <row r="112" spans="1:11" ht="42.75" x14ac:dyDescent="0.2">
      <c r="A112" s="480"/>
      <c r="B112" s="191"/>
      <c r="C112" s="457"/>
      <c r="D112" s="122" t="s">
        <v>234</v>
      </c>
      <c r="E112" s="25" t="s">
        <v>235</v>
      </c>
      <c r="F112" s="16" t="s">
        <v>193</v>
      </c>
      <c r="G112" s="16">
        <f>IF(F112="Oportuna",15,0)</f>
        <v>0</v>
      </c>
      <c r="H112" s="445"/>
      <c r="I112" s="313"/>
      <c r="J112" s="313"/>
      <c r="K112" s="439"/>
    </row>
    <row r="113" spans="1:11" ht="42.75" x14ac:dyDescent="0.2">
      <c r="A113" s="480"/>
      <c r="B113" s="191"/>
      <c r="C113" s="457"/>
      <c r="D113" s="122" t="s">
        <v>236</v>
      </c>
      <c r="E113" s="25" t="s">
        <v>237</v>
      </c>
      <c r="F113" s="104" t="s">
        <v>193</v>
      </c>
      <c r="G113" s="16">
        <f>IF(F113="Prevenir",15,IF(F113="Detectar",10,0))</f>
        <v>0</v>
      </c>
      <c r="H113" s="445"/>
      <c r="I113" s="313"/>
      <c r="J113" s="313"/>
      <c r="K113" s="439"/>
    </row>
    <row r="114" spans="1:11" ht="28.5" x14ac:dyDescent="0.2">
      <c r="A114" s="480"/>
      <c r="B114" s="191"/>
      <c r="C114" s="457"/>
      <c r="D114" s="122" t="s">
        <v>238</v>
      </c>
      <c r="E114" s="25" t="s">
        <v>239</v>
      </c>
      <c r="F114" s="16" t="s">
        <v>193</v>
      </c>
      <c r="G114" s="16">
        <f>IF(F114="Confiable",15,0)</f>
        <v>0</v>
      </c>
      <c r="H114" s="445"/>
      <c r="I114" s="313"/>
      <c r="J114" s="313"/>
      <c r="K114" s="439"/>
    </row>
    <row r="115" spans="1:11" ht="42.75" x14ac:dyDescent="0.2">
      <c r="A115" s="480"/>
      <c r="B115" s="191"/>
      <c r="C115" s="457"/>
      <c r="D115" s="122" t="s">
        <v>240</v>
      </c>
      <c r="E115" s="25" t="s">
        <v>241</v>
      </c>
      <c r="F115" s="104" t="s">
        <v>193</v>
      </c>
      <c r="G115" s="16">
        <f>IF(F115="Se investigan y se resuelven oportunamente",15,0)</f>
        <v>0</v>
      </c>
      <c r="H115" s="445"/>
      <c r="I115" s="313"/>
      <c r="J115" s="313"/>
      <c r="K115" s="439"/>
    </row>
    <row r="116" spans="1:11" ht="28.5" x14ac:dyDescent="0.2">
      <c r="A116" s="480"/>
      <c r="B116" s="191"/>
      <c r="C116" s="458"/>
      <c r="D116" s="108" t="s">
        <v>242</v>
      </c>
      <c r="E116" s="25" t="s">
        <v>243</v>
      </c>
      <c r="F116" s="16" t="s">
        <v>193</v>
      </c>
      <c r="G116" s="16">
        <f>IF(F116="Completa",10,IF(F116="Incompleta",5,0))</f>
        <v>0</v>
      </c>
      <c r="H116" s="446"/>
      <c r="I116" s="313"/>
      <c r="J116" s="313"/>
      <c r="K116" s="439"/>
    </row>
    <row r="117" spans="1:11" s="136" customFormat="1" ht="15.75" thickBot="1" x14ac:dyDescent="0.25">
      <c r="A117" s="481"/>
      <c r="B117" s="192"/>
      <c r="C117" s="132"/>
      <c r="D117" s="133"/>
      <c r="E117" s="134" t="s">
        <v>244</v>
      </c>
      <c r="F117" s="17"/>
      <c r="G117" s="17">
        <f>SUM(G110:G116)</f>
        <v>0</v>
      </c>
      <c r="H117" s="135"/>
    </row>
    <row r="118" spans="1:11" ht="15" thickBot="1" x14ac:dyDescent="0.25"/>
    <row r="119" spans="1:11" s="129" customFormat="1" ht="30" customHeight="1" x14ac:dyDescent="0.25">
      <c r="A119" s="437" t="s">
        <v>99</v>
      </c>
      <c r="B119" s="188"/>
      <c r="C119" s="450" t="s">
        <v>220</v>
      </c>
      <c r="D119" s="447" t="s">
        <v>221</v>
      </c>
      <c r="E119" s="447"/>
      <c r="F119" s="447"/>
      <c r="G119" s="447"/>
      <c r="H119" s="447"/>
      <c r="I119" s="124" t="s">
        <v>222</v>
      </c>
      <c r="J119" s="440" t="s">
        <v>223</v>
      </c>
      <c r="K119" s="442" t="s">
        <v>224</v>
      </c>
    </row>
    <row r="120" spans="1:11" s="130" customFormat="1" ht="60.75" thickBot="1" x14ac:dyDescent="0.3">
      <c r="A120" s="454"/>
      <c r="B120" s="190"/>
      <c r="C120" s="451"/>
      <c r="D120" s="125" t="s">
        <v>225</v>
      </c>
      <c r="E120" s="126" t="s">
        <v>226</v>
      </c>
      <c r="F120" s="125" t="s">
        <v>227</v>
      </c>
      <c r="G120" s="125" t="s">
        <v>228</v>
      </c>
      <c r="H120" s="127" t="s">
        <v>245</v>
      </c>
      <c r="I120" s="128" t="s">
        <v>230</v>
      </c>
      <c r="J120" s="441"/>
      <c r="K120" s="455"/>
    </row>
    <row r="121" spans="1:11" ht="20.25" customHeight="1" x14ac:dyDescent="0.2">
      <c r="A121" s="479"/>
      <c r="B121" s="191"/>
      <c r="C121" s="457"/>
      <c r="D121" s="444" t="s">
        <v>231</v>
      </c>
      <c r="E121" s="24" t="s">
        <v>232</v>
      </c>
      <c r="F121" s="23" t="s">
        <v>193</v>
      </c>
      <c r="G121" s="23">
        <f>IF(F121="Asignado",15,0)</f>
        <v>0</v>
      </c>
      <c r="H121" s="445" t="str">
        <f>IF(AND(G128&gt;0,G128&lt;=85),"Débil",IF(AND(G128&gt;85,G128&lt;=95),"Moderado",IF(G128&gt;96,"Fuerte"," ")))</f>
        <v xml:space="preserve"> </v>
      </c>
      <c r="I121" s="273" t="s">
        <v>193</v>
      </c>
      <c r="J121" s="273"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473" t="str">
        <f>IF(J121="Fuerte","NO",IF(J121=" "," ","SI"))</f>
        <v xml:space="preserve"> </v>
      </c>
    </row>
    <row r="122" spans="1:11" ht="28.5" x14ac:dyDescent="0.2">
      <c r="A122" s="480"/>
      <c r="B122" s="191"/>
      <c r="C122" s="457"/>
      <c r="D122" s="444"/>
      <c r="E122" s="25" t="s">
        <v>233</v>
      </c>
      <c r="F122" s="16" t="s">
        <v>193</v>
      </c>
      <c r="G122" s="16">
        <f>IF(F122="Adecuado",15,0)</f>
        <v>0</v>
      </c>
      <c r="H122" s="445"/>
      <c r="I122" s="313"/>
      <c r="J122" s="313"/>
      <c r="K122" s="439"/>
    </row>
    <row r="123" spans="1:11" ht="42.75" x14ac:dyDescent="0.2">
      <c r="A123" s="480"/>
      <c r="B123" s="191"/>
      <c r="C123" s="457"/>
      <c r="D123" s="122" t="s">
        <v>234</v>
      </c>
      <c r="E123" s="25" t="s">
        <v>235</v>
      </c>
      <c r="F123" s="16" t="s">
        <v>193</v>
      </c>
      <c r="G123" s="16">
        <f>IF(F123="Oportuna",15,0)</f>
        <v>0</v>
      </c>
      <c r="H123" s="445"/>
      <c r="I123" s="313"/>
      <c r="J123" s="313"/>
      <c r="K123" s="439"/>
    </row>
    <row r="124" spans="1:11" ht="42.75" x14ac:dyDescent="0.2">
      <c r="A124" s="480"/>
      <c r="B124" s="191"/>
      <c r="C124" s="457"/>
      <c r="D124" s="122" t="s">
        <v>236</v>
      </c>
      <c r="E124" s="25" t="s">
        <v>237</v>
      </c>
      <c r="F124" s="104" t="s">
        <v>193</v>
      </c>
      <c r="G124" s="16">
        <f>IF(F124="Prevenir",15,IF(F124="Detectar",10,0))</f>
        <v>0</v>
      </c>
      <c r="H124" s="445"/>
      <c r="I124" s="313"/>
      <c r="J124" s="313"/>
      <c r="K124" s="439"/>
    </row>
    <row r="125" spans="1:11" ht="28.5" x14ac:dyDescent="0.2">
      <c r="A125" s="480"/>
      <c r="B125" s="191"/>
      <c r="C125" s="457"/>
      <c r="D125" s="122" t="s">
        <v>238</v>
      </c>
      <c r="E125" s="25" t="s">
        <v>239</v>
      </c>
      <c r="F125" s="16" t="s">
        <v>193</v>
      </c>
      <c r="G125" s="16">
        <f>IF(F125="Confiable",15,0)</f>
        <v>0</v>
      </c>
      <c r="H125" s="445"/>
      <c r="I125" s="313"/>
      <c r="J125" s="313"/>
      <c r="K125" s="439"/>
    </row>
    <row r="126" spans="1:11" ht="42.75" x14ac:dyDescent="0.2">
      <c r="A126" s="480"/>
      <c r="B126" s="191"/>
      <c r="C126" s="457"/>
      <c r="D126" s="122" t="s">
        <v>240</v>
      </c>
      <c r="E126" s="25" t="s">
        <v>241</v>
      </c>
      <c r="F126" s="104" t="s">
        <v>193</v>
      </c>
      <c r="G126" s="16">
        <f>IF(F126="Se investigan y se resuelven oportunamente",15,0)</f>
        <v>0</v>
      </c>
      <c r="H126" s="445"/>
      <c r="I126" s="313"/>
      <c r="J126" s="313"/>
      <c r="K126" s="439"/>
    </row>
    <row r="127" spans="1:11" ht="28.5" x14ac:dyDescent="0.2">
      <c r="A127" s="480"/>
      <c r="B127" s="191"/>
      <c r="C127" s="458"/>
      <c r="D127" s="108" t="s">
        <v>242</v>
      </c>
      <c r="E127" s="25" t="s">
        <v>243</v>
      </c>
      <c r="F127" s="16" t="s">
        <v>193</v>
      </c>
      <c r="G127" s="16">
        <f>IF(F127="Completa",10,IF(F127="Incompleta",5,0))</f>
        <v>0</v>
      </c>
      <c r="H127" s="446"/>
      <c r="I127" s="313"/>
      <c r="J127" s="313"/>
      <c r="K127" s="439"/>
    </row>
    <row r="128" spans="1:11" ht="15" x14ac:dyDescent="0.2">
      <c r="A128" s="480"/>
      <c r="B128" s="191"/>
      <c r="C128" s="20"/>
      <c r="D128" s="123"/>
      <c r="E128" s="19" t="s">
        <v>244</v>
      </c>
      <c r="F128" s="18"/>
      <c r="G128" s="18">
        <f>SUM(G121:G127)</f>
        <v>0</v>
      </c>
      <c r="H128" s="53"/>
    </row>
    <row r="129" spans="1:11" ht="15" thickBot="1" x14ac:dyDescent="0.25">
      <c r="A129" s="131"/>
      <c r="B129" s="189"/>
    </row>
    <row r="130" spans="1:11" s="130" customFormat="1" ht="30" customHeight="1" x14ac:dyDescent="0.25">
      <c r="A130" s="437" t="s">
        <v>99</v>
      </c>
      <c r="B130" s="188"/>
      <c r="C130" s="450" t="s">
        <v>220</v>
      </c>
      <c r="D130" s="447" t="s">
        <v>221</v>
      </c>
      <c r="E130" s="447"/>
      <c r="F130" s="447"/>
      <c r="G130" s="447"/>
      <c r="H130" s="447"/>
      <c r="I130" s="124" t="s">
        <v>222</v>
      </c>
      <c r="J130" s="440" t="s">
        <v>223</v>
      </c>
      <c r="K130" s="442" t="s">
        <v>224</v>
      </c>
    </row>
    <row r="131" spans="1:11" s="130" customFormat="1" ht="60.75" thickBot="1" x14ac:dyDescent="0.3">
      <c r="A131" s="454"/>
      <c r="B131" s="190"/>
      <c r="C131" s="451"/>
      <c r="D131" s="125" t="s">
        <v>225</v>
      </c>
      <c r="E131" s="126" t="s">
        <v>226</v>
      </c>
      <c r="F131" s="125" t="s">
        <v>227</v>
      </c>
      <c r="G131" s="125" t="s">
        <v>228</v>
      </c>
      <c r="H131" s="127" t="s">
        <v>245</v>
      </c>
      <c r="I131" s="128" t="s">
        <v>230</v>
      </c>
      <c r="J131" s="441"/>
      <c r="K131" s="455"/>
    </row>
    <row r="132" spans="1:11" ht="20.25" customHeight="1" x14ac:dyDescent="0.2">
      <c r="A132" s="479"/>
      <c r="B132" s="191"/>
      <c r="C132" s="457"/>
      <c r="D132" s="444" t="s">
        <v>231</v>
      </c>
      <c r="E132" s="24" t="s">
        <v>232</v>
      </c>
      <c r="F132" s="23" t="s">
        <v>193</v>
      </c>
      <c r="G132" s="23">
        <f>IF(F132="Asignado",15,0)</f>
        <v>0</v>
      </c>
      <c r="H132" s="445" t="str">
        <f>IF(AND(G139&gt;0,G139&lt;=85),"Débil",IF(AND(G139&gt;85,G139&lt;=95),"Moderado",IF(G139&gt;96,"Fuerte"," ")))</f>
        <v xml:space="preserve"> </v>
      </c>
      <c r="I132" s="273" t="s">
        <v>193</v>
      </c>
      <c r="J132" s="273"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473" t="str">
        <f>IF(J132="Fuerte","NO",IF(J132=" "," ","SI"))</f>
        <v xml:space="preserve"> </v>
      </c>
    </row>
    <row r="133" spans="1:11" ht="28.5" x14ac:dyDescent="0.2">
      <c r="A133" s="480"/>
      <c r="B133" s="191"/>
      <c r="C133" s="457"/>
      <c r="D133" s="444"/>
      <c r="E133" s="25" t="s">
        <v>233</v>
      </c>
      <c r="F133" s="16" t="s">
        <v>193</v>
      </c>
      <c r="G133" s="16">
        <f>IF(F133="Adecuado",15,0)</f>
        <v>0</v>
      </c>
      <c r="H133" s="445"/>
      <c r="I133" s="313"/>
      <c r="J133" s="313"/>
      <c r="K133" s="439"/>
    </row>
    <row r="134" spans="1:11" ht="42.75" x14ac:dyDescent="0.2">
      <c r="A134" s="480"/>
      <c r="B134" s="191"/>
      <c r="C134" s="457"/>
      <c r="D134" s="122" t="s">
        <v>234</v>
      </c>
      <c r="E134" s="25" t="s">
        <v>235</v>
      </c>
      <c r="F134" s="16" t="s">
        <v>193</v>
      </c>
      <c r="G134" s="16">
        <f>IF(F134="Oportuna",15,0)</f>
        <v>0</v>
      </c>
      <c r="H134" s="445"/>
      <c r="I134" s="313"/>
      <c r="J134" s="313"/>
      <c r="K134" s="439"/>
    </row>
    <row r="135" spans="1:11" ht="42.75" x14ac:dyDescent="0.2">
      <c r="A135" s="480"/>
      <c r="B135" s="191"/>
      <c r="C135" s="457"/>
      <c r="D135" s="122" t="s">
        <v>236</v>
      </c>
      <c r="E135" s="25" t="s">
        <v>237</v>
      </c>
      <c r="F135" s="104" t="s">
        <v>193</v>
      </c>
      <c r="G135" s="16">
        <f>IF(F135="Prevenir",15,IF(F135="Detectar",10,0))</f>
        <v>0</v>
      </c>
      <c r="H135" s="445"/>
      <c r="I135" s="313"/>
      <c r="J135" s="313"/>
      <c r="K135" s="439"/>
    </row>
    <row r="136" spans="1:11" ht="28.5" x14ac:dyDescent="0.2">
      <c r="A136" s="480"/>
      <c r="B136" s="191"/>
      <c r="C136" s="457"/>
      <c r="D136" s="122" t="s">
        <v>238</v>
      </c>
      <c r="E136" s="25" t="s">
        <v>239</v>
      </c>
      <c r="F136" s="16" t="s">
        <v>193</v>
      </c>
      <c r="G136" s="16">
        <f>IF(F136="Confiable",15,0)</f>
        <v>0</v>
      </c>
      <c r="H136" s="445"/>
      <c r="I136" s="313"/>
      <c r="J136" s="313"/>
      <c r="K136" s="439"/>
    </row>
    <row r="137" spans="1:11" ht="42.75" x14ac:dyDescent="0.2">
      <c r="A137" s="480"/>
      <c r="B137" s="191"/>
      <c r="C137" s="457"/>
      <c r="D137" s="122" t="s">
        <v>240</v>
      </c>
      <c r="E137" s="25" t="s">
        <v>241</v>
      </c>
      <c r="F137" s="104" t="s">
        <v>193</v>
      </c>
      <c r="G137" s="16">
        <f>IF(F137="Se investigan y se resuelven oportunamente",15,0)</f>
        <v>0</v>
      </c>
      <c r="H137" s="445"/>
      <c r="I137" s="313"/>
      <c r="J137" s="313"/>
      <c r="K137" s="439"/>
    </row>
    <row r="138" spans="1:11" ht="28.5" x14ac:dyDescent="0.2">
      <c r="A138" s="480"/>
      <c r="B138" s="191"/>
      <c r="C138" s="458"/>
      <c r="D138" s="108" t="s">
        <v>242</v>
      </c>
      <c r="E138" s="25" t="s">
        <v>243</v>
      </c>
      <c r="F138" s="16" t="s">
        <v>193</v>
      </c>
      <c r="G138" s="16">
        <f>IF(F138="Completa",10,IF(F138="Incompleta",5,0))</f>
        <v>0</v>
      </c>
      <c r="H138" s="446"/>
      <c r="I138" s="313"/>
      <c r="J138" s="313"/>
      <c r="K138" s="439"/>
    </row>
    <row r="139" spans="1:11" s="136" customFormat="1" ht="15.75" thickBot="1" x14ac:dyDescent="0.25">
      <c r="A139" s="481"/>
      <c r="B139" s="192"/>
      <c r="C139" s="132"/>
      <c r="D139" s="133"/>
      <c r="E139" s="134" t="s">
        <v>244</v>
      </c>
      <c r="F139" s="17"/>
      <c r="G139" s="17">
        <f>SUM(G132:G138)</f>
        <v>0</v>
      </c>
      <c r="H139" s="135"/>
    </row>
  </sheetData>
  <mergeCells count="169">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J99:J105"/>
    <mergeCell ref="K99:K105"/>
    <mergeCell ref="A108:A109"/>
    <mergeCell ref="C108:C109"/>
    <mergeCell ref="D108:H108"/>
    <mergeCell ref="J108:J109"/>
    <mergeCell ref="K108:K109"/>
    <mergeCell ref="A99:A106"/>
    <mergeCell ref="C99:C105"/>
    <mergeCell ref="D99:D100"/>
    <mergeCell ref="H99:H105"/>
    <mergeCell ref="I99:I105"/>
    <mergeCell ref="J88:J94"/>
    <mergeCell ref="K88:K94"/>
    <mergeCell ref="A97:A98"/>
    <mergeCell ref="C97:C98"/>
    <mergeCell ref="D97:H97"/>
    <mergeCell ref="J97:J98"/>
    <mergeCell ref="K97:K98"/>
    <mergeCell ref="A88:A95"/>
    <mergeCell ref="C88:C94"/>
    <mergeCell ref="D88:D89"/>
    <mergeCell ref="H88:H94"/>
    <mergeCell ref="I88:I94"/>
    <mergeCell ref="K77:K83"/>
    <mergeCell ref="A86:A87"/>
    <mergeCell ref="C86:C87"/>
    <mergeCell ref="D86:H86"/>
    <mergeCell ref="J86:J87"/>
    <mergeCell ref="K86:K87"/>
    <mergeCell ref="A77:A84"/>
    <mergeCell ref="C77:C83"/>
    <mergeCell ref="D77:D78"/>
    <mergeCell ref="H77:H83"/>
    <mergeCell ref="I77:I83"/>
    <mergeCell ref="B77:B84"/>
    <mergeCell ref="J77:J83"/>
    <mergeCell ref="K66:K72"/>
    <mergeCell ref="A75:A76"/>
    <mergeCell ref="C75:C76"/>
    <mergeCell ref="D75:H75"/>
    <mergeCell ref="J75:J76"/>
    <mergeCell ref="K75:K76"/>
    <mergeCell ref="A66:A73"/>
    <mergeCell ref="C66:C72"/>
    <mergeCell ref="D66:D67"/>
    <mergeCell ref="H66:H72"/>
    <mergeCell ref="I66:I72"/>
    <mergeCell ref="B66:B73"/>
    <mergeCell ref="B75:B76"/>
    <mergeCell ref="J66:J72"/>
    <mergeCell ref="K55:K61"/>
    <mergeCell ref="A64:A65"/>
    <mergeCell ref="C64:C65"/>
    <mergeCell ref="D64:H64"/>
    <mergeCell ref="J64:J65"/>
    <mergeCell ref="K64:K65"/>
    <mergeCell ref="A55:A62"/>
    <mergeCell ref="C55:C61"/>
    <mergeCell ref="D55:D56"/>
    <mergeCell ref="H55:H61"/>
    <mergeCell ref="I55:I61"/>
    <mergeCell ref="B55:B61"/>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2:B43"/>
    <mergeCell ref="B53:B54"/>
    <mergeCell ref="B44:B50"/>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9:A10"/>
    <mergeCell ref="A11:A18"/>
    <mergeCell ref="J11:J17"/>
    <mergeCell ref="K11:K17"/>
    <mergeCell ref="J9:J10"/>
    <mergeCell ref="K9:K10"/>
    <mergeCell ref="D11:D12"/>
    <mergeCell ref="H11:H17"/>
    <mergeCell ref="D9:H9"/>
    <mergeCell ref="I11:I17"/>
    <mergeCell ref="C11:C17"/>
    <mergeCell ref="C9:C10"/>
    <mergeCell ref="B9:B10"/>
    <mergeCell ref="B11:B17"/>
    <mergeCell ref="J1:J4"/>
    <mergeCell ref="B6:J6"/>
    <mergeCell ref="B7:J7"/>
    <mergeCell ref="B5:G5"/>
    <mergeCell ref="H1:I1"/>
    <mergeCell ref="H2:I2"/>
    <mergeCell ref="H3:I3"/>
    <mergeCell ref="H4:I4"/>
    <mergeCell ref="J55:J61"/>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58" zoomScaleNormal="58" workbookViewId="0">
      <selection activeCell="B7" sqref="B7"/>
    </sheetView>
  </sheetViews>
  <sheetFormatPr baseColWidth="10" defaultColWidth="11.42578125" defaultRowHeight="14.25" x14ac:dyDescent="0.2"/>
  <cols>
    <col min="1" max="2" width="38.28515625" style="1" customWidth="1"/>
    <col min="3"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82"/>
      <c r="B1" s="237" t="s">
        <v>0</v>
      </c>
      <c r="C1" s="238"/>
      <c r="D1" s="346"/>
      <c r="E1" s="316" t="s">
        <v>17</v>
      </c>
      <c r="F1" s="316"/>
      <c r="G1" s="316"/>
      <c r="H1" s="485"/>
    </row>
    <row r="2" spans="1:8" customFormat="1" ht="15.75" customHeight="1" x14ac:dyDescent="0.25">
      <c r="A2" s="232"/>
      <c r="B2" s="483"/>
      <c r="C2" s="360"/>
      <c r="D2" s="361"/>
      <c r="E2" s="274" t="s">
        <v>2</v>
      </c>
      <c r="F2" s="274"/>
      <c r="G2" s="274"/>
      <c r="H2" s="486"/>
    </row>
    <row r="3" spans="1:8" customFormat="1" ht="36" customHeight="1" x14ac:dyDescent="0.25">
      <c r="A3" s="232"/>
      <c r="B3" s="483" t="s">
        <v>246</v>
      </c>
      <c r="C3" s="360"/>
      <c r="D3" s="361"/>
      <c r="E3" s="274" t="s">
        <v>4</v>
      </c>
      <c r="F3" s="274"/>
      <c r="G3" s="274"/>
      <c r="H3" s="486"/>
    </row>
    <row r="4" spans="1:8" customFormat="1" ht="15.75" customHeight="1" thickBot="1" x14ac:dyDescent="0.3">
      <c r="A4" s="233"/>
      <c r="B4" s="246"/>
      <c r="C4" s="247"/>
      <c r="D4" s="347"/>
      <c r="E4" s="436" t="s">
        <v>5</v>
      </c>
      <c r="F4" s="436"/>
      <c r="G4" s="436"/>
      <c r="H4" s="487"/>
    </row>
    <row r="5" spans="1:8" ht="15" thickBot="1" x14ac:dyDescent="0.25">
      <c r="C5" s="64"/>
      <c r="D5" s="64"/>
      <c r="E5" s="64"/>
      <c r="F5" s="64"/>
      <c r="G5" s="64"/>
    </row>
    <row r="6" spans="1:8" customFormat="1" ht="24" customHeight="1" x14ac:dyDescent="0.25">
      <c r="A6" s="144" t="s">
        <v>7</v>
      </c>
      <c r="B6" s="145" t="str">
        <f>'CONTROLES Y EVALUACION'!B6:J6</f>
        <v>GESTIÓN DE LA SEGURIDAD JUSTICIA Y CONVIVENCIA CIUDADANA</v>
      </c>
      <c r="C6" s="146"/>
      <c r="D6" s="146"/>
      <c r="E6" s="146"/>
      <c r="F6" s="146"/>
      <c r="G6" s="146"/>
      <c r="H6" s="147"/>
    </row>
    <row r="7" spans="1:8" customFormat="1" ht="35.25" customHeight="1" thickBot="1" x14ac:dyDescent="0.3">
      <c r="A7" s="31" t="s">
        <v>9</v>
      </c>
      <c r="B7" s="148" t="str">
        <f>'CONTROLES Y EVALUACION'!B7:J7</f>
        <v>FORMULAR E IMPLEMENTAR POLÍTICAS, PLANES, PROGRAMAS Y PROYECTOS DE SEGURIDAD, JUSTICIA Y ORDEN PÚBLICO, CONVIVENCIA CIUDADANA Y PAZ;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RESOLUCIÓN PACÍFICA DE CONFLICTOS Y PROTECCIÓN DE LOS DERECHOS HUMANOS EN EL MUNICIPIO.</v>
      </c>
      <c r="C7" s="490"/>
      <c r="D7" s="490"/>
      <c r="E7" s="490"/>
      <c r="F7" s="490"/>
      <c r="G7" s="490"/>
      <c r="H7" s="491"/>
    </row>
    <row r="8" spans="1:8" ht="15" thickBot="1" x14ac:dyDescent="0.25">
      <c r="C8" s="64"/>
      <c r="D8" s="64"/>
      <c r="E8" s="64"/>
      <c r="F8" s="64"/>
      <c r="G8" s="64"/>
    </row>
    <row r="9" spans="1:8" s="129" customFormat="1" ht="30" customHeight="1" x14ac:dyDescent="0.25">
      <c r="A9" s="488" t="s">
        <v>99</v>
      </c>
      <c r="B9" s="488" t="s">
        <v>247</v>
      </c>
      <c r="C9" s="489" t="s">
        <v>220</v>
      </c>
      <c r="D9" s="489" t="s">
        <v>229</v>
      </c>
      <c r="E9" s="489" t="s">
        <v>248</v>
      </c>
      <c r="F9" s="492" t="s">
        <v>249</v>
      </c>
      <c r="G9" s="492"/>
      <c r="H9" s="493" t="s">
        <v>250</v>
      </c>
    </row>
    <row r="10" spans="1:8" s="130" customFormat="1" ht="48.75" customHeight="1" x14ac:dyDescent="0.25">
      <c r="A10" s="488"/>
      <c r="B10" s="488"/>
      <c r="C10" s="489"/>
      <c r="D10" s="489"/>
      <c r="E10" s="489"/>
      <c r="F10" s="492"/>
      <c r="G10" s="492"/>
      <c r="H10" s="493"/>
    </row>
    <row r="11" spans="1:8" s="130" customFormat="1" ht="39.75" customHeight="1" x14ac:dyDescent="0.25">
      <c r="A11" s="204" t="str">
        <f>'CONTROLES Y EVALUACION'!A11:A18</f>
        <v>Incremento en los indices de inseguridad y violencias en el municipio de Ibagué</v>
      </c>
      <c r="B11" s="204" t="str">
        <f>'CONTROLES Y EVALUACION'!B11:B17</f>
        <v>Uso inadecuado de Recursos de Inversión, Infraestructura deficiente.</v>
      </c>
      <c r="C11" s="205" t="str">
        <f>'CONTROLES Y EVALUACION'!C11:C17</f>
        <v xml:space="preserve">El líder del proceso delega a un servidor público para que consolide la información y reporte trimestralmente a la Secretaría de Planeación los instrumentos de planeación  con el fin de hacer seguimiento a la ejecución presupuestal y cumplimiento de las metas, mediante  formatos establecidos: POAI, Plan Indicativo, Plan de Acción. Asímismo la oficina de control interno cada cuatro meses realiza auditorías de seguimiento a todos los procesos y así generar planes de mejoramiento. </v>
      </c>
      <c r="D11" s="150" t="str">
        <f>'CONTROLES Y EVALUACION'!H11:H17</f>
        <v>Débil</v>
      </c>
      <c r="E11" s="150" t="str">
        <f>'CONTROLES Y EVALUACION'!I11:I17</f>
        <v>Fuerte (Siempre se Ejecuta)</v>
      </c>
      <c r="F11" s="151" t="str">
        <f>'CONTROLES Y EVALUACION'!J11:J17</f>
        <v>Débil</v>
      </c>
      <c r="G11" s="152">
        <f>IF(F11="Fuerte",100,IF(F11="Moderado",50,IF(F11="Débil",0," ")))</f>
        <v>0</v>
      </c>
      <c r="H11" s="484" t="str">
        <f>IF(G24=100,"Fuerte",IF(AND(G24&gt;=50,G24&lt;=99),"Moderado",IF(AND(G24&gt;0,G24&lt;=49),"Débil"," ")))</f>
        <v xml:space="preserve"> </v>
      </c>
    </row>
    <row r="12" spans="1:8" s="130" customFormat="1" ht="39.75" customHeight="1" x14ac:dyDescent="0.25">
      <c r="A12" s="204" t="str">
        <f>DESCRIPCION!A10</f>
        <v>Incremento en los indices de inseguridad y violencias en el municipio de Ibagué</v>
      </c>
      <c r="B12" s="204" t="s">
        <v>294</v>
      </c>
      <c r="C12" s="150" t="s">
        <v>346</v>
      </c>
      <c r="D12" s="150" t="s">
        <v>354</v>
      </c>
      <c r="E12" s="150" t="s">
        <v>355</v>
      </c>
      <c r="F12" s="151" t="s">
        <v>354</v>
      </c>
      <c r="G12" s="152">
        <f>IF(F12="Fuerte",100,IF(F12="Moderado",50,IF(F12="Débil",0," ")))</f>
        <v>0</v>
      </c>
      <c r="H12" s="484"/>
    </row>
    <row r="13" spans="1:8" s="130" customFormat="1" ht="39.75" customHeight="1" x14ac:dyDescent="0.25">
      <c r="A13" s="204" t="s">
        <v>338</v>
      </c>
      <c r="B13" s="204" t="s">
        <v>332</v>
      </c>
      <c r="C13" s="150" t="s">
        <v>347</v>
      </c>
      <c r="D13" s="150" t="s">
        <v>354</v>
      </c>
      <c r="E13" s="150" t="s">
        <v>355</v>
      </c>
      <c r="F13" s="151" t="s">
        <v>354</v>
      </c>
      <c r="G13" s="152">
        <f t="shared" ref="G13:G23" si="0">IF(F13="Fuerte",100,IF(F13="Moderado",50,IF(F13="Débil",0," ")))</f>
        <v>0</v>
      </c>
      <c r="H13" s="484"/>
    </row>
    <row r="14" spans="1:8" s="130" customFormat="1" ht="39.75" customHeight="1" x14ac:dyDescent="0.25">
      <c r="A14" s="204" t="s">
        <v>338</v>
      </c>
      <c r="B14" s="204" t="s">
        <v>339</v>
      </c>
      <c r="C14" s="150" t="s">
        <v>350</v>
      </c>
      <c r="D14" s="150" t="s">
        <v>354</v>
      </c>
      <c r="E14" s="150" t="s">
        <v>355</v>
      </c>
      <c r="F14" s="151" t="s">
        <v>354</v>
      </c>
      <c r="G14" s="152">
        <f t="shared" si="0"/>
        <v>0</v>
      </c>
      <c r="H14" s="484"/>
    </row>
    <row r="15" spans="1:8" s="130" customFormat="1" ht="39.75" customHeight="1" x14ac:dyDescent="0.25">
      <c r="A15" s="204" t="s">
        <v>336</v>
      </c>
      <c r="B15" s="204" t="s">
        <v>298</v>
      </c>
      <c r="C15" s="150" t="s">
        <v>352</v>
      </c>
      <c r="D15" s="150" t="s">
        <v>354</v>
      </c>
      <c r="E15" s="150" t="s">
        <v>356</v>
      </c>
      <c r="F15" s="151" t="s">
        <v>354</v>
      </c>
      <c r="G15" s="152">
        <f t="shared" si="0"/>
        <v>0</v>
      </c>
      <c r="H15" s="484"/>
    </row>
    <row r="16" spans="1:8" s="130" customFormat="1" ht="39.75" customHeight="1" x14ac:dyDescent="0.25">
      <c r="A16" s="204" t="s">
        <v>336</v>
      </c>
      <c r="B16" s="204" t="s">
        <v>301</v>
      </c>
      <c r="C16" s="150" t="s">
        <v>353</v>
      </c>
      <c r="D16" s="150" t="s">
        <v>354</v>
      </c>
      <c r="E16" s="150" t="s">
        <v>356</v>
      </c>
      <c r="F16" s="151" t="s">
        <v>354</v>
      </c>
      <c r="G16" s="152">
        <f t="shared" si="0"/>
        <v>0</v>
      </c>
      <c r="H16" s="484"/>
    </row>
    <row r="17" spans="1:8" s="130" customFormat="1" ht="39.75" customHeight="1" x14ac:dyDescent="0.25">
      <c r="A17" s="204" t="s">
        <v>336</v>
      </c>
      <c r="B17" s="204" t="s">
        <v>339</v>
      </c>
      <c r="C17" s="150" t="s">
        <v>343</v>
      </c>
      <c r="D17" s="150" t="s">
        <v>354</v>
      </c>
      <c r="E17" s="150" t="s">
        <v>355</v>
      </c>
      <c r="F17" s="151" t="s">
        <v>354</v>
      </c>
      <c r="G17" s="152">
        <f t="shared" si="0"/>
        <v>0</v>
      </c>
      <c r="H17" s="484"/>
    </row>
    <row r="18" spans="1:8" s="130" customFormat="1" ht="39.75" customHeight="1" x14ac:dyDescent="0.25">
      <c r="A18" s="204"/>
      <c r="B18" s="204"/>
      <c r="C18" s="150"/>
      <c r="D18" s="150"/>
      <c r="E18" s="150"/>
      <c r="F18" s="151"/>
      <c r="G18" s="152" t="str">
        <f t="shared" si="0"/>
        <v xml:space="preserve"> </v>
      </c>
      <c r="H18" s="484"/>
    </row>
    <row r="19" spans="1:8" s="130" customFormat="1" ht="39.75" customHeight="1" x14ac:dyDescent="0.25">
      <c r="A19" s="204"/>
      <c r="B19" s="204"/>
      <c r="C19" s="150"/>
      <c r="D19" s="150"/>
      <c r="E19" s="150"/>
      <c r="F19" s="151"/>
      <c r="G19" s="152" t="str">
        <f t="shared" si="0"/>
        <v xml:space="preserve"> </v>
      </c>
      <c r="H19" s="484"/>
    </row>
    <row r="20" spans="1:8" s="130" customFormat="1" ht="39.75" customHeight="1" x14ac:dyDescent="0.25">
      <c r="A20" s="149"/>
      <c r="B20" s="149"/>
      <c r="C20" s="150"/>
      <c r="D20" s="150"/>
      <c r="E20" s="150"/>
      <c r="F20" s="151"/>
      <c r="G20" s="152" t="str">
        <f t="shared" si="0"/>
        <v xml:space="preserve"> </v>
      </c>
      <c r="H20" s="484"/>
    </row>
    <row r="21" spans="1:8" s="130" customFormat="1" ht="39.75" customHeight="1" x14ac:dyDescent="0.25">
      <c r="A21" s="149"/>
      <c r="B21" s="149"/>
      <c r="C21" s="150"/>
      <c r="D21" s="150"/>
      <c r="E21" s="150"/>
      <c r="F21" s="151"/>
      <c r="G21" s="152" t="str">
        <f t="shared" si="0"/>
        <v xml:space="preserve"> </v>
      </c>
      <c r="H21" s="484"/>
    </row>
    <row r="22" spans="1:8" s="130" customFormat="1" ht="39.75" customHeight="1" x14ac:dyDescent="0.25">
      <c r="A22" s="149"/>
      <c r="B22" s="149"/>
      <c r="C22" s="150"/>
      <c r="D22" s="150"/>
      <c r="E22" s="150"/>
      <c r="F22" s="151"/>
      <c r="G22" s="152" t="str">
        <f t="shared" si="0"/>
        <v xml:space="preserve"> </v>
      </c>
      <c r="H22" s="484"/>
    </row>
    <row r="23" spans="1:8" s="130" customFormat="1" ht="39.75" customHeight="1" x14ac:dyDescent="0.25">
      <c r="A23" s="149"/>
      <c r="B23" s="149"/>
      <c r="C23" s="150"/>
      <c r="D23" s="150"/>
      <c r="E23" s="150"/>
      <c r="F23" s="151"/>
      <c r="G23" s="152" t="str">
        <f t="shared" si="0"/>
        <v xml:space="preserve"> </v>
      </c>
      <c r="H23" s="484"/>
    </row>
    <row r="24" spans="1:8" s="130" customFormat="1" ht="39.75" customHeight="1" x14ac:dyDescent="0.25">
      <c r="A24" s="153" t="s">
        <v>251</v>
      </c>
      <c r="B24" s="153"/>
      <c r="C24" s="153"/>
      <c r="D24" s="153"/>
      <c r="E24" s="153"/>
      <c r="F24" s="153"/>
      <c r="G24" s="154">
        <f>IF(ISERROR(AVERAGE(G11:G23)),0,AVERAGE(G11:G23))</f>
        <v>0</v>
      </c>
      <c r="H24" s="152"/>
    </row>
  </sheetData>
  <mergeCells count="17">
    <mergeCell ref="H9:H10"/>
    <mergeCell ref="H11:H23"/>
    <mergeCell ref="E3:G3"/>
    <mergeCell ref="E4:G4"/>
    <mergeCell ref="H1:H4"/>
    <mergeCell ref="A1:A4"/>
    <mergeCell ref="B9:B10"/>
    <mergeCell ref="D9:D10"/>
    <mergeCell ref="B1:D2"/>
    <mergeCell ref="B3:D4"/>
    <mergeCell ref="C7:H7"/>
    <mergeCell ref="A9:A10"/>
    <mergeCell ref="C9:C10"/>
    <mergeCell ref="E9:E10"/>
    <mergeCell ref="E1:G1"/>
    <mergeCell ref="E2:G2"/>
    <mergeCell ref="F9:G1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1"/>
  <sheetViews>
    <sheetView tabSelected="1" topLeftCell="A2" workbookViewId="0">
      <selection activeCell="I20" sqref="I20"/>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18" style="55" customWidth="1"/>
    <col min="9" max="9" width="24.85546875" style="55" customWidth="1"/>
    <col min="10" max="10" width="16.140625" style="55" customWidth="1"/>
    <col min="11" max="13" width="13.140625" style="55" customWidth="1"/>
    <col min="14" max="16384" width="11.42578125" style="55"/>
  </cols>
  <sheetData>
    <row r="1" spans="1:13" ht="15.75" customHeight="1" x14ac:dyDescent="0.2">
      <c r="A1" s="511"/>
      <c r="B1" s="512" t="s">
        <v>252</v>
      </c>
      <c r="C1" s="512"/>
      <c r="D1" s="512"/>
      <c r="E1" s="512"/>
      <c r="F1" s="512"/>
      <c r="G1" s="512"/>
      <c r="H1" s="512"/>
      <c r="I1" s="512"/>
      <c r="J1" s="384" t="s">
        <v>17</v>
      </c>
      <c r="K1" s="384"/>
      <c r="L1" s="384"/>
      <c r="M1" s="507"/>
    </row>
    <row r="2" spans="1:13" ht="15.75" customHeight="1" x14ac:dyDescent="0.2">
      <c r="A2" s="509"/>
      <c r="B2" s="510"/>
      <c r="C2" s="510"/>
      <c r="D2" s="510"/>
      <c r="E2" s="510"/>
      <c r="F2" s="510"/>
      <c r="G2" s="510"/>
      <c r="H2" s="510"/>
      <c r="I2" s="510"/>
      <c r="J2" s="385" t="s">
        <v>32</v>
      </c>
      <c r="K2" s="385"/>
      <c r="L2" s="385"/>
      <c r="M2" s="508"/>
    </row>
    <row r="3" spans="1:13" ht="15.75" customHeight="1" x14ac:dyDescent="0.2">
      <c r="A3" s="509"/>
      <c r="B3" s="510" t="s">
        <v>253</v>
      </c>
      <c r="C3" s="510"/>
      <c r="D3" s="510"/>
      <c r="E3" s="510"/>
      <c r="F3" s="510"/>
      <c r="G3" s="510"/>
      <c r="H3" s="510"/>
      <c r="I3" s="510"/>
      <c r="J3" s="385" t="s">
        <v>98</v>
      </c>
      <c r="K3" s="385"/>
      <c r="L3" s="385"/>
      <c r="M3" s="508"/>
    </row>
    <row r="4" spans="1:13" ht="15.75" customHeight="1" x14ac:dyDescent="0.2">
      <c r="A4" s="509"/>
      <c r="B4" s="510"/>
      <c r="C4" s="510"/>
      <c r="D4" s="510"/>
      <c r="E4" s="510"/>
      <c r="F4" s="510"/>
      <c r="G4" s="510"/>
      <c r="H4" s="510"/>
      <c r="I4" s="510"/>
      <c r="J4" s="385" t="s">
        <v>5</v>
      </c>
      <c r="K4" s="385"/>
      <c r="L4" s="385"/>
      <c r="M4" s="508"/>
    </row>
    <row r="5" spans="1:13" ht="15" customHeight="1" x14ac:dyDescent="0.2">
      <c r="A5" s="509"/>
      <c r="B5" s="510"/>
      <c r="C5" s="510"/>
      <c r="D5" s="510"/>
      <c r="E5" s="510"/>
      <c r="F5" s="510"/>
      <c r="G5" s="101"/>
      <c r="H5" s="101"/>
      <c r="I5" s="101"/>
      <c r="J5" s="101"/>
      <c r="K5" s="101"/>
      <c r="L5" s="101"/>
      <c r="M5" s="102"/>
    </row>
    <row r="6" spans="1:13" s="56" customFormat="1" ht="15.75" customHeight="1" x14ac:dyDescent="0.2">
      <c r="A6" s="140" t="s">
        <v>254</v>
      </c>
      <c r="B6" s="502" t="s">
        <v>357</v>
      </c>
      <c r="C6" s="502"/>
      <c r="D6" s="502"/>
      <c r="E6" s="502"/>
      <c r="F6" s="502"/>
      <c r="G6" s="502"/>
      <c r="H6" s="502"/>
      <c r="I6" s="502"/>
      <c r="J6" s="502"/>
      <c r="K6" s="502"/>
      <c r="L6" s="502"/>
      <c r="M6" s="503"/>
    </row>
    <row r="7" spans="1:13" s="56" customFormat="1" ht="63" customHeight="1" x14ac:dyDescent="0.2">
      <c r="A7" s="140" t="s">
        <v>255</v>
      </c>
      <c r="B7" s="385" t="s">
        <v>289</v>
      </c>
      <c r="C7" s="385"/>
      <c r="D7" s="385"/>
      <c r="E7" s="385"/>
      <c r="F7" s="385"/>
      <c r="G7" s="385"/>
      <c r="H7" s="385"/>
      <c r="I7" s="385"/>
      <c r="J7" s="385"/>
      <c r="K7" s="385"/>
      <c r="L7" s="385"/>
      <c r="M7" s="504"/>
    </row>
    <row r="8" spans="1:13" s="56" customFormat="1" ht="15" customHeight="1" x14ac:dyDescent="0.2">
      <c r="A8" s="505"/>
      <c r="B8" s="506"/>
      <c r="C8" s="506"/>
      <c r="D8" s="506"/>
      <c r="E8" s="506"/>
      <c r="F8" s="506"/>
      <c r="G8" s="139"/>
      <c r="H8" s="139"/>
      <c r="I8" s="139"/>
      <c r="J8" s="139"/>
      <c r="K8" s="139"/>
      <c r="L8" s="139"/>
      <c r="M8" s="141"/>
    </row>
    <row r="9" spans="1:13" s="138" customFormat="1" ht="40.5" customHeight="1" x14ac:dyDescent="0.2">
      <c r="A9" s="137" t="s">
        <v>256</v>
      </c>
      <c r="B9" s="73" t="s">
        <v>257</v>
      </c>
      <c r="C9" s="73" t="s">
        <v>83</v>
      </c>
      <c r="D9" s="73" t="s">
        <v>12</v>
      </c>
      <c r="E9" s="74" t="s">
        <v>258</v>
      </c>
      <c r="F9" s="74" t="s">
        <v>259</v>
      </c>
      <c r="G9" s="74" t="s">
        <v>260</v>
      </c>
      <c r="H9" s="74" t="s">
        <v>261</v>
      </c>
      <c r="I9" s="74" t="s">
        <v>262</v>
      </c>
      <c r="J9" s="73" t="s">
        <v>263</v>
      </c>
      <c r="K9" s="73" t="s">
        <v>264</v>
      </c>
      <c r="L9" s="73" t="s">
        <v>265</v>
      </c>
      <c r="M9" s="142" t="s">
        <v>266</v>
      </c>
    </row>
    <row r="10" spans="1:13" s="56" customFormat="1" ht="51" customHeight="1" x14ac:dyDescent="0.2">
      <c r="A10" s="497" t="s">
        <v>274</v>
      </c>
      <c r="B10" s="501" t="str">
        <f>+(PROBABILIDAD!A11)</f>
        <v>Incremento en los indices de inseguridad y violencias en el municipio de Ibagué</v>
      </c>
      <c r="C10" s="500" t="s">
        <v>268</v>
      </c>
      <c r="D10" s="182" t="str">
        <f>+(DESCRIPCION!D10)</f>
        <v>Uso inadecuado de Recursos de Inversión, Infraestructura deficiente.</v>
      </c>
      <c r="E10" s="500" t="str">
        <f>+(PROBABILIDAD!T11)</f>
        <v>Posible</v>
      </c>
      <c r="F10" s="500" t="s">
        <v>173</v>
      </c>
      <c r="G10" s="501" t="s">
        <v>270</v>
      </c>
      <c r="H10" s="500" t="s">
        <v>273</v>
      </c>
      <c r="I10" s="494" t="s">
        <v>363</v>
      </c>
      <c r="J10" s="494" t="s">
        <v>358</v>
      </c>
      <c r="K10" s="494" t="s">
        <v>359</v>
      </c>
      <c r="L10" s="494" t="s">
        <v>360</v>
      </c>
      <c r="M10" s="494" t="s">
        <v>361</v>
      </c>
    </row>
    <row r="11" spans="1:13" s="56" customFormat="1" ht="70.5" customHeight="1" x14ac:dyDescent="0.2">
      <c r="A11" s="498"/>
      <c r="B11" s="501"/>
      <c r="C11" s="500"/>
      <c r="D11" s="182" t="str">
        <f>+(DESCRIPCION!D11)</f>
        <v xml:space="preserve">Funcionarios desinteresados frente al proceso </v>
      </c>
      <c r="E11" s="500"/>
      <c r="F11" s="500"/>
      <c r="G11" s="501"/>
      <c r="H11" s="500"/>
      <c r="I11" s="495"/>
      <c r="J11" s="495"/>
      <c r="K11" s="495"/>
      <c r="L11" s="495"/>
      <c r="M11" s="495"/>
    </row>
    <row r="12" spans="1:13" s="56" customFormat="1" ht="36" customHeight="1" x14ac:dyDescent="0.2">
      <c r="A12" s="499"/>
      <c r="B12" s="501"/>
      <c r="C12" s="500"/>
      <c r="D12" s="182"/>
      <c r="E12" s="500"/>
      <c r="F12" s="500"/>
      <c r="G12" s="501"/>
      <c r="H12" s="500"/>
      <c r="I12" s="496"/>
      <c r="J12" s="496"/>
      <c r="K12" s="496"/>
      <c r="L12" s="496"/>
      <c r="M12" s="496"/>
    </row>
    <row r="13" spans="1:13" s="56" customFormat="1" ht="36" customHeight="1" x14ac:dyDescent="0.2">
      <c r="A13" s="497" t="s">
        <v>274</v>
      </c>
      <c r="B13" s="501" t="str">
        <f>+(PROBABILIDAD!A12)</f>
        <v>Posibilidad de recibir o solicitar cualquier beneficio particular con el fin de celebrar un contrato</v>
      </c>
      <c r="C13" s="500" t="s">
        <v>268</v>
      </c>
      <c r="D13" s="62" t="str">
        <f>+(DESCRIPCION!D12)</f>
        <v>Direccionamiento estratégico y planeación deficiente al liderazgo de los servidores públicos</v>
      </c>
      <c r="E13" s="500" t="str">
        <f>+(PROBABILIDAD!T12)</f>
        <v>Improbable</v>
      </c>
      <c r="F13" s="500" t="s">
        <v>173</v>
      </c>
      <c r="G13" s="500" t="s">
        <v>270</v>
      </c>
      <c r="H13" s="500" t="s">
        <v>273</v>
      </c>
      <c r="I13" s="494" t="s">
        <v>362</v>
      </c>
      <c r="J13" s="494" t="s">
        <v>358</v>
      </c>
      <c r="K13" s="494" t="s">
        <v>359</v>
      </c>
      <c r="L13" s="494" t="s">
        <v>360</v>
      </c>
      <c r="M13" s="494" t="s">
        <v>361</v>
      </c>
    </row>
    <row r="14" spans="1:13" s="56" customFormat="1" ht="36" customHeight="1" x14ac:dyDescent="0.2">
      <c r="A14" s="498"/>
      <c r="B14" s="501"/>
      <c r="C14" s="500"/>
      <c r="D14" s="62" t="str">
        <f>+(DESCRIPCION!D13)</f>
        <v>Canales de comunicación interna inadecuados en el flujo de la información necesaria para el desarrollo de las operaciones</v>
      </c>
      <c r="E14" s="500"/>
      <c r="F14" s="500"/>
      <c r="G14" s="500"/>
      <c r="H14" s="500"/>
      <c r="I14" s="495"/>
      <c r="J14" s="495"/>
      <c r="K14" s="495"/>
      <c r="L14" s="495"/>
      <c r="M14" s="495"/>
    </row>
    <row r="15" spans="1:13" s="56" customFormat="1" ht="36" customHeight="1" x14ac:dyDescent="0.2">
      <c r="A15" s="498"/>
      <c r="B15" s="501"/>
      <c r="C15" s="500"/>
      <c r="D15" s="62"/>
      <c r="E15" s="500"/>
      <c r="F15" s="500"/>
      <c r="G15" s="500"/>
      <c r="H15" s="500"/>
      <c r="I15" s="495"/>
      <c r="J15" s="495"/>
      <c r="K15" s="495"/>
      <c r="L15" s="495"/>
      <c r="M15" s="495"/>
    </row>
    <row r="16" spans="1:13" s="56" customFormat="1" ht="36" customHeight="1" x14ac:dyDescent="0.2">
      <c r="A16" s="499"/>
      <c r="B16" s="501"/>
      <c r="C16" s="500"/>
      <c r="D16" s="62"/>
      <c r="E16" s="500"/>
      <c r="F16" s="500"/>
      <c r="G16" s="500"/>
      <c r="H16" s="500"/>
      <c r="I16" s="496"/>
      <c r="J16" s="496"/>
      <c r="K16" s="496"/>
      <c r="L16" s="496"/>
      <c r="M16" s="496"/>
    </row>
    <row r="17" spans="1:13" s="56" customFormat="1" ht="36" customHeight="1" x14ac:dyDescent="0.2">
      <c r="A17" s="497" t="s">
        <v>274</v>
      </c>
      <c r="B17" s="501" t="str">
        <f>+(PROBABILIDAD!A13)</f>
        <v xml:space="preserve">Dilación y vencimiento de términos de los procesos y/o trámites en materia de seguridad, justicia y convivencia ciudadana. </v>
      </c>
      <c r="C17" s="500" t="s">
        <v>269</v>
      </c>
      <c r="D17" s="183" t="str">
        <f>+(DESCRIPCION!D14)</f>
        <v xml:space="preserve">Cambios en la normatividad externa </v>
      </c>
      <c r="E17" s="500" t="str">
        <f>+(PROBABILIDAD!T13)</f>
        <v>Posible</v>
      </c>
      <c r="F17" s="500" t="str">
        <f>+(' IMPACTO RIESGOS CORRUPCION'!F11)</f>
        <v>CATASTROFICO</v>
      </c>
      <c r="G17" s="500" t="s">
        <v>270</v>
      </c>
      <c r="H17" s="500" t="s">
        <v>273</v>
      </c>
      <c r="I17" s="494" t="s">
        <v>367</v>
      </c>
      <c r="J17" s="494" t="s">
        <v>364</v>
      </c>
      <c r="K17" s="494" t="s">
        <v>359</v>
      </c>
      <c r="L17" s="494" t="s">
        <v>365</v>
      </c>
      <c r="M17" s="494" t="s">
        <v>366</v>
      </c>
    </row>
    <row r="18" spans="1:13" s="56" customFormat="1" ht="36" customHeight="1" x14ac:dyDescent="0.2">
      <c r="A18" s="498"/>
      <c r="B18" s="501"/>
      <c r="C18" s="500"/>
      <c r="D18" s="183" t="str">
        <f>+(DESCRIPCION!D15)</f>
        <v xml:space="preserve">Talento humano sin direccionamiento adecuado , condiciones inadecuadas de seguridad y salud en el trabajo. </v>
      </c>
      <c r="E18" s="500"/>
      <c r="F18" s="500"/>
      <c r="G18" s="500"/>
      <c r="H18" s="500"/>
      <c r="I18" s="495"/>
      <c r="J18" s="495"/>
      <c r="K18" s="495"/>
      <c r="L18" s="495"/>
      <c r="M18" s="495"/>
    </row>
    <row r="19" spans="1:13" s="56" customFormat="1" ht="89.25" customHeight="1" x14ac:dyDescent="0.2">
      <c r="A19" s="499"/>
      <c r="B19" s="501"/>
      <c r="C19" s="500"/>
      <c r="D19" s="183" t="str">
        <f>+(DESCRIPCION!D16)</f>
        <v>Canales de comunicación interna inadecuados en el flujo de la información necesaria para el desarrollo de las operaciones</v>
      </c>
      <c r="E19" s="500"/>
      <c r="F19" s="500"/>
      <c r="G19" s="500"/>
      <c r="H19" s="500"/>
      <c r="I19" s="495"/>
      <c r="J19" s="495"/>
      <c r="K19" s="495"/>
      <c r="L19" s="495"/>
      <c r="M19" s="495"/>
    </row>
    <row r="20" spans="1:13" s="56" customFormat="1" ht="36" customHeight="1" x14ac:dyDescent="0.2">
      <c r="A20" s="143"/>
      <c r="B20" s="501">
        <f>+(PROBABILIDAD!A14)</f>
        <v>0</v>
      </c>
      <c r="C20" s="500" t="s">
        <v>269</v>
      </c>
      <c r="D20" s="183" t="e">
        <f>+(DESCRIPCION!#REF!)</f>
        <v>#REF!</v>
      </c>
      <c r="E20" s="500" t="str">
        <f>+(PROBABILIDAD!T14)</f>
        <v xml:space="preserve"> </v>
      </c>
      <c r="F20" s="500" t="str">
        <f>+(' IMPACTO RIESGOS CORRUPCION'!F34)</f>
        <v>CATASTROFICO</v>
      </c>
      <c r="G20" s="500" t="s">
        <v>271</v>
      </c>
      <c r="H20" s="500" t="s">
        <v>273</v>
      </c>
      <c r="I20" s="139"/>
      <c r="J20" s="139"/>
      <c r="K20" s="139"/>
      <c r="L20" s="139"/>
      <c r="M20" s="141"/>
    </row>
    <row r="21" spans="1:13" s="56" customFormat="1" ht="108.75" customHeight="1" x14ac:dyDescent="0.2">
      <c r="A21" s="143"/>
      <c r="B21" s="501"/>
      <c r="C21" s="500"/>
      <c r="D21" s="183" t="e">
        <f>+(DESCRIPCION!#REF!)</f>
        <v>#REF!</v>
      </c>
      <c r="E21" s="500"/>
      <c r="F21" s="500"/>
      <c r="G21" s="500"/>
      <c r="H21" s="500"/>
      <c r="I21" s="139"/>
      <c r="J21" s="139"/>
      <c r="K21" s="139"/>
      <c r="L21" s="139"/>
      <c r="M21" s="141"/>
    </row>
  </sheetData>
  <mergeCells count="54">
    <mergeCell ref="M1:M4"/>
    <mergeCell ref="A5:F5"/>
    <mergeCell ref="A1:A4"/>
    <mergeCell ref="J1:L1"/>
    <mergeCell ref="J2:L2"/>
    <mergeCell ref="J3:L3"/>
    <mergeCell ref="J4:L4"/>
    <mergeCell ref="B1:I2"/>
    <mergeCell ref="B3:I4"/>
    <mergeCell ref="B6:M6"/>
    <mergeCell ref="B7:M7"/>
    <mergeCell ref="G10:G12"/>
    <mergeCell ref="B13:B16"/>
    <mergeCell ref="C13:C16"/>
    <mergeCell ref="E13:E16"/>
    <mergeCell ref="F13:F16"/>
    <mergeCell ref="G13:G16"/>
    <mergeCell ref="A8:F8"/>
    <mergeCell ref="H10:H12"/>
    <mergeCell ref="H13:H16"/>
    <mergeCell ref="B10:B12"/>
    <mergeCell ref="C10:C12"/>
    <mergeCell ref="H20:H21"/>
    <mergeCell ref="F17:F19"/>
    <mergeCell ref="G17:G19"/>
    <mergeCell ref="H17:H19"/>
    <mergeCell ref="B20:B21"/>
    <mergeCell ref="C20:C21"/>
    <mergeCell ref="E20:E21"/>
    <mergeCell ref="F20:F21"/>
    <mergeCell ref="G20:G21"/>
    <mergeCell ref="B17:B19"/>
    <mergeCell ref="C17:C19"/>
    <mergeCell ref="E17:E19"/>
    <mergeCell ref="A10:A12"/>
    <mergeCell ref="A13:A16"/>
    <mergeCell ref="A17:A19"/>
    <mergeCell ref="E10:E12"/>
    <mergeCell ref="F10:F12"/>
    <mergeCell ref="I10:I12"/>
    <mergeCell ref="J10:J12"/>
    <mergeCell ref="K10:K12"/>
    <mergeCell ref="L10:L12"/>
    <mergeCell ref="M10:M12"/>
    <mergeCell ref="I13:I16"/>
    <mergeCell ref="J13:J16"/>
    <mergeCell ref="K13:K16"/>
    <mergeCell ref="L13:L16"/>
    <mergeCell ref="M13:M16"/>
    <mergeCell ref="I17:I19"/>
    <mergeCell ref="J17:J19"/>
    <mergeCell ref="K17:K19"/>
    <mergeCell ref="L17:L19"/>
    <mergeCell ref="M17:M19"/>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27"/>
      <c r="B1" s="223" t="s">
        <v>16</v>
      </c>
      <c r="C1" s="224"/>
      <c r="D1" s="3" t="s">
        <v>17</v>
      </c>
      <c r="E1" s="230"/>
    </row>
    <row r="2" spans="1:5" ht="15" customHeight="1" x14ac:dyDescent="0.25">
      <c r="A2" s="227"/>
      <c r="B2" s="225"/>
      <c r="C2" s="226"/>
      <c r="D2" s="3" t="s">
        <v>2</v>
      </c>
      <c r="E2" s="230"/>
    </row>
    <row r="3" spans="1:5" ht="30" customHeight="1" x14ac:dyDescent="0.25">
      <c r="A3" s="227"/>
      <c r="B3" s="223" t="s">
        <v>18</v>
      </c>
      <c r="C3" s="224"/>
      <c r="D3" s="3" t="s">
        <v>19</v>
      </c>
      <c r="E3" s="230"/>
    </row>
    <row r="4" spans="1:5" ht="15" customHeight="1" x14ac:dyDescent="0.25">
      <c r="A4" s="227"/>
      <c r="B4" s="225"/>
      <c r="C4" s="226"/>
      <c r="D4" s="3" t="s">
        <v>5</v>
      </c>
      <c r="E4" s="230"/>
    </row>
    <row r="5" spans="1:5" ht="15.75" thickBot="1" x14ac:dyDescent="0.3"/>
    <row r="6" spans="1:5" x14ac:dyDescent="0.25">
      <c r="A6" s="228" t="s">
        <v>20</v>
      </c>
      <c r="B6" s="229"/>
      <c r="C6" s="229"/>
      <c r="D6" s="229"/>
      <c r="E6" s="229"/>
    </row>
    <row r="7" spans="1:5" ht="30.75" thickBot="1" x14ac:dyDescent="0.3">
      <c r="A7" s="4" t="s">
        <v>21</v>
      </c>
      <c r="B7" s="5" t="s">
        <v>22</v>
      </c>
      <c r="C7" s="5" t="s">
        <v>23</v>
      </c>
      <c r="D7" s="10" t="s">
        <v>24</v>
      </c>
      <c r="E7" s="5" t="s">
        <v>25</v>
      </c>
    </row>
    <row r="8" spans="1:5" ht="45" x14ac:dyDescent="0.25">
      <c r="A8" s="12" t="s">
        <v>26</v>
      </c>
      <c r="B8" s="6" t="s">
        <v>27</v>
      </c>
      <c r="C8" s="6" t="s">
        <v>27</v>
      </c>
      <c r="D8" s="6" t="s">
        <v>27</v>
      </c>
      <c r="E8" s="7" t="s">
        <v>27</v>
      </c>
    </row>
    <row r="9" spans="1:5" ht="39" x14ac:dyDescent="0.25">
      <c r="A9" s="13" t="s">
        <v>28</v>
      </c>
      <c r="B9" s="8" t="s">
        <v>27</v>
      </c>
      <c r="C9" s="8" t="s">
        <v>27</v>
      </c>
      <c r="D9" s="8" t="s">
        <v>27</v>
      </c>
      <c r="E9" s="9" t="s">
        <v>27</v>
      </c>
    </row>
    <row r="10" spans="1:5" ht="30" x14ac:dyDescent="0.25">
      <c r="A10" s="11" t="s">
        <v>29</v>
      </c>
      <c r="B10" s="8" t="s">
        <v>27</v>
      </c>
      <c r="C10" s="8" t="s">
        <v>27</v>
      </c>
      <c r="D10" s="8" t="s">
        <v>27</v>
      </c>
      <c r="E10" s="9" t="s">
        <v>27</v>
      </c>
    </row>
    <row r="11" spans="1:5" ht="39" x14ac:dyDescent="0.25">
      <c r="A11" s="13" t="s">
        <v>30</v>
      </c>
      <c r="B11" s="8" t="s">
        <v>27</v>
      </c>
      <c r="C11" s="8" t="s">
        <v>27</v>
      </c>
      <c r="D11" s="8" t="s">
        <v>27</v>
      </c>
      <c r="E11" s="9" t="s">
        <v>27</v>
      </c>
    </row>
    <row r="12" spans="1:5" ht="51.75" x14ac:dyDescent="0.25">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34"/>
      <c r="B1" s="237" t="s">
        <v>0</v>
      </c>
      <c r="C1" s="238"/>
      <c r="D1" s="238"/>
      <c r="E1" s="238"/>
      <c r="F1" s="59" t="s">
        <v>1</v>
      </c>
      <c r="G1" s="241"/>
    </row>
    <row r="2" spans="1:7" x14ac:dyDescent="0.25">
      <c r="A2" s="235"/>
      <c r="B2" s="239"/>
      <c r="C2" s="240"/>
      <c r="D2" s="240"/>
      <c r="E2" s="240"/>
      <c r="F2" s="58" t="s">
        <v>32</v>
      </c>
      <c r="G2" s="242"/>
    </row>
    <row r="3" spans="1:7" x14ac:dyDescent="0.25">
      <c r="A3" s="235"/>
      <c r="B3" s="244" t="s">
        <v>33</v>
      </c>
      <c r="C3" s="245"/>
      <c r="D3" s="245"/>
      <c r="E3" s="245"/>
      <c r="F3" s="58" t="s">
        <v>4</v>
      </c>
      <c r="G3" s="242"/>
    </row>
    <row r="4" spans="1:7" ht="15.75" thickBot="1" x14ac:dyDescent="0.3">
      <c r="A4" s="236"/>
      <c r="B4" s="246"/>
      <c r="C4" s="247"/>
      <c r="D4" s="247"/>
      <c r="E4" s="247"/>
      <c r="F4" s="60" t="s">
        <v>5</v>
      </c>
      <c r="G4" s="243"/>
    </row>
    <row r="5" spans="1:7" ht="15.75" thickBot="1" x14ac:dyDescent="0.3"/>
    <row r="6" spans="1:7" s="70" customFormat="1" ht="15.75" x14ac:dyDescent="0.25">
      <c r="A6" s="248" t="s">
        <v>34</v>
      </c>
      <c r="B6" s="249"/>
      <c r="C6" s="249"/>
      <c r="D6" s="249"/>
      <c r="E6" s="249"/>
      <c r="F6" s="249"/>
      <c r="G6" s="250"/>
    </row>
    <row r="7" spans="1:7" ht="31.5" customHeight="1" x14ac:dyDescent="0.25">
      <c r="A7" s="51" t="s">
        <v>35</v>
      </c>
      <c r="B7" s="29" t="s">
        <v>36</v>
      </c>
      <c r="C7" s="65" t="s">
        <v>37</v>
      </c>
      <c r="D7" s="52" t="s">
        <v>38</v>
      </c>
      <c r="E7" s="29" t="s">
        <v>39</v>
      </c>
      <c r="F7" s="30" t="s">
        <v>40</v>
      </c>
      <c r="G7" s="30" t="s">
        <v>41</v>
      </c>
    </row>
    <row r="8" spans="1:7" ht="33" customHeight="1" x14ac:dyDescent="0.25">
      <c r="A8" s="231"/>
      <c r="B8" s="8"/>
      <c r="C8" s="8"/>
      <c r="D8" s="8"/>
      <c r="E8" s="8"/>
      <c r="F8" s="8"/>
      <c r="G8" s="9"/>
    </row>
    <row r="9" spans="1:7" ht="33" customHeight="1" x14ac:dyDescent="0.25">
      <c r="A9" s="232"/>
      <c r="B9" s="8"/>
      <c r="C9" s="8"/>
      <c r="D9" s="8"/>
      <c r="E9" s="8"/>
      <c r="F9" s="8"/>
      <c r="G9" s="9"/>
    </row>
    <row r="10" spans="1:7" ht="33" customHeight="1" x14ac:dyDescent="0.25">
      <c r="A10" s="232"/>
      <c r="B10" s="8"/>
      <c r="C10" s="8"/>
      <c r="D10" s="8"/>
      <c r="E10" s="8"/>
      <c r="F10" s="8"/>
      <c r="G10" s="9"/>
    </row>
    <row r="11" spans="1:7" ht="33" customHeight="1" x14ac:dyDescent="0.25">
      <c r="A11" s="232"/>
      <c r="B11" s="8"/>
      <c r="C11" s="8"/>
      <c r="D11" s="8"/>
      <c r="E11" s="8"/>
      <c r="F11" s="8"/>
      <c r="G11" s="9"/>
    </row>
    <row r="12" spans="1:7" ht="33" customHeight="1" x14ac:dyDescent="0.25">
      <c r="A12" s="232"/>
      <c r="B12" s="8"/>
      <c r="C12" s="8"/>
      <c r="D12" s="8"/>
      <c r="E12" s="8"/>
      <c r="F12" s="8"/>
      <c r="G12" s="9"/>
    </row>
    <row r="13" spans="1:7" ht="33" customHeight="1" x14ac:dyDescent="0.25">
      <c r="A13" s="232"/>
      <c r="B13" s="8"/>
      <c r="C13" s="8"/>
      <c r="D13" s="8"/>
      <c r="E13" s="8"/>
      <c r="F13" s="8"/>
      <c r="G13" s="9"/>
    </row>
    <row r="14" spans="1:7" ht="33" customHeight="1" x14ac:dyDescent="0.25">
      <c r="A14" s="232"/>
      <c r="B14" s="8"/>
      <c r="C14" s="8"/>
      <c r="D14" s="8"/>
      <c r="E14" s="8"/>
      <c r="F14" s="8"/>
      <c r="G14" s="9"/>
    </row>
    <row r="15" spans="1:7" ht="33" customHeight="1" x14ac:dyDescent="0.25">
      <c r="A15" s="232"/>
      <c r="B15" s="8"/>
      <c r="C15" s="8"/>
      <c r="D15" s="8"/>
      <c r="E15" s="8"/>
      <c r="F15" s="8"/>
      <c r="G15" s="9"/>
    </row>
    <row r="16" spans="1:7" ht="33" customHeight="1" x14ac:dyDescent="0.25">
      <c r="A16" s="232"/>
      <c r="B16" s="8"/>
      <c r="C16" s="8"/>
      <c r="D16" s="8"/>
      <c r="E16" s="8"/>
      <c r="F16" s="8"/>
      <c r="G16" s="9"/>
    </row>
    <row r="17" spans="1:7" ht="33" customHeight="1" x14ac:dyDescent="0.25">
      <c r="A17" s="232"/>
      <c r="B17" s="8"/>
      <c r="C17" s="8"/>
      <c r="D17" s="8"/>
      <c r="E17" s="8"/>
      <c r="F17" s="8"/>
      <c r="G17" s="9"/>
    </row>
    <row r="18" spans="1:7" ht="33" customHeight="1" thickBot="1" x14ac:dyDescent="0.3">
      <c r="A18" s="233"/>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topLeftCell="A8" workbookViewId="0">
      <pane xSplit="2" ySplit="1" topLeftCell="C9" activePane="bottomRight" state="frozen"/>
      <selection pane="topRight" activeCell="C8" sqref="C8"/>
      <selection pane="bottomLeft" activeCell="A9" sqref="A9"/>
      <selection pane="bottomRight" activeCell="A6" sqref="A6:S6"/>
    </sheetView>
  </sheetViews>
  <sheetFormatPr baseColWidth="10" defaultColWidth="11.42578125" defaultRowHeight="15" x14ac:dyDescent="0.25"/>
  <cols>
    <col min="1" max="1" width="5.140625" style="83" customWidth="1"/>
    <col min="2" max="2" width="40.42578125" style="83" customWidth="1"/>
    <col min="3" max="17" width="6.42578125" style="83" customWidth="1"/>
    <col min="18" max="18" width="8.140625" style="83" customWidth="1"/>
    <col min="19" max="19" width="10.7109375" style="92" customWidth="1"/>
  </cols>
  <sheetData>
    <row r="1" spans="1:20" ht="15" customHeight="1" thickBot="1" x14ac:dyDescent="0.3">
      <c r="A1" s="262"/>
      <c r="B1" s="262"/>
      <c r="C1" s="259" t="s">
        <v>0</v>
      </c>
      <c r="D1" s="259"/>
      <c r="E1" s="259"/>
      <c r="F1" s="259"/>
      <c r="G1" s="259"/>
      <c r="H1" s="259"/>
      <c r="I1" s="259"/>
      <c r="J1" s="259"/>
      <c r="K1" s="259"/>
      <c r="L1" s="259"/>
      <c r="M1" s="259"/>
      <c r="N1" s="263" t="s">
        <v>17</v>
      </c>
      <c r="O1" s="264"/>
      <c r="P1" s="264"/>
      <c r="Q1" s="265"/>
      <c r="R1" s="251"/>
      <c r="S1" s="251"/>
    </row>
    <row r="2" spans="1:20" ht="15" customHeight="1" thickBot="1" x14ac:dyDescent="0.3">
      <c r="A2" s="262"/>
      <c r="B2" s="262"/>
      <c r="C2" s="260"/>
      <c r="D2" s="260"/>
      <c r="E2" s="260"/>
      <c r="F2" s="260"/>
      <c r="G2" s="260"/>
      <c r="H2" s="260"/>
      <c r="I2" s="260"/>
      <c r="J2" s="260"/>
      <c r="K2" s="260"/>
      <c r="L2" s="260"/>
      <c r="M2" s="260"/>
      <c r="N2" s="263" t="s">
        <v>2</v>
      </c>
      <c r="O2" s="264"/>
      <c r="P2" s="264"/>
      <c r="Q2" s="265"/>
      <c r="R2" s="251"/>
      <c r="S2" s="251"/>
    </row>
    <row r="3" spans="1:20" ht="15" customHeight="1" thickBot="1" x14ac:dyDescent="0.3">
      <c r="A3" s="262"/>
      <c r="B3" s="262"/>
      <c r="C3" s="260" t="s">
        <v>42</v>
      </c>
      <c r="D3" s="260"/>
      <c r="E3" s="260"/>
      <c r="F3" s="260"/>
      <c r="G3" s="260"/>
      <c r="H3" s="260"/>
      <c r="I3" s="260"/>
      <c r="J3" s="260"/>
      <c r="K3" s="260"/>
      <c r="L3" s="260"/>
      <c r="M3" s="260"/>
      <c r="N3" s="263" t="s">
        <v>4</v>
      </c>
      <c r="O3" s="264"/>
      <c r="P3" s="264"/>
      <c r="Q3" s="265"/>
      <c r="R3" s="251"/>
      <c r="S3" s="251"/>
    </row>
    <row r="4" spans="1:20" ht="15.75" customHeight="1" thickBot="1" x14ac:dyDescent="0.3">
      <c r="A4" s="262"/>
      <c r="B4" s="262"/>
      <c r="C4" s="261"/>
      <c r="D4" s="261"/>
      <c r="E4" s="261"/>
      <c r="F4" s="261"/>
      <c r="G4" s="261"/>
      <c r="H4" s="261"/>
      <c r="I4" s="261"/>
      <c r="J4" s="261"/>
      <c r="K4" s="261"/>
      <c r="L4" s="261"/>
      <c r="M4" s="261"/>
      <c r="N4" s="263" t="s">
        <v>5</v>
      </c>
      <c r="O4" s="264"/>
      <c r="P4" s="264"/>
      <c r="Q4" s="265"/>
      <c r="R4" s="251"/>
      <c r="S4" s="251"/>
    </row>
    <row r="5" spans="1:20" ht="15.75" customHeight="1" x14ac:dyDescent="0.25">
      <c r="A5" s="86"/>
      <c r="B5" s="86"/>
      <c r="C5" s="87"/>
      <c r="D5" s="87"/>
      <c r="E5" s="87"/>
      <c r="F5" s="87"/>
      <c r="G5" s="87"/>
      <c r="H5" s="87"/>
      <c r="I5" s="87"/>
      <c r="J5" s="87"/>
      <c r="K5" s="87"/>
      <c r="L5" s="87"/>
      <c r="M5" s="87"/>
      <c r="N5" s="88"/>
      <c r="O5" s="88"/>
      <c r="P5" s="88"/>
      <c r="Q5" s="88"/>
      <c r="R5" s="89"/>
      <c r="S5" s="90"/>
    </row>
    <row r="6" spans="1:20" s="1" customFormat="1" ht="27" customHeight="1" x14ac:dyDescent="0.2">
      <c r="A6" s="255" t="s">
        <v>43</v>
      </c>
      <c r="B6" s="255"/>
      <c r="C6" s="255"/>
      <c r="D6" s="255"/>
      <c r="E6" s="255"/>
      <c r="F6" s="255"/>
      <c r="G6" s="255"/>
      <c r="H6" s="255"/>
      <c r="I6" s="255"/>
      <c r="J6" s="255"/>
      <c r="K6" s="255"/>
      <c r="L6" s="255"/>
      <c r="M6" s="255"/>
      <c r="N6" s="255"/>
      <c r="O6" s="255"/>
      <c r="P6" s="255"/>
      <c r="Q6" s="255"/>
      <c r="R6" s="255"/>
      <c r="S6" s="255"/>
    </row>
    <row r="7" spans="1:20" s="1" customFormat="1" ht="81" customHeight="1" x14ac:dyDescent="0.2">
      <c r="A7" s="256" t="s">
        <v>44</v>
      </c>
      <c r="B7" s="257"/>
      <c r="C7" s="257"/>
      <c r="D7" s="257"/>
      <c r="E7" s="257"/>
      <c r="F7" s="257"/>
      <c r="G7" s="257"/>
      <c r="H7" s="257"/>
      <c r="I7" s="257"/>
      <c r="J7" s="257"/>
      <c r="K7" s="257"/>
      <c r="L7" s="257"/>
      <c r="M7" s="257"/>
      <c r="N7" s="257"/>
      <c r="O7" s="257"/>
      <c r="P7" s="257"/>
      <c r="Q7" s="257"/>
      <c r="R7" s="257"/>
      <c r="S7" s="258"/>
    </row>
    <row r="8" spans="1:20" s="1" customFormat="1" ht="28.5" customHeight="1" x14ac:dyDescent="0.25">
      <c r="A8" s="252" t="s">
        <v>45</v>
      </c>
      <c r="B8" s="253"/>
      <c r="C8" s="253"/>
      <c r="D8" s="253"/>
      <c r="E8" s="253"/>
      <c r="F8" s="253"/>
      <c r="G8" s="253"/>
      <c r="H8" s="253"/>
      <c r="I8" s="253"/>
      <c r="J8" s="253"/>
      <c r="K8" s="253"/>
      <c r="L8" s="253"/>
      <c r="M8" s="253"/>
      <c r="N8" s="253"/>
      <c r="O8" s="253"/>
      <c r="P8" s="253"/>
      <c r="Q8" s="253"/>
      <c r="R8" s="253"/>
      <c r="S8" s="254"/>
    </row>
    <row r="9" spans="1:20" s="82" customFormat="1" ht="30" x14ac:dyDescent="0.25">
      <c r="A9" s="84" t="s">
        <v>46</v>
      </c>
      <c r="B9" s="84" t="s">
        <v>47</v>
      </c>
      <c r="C9" s="84" t="s">
        <v>48</v>
      </c>
      <c r="D9" s="84" t="s">
        <v>49</v>
      </c>
      <c r="E9" s="84" t="s">
        <v>50</v>
      </c>
      <c r="F9" s="84" t="s">
        <v>51</v>
      </c>
      <c r="G9" s="84" t="s">
        <v>52</v>
      </c>
      <c r="H9" s="84" t="s">
        <v>53</v>
      </c>
      <c r="I9" s="84" t="s">
        <v>54</v>
      </c>
      <c r="J9" s="84" t="s">
        <v>55</v>
      </c>
      <c r="K9" s="84" t="s">
        <v>56</v>
      </c>
      <c r="L9" s="84" t="s">
        <v>57</v>
      </c>
      <c r="M9" s="84" t="s">
        <v>58</v>
      </c>
      <c r="N9" s="84" t="s">
        <v>59</v>
      </c>
      <c r="O9" s="84" t="s">
        <v>60</v>
      </c>
      <c r="P9" s="84" t="s">
        <v>61</v>
      </c>
      <c r="Q9" s="84" t="s">
        <v>62</v>
      </c>
      <c r="R9" s="84" t="s">
        <v>63</v>
      </c>
      <c r="S9" s="91" t="s">
        <v>64</v>
      </c>
    </row>
    <row r="10" spans="1:20" ht="39.75" customHeight="1" x14ac:dyDescent="0.25">
      <c r="A10" s="166">
        <v>1</v>
      </c>
      <c r="B10" s="159" t="str">
        <f>CONTEXTO!B10</f>
        <v>Cambios de Gobierno</v>
      </c>
      <c r="C10" s="166">
        <v>5</v>
      </c>
      <c r="D10" s="166">
        <v>4</v>
      </c>
      <c r="E10" s="166">
        <v>4</v>
      </c>
      <c r="F10" s="166">
        <v>5</v>
      </c>
      <c r="G10" s="166">
        <v>5</v>
      </c>
      <c r="H10" s="166">
        <v>4</v>
      </c>
      <c r="I10" s="166">
        <v>4</v>
      </c>
      <c r="J10" s="166">
        <v>3</v>
      </c>
      <c r="K10" s="166"/>
      <c r="L10" s="166"/>
      <c r="M10" s="166"/>
      <c r="N10" s="166"/>
      <c r="O10" s="166"/>
      <c r="P10" s="166"/>
      <c r="Q10" s="85"/>
      <c r="R10" s="93">
        <f>SUM(C10:Q10)</f>
        <v>34</v>
      </c>
      <c r="S10" s="94">
        <f>IF(ISERROR(AVERAGE(C10:Q10)),0,AVERAGE(C10:Q10))</f>
        <v>4.25</v>
      </c>
      <c r="T10" s="95"/>
    </row>
    <row r="11" spans="1:20" ht="33" customHeight="1" x14ac:dyDescent="0.25">
      <c r="A11" s="166">
        <v>2</v>
      </c>
      <c r="B11" s="199" t="str">
        <f>CONTEXTO!B11</f>
        <v>Problemas de orden público, responsabilidad social ignorada</v>
      </c>
      <c r="C11" s="166">
        <v>3</v>
      </c>
      <c r="D11" s="166">
        <v>3</v>
      </c>
      <c r="E11" s="166">
        <v>4</v>
      </c>
      <c r="F11" s="166">
        <v>2</v>
      </c>
      <c r="G11" s="166">
        <v>4</v>
      </c>
      <c r="H11" s="166">
        <v>4</v>
      </c>
      <c r="I11" s="166">
        <v>4</v>
      </c>
      <c r="J11" s="166">
        <v>4</v>
      </c>
      <c r="K11" s="166"/>
      <c r="L11" s="166"/>
      <c r="M11" s="166"/>
      <c r="N11" s="166"/>
      <c r="O11" s="166"/>
      <c r="P11" s="166"/>
      <c r="Q11" s="85"/>
      <c r="R11" s="93">
        <f>SUM(C11:Q11)</f>
        <v>28</v>
      </c>
      <c r="S11" s="94">
        <f t="shared" ref="S11:S33" si="0">IF(ISERROR(AVERAGE(C11:Q11)),0,AVERAGE(C11:Q11))</f>
        <v>3.5</v>
      </c>
      <c r="T11" s="41"/>
    </row>
    <row r="12" spans="1:20" ht="39.75" customHeight="1" x14ac:dyDescent="0.25">
      <c r="A12" s="166">
        <v>3</v>
      </c>
      <c r="B12" s="199" t="str">
        <f>CONTEXTO!B12</f>
        <v>Gobierno en línea obsoleto</v>
      </c>
      <c r="C12" s="166">
        <v>1</v>
      </c>
      <c r="D12" s="166">
        <v>2</v>
      </c>
      <c r="E12" s="166">
        <v>3</v>
      </c>
      <c r="F12" s="166">
        <v>2</v>
      </c>
      <c r="G12" s="166">
        <v>4</v>
      </c>
      <c r="H12" s="166">
        <v>3</v>
      </c>
      <c r="I12" s="166">
        <v>3</v>
      </c>
      <c r="J12" s="166">
        <v>1</v>
      </c>
      <c r="K12" s="166"/>
      <c r="L12" s="166"/>
      <c r="M12" s="166"/>
      <c r="N12" s="166"/>
      <c r="O12" s="166"/>
      <c r="P12" s="166"/>
      <c r="Q12" s="85"/>
      <c r="R12" s="93">
        <f t="shared" ref="R12:R33" si="1">SUM(C12:Q12)</f>
        <v>19</v>
      </c>
      <c r="S12" s="94">
        <f t="shared" si="0"/>
        <v>2.375</v>
      </c>
      <c r="T12" s="41"/>
    </row>
    <row r="13" spans="1:20" ht="35.25" customHeight="1" x14ac:dyDescent="0.25">
      <c r="A13" s="166">
        <v>4</v>
      </c>
      <c r="B13" s="199" t="str">
        <f>CONTEXTO!B13</f>
        <v xml:space="preserve">Emisiones y residuos, Catástrofes naturales 
</v>
      </c>
      <c r="C13" s="166">
        <v>2</v>
      </c>
      <c r="D13" s="166">
        <v>1</v>
      </c>
      <c r="E13" s="166">
        <v>2</v>
      </c>
      <c r="F13" s="166">
        <v>1</v>
      </c>
      <c r="G13" s="166">
        <v>2</v>
      </c>
      <c r="H13" s="166">
        <v>2</v>
      </c>
      <c r="I13" s="166">
        <v>1</v>
      </c>
      <c r="J13" s="166">
        <v>2</v>
      </c>
      <c r="K13" s="166"/>
      <c r="L13" s="166"/>
      <c r="M13" s="166"/>
      <c r="N13" s="166"/>
      <c r="O13" s="166"/>
      <c r="P13" s="166"/>
      <c r="Q13" s="85"/>
      <c r="R13" s="93">
        <f t="shared" si="1"/>
        <v>13</v>
      </c>
      <c r="S13" s="94">
        <f t="shared" si="0"/>
        <v>1.625</v>
      </c>
      <c r="T13" s="200"/>
    </row>
    <row r="14" spans="1:20" ht="27" customHeight="1" x14ac:dyDescent="0.25">
      <c r="A14" s="166">
        <v>5</v>
      </c>
      <c r="B14" s="199" t="str">
        <f>CONTEXTO!B14</f>
        <v xml:space="preserve">Cambios en la normatividad externa </v>
      </c>
      <c r="C14" s="166">
        <v>4</v>
      </c>
      <c r="D14" s="166">
        <v>5</v>
      </c>
      <c r="E14" s="166">
        <v>5</v>
      </c>
      <c r="F14" s="166">
        <v>5</v>
      </c>
      <c r="G14" s="166">
        <v>4</v>
      </c>
      <c r="H14" s="166">
        <v>4</v>
      </c>
      <c r="I14" s="166">
        <v>4</v>
      </c>
      <c r="J14" s="166">
        <v>3</v>
      </c>
      <c r="K14" s="166"/>
      <c r="L14" s="166"/>
      <c r="M14" s="166"/>
      <c r="N14" s="166"/>
      <c r="O14" s="166"/>
      <c r="P14" s="166"/>
      <c r="Q14" s="85"/>
      <c r="R14" s="93">
        <f t="shared" si="1"/>
        <v>34</v>
      </c>
      <c r="S14" s="94">
        <f t="shared" si="0"/>
        <v>4.25</v>
      </c>
      <c r="T14" s="95"/>
    </row>
    <row r="15" spans="1:20" ht="39.75" customHeight="1" x14ac:dyDescent="0.25">
      <c r="A15" s="166">
        <v>6</v>
      </c>
      <c r="B15" s="160"/>
      <c r="C15" s="166"/>
      <c r="D15" s="166"/>
      <c r="E15" s="166"/>
      <c r="F15" s="166"/>
      <c r="G15" s="166"/>
      <c r="H15" s="166"/>
      <c r="I15" s="166"/>
      <c r="J15" s="166"/>
      <c r="K15" s="166"/>
      <c r="L15" s="166"/>
      <c r="M15" s="166"/>
      <c r="N15" s="166"/>
      <c r="O15" s="166"/>
      <c r="P15" s="166"/>
      <c r="Q15" s="85"/>
      <c r="R15" s="93">
        <f t="shared" si="1"/>
        <v>0</v>
      </c>
      <c r="S15" s="94">
        <f t="shared" si="0"/>
        <v>0</v>
      </c>
      <c r="T15" s="41"/>
    </row>
    <row r="16" spans="1:20" ht="39.75" customHeight="1" x14ac:dyDescent="0.25">
      <c r="A16" s="166">
        <v>7</v>
      </c>
      <c r="B16" s="161" t="str">
        <f>CONTEXTO!D10</f>
        <v>Uso inadecuado de Recursos de Inversión, Infraestructura deficiente.</v>
      </c>
      <c r="C16" s="166">
        <v>5</v>
      </c>
      <c r="D16" s="166">
        <v>4</v>
      </c>
      <c r="E16" s="166">
        <v>4</v>
      </c>
      <c r="F16" s="166">
        <v>3</v>
      </c>
      <c r="G16" s="166">
        <v>4</v>
      </c>
      <c r="H16" s="166">
        <v>5</v>
      </c>
      <c r="I16" s="166">
        <v>5</v>
      </c>
      <c r="J16" s="166">
        <v>5</v>
      </c>
      <c r="K16" s="166"/>
      <c r="L16" s="166"/>
      <c r="M16" s="166"/>
      <c r="N16" s="166"/>
      <c r="O16" s="166"/>
      <c r="P16" s="166"/>
      <c r="Q16" s="85"/>
      <c r="R16" s="93">
        <f t="shared" si="1"/>
        <v>35</v>
      </c>
      <c r="S16" s="94">
        <f t="shared" si="0"/>
        <v>4.375</v>
      </c>
      <c r="T16" s="168"/>
    </row>
    <row r="17" spans="1:20" ht="47.25" customHeight="1" x14ac:dyDescent="0.25">
      <c r="A17" s="166">
        <v>8</v>
      </c>
      <c r="B17" s="161" t="str">
        <f>CONTEXTO!D11</f>
        <v xml:space="preserve">Talento humano sin direccionamiento adecuado , condiciones inadecuadas de seguridad y salud en el trabajo. </v>
      </c>
      <c r="C17" s="166">
        <v>4</v>
      </c>
      <c r="D17" s="166">
        <v>5</v>
      </c>
      <c r="E17" s="166">
        <v>4</v>
      </c>
      <c r="F17" s="166">
        <v>4</v>
      </c>
      <c r="G17" s="166">
        <v>4</v>
      </c>
      <c r="H17" s="166">
        <v>4</v>
      </c>
      <c r="I17" s="166">
        <v>4</v>
      </c>
      <c r="J17" s="166">
        <v>4</v>
      </c>
      <c r="K17" s="166"/>
      <c r="L17" s="166"/>
      <c r="M17" s="166"/>
      <c r="N17" s="166"/>
      <c r="O17" s="166"/>
      <c r="P17" s="166"/>
      <c r="Q17" s="85"/>
      <c r="R17" s="93">
        <f t="shared" si="1"/>
        <v>33</v>
      </c>
      <c r="S17" s="94">
        <f t="shared" si="0"/>
        <v>4.125</v>
      </c>
      <c r="T17" s="41"/>
    </row>
    <row r="18" spans="1:20" ht="20.25" customHeight="1" x14ac:dyDescent="0.25">
      <c r="A18" s="166">
        <v>9</v>
      </c>
      <c r="B18" s="161" t="str">
        <f>CONTEXTO!D12</f>
        <v>Equipos ofimáticos obsoletos</v>
      </c>
      <c r="C18" s="166">
        <v>5</v>
      </c>
      <c r="D18" s="166">
        <v>3</v>
      </c>
      <c r="E18" s="166">
        <v>3</v>
      </c>
      <c r="F18" s="166">
        <v>4</v>
      </c>
      <c r="G18" s="166">
        <v>3</v>
      </c>
      <c r="H18" s="166">
        <v>3</v>
      </c>
      <c r="I18" s="166">
        <v>3</v>
      </c>
      <c r="J18" s="166">
        <v>3</v>
      </c>
      <c r="K18" s="166"/>
      <c r="L18" s="166"/>
      <c r="M18" s="166"/>
      <c r="N18" s="166"/>
      <c r="O18" s="166"/>
      <c r="P18" s="166"/>
      <c r="Q18" s="85"/>
      <c r="R18" s="93">
        <f t="shared" si="1"/>
        <v>27</v>
      </c>
      <c r="S18" s="94">
        <f t="shared" si="0"/>
        <v>3.375</v>
      </c>
      <c r="T18" s="41"/>
    </row>
    <row r="19" spans="1:20" ht="39.75" customHeight="1" x14ac:dyDescent="0.25">
      <c r="A19" s="166">
        <v>10</v>
      </c>
      <c r="B19" s="161" t="str">
        <f>CONTEXTO!D13</f>
        <v>Direccionamiento estratégico y planeación deficiente al liderazgo de los servidores públicos</v>
      </c>
      <c r="C19" s="166">
        <v>5</v>
      </c>
      <c r="D19" s="166">
        <v>5</v>
      </c>
      <c r="E19" s="166">
        <v>5</v>
      </c>
      <c r="F19" s="166">
        <v>5</v>
      </c>
      <c r="G19" s="166">
        <v>4</v>
      </c>
      <c r="H19" s="166">
        <v>5</v>
      </c>
      <c r="I19" s="166">
        <v>5</v>
      </c>
      <c r="J19" s="166">
        <v>4</v>
      </c>
      <c r="K19" s="166"/>
      <c r="L19" s="166"/>
      <c r="M19" s="166"/>
      <c r="N19" s="166"/>
      <c r="O19" s="166"/>
      <c r="P19" s="166"/>
      <c r="Q19" s="85"/>
      <c r="R19" s="93">
        <f t="shared" si="1"/>
        <v>38</v>
      </c>
      <c r="S19" s="94">
        <f t="shared" si="0"/>
        <v>4.75</v>
      </c>
      <c r="T19" s="168"/>
    </row>
    <row r="20" spans="1:20" ht="39.75" customHeight="1" x14ac:dyDescent="0.25">
      <c r="A20" s="166">
        <v>11</v>
      </c>
      <c r="B20" s="161" t="str">
        <f>CONTEXTO!D14</f>
        <v>Canales de comunicación interna inadecuados en el flujo de la información necesaria para el desarrollo de las operaciones</v>
      </c>
      <c r="C20" s="166">
        <v>4</v>
      </c>
      <c r="D20" s="166">
        <v>3</v>
      </c>
      <c r="E20" s="166">
        <v>4</v>
      </c>
      <c r="F20" s="166">
        <v>4</v>
      </c>
      <c r="G20" s="166">
        <v>4</v>
      </c>
      <c r="H20" s="166">
        <v>4</v>
      </c>
      <c r="I20" s="166">
        <v>4</v>
      </c>
      <c r="J20" s="166">
        <v>4</v>
      </c>
      <c r="K20" s="166"/>
      <c r="L20" s="166"/>
      <c r="M20" s="166"/>
      <c r="N20" s="166"/>
      <c r="O20" s="166"/>
      <c r="P20" s="166"/>
      <c r="Q20" s="85"/>
      <c r="R20" s="93">
        <f t="shared" si="1"/>
        <v>31</v>
      </c>
      <c r="S20" s="94">
        <f t="shared" si="0"/>
        <v>3.875</v>
      </c>
      <c r="T20" s="41"/>
    </row>
    <row r="21" spans="1:20" ht="61.5" customHeight="1" x14ac:dyDescent="0.25">
      <c r="A21" s="166">
        <v>12</v>
      </c>
      <c r="B21" s="161"/>
      <c r="C21" s="166"/>
      <c r="D21" s="166"/>
      <c r="E21" s="166"/>
      <c r="F21" s="166"/>
      <c r="G21" s="166"/>
      <c r="H21" s="166"/>
      <c r="I21" s="166"/>
      <c r="J21" s="166"/>
      <c r="K21" s="166"/>
      <c r="L21" s="166"/>
      <c r="M21" s="166"/>
      <c r="N21" s="166"/>
      <c r="O21" s="166"/>
      <c r="P21" s="166"/>
      <c r="Q21" s="85"/>
      <c r="R21" s="93">
        <f t="shared" si="1"/>
        <v>0</v>
      </c>
      <c r="S21" s="94">
        <f t="shared" si="0"/>
        <v>0</v>
      </c>
      <c r="T21" s="41"/>
    </row>
    <row r="22" spans="1:20" ht="60" customHeight="1" x14ac:dyDescent="0.25">
      <c r="A22" s="166">
        <v>13</v>
      </c>
      <c r="B22" s="161"/>
      <c r="C22" s="166"/>
      <c r="D22" s="166"/>
      <c r="E22" s="166"/>
      <c r="F22" s="166"/>
      <c r="G22" s="166"/>
      <c r="H22" s="166"/>
      <c r="I22" s="166"/>
      <c r="J22" s="166"/>
      <c r="K22" s="166"/>
      <c r="L22" s="166"/>
      <c r="M22" s="166"/>
      <c r="N22" s="166"/>
      <c r="O22" s="166"/>
      <c r="P22" s="166"/>
      <c r="Q22" s="85"/>
      <c r="R22" s="93">
        <f t="shared" si="1"/>
        <v>0</v>
      </c>
      <c r="S22" s="94">
        <f t="shared" si="0"/>
        <v>0</v>
      </c>
      <c r="T22" s="41"/>
    </row>
    <row r="23" spans="1:20" ht="39.75" customHeight="1" x14ac:dyDescent="0.25">
      <c r="A23" s="166">
        <v>14</v>
      </c>
      <c r="B23" s="161"/>
      <c r="C23" s="166"/>
      <c r="D23" s="166"/>
      <c r="E23" s="166"/>
      <c r="F23" s="166"/>
      <c r="G23" s="166"/>
      <c r="H23" s="166"/>
      <c r="I23" s="166"/>
      <c r="J23" s="166"/>
      <c r="K23" s="166"/>
      <c r="L23" s="166"/>
      <c r="M23" s="166"/>
      <c r="N23" s="166"/>
      <c r="O23" s="166"/>
      <c r="P23" s="166"/>
      <c r="Q23" s="85"/>
      <c r="R23" s="93">
        <f t="shared" si="1"/>
        <v>0</v>
      </c>
      <c r="S23" s="94">
        <f t="shared" si="0"/>
        <v>0</v>
      </c>
      <c r="T23" s="41"/>
    </row>
    <row r="24" spans="1:20" ht="39.75" customHeight="1" x14ac:dyDescent="0.25">
      <c r="A24" s="166">
        <v>15</v>
      </c>
      <c r="B24" s="161"/>
      <c r="C24" s="166"/>
      <c r="D24" s="166"/>
      <c r="E24" s="166"/>
      <c r="F24" s="166"/>
      <c r="G24" s="166"/>
      <c r="H24" s="166"/>
      <c r="I24" s="166"/>
      <c r="J24" s="166"/>
      <c r="K24" s="166"/>
      <c r="L24" s="166"/>
      <c r="M24" s="166"/>
      <c r="N24" s="166"/>
      <c r="O24" s="166"/>
      <c r="P24" s="166"/>
      <c r="Q24" s="85"/>
      <c r="R24" s="93">
        <f t="shared" si="1"/>
        <v>0</v>
      </c>
      <c r="S24" s="94">
        <f t="shared" si="0"/>
        <v>0</v>
      </c>
      <c r="T24" s="41"/>
    </row>
    <row r="25" spans="1:20" ht="48.75" customHeight="1" x14ac:dyDescent="0.25">
      <c r="A25" s="166">
        <v>16</v>
      </c>
      <c r="B25" s="162"/>
      <c r="C25" s="166"/>
      <c r="D25" s="166"/>
      <c r="E25" s="166"/>
      <c r="F25" s="166"/>
      <c r="G25" s="166"/>
      <c r="H25" s="166"/>
      <c r="I25" s="166"/>
      <c r="J25" s="166"/>
      <c r="K25" s="166"/>
      <c r="L25" s="166"/>
      <c r="M25" s="166"/>
      <c r="N25" s="166"/>
      <c r="O25" s="166"/>
      <c r="P25" s="166"/>
      <c r="Q25" s="85"/>
      <c r="R25" s="93">
        <f t="shared" si="1"/>
        <v>0</v>
      </c>
      <c r="S25" s="94">
        <f t="shared" si="0"/>
        <v>0</v>
      </c>
      <c r="T25" s="41"/>
    </row>
    <row r="26" spans="1:20" ht="39.75" customHeight="1" x14ac:dyDescent="0.25">
      <c r="A26" s="166">
        <v>17</v>
      </c>
      <c r="B26" s="163"/>
      <c r="C26" s="166"/>
      <c r="D26" s="166"/>
      <c r="E26" s="166"/>
      <c r="F26" s="166"/>
      <c r="G26" s="166"/>
      <c r="H26" s="166"/>
      <c r="I26" s="166"/>
      <c r="J26" s="166"/>
      <c r="K26" s="166"/>
      <c r="L26" s="166"/>
      <c r="M26" s="166"/>
      <c r="N26" s="166"/>
      <c r="O26" s="166"/>
      <c r="P26" s="166"/>
      <c r="Q26" s="85"/>
      <c r="R26" s="93">
        <f t="shared" si="1"/>
        <v>0</v>
      </c>
      <c r="S26" s="94">
        <f t="shared" si="0"/>
        <v>0</v>
      </c>
      <c r="T26" s="41"/>
    </row>
    <row r="27" spans="1:20" ht="39.75" customHeight="1" x14ac:dyDescent="0.25">
      <c r="A27" s="166">
        <v>18</v>
      </c>
      <c r="B27" s="163"/>
      <c r="C27" s="166"/>
      <c r="D27" s="166"/>
      <c r="E27" s="166"/>
      <c r="F27" s="166"/>
      <c r="G27" s="166"/>
      <c r="H27" s="166"/>
      <c r="I27" s="166"/>
      <c r="J27" s="166"/>
      <c r="K27" s="166"/>
      <c r="L27" s="166"/>
      <c r="M27" s="166"/>
      <c r="N27" s="166"/>
      <c r="O27" s="166"/>
      <c r="P27" s="166"/>
      <c r="Q27" s="85"/>
      <c r="R27" s="93">
        <f t="shared" si="1"/>
        <v>0</v>
      </c>
      <c r="S27" s="94">
        <f t="shared" si="0"/>
        <v>0</v>
      </c>
      <c r="T27" s="41"/>
    </row>
    <row r="28" spans="1:20" ht="39" customHeight="1" x14ac:dyDescent="0.25">
      <c r="A28" s="166">
        <v>19</v>
      </c>
      <c r="B28" s="164" t="str">
        <f>CONTEXTO!F10</f>
        <v>Descripción del alcance y objetivos del proceso desactualizados</v>
      </c>
      <c r="C28" s="166">
        <v>4</v>
      </c>
      <c r="D28" s="166">
        <v>5</v>
      </c>
      <c r="E28" s="166">
        <v>4</v>
      </c>
      <c r="F28" s="166">
        <v>5</v>
      </c>
      <c r="G28" s="166">
        <v>5</v>
      </c>
      <c r="H28" s="166">
        <v>5</v>
      </c>
      <c r="I28" s="166">
        <v>4</v>
      </c>
      <c r="J28" s="166">
        <v>3</v>
      </c>
      <c r="K28" s="166"/>
      <c r="L28" s="166"/>
      <c r="M28" s="166"/>
      <c r="N28" s="166"/>
      <c r="O28" s="166"/>
      <c r="P28" s="166"/>
      <c r="Q28" s="85"/>
      <c r="R28" s="93">
        <f t="shared" si="1"/>
        <v>35</v>
      </c>
      <c r="S28" s="94">
        <f t="shared" si="0"/>
        <v>4.375</v>
      </c>
      <c r="T28" s="95"/>
    </row>
    <row r="29" spans="1:20" ht="39.75" customHeight="1" x14ac:dyDescent="0.25">
      <c r="A29" s="166">
        <v>20</v>
      </c>
      <c r="B29" s="164" t="str">
        <f>CONTEXTO!F11</f>
        <v>Relación imprecisa con otros procesos en cuanto a insumos, proveedores, productos, usuarios o clientes</v>
      </c>
      <c r="C29" s="166">
        <v>1</v>
      </c>
      <c r="D29" s="166">
        <v>3</v>
      </c>
      <c r="E29" s="166">
        <v>3</v>
      </c>
      <c r="F29" s="166">
        <v>1</v>
      </c>
      <c r="G29" s="166">
        <v>3</v>
      </c>
      <c r="H29" s="166">
        <v>2</v>
      </c>
      <c r="I29" s="166">
        <v>3</v>
      </c>
      <c r="J29" s="166">
        <v>4</v>
      </c>
      <c r="K29" s="166"/>
      <c r="L29" s="166"/>
      <c r="M29" s="166"/>
      <c r="N29" s="166"/>
      <c r="O29" s="166"/>
      <c r="P29" s="166"/>
      <c r="Q29" s="85"/>
      <c r="R29" s="93">
        <f t="shared" si="1"/>
        <v>20</v>
      </c>
      <c r="S29" s="94">
        <f t="shared" si="0"/>
        <v>2.5</v>
      </c>
      <c r="T29" s="200"/>
    </row>
    <row r="30" spans="1:20" ht="37.5" customHeight="1" x14ac:dyDescent="0.25">
      <c r="A30" s="166">
        <v>21</v>
      </c>
      <c r="B30" s="164" t="str">
        <f>CONTEXTO!F12</f>
        <v>Procedimientos impertienentes al proceso</v>
      </c>
      <c r="C30" s="166">
        <v>3</v>
      </c>
      <c r="D30" s="166">
        <v>4</v>
      </c>
      <c r="E30" s="166">
        <v>4</v>
      </c>
      <c r="F30" s="166">
        <v>5</v>
      </c>
      <c r="G30" s="166">
        <v>5</v>
      </c>
      <c r="H30" s="166">
        <v>4</v>
      </c>
      <c r="I30" s="166">
        <v>3</v>
      </c>
      <c r="J30" s="166">
        <v>3</v>
      </c>
      <c r="K30" s="166"/>
      <c r="L30" s="166"/>
      <c r="M30" s="166"/>
      <c r="N30" s="166"/>
      <c r="O30" s="166"/>
      <c r="P30" s="166"/>
      <c r="Q30" s="85"/>
      <c r="R30" s="93">
        <f t="shared" si="1"/>
        <v>31</v>
      </c>
      <c r="S30" s="94">
        <f t="shared" si="0"/>
        <v>3.875</v>
      </c>
      <c r="T30" s="41"/>
    </row>
    <row r="31" spans="1:20" ht="47.25" customHeight="1" x14ac:dyDescent="0.25">
      <c r="A31" s="166">
        <v>22</v>
      </c>
      <c r="B31" s="164" t="str">
        <f>CONTEXTO!F13</f>
        <v xml:space="preserve">Funcionarios desinteresados frente al proceso </v>
      </c>
      <c r="C31" s="166">
        <v>5</v>
      </c>
      <c r="D31" s="166">
        <v>4</v>
      </c>
      <c r="E31" s="166">
        <v>5</v>
      </c>
      <c r="F31" s="166">
        <v>5</v>
      </c>
      <c r="G31" s="166">
        <v>4</v>
      </c>
      <c r="H31" s="166">
        <v>4</v>
      </c>
      <c r="I31" s="166">
        <v>4</v>
      </c>
      <c r="J31" s="166">
        <v>5</v>
      </c>
      <c r="K31" s="166"/>
      <c r="L31" s="166"/>
      <c r="M31" s="166"/>
      <c r="N31" s="166"/>
      <c r="O31" s="166"/>
      <c r="P31" s="166"/>
      <c r="Q31" s="85"/>
      <c r="R31" s="85">
        <f t="shared" si="1"/>
        <v>36</v>
      </c>
      <c r="S31" s="167">
        <f t="shared" si="0"/>
        <v>4.5</v>
      </c>
      <c r="T31" s="168"/>
    </row>
    <row r="32" spans="1:20" ht="60.75" customHeight="1" x14ac:dyDescent="0.25">
      <c r="A32" s="166">
        <v>23</v>
      </c>
      <c r="B32" s="164" t="str">
        <f>CONTEXTO!F14</f>
        <v xml:space="preserve">Información sin proteger para garantizar el funcionamiento interno de cada proceso, como el de cara al ciudadano. </v>
      </c>
      <c r="C32" s="166">
        <v>4</v>
      </c>
      <c r="D32" s="166">
        <v>2</v>
      </c>
      <c r="E32" s="166">
        <v>4</v>
      </c>
      <c r="F32" s="166">
        <v>3</v>
      </c>
      <c r="G32" s="166">
        <v>4</v>
      </c>
      <c r="H32" s="166">
        <v>4</v>
      </c>
      <c r="I32" s="166">
        <v>1</v>
      </c>
      <c r="J32" s="166">
        <v>2</v>
      </c>
      <c r="K32" s="166"/>
      <c r="L32" s="166"/>
      <c r="M32" s="166"/>
      <c r="N32" s="166"/>
      <c r="O32" s="166"/>
      <c r="P32" s="166"/>
      <c r="Q32" s="85"/>
      <c r="R32" s="85">
        <f t="shared" si="1"/>
        <v>24</v>
      </c>
      <c r="S32" s="167">
        <f t="shared" si="0"/>
        <v>3</v>
      </c>
      <c r="T32" s="41"/>
    </row>
    <row r="33" spans="1:19" ht="54.75" customHeight="1" x14ac:dyDescent="0.25">
      <c r="A33" s="166">
        <v>24</v>
      </c>
      <c r="B33" s="165"/>
      <c r="C33" s="166"/>
      <c r="D33" s="166"/>
      <c r="E33" s="166"/>
      <c r="F33" s="166"/>
      <c r="G33" s="166"/>
      <c r="H33" s="166"/>
      <c r="I33" s="166"/>
      <c r="J33" s="166"/>
      <c r="K33" s="166"/>
      <c r="L33" s="166"/>
      <c r="M33" s="166"/>
      <c r="N33" s="166"/>
      <c r="O33" s="166"/>
      <c r="P33" s="166"/>
      <c r="Q33" s="85"/>
      <c r="R33" s="85">
        <f t="shared" si="1"/>
        <v>0</v>
      </c>
      <c r="S33" s="167">
        <f t="shared" si="0"/>
        <v>0</v>
      </c>
    </row>
    <row r="34" spans="1:19" x14ac:dyDescent="0.25">
      <c r="S34" s="92">
        <f>SUM(S10:S33)</f>
        <v>54.75</v>
      </c>
    </row>
    <row r="35" spans="1:19" x14ac:dyDescent="0.25">
      <c r="S35" s="92">
        <f>+S34/24</f>
        <v>2.28125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topLeftCell="D26" zoomScale="80" zoomScaleNormal="80" workbookViewId="0">
      <selection activeCell="E43" sqref="E43:F43"/>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299"/>
      <c r="D1" s="244" t="s">
        <v>0</v>
      </c>
      <c r="E1" s="245"/>
      <c r="F1" s="245"/>
      <c r="G1" s="300"/>
      <c r="H1" s="274" t="s">
        <v>17</v>
      </c>
      <c r="I1" s="274"/>
      <c r="J1" s="271"/>
      <c r="K1" s="2"/>
      <c r="N1" s="206"/>
    </row>
    <row r="2" spans="1:14" ht="15" customHeight="1" x14ac:dyDescent="0.25">
      <c r="C2" s="299"/>
      <c r="D2" s="239"/>
      <c r="E2" s="240"/>
      <c r="F2" s="240"/>
      <c r="G2" s="301"/>
      <c r="H2" s="274" t="s">
        <v>2</v>
      </c>
      <c r="I2" s="274"/>
      <c r="J2" s="272"/>
      <c r="K2" s="2"/>
      <c r="N2" s="206"/>
    </row>
    <row r="3" spans="1:14" ht="15" customHeight="1" x14ac:dyDescent="0.25">
      <c r="C3" s="299"/>
      <c r="D3" s="244" t="s">
        <v>65</v>
      </c>
      <c r="E3" s="245"/>
      <c r="F3" s="245"/>
      <c r="G3" s="300"/>
      <c r="H3" s="274" t="s">
        <v>4</v>
      </c>
      <c r="I3" s="274"/>
      <c r="J3" s="272"/>
      <c r="K3" s="2"/>
      <c r="N3" s="206"/>
    </row>
    <row r="4" spans="1:14" ht="15.75" customHeight="1" x14ac:dyDescent="0.25">
      <c r="C4" s="299"/>
      <c r="D4" s="239"/>
      <c r="E4" s="240"/>
      <c r="F4" s="240"/>
      <c r="G4" s="301"/>
      <c r="H4" s="274" t="s">
        <v>5</v>
      </c>
      <c r="I4" s="274"/>
      <c r="J4" s="273"/>
      <c r="K4" s="2"/>
      <c r="N4" s="206"/>
    </row>
    <row r="6" spans="1:14" ht="32.25" customHeight="1" x14ac:dyDescent="0.25">
      <c r="A6" s="303" t="s">
        <v>7</v>
      </c>
      <c r="B6" s="303"/>
      <c r="C6" s="302" t="s">
        <v>274</v>
      </c>
      <c r="D6" s="302"/>
      <c r="E6" s="302"/>
      <c r="F6" s="302"/>
      <c r="G6" s="302"/>
      <c r="H6" s="302"/>
      <c r="I6" s="302"/>
      <c r="J6" s="302"/>
    </row>
    <row r="7" spans="1:14" ht="23.25" customHeight="1" x14ac:dyDescent="0.25">
      <c r="A7" s="269" t="s">
        <v>66</v>
      </c>
      <c r="B7" s="269"/>
      <c r="C7" s="269"/>
      <c r="D7" s="270"/>
      <c r="E7" s="296" t="s">
        <v>13</v>
      </c>
      <c r="F7" s="297"/>
      <c r="G7" s="297"/>
      <c r="H7" s="297"/>
      <c r="I7" s="297"/>
      <c r="J7" s="298"/>
    </row>
    <row r="8" spans="1:14" ht="23.25" customHeight="1" x14ac:dyDescent="0.25">
      <c r="A8" s="269"/>
      <c r="B8" s="269"/>
      <c r="C8" s="269"/>
      <c r="D8" s="270"/>
      <c r="E8" s="276" t="s">
        <v>67</v>
      </c>
      <c r="F8" s="276"/>
      <c r="G8" s="276" t="s">
        <v>68</v>
      </c>
      <c r="H8" s="276"/>
      <c r="I8" s="276"/>
      <c r="J8" s="276"/>
    </row>
    <row r="9" spans="1:14" ht="23.25" customHeight="1" x14ac:dyDescent="0.3">
      <c r="A9" s="269"/>
      <c r="B9" s="269"/>
      <c r="C9" s="269"/>
      <c r="D9" s="270"/>
      <c r="E9" s="277" t="s">
        <v>300</v>
      </c>
      <c r="F9" s="277"/>
      <c r="G9" s="278" t="s">
        <v>69</v>
      </c>
      <c r="H9" s="279"/>
      <c r="I9" s="279"/>
      <c r="J9" s="280"/>
    </row>
    <row r="10" spans="1:14" ht="43.5" customHeight="1" x14ac:dyDescent="0.25">
      <c r="A10" s="269"/>
      <c r="B10" s="269"/>
      <c r="C10" s="269"/>
      <c r="D10" s="270"/>
      <c r="E10" s="266" t="str">
        <f>CONTEXTO!D10</f>
        <v>Uso inadecuado de Recursos de Inversión, Infraestructura deficiente.</v>
      </c>
      <c r="F10" s="267"/>
      <c r="G10" s="275" t="s">
        <v>311</v>
      </c>
      <c r="H10" s="275"/>
      <c r="I10" s="275"/>
      <c r="J10" s="275"/>
    </row>
    <row r="11" spans="1:14" ht="42" customHeight="1" x14ac:dyDescent="0.25">
      <c r="A11" s="269"/>
      <c r="B11" s="269"/>
      <c r="C11" s="269"/>
      <c r="D11" s="270"/>
      <c r="E11" s="266" t="str">
        <f>CONTEXTO!D11</f>
        <v xml:space="preserve">Talento humano sin direccionamiento adecuado , condiciones inadecuadas de seguridad y salud en el trabajo. </v>
      </c>
      <c r="F11" s="267"/>
      <c r="G11" s="275" t="s">
        <v>313</v>
      </c>
      <c r="H11" s="275"/>
      <c r="I11" s="275"/>
      <c r="J11" s="275"/>
    </row>
    <row r="12" spans="1:14" ht="38.25" customHeight="1" x14ac:dyDescent="0.25">
      <c r="A12" s="269"/>
      <c r="B12" s="269"/>
      <c r="C12" s="269"/>
      <c r="D12" s="270"/>
      <c r="E12" s="266" t="str">
        <f>CONTEXTO!D12</f>
        <v>Equipos ofimáticos obsoletos</v>
      </c>
      <c r="F12" s="267"/>
      <c r="G12" s="275"/>
      <c r="H12" s="275"/>
      <c r="I12" s="275"/>
      <c r="J12" s="275"/>
    </row>
    <row r="13" spans="1:14" ht="30.75" customHeight="1" x14ac:dyDescent="0.25">
      <c r="A13" s="269"/>
      <c r="B13" s="269"/>
      <c r="C13" s="269"/>
      <c r="D13" s="270"/>
      <c r="E13" s="266" t="str">
        <f>CONTEXTO!D13</f>
        <v>Direccionamiento estratégico y planeación deficiente al liderazgo de los servidores públicos</v>
      </c>
      <c r="F13" s="267"/>
      <c r="G13" s="275"/>
      <c r="H13" s="275"/>
      <c r="I13" s="275"/>
      <c r="J13" s="275"/>
    </row>
    <row r="14" spans="1:14" ht="31.5" customHeight="1" x14ac:dyDescent="0.25">
      <c r="A14" s="269"/>
      <c r="B14" s="269"/>
      <c r="C14" s="269"/>
      <c r="D14" s="270"/>
      <c r="E14" s="266" t="str">
        <f>CONTEXTO!D14</f>
        <v>Canales de comunicación interna inadecuados en el flujo de la información necesaria para el desarrollo de las operaciones</v>
      </c>
      <c r="F14" s="267"/>
      <c r="G14" s="275"/>
      <c r="H14" s="275"/>
      <c r="I14" s="275"/>
      <c r="J14" s="275"/>
    </row>
    <row r="15" spans="1:14" ht="17.25" customHeight="1" x14ac:dyDescent="0.25">
      <c r="A15" s="269"/>
      <c r="B15" s="269"/>
      <c r="C15" s="269"/>
      <c r="D15" s="270"/>
      <c r="E15" s="266"/>
      <c r="F15" s="267"/>
      <c r="G15" s="275"/>
      <c r="H15" s="275"/>
      <c r="I15" s="275"/>
      <c r="J15" s="275"/>
    </row>
    <row r="16" spans="1:14" ht="17.25" customHeight="1" x14ac:dyDescent="0.25">
      <c r="A16" s="269"/>
      <c r="B16" s="269"/>
      <c r="C16" s="269"/>
      <c r="D16" s="270"/>
      <c r="E16" s="266"/>
      <c r="F16" s="267"/>
      <c r="G16" s="268"/>
      <c r="H16" s="268"/>
      <c r="I16" s="268"/>
      <c r="J16" s="268"/>
    </row>
    <row r="17" spans="1:10" ht="17.25" customHeight="1" x14ac:dyDescent="0.25">
      <c r="A17" s="269"/>
      <c r="B17" s="269"/>
      <c r="C17" s="269"/>
      <c r="D17" s="270"/>
      <c r="E17" s="266"/>
      <c r="F17" s="267"/>
      <c r="G17" s="268"/>
      <c r="H17" s="268"/>
      <c r="I17" s="268"/>
      <c r="J17" s="268"/>
    </row>
    <row r="18" spans="1:10" ht="17.25" customHeight="1" x14ac:dyDescent="0.25">
      <c r="A18" s="269"/>
      <c r="B18" s="269"/>
      <c r="C18" s="269"/>
      <c r="D18" s="270"/>
      <c r="E18" s="266"/>
      <c r="F18" s="267"/>
      <c r="G18" s="268"/>
      <c r="H18" s="268"/>
      <c r="I18" s="268"/>
      <c r="J18" s="268"/>
    </row>
    <row r="19" spans="1:10" ht="16.5" customHeight="1" x14ac:dyDescent="0.25">
      <c r="A19" s="269"/>
      <c r="B19" s="269"/>
      <c r="C19" s="269"/>
      <c r="D19" s="270"/>
      <c r="E19" s="284"/>
      <c r="F19" s="284"/>
      <c r="G19" s="268"/>
      <c r="H19" s="268"/>
      <c r="I19" s="268"/>
      <c r="J19" s="268"/>
    </row>
    <row r="20" spans="1:10" ht="16.5" customHeight="1" x14ac:dyDescent="0.4">
      <c r="A20" s="169"/>
      <c r="B20" s="169"/>
      <c r="C20" s="169"/>
      <c r="D20" s="170"/>
      <c r="E20" s="266"/>
      <c r="F20" s="267"/>
      <c r="G20" s="268"/>
      <c r="H20" s="268"/>
      <c r="I20" s="268"/>
      <c r="J20" s="268"/>
    </row>
    <row r="21" spans="1:10" ht="16.5" customHeight="1" x14ac:dyDescent="0.4">
      <c r="A21" s="169"/>
      <c r="B21" s="169"/>
      <c r="C21" s="169"/>
      <c r="D21" s="170"/>
      <c r="E21" s="266"/>
      <c r="F21" s="267"/>
      <c r="G21" s="268"/>
      <c r="H21" s="268"/>
      <c r="I21" s="268"/>
      <c r="J21" s="268"/>
    </row>
    <row r="22" spans="1:10" ht="39.75" customHeight="1" x14ac:dyDescent="0.25">
      <c r="A22" s="307" t="s">
        <v>11</v>
      </c>
      <c r="B22" s="307" t="s">
        <v>68</v>
      </c>
      <c r="C22" s="277" t="s">
        <v>70</v>
      </c>
      <c r="D22" s="277"/>
      <c r="E22" s="285" t="s">
        <v>71</v>
      </c>
      <c r="F22" s="286"/>
      <c r="G22" s="287" t="s">
        <v>72</v>
      </c>
      <c r="H22" s="288"/>
      <c r="I22" s="288"/>
      <c r="J22" s="289"/>
    </row>
    <row r="23" spans="1:10" ht="50.25" customHeight="1" x14ac:dyDescent="0.25">
      <c r="A23" s="307"/>
      <c r="B23" s="307"/>
      <c r="C23" s="266" t="s">
        <v>73</v>
      </c>
      <c r="D23" s="267"/>
      <c r="E23" s="281" t="s">
        <v>306</v>
      </c>
      <c r="F23" s="282"/>
      <c r="G23" s="290" t="s">
        <v>312</v>
      </c>
      <c r="H23" s="291"/>
      <c r="I23" s="291"/>
      <c r="J23" s="292"/>
    </row>
    <row r="24" spans="1:10" ht="43.5" customHeight="1" x14ac:dyDescent="0.25">
      <c r="A24" s="307"/>
      <c r="B24" s="307"/>
      <c r="C24" s="266" t="s">
        <v>304</v>
      </c>
      <c r="D24" s="267"/>
      <c r="E24" s="281" t="s">
        <v>307</v>
      </c>
      <c r="F24" s="282"/>
      <c r="G24" s="290" t="s">
        <v>314</v>
      </c>
      <c r="H24" s="291"/>
      <c r="I24" s="291"/>
      <c r="J24" s="292"/>
    </row>
    <row r="25" spans="1:10" ht="39" customHeight="1" x14ac:dyDescent="0.25">
      <c r="A25" s="307"/>
      <c r="B25" s="307"/>
      <c r="C25" s="266" t="s">
        <v>303</v>
      </c>
      <c r="D25" s="267"/>
      <c r="E25" s="281" t="s">
        <v>308</v>
      </c>
      <c r="F25" s="282"/>
      <c r="G25" s="281"/>
      <c r="H25" s="283"/>
      <c r="I25" s="283"/>
      <c r="J25" s="282"/>
    </row>
    <row r="26" spans="1:10" ht="45.75" customHeight="1" x14ac:dyDescent="0.25">
      <c r="A26" s="307"/>
      <c r="B26" s="307"/>
      <c r="C26" s="275" t="s">
        <v>305</v>
      </c>
      <c r="D26" s="284"/>
      <c r="E26" s="281" t="s">
        <v>309</v>
      </c>
      <c r="F26" s="282"/>
      <c r="G26" s="281"/>
      <c r="H26" s="283"/>
      <c r="I26" s="283"/>
      <c r="J26" s="282"/>
    </row>
    <row r="27" spans="1:10" ht="34.5" customHeight="1" x14ac:dyDescent="0.25">
      <c r="A27" s="307"/>
      <c r="B27" s="307"/>
      <c r="C27" s="284"/>
      <c r="D27" s="284"/>
      <c r="E27" s="281" t="s">
        <v>310</v>
      </c>
      <c r="F27" s="282"/>
      <c r="G27" s="268"/>
      <c r="H27" s="268"/>
      <c r="I27" s="268"/>
      <c r="J27" s="268"/>
    </row>
    <row r="28" spans="1:10" ht="15" customHeight="1" x14ac:dyDescent="0.25">
      <c r="A28" s="307"/>
      <c r="B28" s="307"/>
      <c r="C28" s="284"/>
      <c r="D28" s="284"/>
      <c r="E28" s="281"/>
      <c r="F28" s="282"/>
      <c r="G28" s="268"/>
      <c r="H28" s="268"/>
      <c r="I28" s="268"/>
      <c r="J28" s="268"/>
    </row>
    <row r="29" spans="1:10" ht="15" customHeight="1" x14ac:dyDescent="0.25">
      <c r="A29" s="307"/>
      <c r="B29" s="307"/>
      <c r="C29" s="284"/>
      <c r="D29" s="284"/>
      <c r="E29" s="290"/>
      <c r="F29" s="292"/>
      <c r="G29" s="304"/>
      <c r="H29" s="305"/>
      <c r="I29" s="305"/>
      <c r="J29" s="306"/>
    </row>
    <row r="30" spans="1:10" ht="15" customHeight="1" x14ac:dyDescent="0.25">
      <c r="A30" s="307"/>
      <c r="B30" s="307"/>
      <c r="C30" s="284"/>
      <c r="D30" s="284"/>
      <c r="E30" s="268"/>
      <c r="F30" s="268"/>
      <c r="G30" s="268"/>
      <c r="H30" s="268"/>
      <c r="I30" s="268"/>
      <c r="J30" s="268"/>
    </row>
    <row r="31" spans="1:10" ht="15" customHeight="1" x14ac:dyDescent="0.25">
      <c r="A31" s="307"/>
      <c r="B31" s="307"/>
      <c r="C31" s="313"/>
      <c r="D31" s="313"/>
      <c r="E31" s="268"/>
      <c r="F31" s="268"/>
      <c r="G31" s="268"/>
      <c r="H31" s="268"/>
      <c r="I31" s="268"/>
      <c r="J31" s="268"/>
    </row>
    <row r="32" spans="1:10" ht="15" customHeight="1" x14ac:dyDescent="0.25">
      <c r="A32" s="307"/>
      <c r="B32" s="307"/>
      <c r="C32" s="314"/>
      <c r="D32" s="314"/>
      <c r="E32" s="294"/>
      <c r="F32" s="294"/>
      <c r="G32" s="294"/>
      <c r="H32" s="294"/>
      <c r="I32" s="294"/>
      <c r="J32" s="294"/>
    </row>
    <row r="33" spans="1:10" ht="50.25" customHeight="1" x14ac:dyDescent="0.3">
      <c r="A33" s="307"/>
      <c r="B33" s="307" t="s">
        <v>67</v>
      </c>
      <c r="C33" s="277" t="s">
        <v>74</v>
      </c>
      <c r="D33" s="277"/>
      <c r="E33" s="308" t="s">
        <v>75</v>
      </c>
      <c r="F33" s="309"/>
      <c r="G33" s="310" t="s">
        <v>76</v>
      </c>
      <c r="H33" s="311"/>
      <c r="I33" s="311"/>
      <c r="J33" s="312"/>
    </row>
    <row r="34" spans="1:10" ht="27" customHeight="1" x14ac:dyDescent="0.25">
      <c r="A34" s="307"/>
      <c r="B34" s="307"/>
      <c r="C34" s="266" t="str">
        <f>CONTEXTO!B10</f>
        <v>Cambios de Gobierno</v>
      </c>
      <c r="D34" s="267"/>
      <c r="E34" s="290" t="s">
        <v>315</v>
      </c>
      <c r="F34" s="282"/>
      <c r="G34" s="281" t="s">
        <v>320</v>
      </c>
      <c r="H34" s="283"/>
      <c r="I34" s="283"/>
      <c r="J34" s="282"/>
    </row>
    <row r="35" spans="1:10" ht="35.25" customHeight="1" x14ac:dyDescent="0.25">
      <c r="A35" s="307"/>
      <c r="B35" s="307"/>
      <c r="C35" s="266" t="str">
        <f>CONTEXTO!B11</f>
        <v>Problemas de orden público, responsabilidad social ignorada</v>
      </c>
      <c r="D35" s="267"/>
      <c r="E35" s="290" t="s">
        <v>316</v>
      </c>
      <c r="F35" s="282"/>
      <c r="G35" s="281" t="s">
        <v>321</v>
      </c>
      <c r="H35" s="283"/>
      <c r="I35" s="283"/>
      <c r="J35" s="282"/>
    </row>
    <row r="36" spans="1:10" ht="32.25" customHeight="1" x14ac:dyDescent="0.25">
      <c r="A36" s="307"/>
      <c r="B36" s="307"/>
      <c r="C36" s="266" t="str">
        <f>CONTEXTO!B12</f>
        <v>Gobierno en línea obsoleto</v>
      </c>
      <c r="D36" s="267"/>
      <c r="E36" s="290" t="s">
        <v>317</v>
      </c>
      <c r="F36" s="282"/>
      <c r="G36" s="268"/>
      <c r="H36" s="268"/>
      <c r="I36" s="268"/>
      <c r="J36" s="268"/>
    </row>
    <row r="37" spans="1:10" ht="27" customHeight="1" x14ac:dyDescent="0.25">
      <c r="A37" s="307"/>
      <c r="B37" s="307"/>
      <c r="C37" s="266" t="str">
        <f>CONTEXTO!B13</f>
        <v xml:space="preserve">Emisiones y residuos, Catástrofes naturales 
</v>
      </c>
      <c r="D37" s="267"/>
      <c r="E37" s="290" t="s">
        <v>318</v>
      </c>
      <c r="F37" s="282"/>
      <c r="G37" s="268"/>
      <c r="H37" s="268"/>
      <c r="I37" s="268"/>
      <c r="J37" s="268"/>
    </row>
    <row r="38" spans="1:10" ht="42" customHeight="1" x14ac:dyDescent="0.25">
      <c r="A38" s="307"/>
      <c r="B38" s="307"/>
      <c r="C38" s="266" t="str">
        <f>CONTEXTO!B14</f>
        <v xml:space="preserve">Cambios en la normatividad externa </v>
      </c>
      <c r="D38" s="267"/>
      <c r="E38" s="290" t="s">
        <v>319</v>
      </c>
      <c r="F38" s="282"/>
      <c r="G38" s="268"/>
      <c r="H38" s="268"/>
      <c r="I38" s="268"/>
      <c r="J38" s="268"/>
    </row>
    <row r="39" spans="1:10" ht="13.5" customHeight="1" x14ac:dyDescent="0.25">
      <c r="A39" s="307"/>
      <c r="B39" s="307"/>
      <c r="C39" s="266"/>
      <c r="D39" s="267"/>
      <c r="E39" s="268"/>
      <c r="F39" s="268"/>
      <c r="G39" s="268"/>
      <c r="H39" s="268"/>
      <c r="I39" s="268"/>
      <c r="J39" s="268"/>
    </row>
    <row r="40" spans="1:10" ht="13.5" customHeight="1" x14ac:dyDescent="0.25">
      <c r="A40" s="307"/>
      <c r="B40" s="307"/>
      <c r="C40" s="266"/>
      <c r="D40" s="267"/>
      <c r="E40" s="268"/>
      <c r="F40" s="268"/>
      <c r="G40" s="268"/>
      <c r="H40" s="268"/>
      <c r="I40" s="268"/>
      <c r="J40" s="268"/>
    </row>
    <row r="41" spans="1:10" ht="13.5" customHeight="1" x14ac:dyDescent="0.25">
      <c r="A41" s="307"/>
      <c r="B41" s="307"/>
      <c r="C41" s="295"/>
      <c r="D41" s="295"/>
      <c r="E41" s="295"/>
      <c r="F41" s="295"/>
      <c r="G41" s="295"/>
      <c r="H41" s="295"/>
      <c r="I41" s="295"/>
      <c r="J41" s="295"/>
    </row>
    <row r="42" spans="1:10" x14ac:dyDescent="0.25">
      <c r="E42" s="293"/>
      <c r="F42" s="293"/>
      <c r="G42" s="293"/>
      <c r="H42" s="293"/>
      <c r="I42" s="293"/>
      <c r="J42" s="293"/>
    </row>
    <row r="43" spans="1:10" x14ac:dyDescent="0.25">
      <c r="E43" s="293"/>
      <c r="F43" s="293"/>
      <c r="G43" s="293"/>
      <c r="H43" s="293"/>
      <c r="I43" s="293"/>
      <c r="J43" s="293"/>
    </row>
    <row r="44" spans="1:10" x14ac:dyDescent="0.25">
      <c r="E44" s="293"/>
      <c r="F44" s="293"/>
      <c r="G44" s="293"/>
      <c r="H44" s="293"/>
      <c r="I44" s="293"/>
      <c r="J44" s="293"/>
    </row>
    <row r="45" spans="1:10" x14ac:dyDescent="0.25">
      <c r="E45" s="293"/>
      <c r="F45" s="293"/>
      <c r="G45" s="293"/>
      <c r="H45" s="293"/>
      <c r="I45" s="293"/>
      <c r="J45" s="293"/>
    </row>
    <row r="46" spans="1:10" x14ac:dyDescent="0.25">
      <c r="E46" s="293"/>
      <c r="F46" s="293"/>
      <c r="G46" s="293"/>
      <c r="H46" s="293"/>
      <c r="I46" s="293"/>
      <c r="J46" s="293"/>
    </row>
    <row r="47" spans="1:10" x14ac:dyDescent="0.25">
      <c r="E47" s="293"/>
      <c r="F47" s="293"/>
      <c r="G47" s="293"/>
      <c r="H47" s="293"/>
      <c r="I47" s="293"/>
      <c r="J47" s="293"/>
    </row>
    <row r="48" spans="1:10" x14ac:dyDescent="0.25">
      <c r="E48" s="293"/>
      <c r="F48" s="293"/>
      <c r="G48" s="293"/>
      <c r="H48" s="293"/>
      <c r="I48" s="293"/>
      <c r="J48" s="293"/>
    </row>
    <row r="49" spans="5:10" x14ac:dyDescent="0.25">
      <c r="E49" s="293"/>
      <c r="F49" s="293"/>
      <c r="G49" s="293"/>
      <c r="H49" s="293"/>
      <c r="I49" s="293"/>
      <c r="J49" s="293"/>
    </row>
    <row r="50" spans="5:10" x14ac:dyDescent="0.25">
      <c r="E50" s="293"/>
      <c r="F50" s="293"/>
      <c r="G50" s="293"/>
      <c r="H50" s="293"/>
      <c r="I50" s="293"/>
      <c r="J50" s="293"/>
    </row>
    <row r="51" spans="5:10" x14ac:dyDescent="0.25">
      <c r="E51" s="293"/>
      <c r="F51" s="293"/>
      <c r="G51" s="293"/>
      <c r="H51" s="293"/>
      <c r="I51" s="293"/>
      <c r="J51" s="293"/>
    </row>
    <row r="52" spans="5:10" x14ac:dyDescent="0.25">
      <c r="E52" s="293"/>
      <c r="F52" s="293"/>
      <c r="G52" s="293"/>
      <c r="H52" s="293"/>
      <c r="I52" s="293"/>
      <c r="J52" s="293"/>
    </row>
    <row r="53" spans="5:10" x14ac:dyDescent="0.25">
      <c r="E53" s="293"/>
      <c r="F53" s="293"/>
      <c r="G53" s="293"/>
      <c r="H53" s="293"/>
      <c r="I53" s="293"/>
      <c r="J53" s="293"/>
    </row>
    <row r="54" spans="5:10" x14ac:dyDescent="0.25">
      <c r="E54" s="293"/>
      <c r="F54" s="293"/>
      <c r="G54" s="293"/>
      <c r="H54" s="293"/>
      <c r="I54" s="293"/>
      <c r="J54" s="293"/>
    </row>
    <row r="55" spans="5:10" x14ac:dyDescent="0.25">
      <c r="E55" s="293"/>
      <c r="F55" s="293"/>
      <c r="G55" s="293"/>
      <c r="H55" s="293"/>
      <c r="I55" s="293"/>
      <c r="J55" s="293"/>
    </row>
    <row r="56" spans="5:10" x14ac:dyDescent="0.25">
      <c r="E56" s="293"/>
      <c r="F56" s="293"/>
      <c r="G56" s="293"/>
      <c r="H56" s="293"/>
      <c r="I56" s="293"/>
      <c r="J56" s="293"/>
    </row>
    <row r="57" spans="5:10" x14ac:dyDescent="0.25">
      <c r="E57" s="293"/>
      <c r="F57" s="293"/>
      <c r="G57" s="293"/>
      <c r="H57" s="293"/>
      <c r="I57" s="293"/>
      <c r="J57" s="293"/>
    </row>
    <row r="58" spans="5:10" x14ac:dyDescent="0.25">
      <c r="E58" s="293"/>
      <c r="F58" s="293"/>
      <c r="G58" s="293"/>
      <c r="H58" s="293"/>
      <c r="I58" s="293"/>
      <c r="J58" s="293"/>
    </row>
    <row r="59" spans="5:10" x14ac:dyDescent="0.25">
      <c r="E59" s="293"/>
      <c r="F59" s="293"/>
      <c r="G59" s="293"/>
      <c r="H59" s="293"/>
      <c r="I59" s="293"/>
      <c r="J59" s="293"/>
    </row>
    <row r="60" spans="5:10" x14ac:dyDescent="0.25">
      <c r="E60" s="293"/>
      <c r="F60" s="293"/>
      <c r="G60" s="293"/>
      <c r="H60" s="293"/>
      <c r="I60" s="293"/>
      <c r="J60" s="293"/>
    </row>
    <row r="61" spans="5:10" x14ac:dyDescent="0.25">
      <c r="E61" s="293"/>
      <c r="F61" s="293"/>
      <c r="G61" s="293"/>
      <c r="H61" s="293"/>
      <c r="I61" s="293"/>
      <c r="J61" s="293"/>
    </row>
    <row r="62" spans="5:10" x14ac:dyDescent="0.25">
      <c r="E62" s="293"/>
      <c r="F62" s="293"/>
      <c r="G62" s="293"/>
      <c r="H62" s="293"/>
      <c r="I62" s="293"/>
      <c r="J62" s="293"/>
    </row>
    <row r="63" spans="5:10" x14ac:dyDescent="0.25">
      <c r="E63" s="293"/>
      <c r="F63" s="293"/>
      <c r="G63" s="293"/>
      <c r="H63" s="293"/>
      <c r="I63" s="293"/>
      <c r="J63" s="293"/>
    </row>
    <row r="64" spans="5:10" x14ac:dyDescent="0.25">
      <c r="E64" s="293"/>
      <c r="F64" s="293"/>
      <c r="G64" s="293"/>
      <c r="H64" s="293"/>
      <c r="I64" s="293"/>
      <c r="J64" s="293"/>
    </row>
    <row r="65" spans="5:10" x14ac:dyDescent="0.25">
      <c r="E65" s="293"/>
      <c r="F65" s="293"/>
      <c r="G65" s="293"/>
      <c r="H65" s="293"/>
      <c r="I65" s="293"/>
      <c r="J65" s="293"/>
    </row>
    <row r="66" spans="5:10" x14ac:dyDescent="0.25">
      <c r="E66" s="293"/>
      <c r="F66" s="293"/>
      <c r="G66" s="293"/>
      <c r="H66" s="293"/>
      <c r="I66" s="293"/>
      <c r="J66" s="293"/>
    </row>
    <row r="67" spans="5:10" x14ac:dyDescent="0.25">
      <c r="E67" s="293"/>
      <c r="F67" s="293"/>
      <c r="G67" s="293"/>
      <c r="H67" s="293"/>
      <c r="I67" s="293"/>
      <c r="J67" s="293"/>
    </row>
    <row r="68" spans="5:10" x14ac:dyDescent="0.25">
      <c r="E68" s="293"/>
      <c r="F68" s="293"/>
      <c r="G68" s="293"/>
      <c r="H68" s="293"/>
      <c r="I68" s="293"/>
      <c r="J68" s="293"/>
    </row>
    <row r="69" spans="5:10" x14ac:dyDescent="0.25">
      <c r="E69" s="293"/>
      <c r="F69" s="293"/>
      <c r="G69" s="293"/>
      <c r="H69" s="293"/>
      <c r="I69" s="293"/>
      <c r="J69" s="293"/>
    </row>
    <row r="70" spans="5:10" x14ac:dyDescent="0.25">
      <c r="E70" s="293"/>
      <c r="F70" s="293"/>
      <c r="G70" s="293"/>
      <c r="H70" s="293"/>
      <c r="I70" s="293"/>
      <c r="J70" s="293"/>
    </row>
    <row r="71" spans="5:10" x14ac:dyDescent="0.25">
      <c r="E71" s="293"/>
      <c r="F71" s="293"/>
      <c r="G71" s="293"/>
      <c r="H71" s="293"/>
      <c r="I71" s="293"/>
      <c r="J71" s="293"/>
    </row>
    <row r="72" spans="5:10" x14ac:dyDescent="0.25">
      <c r="E72" s="293"/>
      <c r="F72" s="293"/>
      <c r="G72" s="293"/>
      <c r="H72" s="293"/>
      <c r="I72" s="293"/>
      <c r="J72" s="293"/>
    </row>
    <row r="73" spans="5:10" x14ac:dyDescent="0.25">
      <c r="E73" s="293"/>
      <c r="F73" s="293"/>
      <c r="G73" s="293"/>
      <c r="H73" s="293"/>
      <c r="I73" s="293"/>
      <c r="J73" s="293"/>
    </row>
    <row r="74" spans="5:10" x14ac:dyDescent="0.25">
      <c r="E74" s="293"/>
      <c r="F74" s="293"/>
      <c r="G74" s="293"/>
      <c r="H74" s="293"/>
      <c r="I74" s="293"/>
      <c r="J74" s="293"/>
    </row>
    <row r="75" spans="5:10" x14ac:dyDescent="0.25">
      <c r="E75" s="293"/>
      <c r="F75" s="293"/>
      <c r="G75" s="293"/>
      <c r="H75" s="293"/>
      <c r="I75" s="293"/>
      <c r="J75" s="293"/>
    </row>
    <row r="76" spans="5:10" x14ac:dyDescent="0.25">
      <c r="E76" s="293"/>
      <c r="F76" s="293"/>
      <c r="G76" s="293"/>
      <c r="H76" s="293"/>
      <c r="I76" s="293"/>
      <c r="J76" s="293"/>
    </row>
    <row r="77" spans="5:10" x14ac:dyDescent="0.25">
      <c r="E77" s="293"/>
      <c r="F77" s="293"/>
      <c r="G77" s="293"/>
      <c r="H77" s="293"/>
      <c r="I77" s="293"/>
      <c r="J77" s="293"/>
    </row>
    <row r="78" spans="5:10" x14ac:dyDescent="0.25">
      <c r="E78" s="293"/>
      <c r="F78" s="293"/>
      <c r="G78" s="293"/>
      <c r="H78" s="293"/>
      <c r="I78" s="293"/>
      <c r="J78" s="293"/>
    </row>
    <row r="79" spans="5:10" x14ac:dyDescent="0.25">
      <c r="E79" s="293"/>
      <c r="F79" s="293"/>
      <c r="G79" s="293"/>
      <c r="H79" s="293"/>
      <c r="I79" s="293"/>
      <c r="J79" s="293"/>
    </row>
    <row r="80" spans="5:10" x14ac:dyDescent="0.25">
      <c r="E80" s="293"/>
      <c r="F80" s="293"/>
      <c r="G80" s="293"/>
      <c r="H80" s="293"/>
      <c r="I80" s="293"/>
      <c r="J80" s="293"/>
    </row>
    <row r="81" spans="5:10" x14ac:dyDescent="0.25">
      <c r="E81" s="293"/>
      <c r="F81" s="293"/>
      <c r="G81" s="293"/>
      <c r="H81" s="293"/>
      <c r="I81" s="293"/>
      <c r="J81" s="293"/>
    </row>
    <row r="82" spans="5:10" x14ac:dyDescent="0.25">
      <c r="E82" s="293"/>
      <c r="F82" s="293"/>
      <c r="G82" s="293"/>
      <c r="H82" s="293"/>
      <c r="I82" s="293"/>
      <c r="J82" s="293"/>
    </row>
    <row r="83" spans="5:10" x14ac:dyDescent="0.25">
      <c r="E83" s="293"/>
      <c r="F83" s="293"/>
      <c r="G83" s="293"/>
      <c r="H83" s="293"/>
      <c r="I83" s="293"/>
      <c r="J83" s="293"/>
    </row>
    <row r="84" spans="5:10" x14ac:dyDescent="0.25">
      <c r="E84" s="293"/>
      <c r="F84" s="293"/>
      <c r="G84" s="293"/>
      <c r="H84" s="293"/>
      <c r="I84" s="293"/>
      <c r="J84" s="293"/>
    </row>
    <row r="85" spans="5:10" x14ac:dyDescent="0.25">
      <c r="E85" s="293"/>
      <c r="F85" s="293"/>
      <c r="G85" s="293"/>
      <c r="H85" s="293"/>
      <c r="I85" s="293"/>
      <c r="J85" s="293"/>
    </row>
    <row r="86" spans="5:10" x14ac:dyDescent="0.25">
      <c r="E86" s="293"/>
      <c r="F86" s="293"/>
      <c r="G86" s="293"/>
      <c r="H86" s="293"/>
      <c r="I86" s="293"/>
      <c r="J86" s="293"/>
    </row>
    <row r="87" spans="5:10" x14ac:dyDescent="0.25">
      <c r="E87" s="293"/>
      <c r="F87" s="293"/>
      <c r="G87" s="293"/>
      <c r="H87" s="293"/>
      <c r="I87" s="293"/>
      <c r="J87" s="293"/>
    </row>
    <row r="88" spans="5:10" x14ac:dyDescent="0.25">
      <c r="E88" s="293"/>
      <c r="F88" s="293"/>
      <c r="G88" s="293"/>
      <c r="H88" s="293"/>
      <c r="I88" s="293"/>
      <c r="J88" s="293"/>
    </row>
    <row r="89" spans="5:10" x14ac:dyDescent="0.25">
      <c r="E89" s="293"/>
      <c r="F89" s="293"/>
      <c r="G89" s="293"/>
      <c r="H89" s="293"/>
      <c r="I89" s="293"/>
      <c r="J89" s="293"/>
    </row>
    <row r="90" spans="5:10" x14ac:dyDescent="0.25">
      <c r="E90" s="293"/>
      <c r="F90" s="293"/>
      <c r="G90" s="293"/>
      <c r="H90" s="293"/>
      <c r="I90" s="293"/>
      <c r="J90" s="293"/>
    </row>
    <row r="91" spans="5:10" x14ac:dyDescent="0.25">
      <c r="E91" s="293"/>
      <c r="F91" s="293"/>
      <c r="G91" s="293"/>
      <c r="H91" s="293"/>
      <c r="I91" s="293"/>
      <c r="J91" s="293"/>
    </row>
    <row r="92" spans="5:10" x14ac:dyDescent="0.25">
      <c r="E92" s="293"/>
      <c r="F92" s="293"/>
      <c r="G92" s="293"/>
      <c r="H92" s="293"/>
      <c r="I92" s="293"/>
      <c r="J92" s="293"/>
    </row>
    <row r="93" spans="5:10" x14ac:dyDescent="0.25">
      <c r="E93" s="293"/>
      <c r="F93" s="293"/>
      <c r="G93" s="293"/>
      <c r="H93" s="293"/>
      <c r="I93" s="293"/>
      <c r="J93" s="293"/>
    </row>
    <row r="94" spans="5:10" x14ac:dyDescent="0.25">
      <c r="E94" s="293"/>
      <c r="F94" s="293"/>
      <c r="G94" s="293"/>
      <c r="H94" s="293"/>
      <c r="I94" s="293"/>
      <c r="J94" s="293"/>
    </row>
    <row r="95" spans="5:10" x14ac:dyDescent="0.25">
      <c r="E95" s="293"/>
      <c r="F95" s="293"/>
      <c r="G95" s="293"/>
      <c r="H95" s="293"/>
      <c r="I95" s="293"/>
      <c r="J95" s="293"/>
    </row>
    <row r="96" spans="5:10" x14ac:dyDescent="0.25">
      <c r="E96" s="293"/>
      <c r="F96" s="293"/>
      <c r="G96" s="293"/>
      <c r="H96" s="293"/>
      <c r="I96" s="293"/>
      <c r="J96" s="293"/>
    </row>
    <row r="97" spans="5:10" x14ac:dyDescent="0.25">
      <c r="E97" s="293"/>
      <c r="F97" s="293"/>
      <c r="G97" s="293"/>
      <c r="H97" s="293"/>
      <c r="I97" s="293"/>
      <c r="J97" s="293"/>
    </row>
    <row r="98" spans="5:10" x14ac:dyDescent="0.25">
      <c r="E98" s="293"/>
      <c r="F98" s="293"/>
      <c r="G98" s="293"/>
      <c r="H98" s="293"/>
      <c r="I98" s="293"/>
      <c r="J98" s="293"/>
    </row>
    <row r="99" spans="5:10" x14ac:dyDescent="0.25">
      <c r="E99" s="293"/>
      <c r="F99" s="293"/>
      <c r="G99" s="293"/>
      <c r="H99" s="293"/>
      <c r="I99" s="293"/>
      <c r="J99" s="293"/>
    </row>
    <row r="100" spans="5:10" x14ac:dyDescent="0.25">
      <c r="E100" s="293"/>
      <c r="F100" s="293"/>
      <c r="G100" s="293"/>
      <c r="H100" s="293"/>
      <c r="I100" s="293"/>
      <c r="J100" s="293"/>
    </row>
    <row r="101" spans="5:10" x14ac:dyDescent="0.25">
      <c r="E101" s="293"/>
      <c r="F101" s="293"/>
      <c r="G101" s="293"/>
      <c r="H101" s="293"/>
      <c r="I101" s="293"/>
      <c r="J101" s="293"/>
    </row>
    <row r="102" spans="5:10" x14ac:dyDescent="0.25">
      <c r="E102" s="293"/>
      <c r="F102" s="293"/>
      <c r="G102" s="293"/>
      <c r="H102" s="293"/>
      <c r="I102" s="293"/>
      <c r="J102" s="293"/>
    </row>
    <row r="103" spans="5:10" x14ac:dyDescent="0.25">
      <c r="E103" s="293"/>
      <c r="F103" s="293"/>
      <c r="G103" s="293"/>
      <c r="H103" s="293"/>
      <c r="I103" s="293"/>
      <c r="J103" s="293"/>
    </row>
    <row r="104" spans="5:10" x14ac:dyDescent="0.25">
      <c r="E104" s="293"/>
      <c r="F104" s="293"/>
      <c r="G104" s="293"/>
      <c r="H104" s="293"/>
      <c r="I104" s="293"/>
      <c r="J104" s="293"/>
    </row>
    <row r="105" spans="5:10" x14ac:dyDescent="0.25">
      <c r="E105" s="293"/>
      <c r="F105" s="293"/>
      <c r="G105" s="293"/>
      <c r="H105" s="293"/>
      <c r="I105" s="293"/>
      <c r="J105" s="293"/>
    </row>
    <row r="106" spans="5:10" x14ac:dyDescent="0.25">
      <c r="E106" s="293"/>
      <c r="F106" s="293"/>
      <c r="G106" s="293"/>
      <c r="H106" s="293"/>
      <c r="I106" s="293"/>
      <c r="J106" s="293"/>
    </row>
    <row r="107" spans="5:10" x14ac:dyDescent="0.25">
      <c r="E107" s="293"/>
      <c r="F107" s="293"/>
      <c r="G107" s="293"/>
      <c r="H107" s="293"/>
      <c r="I107" s="293"/>
      <c r="J107" s="293"/>
    </row>
    <row r="108" spans="5:10" x14ac:dyDescent="0.25">
      <c r="E108" s="293"/>
      <c r="F108" s="293"/>
      <c r="G108" s="293"/>
      <c r="H108" s="293"/>
      <c r="I108" s="293"/>
      <c r="J108" s="293"/>
    </row>
    <row r="109" spans="5:10" x14ac:dyDescent="0.25">
      <c r="E109" s="293"/>
      <c r="F109" s="293"/>
      <c r="G109" s="293"/>
      <c r="H109" s="293"/>
      <c r="I109" s="293"/>
      <c r="J109" s="293"/>
    </row>
    <row r="110" spans="5:10" x14ac:dyDescent="0.25">
      <c r="E110" s="293"/>
      <c r="F110" s="293"/>
      <c r="G110" s="293"/>
      <c r="H110" s="293"/>
      <c r="I110" s="293"/>
      <c r="J110" s="293"/>
    </row>
    <row r="111" spans="5:10" x14ac:dyDescent="0.25">
      <c r="E111" s="293"/>
      <c r="F111" s="293"/>
      <c r="G111" s="293"/>
      <c r="H111" s="293"/>
      <c r="I111" s="293"/>
      <c r="J111" s="293"/>
    </row>
    <row r="112" spans="5:10" x14ac:dyDescent="0.25">
      <c r="E112" s="293"/>
      <c r="F112" s="293"/>
      <c r="G112" s="293"/>
      <c r="H112" s="293"/>
      <c r="I112" s="293"/>
      <c r="J112" s="293"/>
    </row>
    <row r="113" spans="5:10" x14ac:dyDescent="0.25">
      <c r="E113" s="293"/>
      <c r="F113" s="293"/>
      <c r="G113" s="293"/>
      <c r="H113" s="293"/>
      <c r="I113" s="293"/>
      <c r="J113" s="293"/>
    </row>
    <row r="114" spans="5:10" x14ac:dyDescent="0.25">
      <c r="E114" s="293"/>
      <c r="F114" s="293"/>
      <c r="G114" s="293"/>
      <c r="H114" s="293"/>
      <c r="I114" s="293"/>
      <c r="J114" s="293"/>
    </row>
    <row r="115" spans="5:10" x14ac:dyDescent="0.25">
      <c r="E115" s="293"/>
      <c r="F115" s="293"/>
      <c r="G115" s="293"/>
      <c r="H115" s="293"/>
      <c r="I115" s="293"/>
      <c r="J115" s="293"/>
    </row>
    <row r="116" spans="5:10" x14ac:dyDescent="0.25">
      <c r="E116" s="293"/>
      <c r="F116" s="293"/>
      <c r="G116" s="293"/>
      <c r="H116" s="293"/>
      <c r="I116" s="293"/>
      <c r="J116" s="293"/>
    </row>
    <row r="117" spans="5:10" x14ac:dyDescent="0.25">
      <c r="E117" s="293"/>
      <c r="F117" s="293"/>
      <c r="G117" s="293"/>
      <c r="H117" s="293"/>
      <c r="I117" s="293"/>
      <c r="J117" s="293"/>
    </row>
    <row r="118" spans="5:10" x14ac:dyDescent="0.25">
      <c r="E118" s="293"/>
      <c r="F118" s="293"/>
      <c r="G118" s="293"/>
      <c r="H118" s="293"/>
      <c r="I118" s="293"/>
      <c r="J118" s="293"/>
    </row>
    <row r="119" spans="5:10" x14ac:dyDescent="0.25">
      <c r="E119" s="293"/>
      <c r="F119" s="293"/>
      <c r="G119" s="293"/>
      <c r="H119" s="293"/>
      <c r="I119" s="293"/>
      <c r="J119" s="293"/>
    </row>
  </sheetData>
  <mergeCells count="260">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50:F50"/>
    <mergeCell ref="G50:J50"/>
    <mergeCell ref="E51:F51"/>
    <mergeCell ref="G51:J51"/>
    <mergeCell ref="E46:F46"/>
    <mergeCell ref="G46:J46"/>
    <mergeCell ref="E47:F47"/>
    <mergeCell ref="G47:J47"/>
    <mergeCell ref="E48:F48"/>
    <mergeCell ref="G48:J48"/>
    <mergeCell ref="G38:J38"/>
    <mergeCell ref="E39:F39"/>
    <mergeCell ref="G39:J39"/>
    <mergeCell ref="E40:F40"/>
    <mergeCell ref="G40:J40"/>
    <mergeCell ref="E36:F36"/>
    <mergeCell ref="G36:J36"/>
    <mergeCell ref="E49:F49"/>
    <mergeCell ref="G49:J49"/>
    <mergeCell ref="G20:J20"/>
    <mergeCell ref="E43:F43"/>
    <mergeCell ref="G43:J43"/>
    <mergeCell ref="E44:F44"/>
    <mergeCell ref="G44:J44"/>
    <mergeCell ref="E45:F45"/>
    <mergeCell ref="G45:J45"/>
    <mergeCell ref="E37:F37"/>
    <mergeCell ref="G37:J37"/>
    <mergeCell ref="E30:F30"/>
    <mergeCell ref="G30:J30"/>
    <mergeCell ref="E31:F31"/>
    <mergeCell ref="G31:J31"/>
    <mergeCell ref="E32:F32"/>
    <mergeCell ref="G32:J32"/>
    <mergeCell ref="E34:F34"/>
    <mergeCell ref="G34:J34"/>
    <mergeCell ref="E35:F35"/>
    <mergeCell ref="G35:J35"/>
    <mergeCell ref="E41:F41"/>
    <mergeCell ref="G41:J41"/>
    <mergeCell ref="E42:F42"/>
    <mergeCell ref="G42:J42"/>
    <mergeCell ref="E38:F38"/>
    <mergeCell ref="G18:J18"/>
    <mergeCell ref="E27:F27"/>
    <mergeCell ref="G27:J27"/>
    <mergeCell ref="E28:F28"/>
    <mergeCell ref="G28:J28"/>
    <mergeCell ref="G13:J13"/>
    <mergeCell ref="E26:F26"/>
    <mergeCell ref="G26:J26"/>
    <mergeCell ref="E19:F19"/>
    <mergeCell ref="G19:J19"/>
    <mergeCell ref="E22:F22"/>
    <mergeCell ref="G22:J22"/>
    <mergeCell ref="E23:F23"/>
    <mergeCell ref="G23:J23"/>
    <mergeCell ref="E14:F14"/>
    <mergeCell ref="G14:J14"/>
    <mergeCell ref="E15:F15"/>
    <mergeCell ref="G15:J15"/>
    <mergeCell ref="E24:F24"/>
    <mergeCell ref="G24:J24"/>
    <mergeCell ref="E25:F25"/>
    <mergeCell ref="G25:J25"/>
    <mergeCell ref="E20:F20"/>
    <mergeCell ref="E21:F21"/>
    <mergeCell ref="E13:F13"/>
    <mergeCell ref="G21:J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9" zoomScale="90" zoomScaleNormal="90" workbookViewId="0">
      <pane ySplit="1" topLeftCell="A10" activePane="bottomLeft" state="frozen"/>
      <selection activeCell="A9" sqref="A9"/>
      <selection pane="bottomLeft" activeCell="A14" sqref="A14:A16"/>
    </sheetView>
  </sheetViews>
  <sheetFormatPr baseColWidth="10" defaultColWidth="11.42578125" defaultRowHeight="15" x14ac:dyDescent="0.25"/>
  <cols>
    <col min="1" max="1" width="26.140625" customWidth="1"/>
    <col min="2" max="2" width="39.5703125" customWidth="1"/>
    <col min="3" max="3" width="24.5703125" customWidth="1"/>
    <col min="4" max="4" width="29.42578125" customWidth="1"/>
    <col min="5" max="5" width="24.140625" customWidth="1"/>
    <col min="6" max="9" width="10.42578125" customWidth="1"/>
    <col min="10" max="10" width="16.7109375" customWidth="1"/>
  </cols>
  <sheetData>
    <row r="1" spans="1:10" ht="28.5" customHeight="1" x14ac:dyDescent="0.25">
      <c r="A1" s="234"/>
      <c r="B1" s="220" t="s">
        <v>0</v>
      </c>
      <c r="C1" s="220"/>
      <c r="D1" s="220"/>
      <c r="E1" s="220"/>
      <c r="F1" s="316" t="s">
        <v>1</v>
      </c>
      <c r="G1" s="316"/>
      <c r="H1" s="316"/>
      <c r="I1" s="316"/>
      <c r="J1" s="241"/>
    </row>
    <row r="2" spans="1:10" x14ac:dyDescent="0.25">
      <c r="A2" s="235"/>
      <c r="B2" s="221" t="s">
        <v>77</v>
      </c>
      <c r="C2" s="221"/>
      <c r="D2" s="221"/>
      <c r="E2" s="221"/>
      <c r="F2" s="274" t="s">
        <v>32</v>
      </c>
      <c r="G2" s="274"/>
      <c r="H2" s="274"/>
      <c r="I2" s="274"/>
      <c r="J2" s="242"/>
    </row>
    <row r="3" spans="1:10" ht="15" customHeight="1" x14ac:dyDescent="0.25">
      <c r="A3" s="235"/>
      <c r="B3" s="221"/>
      <c r="C3" s="221"/>
      <c r="D3" s="221"/>
      <c r="E3" s="221"/>
      <c r="F3" s="274" t="s">
        <v>4</v>
      </c>
      <c r="G3" s="274"/>
      <c r="H3" s="274"/>
      <c r="I3" s="274"/>
      <c r="J3" s="242"/>
    </row>
    <row r="4" spans="1:10" ht="15.75" thickBot="1" x14ac:dyDescent="0.3">
      <c r="A4" s="236"/>
      <c r="B4" s="221"/>
      <c r="C4" s="221"/>
      <c r="D4" s="221"/>
      <c r="E4" s="221"/>
      <c r="F4" s="274" t="s">
        <v>5</v>
      </c>
      <c r="G4" s="274"/>
      <c r="H4" s="274"/>
      <c r="I4" s="274"/>
      <c r="J4" s="243"/>
    </row>
    <row r="5" spans="1:10" ht="15.75" thickBot="1" x14ac:dyDescent="0.3">
      <c r="A5" s="78"/>
      <c r="J5" s="79"/>
    </row>
    <row r="6" spans="1:10" s="70" customFormat="1" ht="15.75" x14ac:dyDescent="0.25">
      <c r="A6" s="248" t="s">
        <v>34</v>
      </c>
      <c r="B6" s="249"/>
      <c r="C6" s="249"/>
      <c r="D6" s="249"/>
      <c r="E6" s="315"/>
      <c r="F6" s="315"/>
      <c r="G6" s="315"/>
      <c r="H6" s="315"/>
      <c r="I6" s="315"/>
      <c r="J6" s="250"/>
    </row>
    <row r="7" spans="1:10" s="70" customFormat="1" ht="25.5" customHeight="1" x14ac:dyDescent="0.25">
      <c r="A7" s="22" t="s">
        <v>7</v>
      </c>
      <c r="B7" s="325" t="s">
        <v>8</v>
      </c>
      <c r="C7" s="326"/>
      <c r="D7" s="326"/>
      <c r="E7" s="326"/>
      <c r="F7" s="326"/>
      <c r="G7" s="326"/>
      <c r="H7" s="326"/>
      <c r="I7" s="326"/>
      <c r="J7" s="327"/>
    </row>
    <row r="8" spans="1:10" s="70" customFormat="1" ht="69" customHeight="1" x14ac:dyDescent="0.25">
      <c r="A8" s="21" t="s">
        <v>9</v>
      </c>
      <c r="B8" s="328" t="s">
        <v>10</v>
      </c>
      <c r="C8" s="329"/>
      <c r="D8" s="329"/>
      <c r="E8" s="329"/>
      <c r="F8" s="329"/>
      <c r="G8" s="329"/>
      <c r="H8" s="329"/>
      <c r="I8" s="329"/>
      <c r="J8" s="330"/>
    </row>
    <row r="9" spans="1:10" ht="39.75" customHeight="1" x14ac:dyDescent="0.25">
      <c r="A9" s="65" t="s">
        <v>37</v>
      </c>
      <c r="B9" s="52" t="s">
        <v>38</v>
      </c>
      <c r="C9" s="52" t="s">
        <v>39</v>
      </c>
      <c r="D9" s="30" t="s">
        <v>40</v>
      </c>
      <c r="E9" s="71" t="s">
        <v>78</v>
      </c>
      <c r="F9" s="75" t="s">
        <v>79</v>
      </c>
      <c r="G9" s="75" t="s">
        <v>80</v>
      </c>
      <c r="H9" s="75" t="s">
        <v>81</v>
      </c>
      <c r="I9" s="75" t="s">
        <v>82</v>
      </c>
      <c r="J9" s="80" t="s">
        <v>83</v>
      </c>
    </row>
    <row r="10" spans="1:10" ht="48.75" customHeight="1" x14ac:dyDescent="0.25">
      <c r="A10" s="317" t="s">
        <v>323</v>
      </c>
      <c r="B10" s="171" t="str">
        <f>'PRIORIZACIÓN DE CAUSA'!B16</f>
        <v>Uso inadecuado de Recursos de Inversión, Infraestructura deficiente.</v>
      </c>
      <c r="C10" s="318" t="s">
        <v>329</v>
      </c>
      <c r="D10" s="173" t="s">
        <v>267</v>
      </c>
      <c r="E10" s="318" t="s">
        <v>337</v>
      </c>
      <c r="F10" s="319" t="s">
        <v>153</v>
      </c>
      <c r="G10" s="319" t="s">
        <v>153</v>
      </c>
      <c r="H10" s="319" t="s">
        <v>154</v>
      </c>
      <c r="I10" s="319" t="s">
        <v>154</v>
      </c>
      <c r="J10" s="320" t="str">
        <f>IF(F10="NA","GESTION",IF(G10="NA","GESTION",IF(H10="NA","GESTION",IF(I10="NA","GESTION",IF(F10&lt;&gt;"X"," ",IF(G10&lt;&gt;"X"," ",IF(H10&lt;&gt;"X"," ",IF(I10&lt;&gt;"X"," ","CORRUPCION"))))))))</f>
        <v>GESTION</v>
      </c>
    </row>
    <row r="11" spans="1:10" ht="34.5" customHeight="1" x14ac:dyDescent="0.25">
      <c r="A11" s="317"/>
      <c r="B11" s="171" t="str">
        <f>'PRIORIZACIÓN DE CAUSA'!B31</f>
        <v xml:space="preserve">Funcionarios desinteresados frente al proceso </v>
      </c>
      <c r="C11" s="318"/>
      <c r="D11" s="172" t="s">
        <v>322</v>
      </c>
      <c r="E11" s="318"/>
      <c r="F11" s="319"/>
      <c r="G11" s="319"/>
      <c r="H11" s="319"/>
      <c r="I11" s="319"/>
      <c r="J11" s="320"/>
    </row>
    <row r="12" spans="1:10" ht="43.5" customHeight="1" x14ac:dyDescent="0.25">
      <c r="A12" s="317" t="s">
        <v>324</v>
      </c>
      <c r="B12" s="171" t="str">
        <f>'PRIORIZACIÓN DE CAUSA'!B19</f>
        <v>Direccionamiento estratégico y planeación deficiente al liderazgo de los servidores públicos</v>
      </c>
      <c r="C12" s="318" t="s">
        <v>325</v>
      </c>
      <c r="D12" s="197" t="s">
        <v>327</v>
      </c>
      <c r="E12" s="318" t="s">
        <v>328</v>
      </c>
      <c r="F12" s="319" t="s">
        <v>153</v>
      </c>
      <c r="G12" s="319" t="s">
        <v>153</v>
      </c>
      <c r="H12" s="319" t="s">
        <v>153</v>
      </c>
      <c r="I12" s="319" t="s">
        <v>153</v>
      </c>
      <c r="J12" s="320" t="str">
        <f>IF(F12="NA","GESTION",IF(G12="NA","GESTION",IF(H12="NA","GESTION",IF(I12="NA","GESTION",IF(F12&lt;&gt;"X"," ",IF(G12&lt;&gt;"X"," ",IF(H12&lt;&gt;"X"," ",IF(I12&lt;&gt;"X"," ","CORRUPCION"))))))))</f>
        <v>CORRUPCION</v>
      </c>
    </row>
    <row r="13" spans="1:10" ht="43.5" customHeight="1" x14ac:dyDescent="0.25">
      <c r="A13" s="317"/>
      <c r="B13" s="171" t="str">
        <f>CONTEXTO!D14</f>
        <v>Canales de comunicación interna inadecuados en el flujo de la información necesaria para el desarrollo de las operaciones</v>
      </c>
      <c r="C13" s="318"/>
      <c r="D13" s="197" t="s">
        <v>326</v>
      </c>
      <c r="E13" s="318"/>
      <c r="F13" s="319"/>
      <c r="G13" s="319"/>
      <c r="H13" s="319"/>
      <c r="I13" s="319"/>
      <c r="J13" s="320"/>
    </row>
    <row r="14" spans="1:10" ht="48" customHeight="1" x14ac:dyDescent="0.25">
      <c r="A14" s="317" t="s">
        <v>336</v>
      </c>
      <c r="B14" s="171" t="str">
        <f>'PRIORIZACIÓN DE CAUSA'!B14</f>
        <v xml:space="preserve">Cambios en la normatividad externa </v>
      </c>
      <c r="C14" s="322" t="s">
        <v>325</v>
      </c>
      <c r="D14" s="201" t="s">
        <v>333</v>
      </c>
      <c r="E14" s="322" t="s">
        <v>338</v>
      </c>
      <c r="F14" s="319" t="s">
        <v>153</v>
      </c>
      <c r="G14" s="319" t="s">
        <v>153</v>
      </c>
      <c r="H14" s="319" t="s">
        <v>153</v>
      </c>
      <c r="I14" s="319" t="s">
        <v>153</v>
      </c>
      <c r="J14" s="320" t="str">
        <f>IF(F14="NA","GESTION",IF(G14="NA","GESTION",IF(H14="NA","GESTION",IF(I14="NA","GESTION",IF(F14&lt;&gt;"X"," ",IF(G14&lt;&gt;"X"," ",IF(H14&lt;&gt;"X"," ",IF(I14&lt;&gt;"X"," ","CORRUPCION"))))))))</f>
        <v>CORRUPCION</v>
      </c>
    </row>
    <row r="15" spans="1:10" ht="48" customHeight="1" x14ac:dyDescent="0.25">
      <c r="A15" s="317"/>
      <c r="B15" s="171" t="str">
        <f>'PRIORIZACIÓN DE CAUSA'!B17</f>
        <v xml:space="preserve">Talento humano sin direccionamiento adecuado , condiciones inadecuadas de seguridad y salud en el trabajo. </v>
      </c>
      <c r="C15" s="323"/>
      <c r="D15" s="201" t="s">
        <v>335</v>
      </c>
      <c r="E15" s="323"/>
      <c r="F15" s="319"/>
      <c r="G15" s="319"/>
      <c r="H15" s="319"/>
      <c r="I15" s="319"/>
      <c r="J15" s="320"/>
    </row>
    <row r="16" spans="1:10" ht="63.75" customHeight="1" x14ac:dyDescent="0.25">
      <c r="A16" s="317"/>
      <c r="B16" s="171" t="str">
        <f>'PRIORIZACIÓN DE CAUSA'!B20</f>
        <v>Canales de comunicación interna inadecuados en el flujo de la información necesaria para el desarrollo de las operaciones</v>
      </c>
      <c r="C16" s="324"/>
      <c r="D16" s="201" t="s">
        <v>334</v>
      </c>
      <c r="E16" s="324"/>
      <c r="F16" s="319"/>
      <c r="G16" s="319"/>
      <c r="H16" s="319"/>
      <c r="I16" s="319"/>
      <c r="J16" s="320"/>
    </row>
    <row r="17" spans="1:10" ht="15.75" customHeight="1" x14ac:dyDescent="0.25">
      <c r="A17" s="321"/>
      <c r="B17" s="172"/>
      <c r="C17" s="318"/>
      <c r="D17" s="172"/>
      <c r="E17" s="318"/>
      <c r="F17" s="319"/>
      <c r="G17" s="319"/>
      <c r="H17" s="319"/>
      <c r="I17" s="319"/>
      <c r="J17" s="320" t="str">
        <f>IF(F17="NA","GESTION",IF(G17="NA","GESTION",IF(H17="NA","GESTION",IF(I17="NA","GESTION",IF(F17&lt;&gt;"X"," ",IF(G17&lt;&gt;"X"," ",IF(H17&lt;&gt;"X"," ",IF(I17&lt;&gt;"X"," ","CORRUPCION"))))))))</f>
        <v xml:space="preserve"> </v>
      </c>
    </row>
    <row r="18" spans="1:10" ht="15.75" customHeight="1" x14ac:dyDescent="0.25">
      <c r="A18" s="321"/>
      <c r="B18" s="173"/>
      <c r="C18" s="318"/>
      <c r="D18" s="173"/>
      <c r="E18" s="318"/>
      <c r="F18" s="319"/>
      <c r="G18" s="319"/>
      <c r="H18" s="319"/>
      <c r="I18" s="319"/>
      <c r="J18" s="320"/>
    </row>
  </sheetData>
  <mergeCells count="43">
    <mergeCell ref="B7:J7"/>
    <mergeCell ref="B8:J8"/>
    <mergeCell ref="G14:G16"/>
    <mergeCell ref="H14:H16"/>
    <mergeCell ref="I14:I16"/>
    <mergeCell ref="J14:J16"/>
    <mergeCell ref="H10:H11"/>
    <mergeCell ref="I10:I11"/>
    <mergeCell ref="J10:J11"/>
    <mergeCell ref="C10:C11"/>
    <mergeCell ref="E12:E13"/>
    <mergeCell ref="F12:F13"/>
    <mergeCell ref="E14:E16"/>
    <mergeCell ref="A17:A18"/>
    <mergeCell ref="C17:C18"/>
    <mergeCell ref="E17:E18"/>
    <mergeCell ref="F17:F18"/>
    <mergeCell ref="A14:A16"/>
    <mergeCell ref="C14:C16"/>
    <mergeCell ref="F14:F16"/>
    <mergeCell ref="G17:G18"/>
    <mergeCell ref="H17:H18"/>
    <mergeCell ref="I17:I18"/>
    <mergeCell ref="J17:J18"/>
    <mergeCell ref="J12:J13"/>
    <mergeCell ref="G12:G13"/>
    <mergeCell ref="H12:H13"/>
    <mergeCell ref="I12:I13"/>
    <mergeCell ref="A10:A11"/>
    <mergeCell ref="E10:E11"/>
    <mergeCell ref="F10:F11"/>
    <mergeCell ref="G10:G11"/>
    <mergeCell ref="A12:A13"/>
    <mergeCell ref="C12:C13"/>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6"/>
  <sheetViews>
    <sheetView topLeftCell="A9" workbookViewId="0">
      <pane ySplit="1" topLeftCell="A10" activePane="bottomLeft" state="frozen"/>
      <selection activeCell="A9" sqref="A9"/>
      <selection pane="bottomLeft" activeCell="D13" sqref="D13"/>
    </sheetView>
  </sheetViews>
  <sheetFormatPr baseColWidth="10" defaultColWidth="11.42578125" defaultRowHeight="15" x14ac:dyDescent="0.25"/>
  <cols>
    <col min="1" max="1" width="45.28515625" customWidth="1"/>
    <col min="2" max="2" width="51.85546875" customWidth="1"/>
    <col min="3" max="3" width="17.5703125" customWidth="1"/>
    <col min="4" max="4" width="43.85546875" customWidth="1"/>
    <col min="5" max="5" width="15" customWidth="1"/>
    <col min="6" max="6" width="14.5703125" customWidth="1"/>
  </cols>
  <sheetData>
    <row r="1" spans="1:6" ht="28.5" customHeight="1" x14ac:dyDescent="0.25">
      <c r="A1" s="234"/>
      <c r="B1" s="221" t="s">
        <v>0</v>
      </c>
      <c r="C1" s="221"/>
      <c r="D1" s="274" t="s">
        <v>1</v>
      </c>
      <c r="E1" s="274"/>
      <c r="F1" s="241"/>
    </row>
    <row r="2" spans="1:6" x14ac:dyDescent="0.25">
      <c r="A2" s="235"/>
      <c r="B2" s="221" t="s">
        <v>84</v>
      </c>
      <c r="C2" s="221"/>
      <c r="D2" s="274" t="s">
        <v>32</v>
      </c>
      <c r="E2" s="274"/>
      <c r="F2" s="242"/>
    </row>
    <row r="3" spans="1:6" ht="15" customHeight="1" x14ac:dyDescent="0.25">
      <c r="A3" s="235"/>
      <c r="B3" s="221"/>
      <c r="C3" s="221"/>
      <c r="D3" s="274" t="s">
        <v>4</v>
      </c>
      <c r="E3" s="274"/>
      <c r="F3" s="242"/>
    </row>
    <row r="4" spans="1:6" ht="15.75" thickBot="1" x14ac:dyDescent="0.3">
      <c r="A4" s="236"/>
      <c r="B4" s="221"/>
      <c r="C4" s="221"/>
      <c r="D4" s="274" t="s">
        <v>5</v>
      </c>
      <c r="E4" s="274"/>
      <c r="F4" s="243"/>
    </row>
    <row r="5" spans="1:6" ht="15.75" thickBot="1" x14ac:dyDescent="0.3"/>
    <row r="6" spans="1:6" s="70" customFormat="1" ht="15.75" x14ac:dyDescent="0.25">
      <c r="A6" s="248" t="s">
        <v>85</v>
      </c>
      <c r="B6" s="249"/>
      <c r="C6" s="249"/>
      <c r="D6" s="315"/>
      <c r="E6" s="315"/>
      <c r="F6" s="250"/>
    </row>
    <row r="7" spans="1:6" s="70" customFormat="1" ht="25.5" customHeight="1" x14ac:dyDescent="0.25">
      <c r="A7" s="22" t="s">
        <v>7</v>
      </c>
      <c r="B7" s="332"/>
      <c r="C7" s="332"/>
      <c r="D7" s="332"/>
      <c r="E7" s="332"/>
      <c r="F7" s="332"/>
    </row>
    <row r="8" spans="1:6" s="70" customFormat="1" ht="40.5" customHeight="1" x14ac:dyDescent="0.25">
      <c r="A8" s="21" t="s">
        <v>9</v>
      </c>
      <c r="B8" s="332"/>
      <c r="C8" s="332"/>
      <c r="D8" s="332"/>
      <c r="E8" s="332"/>
      <c r="F8" s="332"/>
    </row>
    <row r="9" spans="1:6" ht="39.75" customHeight="1" x14ac:dyDescent="0.25">
      <c r="A9" s="71" t="s">
        <v>78</v>
      </c>
      <c r="B9" s="71" t="s">
        <v>86</v>
      </c>
      <c r="C9" s="71" t="s">
        <v>87</v>
      </c>
      <c r="D9" s="72" t="s">
        <v>88</v>
      </c>
      <c r="E9" s="331" t="s">
        <v>89</v>
      </c>
      <c r="F9" s="331"/>
    </row>
    <row r="10" spans="1:6" ht="42.75" customHeight="1" x14ac:dyDescent="0.25">
      <c r="A10" s="313" t="str">
        <f>'IDENTIFICACION(GyC)'!E10:E11</f>
        <v>Incremento en los indices de inseguridad y violencias en el municipio de Ibagué</v>
      </c>
      <c r="B10" s="313" t="s">
        <v>344</v>
      </c>
      <c r="C10" s="313" t="s">
        <v>330</v>
      </c>
      <c r="D10" s="177" t="str">
        <f>'IDENTIFICACION(GyC)'!B10</f>
        <v>Uso inadecuado de Recursos de Inversión, Infraestructura deficiente.</v>
      </c>
      <c r="E10" s="318" t="str">
        <f>'IDENTIFICACION(GyC)'!D10</f>
        <v>Sanciones disciplinarias y penales</v>
      </c>
      <c r="F10" s="318"/>
    </row>
    <row r="11" spans="1:6" ht="42.75" customHeight="1" x14ac:dyDescent="0.25">
      <c r="A11" s="313"/>
      <c r="B11" s="313"/>
      <c r="C11" s="313"/>
      <c r="D11" s="197" t="str">
        <f>'IDENTIFICACION(GyC)'!B11</f>
        <v xml:space="preserve">Funcionarios desinteresados frente al proceso </v>
      </c>
      <c r="E11" s="318" t="str">
        <f>'IDENTIFICACION(GyC)'!D11</f>
        <v>Imagen institucional negativa</v>
      </c>
      <c r="F11" s="318"/>
    </row>
    <row r="12" spans="1:6" ht="53.25" customHeight="1" x14ac:dyDescent="0.25">
      <c r="A12" s="313" t="str">
        <f>'IDENTIFICACION(GyC)'!E12:E13</f>
        <v>Posibilidad de recibir o solicitar cualquier beneficio particular con el fin de celebrar un contrato</v>
      </c>
      <c r="B12" s="333" t="s">
        <v>349</v>
      </c>
      <c r="C12" s="313" t="s">
        <v>331</v>
      </c>
      <c r="D12" s="197" t="str">
        <f>'IDENTIFICACION(GyC)'!B12</f>
        <v>Direccionamiento estratégico y planeación deficiente al liderazgo de los servidores públicos</v>
      </c>
      <c r="E12" s="318" t="str">
        <f>'IDENTIFICACION(GyC)'!D12</f>
        <v>Sanciones disciplinarias, penales y fiscales</v>
      </c>
      <c r="F12" s="318"/>
    </row>
    <row r="13" spans="1:6" ht="62.25" customHeight="1" x14ac:dyDescent="0.25">
      <c r="A13" s="313"/>
      <c r="B13" s="333"/>
      <c r="C13" s="313"/>
      <c r="D13" s="197" t="str">
        <f>'IDENTIFICACION(GyC)'!B13</f>
        <v>Canales de comunicación interna inadecuados en el flujo de la información necesaria para el desarrollo de las operaciones</v>
      </c>
      <c r="E13" s="318" t="str">
        <f>'IDENTIFICACION(GyC)'!D13</f>
        <v>Pérdida de confianza en lo público</v>
      </c>
      <c r="F13" s="318"/>
    </row>
    <row r="14" spans="1:6" ht="45" customHeight="1" x14ac:dyDescent="0.25">
      <c r="A14" s="313" t="str">
        <f>'IDENTIFICACION(GyC)'!A14:A16</f>
        <v xml:space="preserve">Dilación y vencimiento de términos de los procesos y/o trámites en materia de seguridad, justicia y convivencia ciudadana. </v>
      </c>
      <c r="B14" s="313" t="s">
        <v>351</v>
      </c>
      <c r="C14" s="313" t="s">
        <v>331</v>
      </c>
      <c r="D14" s="177" t="str">
        <f>'IDENTIFICACION(GyC)'!B14</f>
        <v xml:space="preserve">Cambios en la normatividad externa </v>
      </c>
      <c r="E14" s="334" t="str">
        <f>'IDENTIFICACION(GyC)'!D14</f>
        <v>Pérdida de imagen institucional</v>
      </c>
      <c r="F14" s="334"/>
    </row>
    <row r="15" spans="1:6" ht="45" customHeight="1" x14ac:dyDescent="0.25">
      <c r="A15" s="313"/>
      <c r="B15" s="313"/>
      <c r="C15" s="313"/>
      <c r="D15" s="201" t="str">
        <f>'IDENTIFICACION(GyC)'!B15</f>
        <v xml:space="preserve">Talento humano sin direccionamiento adecuado , condiciones inadecuadas de seguridad y salud en el trabajo. </v>
      </c>
      <c r="E15" s="334" t="str">
        <f>'IDENTIFICACION(GyC)'!D15</f>
        <v>Demandas contra el estado, investigaciones penales, disciplinarias y fiscales</v>
      </c>
      <c r="F15" s="334"/>
    </row>
    <row r="16" spans="1:6" ht="45" customHeight="1" x14ac:dyDescent="0.25">
      <c r="A16" s="313"/>
      <c r="B16" s="313"/>
      <c r="C16" s="313"/>
      <c r="D16" s="201" t="str">
        <f>'IDENTIFICACION(GyC)'!B16</f>
        <v>Canales de comunicación interna inadecuados en el flujo de la información necesaria para el desarrollo de las operaciones</v>
      </c>
      <c r="E16" s="334" t="str">
        <f>'IDENTIFICACION(GyC)'!D16</f>
        <v>Pérdida de lo confianza en lo público</v>
      </c>
      <c r="F16" s="334"/>
    </row>
  </sheetData>
  <mergeCells count="28">
    <mergeCell ref="E15:F15"/>
    <mergeCell ref="E16:F16"/>
    <mergeCell ref="A14:A16"/>
    <mergeCell ref="B14:B16"/>
    <mergeCell ref="C14:C16"/>
    <mergeCell ref="E13:F13"/>
    <mergeCell ref="A12:A13"/>
    <mergeCell ref="B12:B13"/>
    <mergeCell ref="C12:C13"/>
    <mergeCell ref="E14:F14"/>
    <mergeCell ref="E12:F12"/>
    <mergeCell ref="A6:F6"/>
    <mergeCell ref="A10:A11"/>
    <mergeCell ref="B10:B11"/>
    <mergeCell ref="E9:F9"/>
    <mergeCell ref="E10:F10"/>
    <mergeCell ref="E11:F11"/>
    <mergeCell ref="C10:C11"/>
    <mergeCell ref="B7:F7"/>
    <mergeCell ref="B8:F8"/>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A11" sqref="A11:B11"/>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34"/>
      <c r="B1" s="237" t="s">
        <v>0</v>
      </c>
      <c r="C1" s="238"/>
      <c r="D1" s="238"/>
      <c r="E1" s="238"/>
      <c r="F1" s="238"/>
      <c r="G1" s="238"/>
      <c r="H1" s="238"/>
      <c r="I1" s="238"/>
      <c r="J1" s="238"/>
      <c r="K1" s="238"/>
      <c r="L1" s="238"/>
      <c r="M1" s="238"/>
      <c r="N1" s="238"/>
      <c r="O1" s="238"/>
      <c r="P1" s="346"/>
      <c r="Q1" s="274" t="s">
        <v>91</v>
      </c>
      <c r="R1" s="274"/>
      <c r="S1" s="274"/>
      <c r="T1" s="241"/>
    </row>
    <row r="2" spans="1:20" ht="20.25" customHeight="1" x14ac:dyDescent="0.25">
      <c r="A2" s="235"/>
      <c r="B2" s="239"/>
      <c r="C2" s="240"/>
      <c r="D2" s="240"/>
      <c r="E2" s="240"/>
      <c r="F2" s="240"/>
      <c r="G2" s="240"/>
      <c r="H2" s="240"/>
      <c r="I2" s="240"/>
      <c r="J2" s="240"/>
      <c r="K2" s="240"/>
      <c r="L2" s="240"/>
      <c r="M2" s="240"/>
      <c r="N2" s="240"/>
      <c r="O2" s="240"/>
      <c r="P2" s="301"/>
      <c r="Q2" s="274" t="s">
        <v>32</v>
      </c>
      <c r="R2" s="274"/>
      <c r="S2" s="274"/>
      <c r="T2" s="242"/>
    </row>
    <row r="3" spans="1:20" ht="18.75" customHeight="1" x14ac:dyDescent="0.25">
      <c r="A3" s="235"/>
      <c r="B3" s="244" t="s">
        <v>92</v>
      </c>
      <c r="C3" s="245"/>
      <c r="D3" s="245"/>
      <c r="E3" s="245"/>
      <c r="F3" s="245"/>
      <c r="G3" s="245"/>
      <c r="H3" s="245"/>
      <c r="I3" s="245"/>
      <c r="J3" s="245"/>
      <c r="K3" s="245"/>
      <c r="L3" s="245"/>
      <c r="M3" s="245"/>
      <c r="N3" s="245"/>
      <c r="O3" s="245"/>
      <c r="P3" s="300"/>
      <c r="Q3" s="274" t="s">
        <v>4</v>
      </c>
      <c r="R3" s="274"/>
      <c r="S3" s="274"/>
      <c r="T3" s="242"/>
    </row>
    <row r="4" spans="1:20" ht="19.5" customHeight="1" thickBot="1" x14ac:dyDescent="0.3">
      <c r="A4" s="236"/>
      <c r="B4" s="246"/>
      <c r="C4" s="247"/>
      <c r="D4" s="247"/>
      <c r="E4" s="247"/>
      <c r="F4" s="247"/>
      <c r="G4" s="247"/>
      <c r="H4" s="247"/>
      <c r="I4" s="247"/>
      <c r="J4" s="247"/>
      <c r="K4" s="247"/>
      <c r="L4" s="247"/>
      <c r="M4" s="247"/>
      <c r="N4" s="247"/>
      <c r="O4" s="247"/>
      <c r="P4" s="347"/>
      <c r="Q4" s="274" t="s">
        <v>5</v>
      </c>
      <c r="R4" s="274"/>
      <c r="S4" s="274"/>
      <c r="T4" s="243"/>
    </row>
    <row r="5" spans="1:20" ht="15.75" thickBot="1" x14ac:dyDescent="0.3"/>
    <row r="6" spans="1:20" ht="15.75" x14ac:dyDescent="0.25">
      <c r="A6" s="335" t="s">
        <v>93</v>
      </c>
      <c r="B6" s="336"/>
      <c r="C6" s="336"/>
      <c r="D6" s="336"/>
      <c r="E6" s="336"/>
      <c r="F6" s="336"/>
      <c r="G6" s="336"/>
      <c r="H6" s="336"/>
      <c r="I6" s="336"/>
      <c r="J6" s="336"/>
      <c r="K6" s="336"/>
      <c r="L6" s="336"/>
      <c r="M6" s="336"/>
      <c r="N6" s="336"/>
      <c r="O6" s="337"/>
      <c r="P6" s="337"/>
      <c r="Q6" s="337"/>
      <c r="R6" s="337"/>
      <c r="S6" s="337"/>
      <c r="T6" s="338"/>
    </row>
    <row r="7" spans="1:20" ht="33" customHeight="1" x14ac:dyDescent="0.25">
      <c r="A7" s="98" t="s">
        <v>7</v>
      </c>
      <c r="B7" s="343"/>
      <c r="C7" s="344"/>
      <c r="D7" s="344"/>
      <c r="E7" s="344"/>
      <c r="F7" s="344"/>
      <c r="G7" s="344"/>
      <c r="H7" s="344"/>
      <c r="I7" s="344"/>
      <c r="J7" s="344"/>
      <c r="K7" s="344"/>
      <c r="L7" s="344"/>
      <c r="M7" s="344"/>
      <c r="N7" s="344"/>
      <c r="O7" s="344"/>
      <c r="P7" s="344"/>
      <c r="Q7" s="344"/>
      <c r="R7" s="344"/>
      <c r="S7" s="344"/>
      <c r="T7" s="345"/>
    </row>
    <row r="8" spans="1:20" ht="33" customHeight="1" x14ac:dyDescent="0.25">
      <c r="A8" s="99" t="s">
        <v>9</v>
      </c>
      <c r="B8" s="343"/>
      <c r="C8" s="344"/>
      <c r="D8" s="344"/>
      <c r="E8" s="344"/>
      <c r="F8" s="344"/>
      <c r="G8" s="344"/>
      <c r="H8" s="344"/>
      <c r="I8" s="344"/>
      <c r="J8" s="344"/>
      <c r="K8" s="344"/>
      <c r="L8" s="344"/>
      <c r="M8" s="344"/>
      <c r="N8" s="344"/>
      <c r="O8" s="344"/>
      <c r="P8" s="344"/>
      <c r="Q8" s="344"/>
      <c r="R8" s="344"/>
      <c r="S8" s="344"/>
      <c r="T8" s="345"/>
    </row>
    <row r="9" spans="1:20" ht="37.5" customHeight="1" x14ac:dyDescent="0.25">
      <c r="A9" s="348" t="s">
        <v>78</v>
      </c>
      <c r="B9" s="348"/>
      <c r="C9" s="350" t="s">
        <v>94</v>
      </c>
      <c r="D9" s="351"/>
      <c r="E9" s="351"/>
      <c r="F9" s="351"/>
      <c r="G9" s="351"/>
      <c r="H9" s="351"/>
      <c r="I9" s="351"/>
      <c r="J9" s="351"/>
      <c r="K9" s="351"/>
      <c r="L9" s="351"/>
      <c r="M9" s="351"/>
      <c r="N9" s="351"/>
      <c r="O9" s="351"/>
      <c r="P9" s="351"/>
      <c r="Q9" s="351"/>
      <c r="R9" s="351"/>
      <c r="S9" s="351"/>
      <c r="T9" s="351"/>
    </row>
    <row r="10" spans="1:20" ht="25.5" customHeight="1" x14ac:dyDescent="0.25">
      <c r="A10" s="349"/>
      <c r="B10" s="349"/>
      <c r="C10" s="109" t="s">
        <v>48</v>
      </c>
      <c r="D10" s="109" t="s">
        <v>49</v>
      </c>
      <c r="E10" s="109" t="s">
        <v>50</v>
      </c>
      <c r="F10" s="109" t="s">
        <v>51</v>
      </c>
      <c r="G10" s="109" t="s">
        <v>52</v>
      </c>
      <c r="H10" s="109" t="s">
        <v>53</v>
      </c>
      <c r="I10" s="109" t="s">
        <v>54</v>
      </c>
      <c r="J10" s="109" t="s">
        <v>55</v>
      </c>
      <c r="K10" s="109" t="s">
        <v>56</v>
      </c>
      <c r="L10" s="109" t="s">
        <v>57</v>
      </c>
      <c r="M10" s="109" t="s">
        <v>58</v>
      </c>
      <c r="N10" s="109" t="s">
        <v>59</v>
      </c>
      <c r="O10" s="109" t="s">
        <v>60</v>
      </c>
      <c r="P10" s="109" t="s">
        <v>61</v>
      </c>
      <c r="Q10" s="109" t="s">
        <v>62</v>
      </c>
      <c r="R10" s="109" t="s">
        <v>63</v>
      </c>
      <c r="S10" s="100" t="s">
        <v>64</v>
      </c>
      <c r="T10" s="110" t="s">
        <v>95</v>
      </c>
    </row>
    <row r="11" spans="1:20" ht="55.5" customHeight="1" x14ac:dyDescent="0.25">
      <c r="A11" s="339" t="str">
        <f>DESCRIPCION!A10</f>
        <v>Incremento en los indices de inseguridad y violencias en el municipio de Ibagué</v>
      </c>
      <c r="B11" s="340"/>
      <c r="C11" s="103">
        <v>1</v>
      </c>
      <c r="D11" s="103">
        <v>4</v>
      </c>
      <c r="E11" s="103">
        <v>4</v>
      </c>
      <c r="F11" s="103">
        <v>3</v>
      </c>
      <c r="G11" s="103">
        <v>2</v>
      </c>
      <c r="H11" s="103">
        <v>3</v>
      </c>
      <c r="I11" s="103">
        <v>4</v>
      </c>
      <c r="J11" s="103"/>
      <c r="K11" s="103"/>
      <c r="L11" s="103"/>
      <c r="M11" s="103"/>
      <c r="N11" s="103"/>
      <c r="O11" s="103"/>
      <c r="P11" s="103"/>
      <c r="Q11" s="103"/>
      <c r="R11" s="106">
        <f>SUM(C11:Q11)</f>
        <v>21</v>
      </c>
      <c r="S11" s="107">
        <f>IF(ISERROR(AVERAGE(C11:Q11)),0,AVERAGE(C11:Q11))</f>
        <v>3</v>
      </c>
      <c r="T11" s="54" t="str">
        <f>IF(AND(S11&gt;=1,S11&lt;2),"Rara Vez",IF(AND(S11&gt;=2,S11&lt;3),"Improbable",IF(AND(S11&gt;=3,S11&lt;4),"Posible",IF(AND(S11&gt;=4,S11&lt;5),"Probable",IF(AND(S11=5),"Casi Seguro"," ")))))</f>
        <v>Posible</v>
      </c>
    </row>
    <row r="12" spans="1:20" ht="39.75" customHeight="1" x14ac:dyDescent="0.25">
      <c r="A12" s="339" t="str">
        <f>DESCRIPCION!A12</f>
        <v>Posibilidad de recibir o solicitar cualquier beneficio particular con el fin de celebrar un contrato</v>
      </c>
      <c r="B12" s="340"/>
      <c r="C12" s="103">
        <v>3</v>
      </c>
      <c r="D12" s="103">
        <v>3</v>
      </c>
      <c r="E12" s="103">
        <v>2</v>
      </c>
      <c r="F12" s="103">
        <v>3</v>
      </c>
      <c r="G12" s="103">
        <v>3</v>
      </c>
      <c r="H12" s="103"/>
      <c r="I12" s="103"/>
      <c r="J12" s="103"/>
      <c r="K12" s="103"/>
      <c r="L12" s="103"/>
      <c r="M12" s="103"/>
      <c r="N12" s="103"/>
      <c r="O12" s="103"/>
      <c r="P12" s="103"/>
      <c r="Q12" s="103"/>
      <c r="R12" s="106">
        <f t="shared" ref="R12:R21" si="0">SUM(C12:Q12)</f>
        <v>14</v>
      </c>
      <c r="S12" s="107">
        <f t="shared" ref="S12:S21" si="1">IF(ISERROR(AVERAGE(C12:Q12)),0,AVERAGE(C12:Q12))</f>
        <v>2.8</v>
      </c>
      <c r="T12" s="54" t="str">
        <f t="shared" ref="T12:T21" si="2">IF(AND(S12&gt;=1,S12&lt;2),"Rara Vez",IF(AND(S12&gt;=2,S12&lt;3),"Improbable",IF(AND(S12&gt;=3,S12&lt;4),"Posible",IF(AND(S12&gt;=4,S12&lt;5),"Probable",IF(AND(S12=5),"Casi Seguro"," ")))))</f>
        <v>Improbable</v>
      </c>
    </row>
    <row r="13" spans="1:20" ht="56.25" customHeight="1" x14ac:dyDescent="0.25">
      <c r="A13" s="339" t="str">
        <f>DESCRIPCION!A14</f>
        <v xml:space="preserve">Dilación y vencimiento de términos de los procesos y/o trámites en materia de seguridad, justicia y convivencia ciudadana. </v>
      </c>
      <c r="B13" s="340"/>
      <c r="C13" s="103">
        <v>4</v>
      </c>
      <c r="D13" s="103">
        <v>3</v>
      </c>
      <c r="E13" s="103">
        <v>3</v>
      </c>
      <c r="F13" s="103">
        <v>3</v>
      </c>
      <c r="G13" s="103">
        <v>4</v>
      </c>
      <c r="H13" s="103"/>
      <c r="I13" s="103"/>
      <c r="J13" s="103"/>
      <c r="K13" s="103"/>
      <c r="L13" s="103"/>
      <c r="M13" s="103"/>
      <c r="N13" s="103"/>
      <c r="O13" s="103"/>
      <c r="P13" s="103"/>
      <c r="Q13" s="103"/>
      <c r="R13" s="106">
        <f t="shared" si="0"/>
        <v>17</v>
      </c>
      <c r="S13" s="107">
        <f t="shared" si="1"/>
        <v>3.4</v>
      </c>
      <c r="T13" s="54" t="str">
        <f t="shared" si="2"/>
        <v>Posible</v>
      </c>
    </row>
    <row r="14" spans="1:20" ht="65.25" customHeight="1" x14ac:dyDescent="0.25">
      <c r="A14" s="339"/>
      <c r="B14" s="340"/>
      <c r="C14" s="103"/>
      <c r="D14" s="103"/>
      <c r="E14" s="103"/>
      <c r="F14" s="103"/>
      <c r="G14" s="103"/>
      <c r="H14" s="103"/>
      <c r="I14" s="103"/>
      <c r="J14" s="103"/>
      <c r="K14" s="103"/>
      <c r="L14" s="103"/>
      <c r="M14" s="103"/>
      <c r="N14" s="103"/>
      <c r="O14" s="103"/>
      <c r="P14" s="103"/>
      <c r="Q14" s="103"/>
      <c r="R14" s="106">
        <f t="shared" si="0"/>
        <v>0</v>
      </c>
      <c r="S14" s="107">
        <f t="shared" si="1"/>
        <v>0</v>
      </c>
      <c r="T14" s="54" t="str">
        <f t="shared" si="2"/>
        <v xml:space="preserve"> </v>
      </c>
    </row>
    <row r="15" spans="1:20" ht="39.75" customHeight="1" x14ac:dyDescent="0.25">
      <c r="A15" s="341"/>
      <c r="B15" s="342"/>
      <c r="C15" s="103"/>
      <c r="D15" s="103"/>
      <c r="E15" s="103"/>
      <c r="F15" s="103"/>
      <c r="G15" s="103"/>
      <c r="H15" s="103"/>
      <c r="I15" s="103"/>
      <c r="J15" s="103"/>
      <c r="K15" s="103"/>
      <c r="L15" s="103"/>
      <c r="M15" s="103"/>
      <c r="N15" s="103"/>
      <c r="O15" s="103"/>
      <c r="P15" s="103"/>
      <c r="Q15" s="103"/>
      <c r="R15" s="106">
        <f t="shared" si="0"/>
        <v>0</v>
      </c>
      <c r="S15" s="107">
        <f t="shared" si="1"/>
        <v>0</v>
      </c>
      <c r="T15" s="54" t="str">
        <f t="shared" si="2"/>
        <v xml:space="preserve"> </v>
      </c>
    </row>
    <row r="16" spans="1:20" ht="39.75" customHeight="1" x14ac:dyDescent="0.25">
      <c r="A16" s="341"/>
      <c r="B16" s="342"/>
      <c r="C16" s="103"/>
      <c r="D16" s="103"/>
      <c r="E16" s="103"/>
      <c r="F16" s="103"/>
      <c r="G16" s="103"/>
      <c r="H16" s="103"/>
      <c r="I16" s="103"/>
      <c r="J16" s="103"/>
      <c r="K16" s="103"/>
      <c r="L16" s="103"/>
      <c r="M16" s="103"/>
      <c r="N16" s="103"/>
      <c r="O16" s="103"/>
      <c r="P16" s="103"/>
      <c r="Q16" s="103"/>
      <c r="R16" s="106">
        <f t="shared" si="0"/>
        <v>0</v>
      </c>
      <c r="S16" s="107">
        <f t="shared" si="1"/>
        <v>0</v>
      </c>
      <c r="T16" s="54" t="str">
        <f t="shared" si="2"/>
        <v xml:space="preserve"> </v>
      </c>
    </row>
    <row r="17" spans="1:20" ht="39.75" customHeight="1" x14ac:dyDescent="0.25">
      <c r="A17" s="341"/>
      <c r="B17" s="342"/>
      <c r="C17" s="103"/>
      <c r="D17" s="103"/>
      <c r="E17" s="103"/>
      <c r="F17" s="103"/>
      <c r="G17" s="103"/>
      <c r="H17" s="103"/>
      <c r="I17" s="103"/>
      <c r="J17" s="103"/>
      <c r="K17" s="103"/>
      <c r="L17" s="103"/>
      <c r="M17" s="103"/>
      <c r="N17" s="103"/>
      <c r="O17" s="103"/>
      <c r="P17" s="103"/>
      <c r="Q17" s="103"/>
      <c r="R17" s="106">
        <f t="shared" si="0"/>
        <v>0</v>
      </c>
      <c r="S17" s="107">
        <f t="shared" si="1"/>
        <v>0</v>
      </c>
      <c r="T17" s="54" t="str">
        <f t="shared" si="2"/>
        <v xml:space="preserve"> </v>
      </c>
    </row>
    <row r="18" spans="1:20" ht="39.75" customHeight="1" x14ac:dyDescent="0.25">
      <c r="A18" s="341"/>
      <c r="B18" s="342"/>
      <c r="C18" s="103"/>
      <c r="D18" s="103"/>
      <c r="E18" s="103"/>
      <c r="F18" s="103"/>
      <c r="G18" s="103"/>
      <c r="H18" s="103"/>
      <c r="I18" s="103"/>
      <c r="J18" s="103"/>
      <c r="K18" s="103"/>
      <c r="L18" s="103"/>
      <c r="M18" s="103"/>
      <c r="N18" s="103"/>
      <c r="O18" s="103"/>
      <c r="P18" s="103"/>
      <c r="Q18" s="103"/>
      <c r="R18" s="106">
        <f t="shared" si="0"/>
        <v>0</v>
      </c>
      <c r="S18" s="107">
        <f t="shared" si="1"/>
        <v>0</v>
      </c>
      <c r="T18" s="54" t="str">
        <f t="shared" si="2"/>
        <v xml:space="preserve"> </v>
      </c>
    </row>
    <row r="19" spans="1:20" ht="39.75" customHeight="1" x14ac:dyDescent="0.25">
      <c r="A19" s="341"/>
      <c r="B19" s="342"/>
      <c r="C19" s="103"/>
      <c r="D19" s="103"/>
      <c r="E19" s="103"/>
      <c r="F19" s="103"/>
      <c r="G19" s="103"/>
      <c r="H19" s="103"/>
      <c r="I19" s="103"/>
      <c r="J19" s="103"/>
      <c r="K19" s="103"/>
      <c r="L19" s="103"/>
      <c r="M19" s="103"/>
      <c r="N19" s="103"/>
      <c r="O19" s="103"/>
      <c r="P19" s="103"/>
      <c r="Q19" s="103"/>
      <c r="R19" s="106">
        <f t="shared" si="0"/>
        <v>0</v>
      </c>
      <c r="S19" s="107">
        <f t="shared" si="1"/>
        <v>0</v>
      </c>
      <c r="T19" s="54" t="str">
        <f t="shared" si="2"/>
        <v xml:space="preserve"> </v>
      </c>
    </row>
    <row r="20" spans="1:20" ht="39.75" customHeight="1" x14ac:dyDescent="0.25">
      <c r="A20" s="341"/>
      <c r="B20" s="342"/>
      <c r="C20" s="103"/>
      <c r="D20" s="103"/>
      <c r="E20" s="103"/>
      <c r="F20" s="103"/>
      <c r="G20" s="103"/>
      <c r="H20" s="103"/>
      <c r="I20" s="103"/>
      <c r="J20" s="103"/>
      <c r="K20" s="103"/>
      <c r="L20" s="103"/>
      <c r="M20" s="103"/>
      <c r="N20" s="103"/>
      <c r="O20" s="103"/>
      <c r="P20" s="103"/>
      <c r="Q20" s="103"/>
      <c r="R20" s="106">
        <f t="shared" si="0"/>
        <v>0</v>
      </c>
      <c r="S20" s="107">
        <f t="shared" si="1"/>
        <v>0</v>
      </c>
      <c r="T20" s="54" t="str">
        <f t="shared" si="2"/>
        <v xml:space="preserve"> </v>
      </c>
    </row>
    <row r="21" spans="1:20" ht="39.75" customHeight="1" x14ac:dyDescent="0.25">
      <c r="A21" s="341"/>
      <c r="B21" s="342"/>
      <c r="C21" s="103"/>
      <c r="D21" s="103"/>
      <c r="E21" s="103"/>
      <c r="F21" s="103"/>
      <c r="G21" s="103"/>
      <c r="H21" s="103"/>
      <c r="I21" s="103"/>
      <c r="J21" s="103"/>
      <c r="K21" s="103"/>
      <c r="L21" s="103"/>
      <c r="M21" s="103"/>
      <c r="N21" s="103"/>
      <c r="O21" s="103"/>
      <c r="P21" s="103"/>
      <c r="Q21" s="103"/>
      <c r="R21" s="106">
        <f t="shared" si="0"/>
        <v>0</v>
      </c>
      <c r="S21" s="107">
        <f t="shared" si="1"/>
        <v>0</v>
      </c>
      <c r="T21" s="54"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110" zoomScaleNormal="110" workbookViewId="0">
      <pane ySplit="1" topLeftCell="A10" activePane="bottomLeft" state="frozen"/>
      <selection activeCell="A9" sqref="A9"/>
      <selection pane="bottomLeft" sqref="A1:A4"/>
    </sheetView>
  </sheetViews>
  <sheetFormatPr baseColWidth="10" defaultColWidth="11.42578125" defaultRowHeight="15" x14ac:dyDescent="0.25"/>
  <cols>
    <col min="1" max="1" width="27.5703125" customWidth="1"/>
    <col min="2" max="2" width="18.85546875" customWidth="1"/>
    <col min="3" max="3" width="24.140625" customWidth="1"/>
    <col min="4" max="4" width="32.7109375" customWidth="1"/>
    <col min="5" max="5" width="39.42578125" customWidth="1"/>
    <col min="6" max="6" width="17.85546875" customWidth="1"/>
  </cols>
  <sheetData>
    <row r="1" spans="1:6" ht="22.5" customHeight="1" x14ac:dyDescent="0.25">
      <c r="A1" s="363"/>
      <c r="B1" s="358" t="s">
        <v>0</v>
      </c>
      <c r="C1" s="238"/>
      <c r="D1" s="346"/>
      <c r="E1" s="61" t="s">
        <v>96</v>
      </c>
      <c r="F1" s="241"/>
    </row>
    <row r="2" spans="1:6" ht="15.75" customHeight="1" x14ac:dyDescent="0.25">
      <c r="A2" s="363"/>
      <c r="B2" s="359"/>
      <c r="C2" s="360"/>
      <c r="D2" s="361"/>
      <c r="E2" s="62" t="s">
        <v>2</v>
      </c>
      <c r="F2" s="242"/>
    </row>
    <row r="3" spans="1:6" ht="15" customHeight="1" x14ac:dyDescent="0.25">
      <c r="A3" s="363"/>
      <c r="B3" s="359" t="s">
        <v>97</v>
      </c>
      <c r="C3" s="360"/>
      <c r="D3" s="361"/>
      <c r="E3" s="62" t="s">
        <v>98</v>
      </c>
      <c r="F3" s="242"/>
    </row>
    <row r="4" spans="1:6" ht="15.75" customHeight="1" thickBot="1" x14ac:dyDescent="0.3">
      <c r="A4" s="363"/>
      <c r="B4" s="362"/>
      <c r="C4" s="247"/>
      <c r="D4" s="347"/>
      <c r="E4" s="63" t="s">
        <v>5</v>
      </c>
      <c r="F4" s="243"/>
    </row>
    <row r="6" spans="1:6" ht="33" customHeight="1" x14ac:dyDescent="0.25">
      <c r="A6" s="114" t="s">
        <v>7</v>
      </c>
      <c r="B6" s="343"/>
      <c r="C6" s="344"/>
      <c r="D6" s="344"/>
      <c r="E6" s="344"/>
      <c r="F6" s="344"/>
    </row>
    <row r="7" spans="1:6" ht="33" customHeight="1" x14ac:dyDescent="0.25">
      <c r="A7" s="115" t="s">
        <v>9</v>
      </c>
      <c r="B7" s="343"/>
      <c r="C7" s="344"/>
      <c r="D7" s="344"/>
      <c r="E7" s="344"/>
      <c r="F7" s="344"/>
    </row>
    <row r="8" spans="1:6" ht="15.75" thickBot="1" x14ac:dyDescent="0.3"/>
    <row r="9" spans="1:6" ht="27" customHeight="1" x14ac:dyDescent="0.25">
      <c r="A9" s="369" t="s">
        <v>99</v>
      </c>
      <c r="B9" s="364" t="s">
        <v>100</v>
      </c>
      <c r="C9" s="364" t="s">
        <v>101</v>
      </c>
      <c r="D9" s="364"/>
      <c r="E9" s="364"/>
      <c r="F9" s="366"/>
    </row>
    <row r="10" spans="1:6" x14ac:dyDescent="0.25">
      <c r="A10" s="370"/>
      <c r="B10" s="365"/>
      <c r="C10" s="365" t="s">
        <v>102</v>
      </c>
      <c r="D10" s="365"/>
      <c r="E10" s="367" t="s">
        <v>103</v>
      </c>
      <c r="F10" s="368"/>
    </row>
    <row r="11" spans="1:6" ht="125.25" customHeight="1" x14ac:dyDescent="0.25">
      <c r="A11" s="184" t="str">
        <f>DESCRIPCION!A10</f>
        <v>Incremento en los indices de inseguridad y violencias en el municipio de Ibagué</v>
      </c>
      <c r="B11" s="106" t="s">
        <v>168</v>
      </c>
      <c r="C11" s="352" t="str">
        <f>IF(B11="5. CATASTROFICO",+Hoja3!$C$28,IF(B11="4. MAYOR",+Hoja3!$C$29,IF(B11="3. MODERADO",+Hoja3!$C$30,IF(B11="2. MENOR",+Hoja3!$C$31,IF(B11="1.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1" s="352"/>
      <c r="E11" s="356" t="str">
        <f>IF(B11="5. CATASTROFICO",+Hoja3!$B$28,IF(B11="4. MAYOR",+Hoja3!$B$29,IF(B11="3. MODERADO",+Hoja3!$B$30,IF(B11="2. MENOR",+Hoja3!$B$31,IF(B11="1.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1" s="357"/>
    </row>
    <row r="12" spans="1:6" ht="132.75" customHeight="1" x14ac:dyDescent="0.25">
      <c r="A12" s="184" t="str">
        <f>'IDENTIFICACION(GyC)'!E12:E13</f>
        <v>Posibilidad de recibir o solicitar cualquier beneficio particular con el fin de celebrar un contrato</v>
      </c>
      <c r="B12" s="106" t="s">
        <v>166</v>
      </c>
      <c r="C12" s="352"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352"/>
      <c r="E12" s="356"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357"/>
    </row>
    <row r="13" spans="1:6" ht="76.5" customHeight="1" x14ac:dyDescent="0.25">
      <c r="A13" s="184" t="str">
        <f>DESCRIPCION!A14</f>
        <v xml:space="preserve">Dilación y vencimiento de términos de los procesos y/o trámites en materia de seguridad, justicia y convivencia ciudadana. </v>
      </c>
      <c r="B13" s="106" t="s">
        <v>168</v>
      </c>
      <c r="C13" s="352" t="str">
        <f>IF(B13="5. CATASTROFICO",+Hoja3!$C$28,IF(B13="4. MAYOR",+Hoja3!$C$29,IF(B13="3. MODERADO",+Hoja3!$C$30,IF(B13="2. MENOR",+Hoja3!$C$31,IF(B13="1.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3" s="352"/>
      <c r="E13" s="356" t="str">
        <f>IF(B13="5. CATASTROFICO",+Hoja3!$B$28,IF(B13="4. MAYOR",+Hoja3!$B$29,IF(B13="3. MODERADO",+Hoja3!$B$30,IF(B13="2. MENOR",+Hoja3!$B$31,IF(B13="1.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3" s="357"/>
    </row>
    <row r="14" spans="1:6" ht="174" customHeight="1" x14ac:dyDescent="0.25">
      <c r="A14" s="66"/>
      <c r="B14" s="106" t="s">
        <v>104</v>
      </c>
      <c r="C14" s="352" t="str">
        <f>IF(B14="5. CATASTROFICO",+Hoja3!$C$28,IF(B14="4. MAYOR",+Hoja3!$C$29,IF(B14="3. MODERADO",+Hoja3!$C$30,IF(B14="2. MENOR",+Hoja3!$C$31,IF(B14="1. INSIGNIFICANTE",Hoja3!$C$32," ")))))</f>
        <v xml:space="preserve"> </v>
      </c>
      <c r="D14" s="352"/>
      <c r="E14" s="356" t="str">
        <f>IF(B14="5. CATASTROFICO",+Hoja3!$B$28,IF(B14="4. MAYOR",+Hoja3!$B$29,IF(B14="3. MODERADO",+Hoja3!$B$30,IF(B14="2. MENOR",+Hoja3!$B$31,IF(B14="1. INSIGNIFICANTE",Hoja3!$B$32," ")))))</f>
        <v xml:space="preserve"> </v>
      </c>
      <c r="F14" s="357"/>
    </row>
    <row r="15" spans="1:6" ht="174" customHeight="1" x14ac:dyDescent="0.25">
      <c r="A15" s="66"/>
      <c r="B15" s="106" t="s">
        <v>104</v>
      </c>
      <c r="C15" s="352" t="str">
        <f>IF(B15="5. CATASTROFICO",+Hoja3!$C$28,IF(B15="4. MAYOR",+Hoja3!$C$29,IF(B15="3. MODERADO",+Hoja3!$C$30,IF(B15="2. MENOR",+Hoja3!$C$31,IF(B15="1. INSIGNIFICANTE",Hoja3!$C$32," ")))))</f>
        <v xml:space="preserve"> </v>
      </c>
      <c r="D15" s="352"/>
      <c r="E15" s="356" t="str">
        <f>IF(B15="5. CATASTROFICO",+Hoja3!$B$28,IF(B15="4. MAYOR",+Hoja3!$B$29,IF(B15="3. MODERADO",+Hoja3!$B$30,IF(B15="2. MENOR",+Hoja3!$B$31,IF(B15="1. INSIGNIFICANTE",Hoja3!$B$32," ")))))</f>
        <v xml:space="preserve"> </v>
      </c>
      <c r="F15" s="357"/>
    </row>
    <row r="16" spans="1:6" ht="174" customHeight="1" x14ac:dyDescent="0.25">
      <c r="A16" s="66"/>
      <c r="B16" s="106" t="s">
        <v>104</v>
      </c>
      <c r="C16" s="352" t="str">
        <f>IF(B16="5. CATASTROFICO",+Hoja3!$C$28,IF(B16="4. MAYOR",+Hoja3!$C$29,IF(B16="3. MODERADO",+Hoja3!$C$30,IF(B16="2. MENOR",+Hoja3!$C$31,IF(B16="1. INSIGNIFICANTE",Hoja3!$C$32," ")))))</f>
        <v xml:space="preserve"> </v>
      </c>
      <c r="D16" s="352"/>
      <c r="E16" s="356" t="str">
        <f>IF(B16="5. CATASTROFICO",+Hoja3!$B$28,IF(B16="4. MAYOR",+Hoja3!$B$29,IF(B16="3. MODERADO",+Hoja3!$B$30,IF(B16="2. MENOR",+Hoja3!$B$31,IF(B16="1. INSIGNIFICANTE",Hoja3!$B$32," ")))))</f>
        <v xml:space="preserve"> </v>
      </c>
      <c r="F16" s="357"/>
    </row>
    <row r="17" spans="1:6" ht="174" customHeight="1" x14ac:dyDescent="0.25">
      <c r="A17" s="66"/>
      <c r="B17" s="106" t="s">
        <v>104</v>
      </c>
      <c r="C17" s="352" t="str">
        <f>IF(B17="5. CATASTROFICO",+Hoja3!$C$28,IF(B17="4. MAYOR",+Hoja3!$C$29,IF(B17="3. MODERADO",+Hoja3!$C$30,IF(B17="2. MENOR",+Hoja3!$C$31,IF(B17="1. INSIGNIFICANTE",Hoja3!$C$32," ")))))</f>
        <v xml:space="preserve"> </v>
      </c>
      <c r="D17" s="352"/>
      <c r="E17" s="356" t="str">
        <f>IF(B17="5. CATASTROFICO",+Hoja3!$B$28,IF(B17="4. MAYOR",+Hoja3!$B$29,IF(B17="3. MODERADO",+Hoja3!$B$30,IF(B17="2. MENOR",+Hoja3!$B$31,IF(B17="1. INSIGNIFICANTE",Hoja3!$B$32," ")))))</f>
        <v xml:space="preserve"> </v>
      </c>
      <c r="F17" s="357"/>
    </row>
    <row r="18" spans="1:6" ht="174" customHeight="1" thickBot="1" x14ac:dyDescent="0.3">
      <c r="A18" s="67"/>
      <c r="B18" s="116" t="s">
        <v>104</v>
      </c>
      <c r="C18" s="353" t="str">
        <f>IF(B18="5. CATASTROFICO",+Hoja3!$C$28,IF(B18="4. MAYOR",+Hoja3!$C$29,IF(B18="3. MODERADO",+Hoja3!$C$30,IF(B18="2. MENOR",+Hoja3!$C$31,IF(B18="1. INSIGNIFICANTE",Hoja3!$C$32," ")))))</f>
        <v xml:space="preserve"> </v>
      </c>
      <c r="D18" s="353"/>
      <c r="E18" s="354" t="str">
        <f>IF(B18="5. CATASTROFICO",+Hoja3!$B$28,IF(B18="4. MAYOR",+Hoja3!$B$29,IF(B18="3. MODERADO",+Hoja3!$B$30,IF(B18="2. MENOR",+Hoja3!$B$31,IF(B18="1. INSIGNIFICANTE",Hoja3!$B$32," ")))))</f>
        <v xml:space="preserve"> </v>
      </c>
      <c r="F18" s="355"/>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dcterms:created xsi:type="dcterms:W3CDTF">2014-12-30T19:27:19Z</dcterms:created>
  <dcterms:modified xsi:type="dcterms:W3CDTF">2019-02-21T22:05:23Z</dcterms:modified>
  <cp:category/>
  <cp:contentStatus/>
</cp:coreProperties>
</file>