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quipo1\Desktop\Mapa de Riesgos por proceso\2018\"/>
    </mc:Choice>
  </mc:AlternateContent>
  <bookViews>
    <workbookView xWindow="0" yWindow="0" windowWidth="10395" windowHeight="3150" tabRatio="763" firstSheet="12" activeTab="17"/>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VALORACION RIESGO (4)" sheetId="28" r:id="rId14"/>
    <sheet name="Hoja3" sheetId="21" state="hidden" r:id="rId15"/>
    <sheet name="CONTROLES Y EVALUACION" sheetId="3" r:id="rId16"/>
    <sheet name="SOLIDEZ DE LOS CONTROLES (2)" sheetId="31" r:id="rId17"/>
    <sheet name="MAPA DE RIESGO ADMON" sheetId="1" r:id="rId18"/>
    <sheet name="Hoja2" sheetId="30" r:id="rId19"/>
    <sheet name="Hoja1" sheetId="29" r:id="rId20"/>
  </sheets>
  <definedNames>
    <definedName name="_xlnm.Print_Titles" localSheetId="6">DESCRIPCION!$1:$9</definedName>
    <definedName name="_xlnm.Print_Titles" localSheetId="5">'IDENTIFICACION(GyC)'!$1:$9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2" i="3" l="1"/>
  <c r="K55" i="3"/>
  <c r="B7" i="31" l="1"/>
  <c r="G11" i="31"/>
  <c r="G12" i="31"/>
  <c r="G13" i="31"/>
  <c r="G14" i="31"/>
  <c r="G15" i="31"/>
  <c r="G16" i="31"/>
  <c r="G17" i="31"/>
  <c r="G18" i="31"/>
  <c r="G19" i="31"/>
  <c r="G20" i="31"/>
  <c r="G21" i="31"/>
  <c r="G22" i="31"/>
  <c r="G23" i="31"/>
  <c r="J22" i="3" l="1"/>
  <c r="G24" i="31" l="1"/>
  <c r="H11" i="31" s="1"/>
  <c r="H22" i="3" l="1"/>
  <c r="R26" i="24" l="1"/>
  <c r="S26" i="24"/>
  <c r="F138" i="30" l="1"/>
  <c r="F137" i="30"/>
  <c r="F136" i="30"/>
  <c r="F135" i="30"/>
  <c r="F134" i="30"/>
  <c r="F133" i="30"/>
  <c r="F132" i="30"/>
  <c r="F127" i="30"/>
  <c r="F126" i="30"/>
  <c r="F125" i="30"/>
  <c r="F124" i="30"/>
  <c r="F123" i="30"/>
  <c r="F122" i="30"/>
  <c r="F121" i="30"/>
  <c r="F116" i="30"/>
  <c r="F115" i="30"/>
  <c r="F114" i="30"/>
  <c r="F113" i="30"/>
  <c r="F112" i="30"/>
  <c r="F111" i="30"/>
  <c r="F110" i="30"/>
  <c r="F105" i="30"/>
  <c r="F104" i="30"/>
  <c r="F103" i="30"/>
  <c r="F102" i="30"/>
  <c r="F101" i="30"/>
  <c r="F100" i="30"/>
  <c r="F99" i="30"/>
  <c r="F94" i="30"/>
  <c r="F93" i="30"/>
  <c r="F92" i="30"/>
  <c r="F91" i="30"/>
  <c r="F90" i="30"/>
  <c r="F89" i="30"/>
  <c r="F88" i="30"/>
  <c r="F83" i="30"/>
  <c r="F82" i="30"/>
  <c r="F81" i="30"/>
  <c r="F80" i="30"/>
  <c r="F79" i="30"/>
  <c r="F78" i="30"/>
  <c r="F77" i="30"/>
  <c r="F72" i="30"/>
  <c r="F71" i="30"/>
  <c r="F70" i="30"/>
  <c r="F69" i="30"/>
  <c r="F68" i="30"/>
  <c r="F67" i="30"/>
  <c r="F66" i="30"/>
  <c r="F61" i="30"/>
  <c r="F60" i="30"/>
  <c r="F59" i="30"/>
  <c r="F58" i="30"/>
  <c r="F57" i="30"/>
  <c r="F56" i="30"/>
  <c r="F55" i="30"/>
  <c r="F50" i="30"/>
  <c r="F49" i="30"/>
  <c r="F48" i="30"/>
  <c r="F47" i="30"/>
  <c r="F46" i="30"/>
  <c r="F45" i="30"/>
  <c r="F44" i="30"/>
  <c r="F39" i="30"/>
  <c r="F38" i="30"/>
  <c r="F37" i="30"/>
  <c r="F36" i="30"/>
  <c r="F35" i="30"/>
  <c r="F34" i="30"/>
  <c r="F33" i="30"/>
  <c r="F28" i="30"/>
  <c r="F27" i="30"/>
  <c r="F26" i="30"/>
  <c r="F25" i="30"/>
  <c r="F24" i="30"/>
  <c r="F23" i="30"/>
  <c r="F22" i="30"/>
  <c r="A22" i="30"/>
  <c r="F17" i="30"/>
  <c r="F16" i="30"/>
  <c r="F15" i="30"/>
  <c r="F14" i="30"/>
  <c r="F13" i="30"/>
  <c r="F12" i="30"/>
  <c r="F11" i="30"/>
  <c r="A11" i="30"/>
  <c r="A7" i="30"/>
  <c r="F73" i="30" l="1"/>
  <c r="G66" i="30" s="1"/>
  <c r="I66" i="30" s="1"/>
  <c r="J66" i="30" s="1"/>
  <c r="F95" i="30"/>
  <c r="G88" i="30" s="1"/>
  <c r="I88" i="30" s="1"/>
  <c r="J88" i="30" s="1"/>
  <c r="F128" i="30"/>
  <c r="G121" i="30" s="1"/>
  <c r="I121" i="30" s="1"/>
  <c r="J121" i="30" s="1"/>
  <c r="F29" i="30"/>
  <c r="G22" i="30" s="1"/>
  <c r="I22" i="30" s="1"/>
  <c r="J22" i="30" s="1"/>
  <c r="F62" i="30"/>
  <c r="G55" i="30" s="1"/>
  <c r="I55" i="30" s="1"/>
  <c r="J55" i="30" s="1"/>
  <c r="F84" i="30"/>
  <c r="G77" i="30" s="1"/>
  <c r="I77" i="30" s="1"/>
  <c r="J77" i="30" s="1"/>
  <c r="F117" i="30"/>
  <c r="G110" i="30" s="1"/>
  <c r="I110" i="30" s="1"/>
  <c r="J110" i="30" s="1"/>
  <c r="F40" i="30"/>
  <c r="G33" i="30" s="1"/>
  <c r="I33" i="30" s="1"/>
  <c r="J33" i="30" s="1"/>
  <c r="F18" i="30"/>
  <c r="G11" i="30" s="1"/>
  <c r="I11" i="30" s="1"/>
  <c r="J11" i="30" s="1"/>
  <c r="F51" i="30"/>
  <c r="G44" i="30" s="1"/>
  <c r="I44" i="30" s="1"/>
  <c r="J44" i="30" s="1"/>
  <c r="F106" i="30"/>
  <c r="G99" i="30" s="1"/>
  <c r="I99" i="30" s="1"/>
  <c r="J99" i="30" s="1"/>
  <c r="F139" i="30"/>
  <c r="G132" i="30" s="1"/>
  <c r="I132" i="30" s="1"/>
  <c r="J132" i="30" s="1"/>
  <c r="B7" i="3" l="1"/>
  <c r="B11" i="3"/>
  <c r="G11" i="3"/>
  <c r="G12" i="3"/>
  <c r="G13" i="3"/>
  <c r="G14" i="3"/>
  <c r="G15" i="3"/>
  <c r="G16" i="3"/>
  <c r="G17" i="3"/>
  <c r="A10" i="22" l="1"/>
  <c r="A11" i="8" s="1"/>
  <c r="B9" i="16" s="1"/>
  <c r="A11" i="25" l="1"/>
  <c r="A15" i="22"/>
  <c r="E15" i="22"/>
  <c r="D13" i="22"/>
  <c r="S12" i="8"/>
  <c r="T12" i="8" s="1"/>
  <c r="E13" i="1" s="1"/>
  <c r="A13" i="22"/>
  <c r="A12" i="8" s="1"/>
  <c r="E14" i="22"/>
  <c r="E13" i="22"/>
  <c r="R23" i="24"/>
  <c r="S23" i="24"/>
  <c r="G18" i="3"/>
  <c r="B10" i="1"/>
  <c r="D10" i="1"/>
  <c r="S11" i="8"/>
  <c r="T11" i="8" s="1"/>
  <c r="E10" i="1" s="1"/>
  <c r="R25" i="24"/>
  <c r="S25" i="24"/>
  <c r="R17" i="24"/>
  <c r="S17" i="24"/>
  <c r="R16" i="24"/>
  <c r="S16" i="24"/>
  <c r="R15" i="24"/>
  <c r="S15" i="24"/>
  <c r="R24" i="24"/>
  <c r="S24" i="24"/>
  <c r="R19" i="24"/>
  <c r="S19" i="24"/>
  <c r="A11" i="3"/>
  <c r="B35" i="21"/>
  <c r="B36" i="21"/>
  <c r="B37" i="21"/>
  <c r="B38" i="21"/>
  <c r="B39" i="21"/>
  <c r="B40" i="21"/>
  <c r="B41" i="21"/>
  <c r="B42" i="21"/>
  <c r="B43" i="21"/>
  <c r="B44" i="21"/>
  <c r="B45" i="21"/>
  <c r="B46" i="21"/>
  <c r="B47" i="21"/>
  <c r="B48" i="21"/>
  <c r="B49" i="21"/>
  <c r="B50" i="21"/>
  <c r="B51" i="21"/>
  <c r="B52" i="21"/>
  <c r="B53" i="21"/>
  <c r="S14" i="8"/>
  <c r="T14" i="8" s="1"/>
  <c r="E18" i="1" s="1"/>
  <c r="S13" i="8"/>
  <c r="T13" i="8" s="1"/>
  <c r="R15" i="8"/>
  <c r="S10" i="24"/>
  <c r="S11" i="24"/>
  <c r="S12" i="24"/>
  <c r="S13" i="24"/>
  <c r="S14" i="24"/>
  <c r="S18" i="24"/>
  <c r="S20" i="24"/>
  <c r="S21" i="24"/>
  <c r="S22" i="24"/>
  <c r="G138" i="3"/>
  <c r="G137" i="3"/>
  <c r="G136" i="3"/>
  <c r="G135" i="3"/>
  <c r="G134" i="3"/>
  <c r="G132" i="3"/>
  <c r="G133" i="3"/>
  <c r="G127" i="3"/>
  <c r="G126" i="3"/>
  <c r="G125" i="3"/>
  <c r="G124" i="3"/>
  <c r="G123" i="3"/>
  <c r="G122" i="3"/>
  <c r="G121" i="3"/>
  <c r="G116" i="3"/>
  <c r="G115" i="3"/>
  <c r="G114" i="3"/>
  <c r="G113" i="3"/>
  <c r="G112" i="3"/>
  <c r="G111" i="3"/>
  <c r="G110" i="3"/>
  <c r="G105" i="3"/>
  <c r="G104" i="3"/>
  <c r="G103" i="3"/>
  <c r="G102" i="3"/>
  <c r="G101" i="3"/>
  <c r="G100" i="3"/>
  <c r="G99" i="3"/>
  <c r="G94" i="3"/>
  <c r="G93" i="3"/>
  <c r="G92" i="3"/>
  <c r="G91" i="3"/>
  <c r="G88" i="3"/>
  <c r="G50" i="3"/>
  <c r="G49" i="3"/>
  <c r="G48" i="3"/>
  <c r="G47" i="3"/>
  <c r="G46" i="3"/>
  <c r="G44" i="3"/>
  <c r="G45" i="3"/>
  <c r="G39" i="3"/>
  <c r="G38" i="3"/>
  <c r="G37" i="3"/>
  <c r="G36" i="3"/>
  <c r="G35" i="3"/>
  <c r="G34" i="3"/>
  <c r="G33" i="3"/>
  <c r="G28" i="3"/>
  <c r="G27" i="3"/>
  <c r="G26" i="3"/>
  <c r="G25" i="3"/>
  <c r="G24" i="3"/>
  <c r="G23" i="3"/>
  <c r="G22"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E18" i="13"/>
  <c r="C18" i="13"/>
  <c r="E17" i="13"/>
  <c r="C17" i="13"/>
  <c r="E16" i="13"/>
  <c r="C16" i="13"/>
  <c r="E15" i="13"/>
  <c r="C15" i="13"/>
  <c r="E14" i="13"/>
  <c r="C14" i="13"/>
  <c r="E13" i="13"/>
  <c r="C13" i="13"/>
  <c r="E12" i="13"/>
  <c r="C12" i="13"/>
  <c r="E11" i="13"/>
  <c r="C11" i="13"/>
  <c r="S21" i="8"/>
  <c r="T21" i="8" s="1"/>
  <c r="R21" i="8"/>
  <c r="S20" i="8"/>
  <c r="T20" i="8" s="1"/>
  <c r="R20" i="8"/>
  <c r="S19" i="8"/>
  <c r="T19" i="8" s="1"/>
  <c r="R19" i="8"/>
  <c r="S18" i="8"/>
  <c r="T18" i="8" s="1"/>
  <c r="R18" i="8"/>
  <c r="S17" i="8"/>
  <c r="T17" i="8" s="1"/>
  <c r="R17" i="8"/>
  <c r="S16" i="8"/>
  <c r="T16" i="8" s="1"/>
  <c r="R16" i="8"/>
  <c r="S15" i="8"/>
  <c r="T15" i="8" s="1"/>
  <c r="R14" i="8"/>
  <c r="R13" i="8"/>
  <c r="R12" i="8"/>
  <c r="R11" i="8"/>
  <c r="R22" i="24"/>
  <c r="R21" i="24"/>
  <c r="R20" i="24"/>
  <c r="R18" i="24"/>
  <c r="R14" i="24"/>
  <c r="R13" i="24"/>
  <c r="R12" i="24"/>
  <c r="R11" i="24"/>
  <c r="R10" i="24"/>
  <c r="B146" i="21" l="1"/>
  <c r="D122" i="25" s="1"/>
  <c r="F103" i="25" s="1"/>
  <c r="A55" i="30"/>
  <c r="A110" i="30"/>
  <c r="B77" i="21"/>
  <c r="D53" i="25" s="1"/>
  <c r="F34" i="25" s="1"/>
  <c r="A66" i="30"/>
  <c r="A88" i="30"/>
  <c r="A121" i="30"/>
  <c r="B100" i="21"/>
  <c r="D76" i="25" s="1"/>
  <c r="F57" i="25" s="1"/>
  <c r="A99" i="30"/>
  <c r="A44" i="30"/>
  <c r="K33" i="3"/>
  <c r="G51" i="3"/>
  <c r="H44" i="3" s="1"/>
  <c r="J44" i="3" s="1"/>
  <c r="K44" i="3" s="1"/>
  <c r="G29" i="3"/>
  <c r="K22" i="3" s="1"/>
  <c r="G128" i="3"/>
  <c r="H121" i="3" s="1"/>
  <c r="J121" i="3" s="1"/>
  <c r="K121" i="3" s="1"/>
  <c r="A77" i="30"/>
  <c r="G117" i="3"/>
  <c r="H110" i="3" s="1"/>
  <c r="J110" i="3" s="1"/>
  <c r="K110" i="3" s="1"/>
  <c r="G139" i="3"/>
  <c r="H132" i="3" s="1"/>
  <c r="J132" i="3" s="1"/>
  <c r="K132" i="3" s="1"/>
  <c r="B123" i="21"/>
  <c r="D99" i="25" s="1"/>
  <c r="F80" i="25" s="1"/>
  <c r="G84" i="3"/>
  <c r="H77" i="3" s="1"/>
  <c r="J77" i="3" s="1"/>
  <c r="K77" i="3" s="1"/>
  <c r="S31" i="24"/>
  <c r="S32" i="24" s="1"/>
  <c r="H11" i="3"/>
  <c r="J11" i="3" s="1"/>
  <c r="K11" i="3" s="1"/>
  <c r="J66" i="3"/>
  <c r="K66" i="3" s="1"/>
  <c r="G95" i="3"/>
  <c r="H88" i="3" s="1"/>
  <c r="J88" i="3" s="1"/>
  <c r="K88" i="3" s="1"/>
  <c r="G106" i="3"/>
  <c r="H99" i="3" s="1"/>
  <c r="J99" i="3" s="1"/>
  <c r="K99" i="3" s="1"/>
  <c r="B9" i="18"/>
  <c r="A11" i="13"/>
  <c r="B13" i="1"/>
  <c r="A13" i="8"/>
  <c r="B54" i="21"/>
  <c r="D30" i="25" s="1"/>
  <c r="F11" i="25" s="1"/>
  <c r="A12" i="13" l="1"/>
  <c r="B9" i="17"/>
</calcChain>
</file>

<file path=xl/sharedStrings.xml><?xml version="1.0" encoding="utf-8"?>
<sst xmlns="http://schemas.openxmlformats.org/spreadsheetml/2006/main" count="1691" uniqueCount="445">
  <si>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</si>
  <si>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</si>
  <si>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</si>
  <si>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</si>
  <si>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</si>
  <si>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</si>
  <si>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</si>
  <si>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</si>
  <si>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</si>
  <si>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</si>
  <si>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</si>
  <si>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</si>
  <si>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</si>
  <si>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</si>
  <si>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</si>
  <si>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</si>
  <si>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</si>
  <si>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</si>
  <si>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</si>
  <si>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</si>
  <si>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</si>
  <si>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</si>
  <si>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</si>
  <si>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</si>
  <si>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</si>
  <si>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</si>
  <si>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</si>
  <si>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</si>
  <si>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</si>
  <si>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</si>
  <si>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</si>
  <si>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</si>
  <si>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</si>
  <si>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</si>
  <si>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</si>
  <si>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</si>
  <si>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</si>
  <si>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</si>
  <si>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</si>
  <si>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</si>
  <si>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</si>
  <si>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</si>
  <si>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</si>
  <si>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</si>
  <si>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</si>
  <si>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</si>
  <si>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</si>
  <si>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</si>
  <si>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</si>
  <si>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</si>
  <si>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</si>
  <si>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</si>
  <si>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</si>
  <si>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</si>
  <si>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</si>
  <si>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</si>
  <si>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</si>
  <si>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</si>
  <si>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</si>
  <si>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</si>
  <si>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</si>
  <si>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</si>
  <si>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</si>
  <si>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</si>
  <si>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</si>
  <si>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</si>
  <si>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</si>
  <si>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</si>
  <si>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</si>
  <si>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</si>
  <si>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</si>
  <si>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</si>
  <si>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</si>
  <si>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</si>
  <si>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</si>
  <si>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</si>
  <si>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r>
      <rPr>
        <b/>
        <sz val="11"/>
        <color theme="1"/>
        <rFont val="Arial"/>
        <family val="2"/>
      </rPr>
      <t>F</t>
    </r>
    <r>
      <rPr>
        <b/>
        <sz val="9"/>
        <color theme="1"/>
        <rFont val="Arial"/>
        <family val="2"/>
      </rPr>
      <t>4</t>
    </r>
    <r>
      <rPr>
        <b/>
        <sz val="11"/>
        <color theme="1"/>
        <rFont val="Arial"/>
        <family val="2"/>
      </rPr>
      <t>A</t>
    </r>
    <r>
      <rPr>
        <b/>
        <sz val="9"/>
        <color theme="1"/>
        <rFont val="Arial"/>
        <family val="2"/>
      </rPr>
      <t>1</t>
    </r>
    <r>
      <rPr>
        <sz val="11"/>
        <color theme="1"/>
        <rFont val="Arial"/>
        <family val="2"/>
      </rPr>
      <t xml:space="preserve"> Solicitar capacitación en modificaciones normativas y realizar jornadas internas de actualización.</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</si>
  <si>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</si>
  <si>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</si>
  <si>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</si>
  <si>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</si>
  <si>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</si>
  <si>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</si>
  <si>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</si>
  <si>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</si>
  <si>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</si>
  <si>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</si>
  <si>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</si>
  <si>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</si>
  <si>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</si>
  <si>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</si>
  <si>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</si>
  <si>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</si>
  <si>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</si>
  <si>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</si>
  <si>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</si>
  <si>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</si>
  <si>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</si>
  <si>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</si>
  <si>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</si>
  <si>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</si>
  <si>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</si>
  <si>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</si>
  <si>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</si>
  <si>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</si>
  <si>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</si>
  <si>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</si>
  <si>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</si>
  <si>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</si>
  <si>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</si>
  <si>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</si>
  <si>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</si>
  <si>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</si>
  <si>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</si>
  <si>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</si>
  <si>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</si>
  <si>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</si>
  <si>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</si>
  <si>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</si>
  <si>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</si>
  <si>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</si>
  <si>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</si>
  <si>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</si>
  <si>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</si>
  <si>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</si>
  <si>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</si>
  <si>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</si>
  <si>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</si>
  <si>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</si>
  <si>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</si>
  <si>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</si>
  <si>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</si>
  <si>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</si>
  <si>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</si>
  <si>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</si>
  <si>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</si>
  <si>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</si>
  <si>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</si>
  <si>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</si>
  <si>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</si>
  <si>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</si>
  <si>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</si>
  <si>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</si>
  <si>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</si>
  <si>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</si>
  <si>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</si>
  <si>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</si>
  <si>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</si>
  <si>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</si>
  <si>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</si>
  <si>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</si>
  <si>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</si>
  <si>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</si>
  <si>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</si>
  <si>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</si>
  <si>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</si>
  <si>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</si>
  <si>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</si>
  <si>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</si>
  <si>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</si>
  <si>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</si>
  <si>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</si>
  <si>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</si>
  <si>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</si>
  <si>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</si>
  <si>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</si>
  <si>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</si>
  <si>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</si>
  <si>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</si>
  <si>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</si>
  <si>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</si>
  <si>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</si>
  <si>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</si>
  <si>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</si>
  <si>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</si>
  <si>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</si>
  <si>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</si>
  <si>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</si>
  <si>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</si>
  <si>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</si>
  <si>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</si>
  <si>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</si>
  <si>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</si>
  <si>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</si>
  <si>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</si>
  <si>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</si>
  <si>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</si>
  <si>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</si>
  <si>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</si>
  <si>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</si>
  <si>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</si>
  <si>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</si>
  <si>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</si>
  <si>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</si>
  <si>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</si>
  <si>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</si>
  <si>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</si>
  <si>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</si>
  <si>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</si>
  <si>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</si>
  <si>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</si>
  <si>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</si>
  <si>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</si>
  <si>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</si>
  <si>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</si>
  <si>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</si>
  <si>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</si>
  <si>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</si>
  <si>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</si>
  <si>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</si>
  <si>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</si>
  <si>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</si>
  <si>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</si>
  <si>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</si>
  <si>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</si>
  <si>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</si>
  <si>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</si>
  <si>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</si>
  <si>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</si>
  <si>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</si>
  <si>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</si>
  <si>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</si>
  <si>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</si>
  <si>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</si>
  <si>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</si>
  <si>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</si>
  <si>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</si>
  <si>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</si>
  <si>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</si>
  <si>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</si>
  <si>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</si>
  <si>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</si>
  <si>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</si>
  <si>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</si>
  <si>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</si>
  <si>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</si>
  <si>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</si>
  <si>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</si>
  <si>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</si>
  <si>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</si>
  <si>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</si>
  <si>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</si>
  <si>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</si>
  <si>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</si>
  <si>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</si>
  <si>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</si>
  <si>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</si>
  <si>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</si>
  <si>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</si>
  <si>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</si>
  <si>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</si>
  <si>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PROCESO: GESTION INTEGRAL DE CALIDAD</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</si>
  <si>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</si>
  <si>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</si>
  <si>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</si>
  <si>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</si>
  <si>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</si>
  <si>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</si>
  <si>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</si>
  <si>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</si>
  <si>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</si>
  <si>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</si>
  <si>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</si>
  <si>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</si>
  <si>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</si>
  <si>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</si>
  <si>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CORRUPCIÓN</t>
  </si>
  <si>
    <t>ALTO</t>
  </si>
  <si>
    <t>Improbable</t>
  </si>
  <si>
    <t>REDUCIR</t>
  </si>
  <si>
    <t xml:space="preserve">Gestión Ambiental </t>
  </si>
  <si>
    <t>ECONÓMICOS</t>
  </si>
  <si>
    <t>FINANCIERO</t>
  </si>
  <si>
    <t xml:space="preserve">TRANSVERSALIDAD </t>
  </si>
  <si>
    <t>POLITICOS</t>
  </si>
  <si>
    <t>PERSONAL</t>
  </si>
  <si>
    <t>TECNOLÓGICOS</t>
  </si>
  <si>
    <t>TECNOLOGÍA</t>
  </si>
  <si>
    <t>MEDIO AMBIENTALES</t>
  </si>
  <si>
    <t>ESTRATEGICOS</t>
  </si>
  <si>
    <t>COMUNICACIÓN EXTERNA</t>
  </si>
  <si>
    <t xml:space="preserve">  Falta de  canales de comunicación  con los ciudadanos                   </t>
  </si>
  <si>
    <t xml:space="preserve">Continuos Cambios de Gobierno   que   ocasionan cambios en las Politicas Públicas                                                                      </t>
  </si>
  <si>
    <t xml:space="preserve">Alto deterioro ambiental debido a la actividad ántropica tanto en la zona urbana como rural.                  </t>
  </si>
  <si>
    <t xml:space="preserve"> Escaso cumplimiento y volatilidad de las normas y políticas ambientales </t>
  </si>
  <si>
    <t xml:space="preserve">
 Escasa tecnologia aplicada a la obtención  de información estadística y de indicadores ambientales actualizados</t>
  </si>
  <si>
    <t xml:space="preserve">Ocurrencias de fenomenos Naturales  por cambios Climaticos   y recurrencia de los mismos.  </t>
  </si>
  <si>
    <t>Ampliación de la frontera agropecuaria sacrificando  la zonas de paramo y bosques naturales.</t>
  </si>
  <si>
    <t>SOCIALES Y CULTURALES</t>
  </si>
  <si>
    <t>Falta de autonomía en la administración y obtención de recursos.</t>
  </si>
  <si>
    <t xml:space="preserve"> Escaso  personal profesional calificado y especializado de planta en la dependencia</t>
  </si>
  <si>
    <t>Escasa destinación de  recursos económicos  por parte del estado para la implementación de  planes , políticas ambientales y de gestion del riesgo.</t>
  </si>
  <si>
    <t xml:space="preserve">Continuos Cambios de Gobierno   que   ocasionan cambios en las Politicas Públicas     </t>
  </si>
  <si>
    <t>Falta de  canales de comunicación  con los ciudadanos</t>
  </si>
  <si>
    <t xml:space="preserve">Alto deterioro ambiental debido a la actividad ántropica tanto en la zona urbana como rural.    </t>
  </si>
  <si>
    <t xml:space="preserve">Poca comunicación interna  entre dependencias   </t>
  </si>
  <si>
    <t>Escaso  personal profesional calificado y especializado de planta en la dependencia</t>
  </si>
  <si>
    <t xml:space="preserve">Ocurrencias de fenomenos Naturales  por cambios Climaticos  y recurrencia de los mismos.  </t>
  </si>
  <si>
    <t>1) Escasa destinación de  recursos económicos  por parte del estado para la implementación de  planes , políticas ambientales y de gestion del riesgo.</t>
  </si>
  <si>
    <t>5) Falta de autonomía en la administración y obtención de recursos.</t>
  </si>
  <si>
    <t xml:space="preserve">3)  Escaso cumplimiento y volatilidad de las normas y políticas ambientales </t>
  </si>
  <si>
    <t xml:space="preserve">5) Ocurrencias de fenomenos Naturales  por cambios Climaticos  y recurrencia de los mismos.  </t>
  </si>
  <si>
    <t>6) Falta de  canales de comunicación  con los ciudadanos</t>
  </si>
  <si>
    <t xml:space="preserve">7) Alto deterioro ambiental debido a la actividad ántropica tanto en la zona urbana como rural.    </t>
  </si>
  <si>
    <t>8) Ampliación de la frontera agropecuaria sacrificando  la zonas de paramo y bosques naturales.</t>
  </si>
  <si>
    <t xml:space="preserve">2) Escasa tecnologia aplicada a la obtención  de información estadística y de indicadores ambientales actualizados     </t>
  </si>
  <si>
    <t>1) Personal de planta comprometido con el logro de los objetivos propuestos del proceso</t>
  </si>
  <si>
    <t xml:space="preserve">2) Implementacion de la politica publica ambiental de acuerdo a lo establecido en la normatividad vigente con la formulacion y establecimiento de proyectos a corto,mediano y largo plazo en un periodo de 15 años. </t>
  </si>
  <si>
    <t xml:space="preserve">3) Implementacion de la norma de calidad  Iso 9001 que garantiza la articulacion entre los diferentes procesos </t>
  </si>
  <si>
    <t>7) Se cuenta con el Pisami que permite tener una mejor comunicación entre dependencias</t>
  </si>
  <si>
    <t>5) En proceso la  creación de la secretaria de medio ambiente para llevar a cabo los procesos de forma independiente , generando y administrando recursos propios .</t>
  </si>
  <si>
    <t>4) Implementacion del Plan Municipal de gestion del riesgo</t>
  </si>
  <si>
    <t xml:space="preserve">7) Proceso de reorganizacion institucional que posibilita la ampliación de la planta de personal y la creacion de nuevas secretarias </t>
  </si>
  <si>
    <t xml:space="preserve">D5,O7  Crear la secretaria de medio ambiente para llevar a cabo los procesos de forma independiente dando ejecución, generando recursos propios y dándole la robustez  requerida </t>
  </si>
  <si>
    <t>F1O7 - Fortalecimiento de la planta de personal capacitandolos  en los temas requeridos según las necesidades a satisfacer.</t>
  </si>
  <si>
    <t xml:space="preserve">F3O8 Obtencion de la certificacion de la norma de calidad ISO 9001 </t>
  </si>
  <si>
    <t xml:space="preserve">F4O1  Implementacion de proyectos ambientales y de gestion del riesgo con recursos obtenidos en convenios del orden nacional ,regional e internacional </t>
  </si>
  <si>
    <t>F5O7  Creación de la secretaria de medio ambiente y ampliacion de la planta de personal competente  para llevar a cabo los procesos de forma independiente , generando y administrando recursos propios .</t>
  </si>
  <si>
    <t xml:space="preserve">F6, F7 O5O2  Mejoramiento del aplicativo PISAMI que permita vincular  funciones de otros procesos para que puedan ser sistematizados en su totalidad, como tambien actualizar de manera permanente la pagina Web de la administracion municipal </t>
  </si>
  <si>
    <t>Concentracion de poder en una sola persona</t>
  </si>
  <si>
    <t>perdida de credibilidad y confianza</t>
  </si>
  <si>
    <t>Investigaciones disciplinarias</t>
  </si>
  <si>
    <t>CORRUPCION</t>
  </si>
  <si>
    <t>Concentracion del poder en una sola persona</t>
  </si>
  <si>
    <t>Seguimiento y control deficiente al procedimiento de entrega o suministro de materiales o insumos</t>
  </si>
  <si>
    <t xml:space="preserve">GESTION AMBIENTAL - GESTIONAR LA CONSERVACIÓN, RESTAURACIÓN Y APROVECHAMIENTO SOSTENIBLE DE LOS RECURSOS NATURALES ASÌ COMO EJECUTAR  ACCIONES DE CONOCIMIENTO, REDUCCIÓN DEL RIESGO Y MANEJO DEL DESASTRE DE MANERA PERMANENTE, MEDIANTE LA IMPLEMENTACIÓN DE PLANES , PROGRAMAS Y PROYECTOS  EN PROCURA DE ALCANZAR CALIDAD AMBIENTAL PARA EL DESARROLLO HUMANO INTEGRAL EN EL MUNICIPIO DE IBAGUÉ. </t>
  </si>
  <si>
    <t>Perdida de credibilidad y confianza</t>
  </si>
  <si>
    <t>Deterioro de la imagen institucional</t>
  </si>
  <si>
    <t>GESTION AMBIENTAL</t>
  </si>
  <si>
    <t>Del 01/01/2018 al 31/12/2018</t>
  </si>
  <si>
    <t>COMUNICACIÓN INTERNA</t>
  </si>
  <si>
    <t xml:space="preserve">Poca comunicación interna  entre dependencias        </t>
  </si>
  <si>
    <t>Incumplimiento de metas pactadas en el Plan Indicativo</t>
  </si>
  <si>
    <t>En la utilizacion de tecnologia para obtener informacion estadistica, de indicadores ambientales y de gestion.</t>
  </si>
  <si>
    <t>En la elaboracion de  informes de avance y cumplimiento de la ejecucion de planes, programas y proyectos.</t>
  </si>
  <si>
    <t>GESTION</t>
  </si>
  <si>
    <t>Incumplimiento en la ejecucion de planes, programas y proyectos priorizados en el Plan de desarrollo.</t>
  </si>
  <si>
    <t>Deficiencia en la implementacion de programas y proyectos</t>
  </si>
  <si>
    <t>Escasa tecnologia aplicada a la obtención  de información estadística, de indicadores ambientales y de gestion, actualizados</t>
  </si>
  <si>
    <t xml:space="preserve">Insuficiencia de recursos economicos, fisicos y humanos, asignados a los proyectos y programas desarrollados.    </t>
  </si>
  <si>
    <t>´+</t>
  </si>
  <si>
    <t>La sistematizacion de la informacion de las actividades realizadas por programas y metas, con la utilizacion de  herramientas adecuadas, que se pueda contar con una informacion actualizada.</t>
  </si>
  <si>
    <t xml:space="preserve">La capacitacion a los servidores publicos debe ser una constante, y ademas contar con las herramientas tecnologicas en el desempeño de sus funciones. </t>
  </si>
  <si>
    <t xml:space="preserve">La administracion municipal debe asignar los recursos suficientes, para atender la necesidad de reubicacion de las instalaciones de la Secretaria. </t>
  </si>
  <si>
    <t>La reubicacion de las oficinas de la Secretaria, es un proposito que debe de llevarse a cabo.</t>
  </si>
  <si>
    <t xml:space="preserve">Los resultados obtenidos no cumplen con las espectativas esperadas. </t>
  </si>
  <si>
    <t>ALCALDIA DE IBAGUE</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</si>
  <si>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</si>
  <si>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 xml:space="preserve"> Falta de articulacion con otros procesos para la realizacion de trámites contractuales de forma agil</t>
  </si>
  <si>
    <t>Investigaciones disciplinarias, penales y fiscales</t>
  </si>
  <si>
    <t xml:space="preserve">La entrega de un material o insumo, o ayuda humanitaria a otra persona que no reuna los requisitos.     </t>
  </si>
  <si>
    <t>Utilizacion de influencias en la entrega o suministro de materiales o insumos y/o ayudas humanitarias en beneficio de un tercero</t>
  </si>
  <si>
    <t>GESTIÓN - Operativo</t>
  </si>
  <si>
    <t xml:space="preserve">DESCRIPCION DEL CONTROL  </t>
  </si>
  <si>
    <t xml:space="preserve">GESTIONAR LA CONSERVACIÓN, RESTAURACIÓN Y APROVECHAMIENTO SOSTENIBLE DE LOS RECURSOS NATURALES ASÌ COMO EJECUTAR  ACCIONES DE CONOCIMIENTO, REDUCCIÓN DEL RIESGO Y MANEJO DEL DESASTRE DE MANERA PERMANENTE, MEDIANTE LA IMPLEMENTACIÓN DE PLANES , PROGRAMAS Y PROYECTOS  EN PROCURA DE ALCANZAR CALIDAD AMBIENTAL Y EJERCER EL CONTROL Y VIGILANCIA EN LOS CASOS QUE APLIQUE, PARA EL DESARROLLO HUMANO INTEGRAL EN EL MUNICIPIO DE IBAGUÉ. </t>
  </si>
  <si>
    <t>En la entrega de un material o insumo y/o ayuda humanitaria</t>
  </si>
  <si>
    <t>Seguimiento y control deficiente al procedimiento de entrega o suministro de materiales o insumos y/o ayudas humanitarias.</t>
  </si>
  <si>
    <t xml:space="preserve">Desactualización de la base de datos, de información estadística e indicadores ambientales y de gestión </t>
  </si>
  <si>
    <t>4) Establecimiento de convenios de Cooperación  del orden local, nacional e internacional  para multiplicar los recursos exitentes</t>
  </si>
  <si>
    <r>
      <rPr>
        <b/>
        <sz val="11"/>
        <rFont val="Arial"/>
        <family val="2"/>
      </rPr>
      <t>6)</t>
    </r>
    <r>
      <rPr>
        <sz val="11"/>
        <rFont val="Arial"/>
        <family val="2"/>
      </rPr>
      <t xml:space="preserve"> Se cuenta con una plataforma institucional que permite acceder facilmente a la informacion de la administración municipal asi como el desarrollo de un aplicativo propio PISAMI que posibilita un mejor desempeño de las funciones</t>
    </r>
  </si>
  <si>
    <t>GESTION - Operativo</t>
  </si>
  <si>
    <t>GESTIONAR LA CONSERVACIÓN, RESTAURACIÓN Y APROVECHAMIENTO SOSTENIBLE DE LOS RECURSOS NATURALES ASÌ COMO EJECUTAR  ACCIONES DE CONOCIMIENTO, REDUCCIÓN DEL RIESGO Y MANEJO DEL DESASTRE DE MANERA PERMANENTE, MEDIANTE LA IMPLEMENTACIÓN DE PLANES , PROGRAMAS Y PROYECTOS  EN PROCURA DE ALCANZAR CALIDAD AMBIENTAL Y EJERCER EL CONTROL Y VIGILANCIA EN LOS CASOS QUE APLIQUE, PARA EL DESARROLLO HUMANO INTEGRAL EN EL MUNICIPIO DE IBAGUÉ</t>
  </si>
  <si>
    <r>
      <rPr>
        <b/>
        <sz val="11"/>
        <color theme="1"/>
        <rFont val="Arial"/>
        <family val="2"/>
      </rPr>
      <t>D</t>
    </r>
    <r>
      <rPr>
        <b/>
        <sz val="9"/>
        <color theme="1"/>
        <rFont val="Arial"/>
        <family val="2"/>
      </rPr>
      <t>1</t>
    </r>
    <r>
      <rPr>
        <b/>
        <sz val="11"/>
        <color theme="1"/>
        <rFont val="Arial"/>
        <family val="2"/>
      </rPr>
      <t>A</t>
    </r>
    <r>
      <rPr>
        <b/>
        <sz val="9"/>
        <color theme="1"/>
        <rFont val="Arial"/>
        <family val="2"/>
      </rPr>
      <t>2</t>
    </r>
    <r>
      <rPr>
        <b/>
        <sz val="11"/>
        <color theme="1"/>
        <rFont val="Arial"/>
        <family val="2"/>
      </rPr>
      <t xml:space="preserve"> </t>
    </r>
    <r>
      <rPr>
        <sz val="11"/>
        <color theme="1"/>
        <rFont val="Arial"/>
        <family val="2"/>
      </rPr>
      <t xml:space="preserve">Solicitar personal en comisión con conocimientos y experiencia que aporten al cumplimiento de las actividades propias </t>
    </r>
  </si>
  <si>
    <r>
      <t>Visita al sitio objeto de la solicitud, elaborar el</t>
    </r>
    <r>
      <rPr>
        <sz val="11"/>
        <rFont val="Arial"/>
        <family val="2"/>
      </rPr>
      <t xml:space="preserve"> respectivo</t>
    </r>
    <r>
      <rPr>
        <sz val="11"/>
        <color theme="1"/>
        <rFont val="Arial"/>
        <family val="2"/>
      </rPr>
      <t xml:space="preserve"> informe, emitiendo el correspondiente concepto ya sea favorable o desfavorable a la peticion. Para que la mesa tecnica conformada por el Secretario de Despacho, el Director de Grupo, y el lider del proceso, tengan en cuenta solamente a los usuarios con concepto favorable o de viabilidad para la entrega o suministro de los materiales o insumos y/o ayudas humanitarias. Asignacion de los materiales o insumos y/o ayudas humanitarias, de acuerdo a la fecha de la peticion y del concepto favorable o de viabilidad. Elaboracion del Acta de entrega o suministro de los materiales o insumos; y la entrega del material o insumo y/o ayudas humanitarias al beneficiario. </t>
    </r>
  </si>
  <si>
    <t>Conformar una mesa tecnica con la participacion del Secretario de Despacho, el Director del Grupo y el lider del proceso, para verificar y validar la informacion aportada por los tecnicos, de los usuarios benefiarios de la entrega o suministro y/o ayudas humanitarias.</t>
  </si>
  <si>
    <t xml:space="preserve">1) Gestionar recursos del orden nacional  e internacional  a través de proyectos </t>
  </si>
  <si>
    <t xml:space="preserve">3) Armonización de las políticas Nacionales con los programas y proyectos implementados en los entes territoriales </t>
  </si>
  <si>
    <t xml:space="preserve">5) Pagina web de la administracion municipal que permite al ciudadano realizar consultas y tramites como tambien divulgacion radial , escrita, y desplazamiento a comunas y corregimientos para realizar jornadas de oferta institucional. 
</t>
  </si>
  <si>
    <t xml:space="preserve">4) Continuos Cambios de Gobierno   que   ocasionan cambios en las Politicas Públicas     </t>
  </si>
  <si>
    <t>Conformar una mesa tecnica con la participacion del Secretario de despacho, el Director del Grupo y el lider del proceso, para verificar y validar la informacion aportada por los tecnicos de los usuarios benefiarios de la entrega o suministro y/o ayudas humanitarias.</t>
  </si>
  <si>
    <t>Director de Grupo.</t>
  </si>
  <si>
    <t xml:space="preserve">Incumplimiento  en la ejecución de  Planes, Programas y Proyectos,  priorizados en el Plan de Desarrollo  </t>
  </si>
  <si>
    <t>La administracion municipal se encuentra en un proceso de reorganizacion institucional, en donde la planta de personal sera ampliada, incluyendo personal profesional, a lo cual es conveniente hacer seguimiento para que efectivamente se lleve a cabo, con la participacion de la alta gerencia.</t>
  </si>
  <si>
    <r>
      <t>Los recursos economicos del orden local siempre seran insuficientes para satisfacer las necesidades de las comunidades, es necesario tramitar proyectos a nivel nacional, que beneficien a las</t>
    </r>
    <r>
      <rPr>
        <sz val="11"/>
        <rFont val="Arial"/>
        <family val="2"/>
      </rPr>
      <t xml:space="preserve"> colectividades</t>
    </r>
    <r>
      <rPr>
        <sz val="11"/>
        <color theme="1"/>
        <rFont val="Arial"/>
        <family val="2"/>
      </rPr>
      <t>, haciendo seguimiento y monitoreo a los mismos.</t>
    </r>
  </si>
  <si>
    <t>GESTIÓN - OPERATIVO</t>
  </si>
  <si>
    <t xml:space="preserve">D6,O2 - Implementación de sistemas informáticos y aplicativos que permitan realizar zonificación y mapificación de programas, proyectos,medición de  indicadores ambientales y de gestion del riesgo </t>
  </si>
  <si>
    <t>2) Constante innovación tecnológica. Acceso a páginas web de entidades ambientales  (MIN AMBIENTE,  PARQUES NACIONALES NATURALES, CORPORACIONES AUTONOMAS REGIONALES, etc.), facilitando la consulta de  Temas, normas y disposiciones  que regulan la dimension ambiental.</t>
  </si>
  <si>
    <t>EFICACIA:    Indice de Cumplimiento = ( No. Beneficiarios adjudicados/No. Beneficiarios que cumplen con los requisitos) x 100</t>
  </si>
  <si>
    <t>Atraso en la ejecucion de labores propias de la institucion.</t>
  </si>
  <si>
    <t xml:space="preserve">Retraso en el desempeño laboral. </t>
  </si>
  <si>
    <t>RIESGO (QUITAR)</t>
  </si>
  <si>
    <t xml:space="preserve"> Escasa destinación de  recursos económicos  por parte del estado para la implementación de  planes, políticas ambientales y de gestion del riesgo.</t>
  </si>
  <si>
    <t xml:space="preserve">Falta de continuidad en la ejecución de  planes y  políticas ambientales. </t>
  </si>
  <si>
    <t>Falta de continuidad en la ejecución de  planes y  políticas ambientales.</t>
  </si>
  <si>
    <t>Seguimiento y control deficiente al procedimiento de entrega o suministro de materiales o insumos.</t>
  </si>
  <si>
    <t>Seguimiento y control deficiente al procedimiento de entrega de ayudas humanitarias.</t>
  </si>
  <si>
    <t xml:space="preserve"> Baja capacitación del personal en el uso de herramientas tecnologicas.</t>
  </si>
  <si>
    <t>Baja capacitacion del personal en el uso de herramientas tecnologicas.</t>
  </si>
  <si>
    <t>Persona asignada  con el conocimiento idoneo para la consolidación de la información aportada por los profesionales encargados del desarrollo de los programas y proyectos, contando con las herramientas necesarias; de manera permanente.</t>
  </si>
  <si>
    <t>Director GPAD</t>
  </si>
  <si>
    <t>Director Grupo Preservacion del Ambiente</t>
  </si>
  <si>
    <t xml:space="preserve">El factor como: Falta de continuidad en la ejecucion de planes y politicas ambientales; pueden ocasionar el incumplimiento en la ejecucion de planes, programas y proyectos priorizados en el Plan de Desarrollo </t>
  </si>
  <si>
    <t xml:space="preserve">  Falta de continuidad en la ejecución de  planes y  políticas ambientales.</t>
  </si>
  <si>
    <t>Baja capacitacion del personal en el uso de herra,mientas tecnologicas.</t>
  </si>
  <si>
    <t>Seguimiento y control deficiente al procedimiento de entrega o suministro de ayudas humanitarias.</t>
  </si>
  <si>
    <t>Perdida de credibilidad ante la comunidad beneficiaria de los programas y proyectos.</t>
  </si>
  <si>
    <t>Informe de visita y Acta de entrega.</t>
  </si>
  <si>
    <t>6) Baja capacitacion del personal en el uso de herramientas tecnologicas.</t>
  </si>
  <si>
    <t>9) seguimiento al plan indicativo, utilizando el aplicativo al Tablero.</t>
  </si>
  <si>
    <t>Acta reunion Mesa de Trabajo, y Aplicativo "al Tablero".</t>
  </si>
  <si>
    <t>10) uso del Plan institucional de capacitacion de la administracion municipal.</t>
  </si>
  <si>
    <t>Aplica para las dependencias (Secretaria de Desarrollo Rural y GPAD):  Entrega de materiales o insumos mediante actas de entrega, suscritas por el Secretario de Despacho y el Director del Grupo, y las ayudas humanitarias en formatos de entrega,  con firma del lider de proceso, profesional u operativo de quien realizo la entrega, cada vez que se produzca.</t>
  </si>
  <si>
    <t>Aplica para la Secretaria de Desarrollo Rural): Informe de visita, con el correspondiente concepto tecnico, suscrito por el profesional universitario, y posterior elaboracion del acta de entrega de material o insumo, a que halla lugar; cada vez que se produzca.</t>
  </si>
  <si>
    <t>Debil</t>
  </si>
  <si>
    <t>Aplica para el GPAD: Verificar que todas las ayudas humanitarias entregadas tengan censo de afectacion debidamente diligenciado y realizando una visita por parte del profesional encargado cada vez que se presente con el fin de realizar una entrega acertada, quedando actualizada la base de datos.</t>
  </si>
  <si>
    <t xml:space="preserve">Revision y verificacion, de los informes de visita, suscritos por el profesional que la realizo, los cuales contienen el respectivo concepto ya sea favorable o desfavorable a la peticion. </t>
  </si>
  <si>
    <t>Informe de visita.</t>
  </si>
  <si>
    <t>30/11/2018 al 31/12/2018</t>
  </si>
  <si>
    <t xml:space="preserve">Revision y verificacion de los informes de visita, suscritos por el profesional que realizo la visita, los cuales contienen el respectivo concepto ya sea favorable o desfavorable a la peticion, por parte de las personas que suscriben el acta de entrega, y el profesional universitario que realizo la visita, para corroborar la informacion pertinente, y este  ultimo dar el visto bueno al acta de entrega. </t>
  </si>
  <si>
    <t xml:space="preserve">Alimentacion periodica a la matriz de evaluacion de los programas y proyectos en el aplicativo "al tablero", a cargo de un profesional universitario designado para tal fin; con el proposito de observar el % de ejecucion, y detectar los avances.  </t>
  </si>
  <si>
    <t>Mesas de trabajo con el Secretario de Despacho, Director del Grupo de Preservacion del Ambiente, y responsables de los programas, para verificar mensualmente los avances del Plan Indicativo reflejado en el aplicativo "al Tablero"; y al detectar si hay incumplimiento de metas, proceder a realizar las acciones correctivas.</t>
  </si>
  <si>
    <t>Concentracion del poder en una sola persona.</t>
  </si>
  <si>
    <t>1) Falta de continuidad en la ejecución de  planes y  políticas ambientales.</t>
  </si>
  <si>
    <t>2) Seguimiento y control deficiente al procedimiento de entrega o suministro de materiales o insumos y/o ayudas humanitarias.</t>
  </si>
  <si>
    <t>3) Baja capacitacion del personal en el uso de herramientas tecnologicas.</t>
  </si>
  <si>
    <t>4) Concentracion del poder en una sola persona.</t>
  </si>
  <si>
    <r>
      <t>7)</t>
    </r>
    <r>
      <rPr>
        <b/>
        <sz val="11"/>
        <rFont val="Arial"/>
        <family val="2"/>
      </rPr>
      <t xml:space="preserve"> </t>
    </r>
    <r>
      <rPr>
        <sz val="11"/>
        <rFont val="Arial"/>
        <family val="2"/>
      </rPr>
      <t xml:space="preserve">Poca comunicación interna  entre dependencias   </t>
    </r>
  </si>
  <si>
    <t>8) Escaso  personal profesional calificado y especializado de planta en la dependencia</t>
  </si>
  <si>
    <t>9) Dependencia de otros procesos para la realizacion de trámites contractuales</t>
  </si>
  <si>
    <t xml:space="preserve">10) Insuficiencia de recursos economicos, fisicos y humanos    asignados a los proyectos y programas desarrollados.  </t>
  </si>
  <si>
    <t xml:space="preserve">La combinacion de factores como: Concentracion del poder en una sola persona, seguimiento y control deficiente al procedimiento de entrega o suministro de materiales o insumos y/o ayudas humanitarias, pueden ocasionar que se entregue material o insumo, o ayuda humanitaria  a una persona que no reuna los requisitos. </t>
  </si>
  <si>
    <t>El factor como: La baja capacitacion del personal en el uso de herramientas tecnologicas, pueden ocasionar la desactualizacion de la base de datos.</t>
  </si>
  <si>
    <t xml:space="preserve"> </t>
  </si>
  <si>
    <t>Débil</t>
  </si>
  <si>
    <t xml:space="preserve">PROMEDIO </t>
  </si>
  <si>
    <t>EFICACIA:    Indice de Cumplimiento =  Porcentaje mayor al 90% de ejecucion del Plan Indicativo.</t>
  </si>
  <si>
    <t>GESTION - OPERATIVO</t>
  </si>
  <si>
    <t xml:space="preserve">D8,O7   Hacer seguimiento al proceso de reorganización institucional para que se incluyan los perfiles de profesionales idóneos para el desempeño de las actividades propias del  proceso </t>
  </si>
  <si>
    <t>D1,O3 Armonizar los proyectos y programas de los entes territoriales con las politicas y planes ambientales tanto del orden nacional como regional</t>
  </si>
  <si>
    <t xml:space="preserve">D7,O8 Implementar normas de calidad como la ISO 90001 que permita mejorar la interrelacion y la comunicación interna entre procesos </t>
  </si>
  <si>
    <t>D10,O1 Gestionar por parte de la alta dirección recursos a nivel nacional e internacional proyectos de preservación, conservación y protección del  medio ambiente, y gestion del riesgo</t>
  </si>
  <si>
    <r>
      <t>F</t>
    </r>
    <r>
      <rPr>
        <sz val="9"/>
        <color theme="1"/>
        <rFont val="Arial"/>
        <family val="2"/>
      </rPr>
      <t>2</t>
    </r>
    <r>
      <rPr>
        <sz val="11"/>
        <color theme="1"/>
        <rFont val="Arial"/>
        <family val="2"/>
      </rPr>
      <t xml:space="preserve">O4O6  Compromiso de la  Alta direccion  con la implementacion de los diferentes ejes tematicos de la Politica publica ambiental </t>
    </r>
  </si>
  <si>
    <t xml:space="preserve">Insuficiencia de recursos economicos, y  fisicos  asignados a los proyectos y programas desarrollados.        </t>
  </si>
  <si>
    <t>Seguimiento y control deficiente al procedimiento de entrega o suministro de materiales o insumos y/o ayudas humanitarias</t>
  </si>
  <si>
    <r>
      <t>6)</t>
    </r>
    <r>
      <rPr>
        <b/>
        <sz val="11"/>
        <rFont val="Arial"/>
        <family val="2"/>
      </rPr>
      <t xml:space="preserve"> </t>
    </r>
    <r>
      <rPr>
        <sz val="11"/>
        <rFont val="Arial"/>
        <family val="2"/>
      </rPr>
      <t>Programa de educacion ambiental cuyo objetivo es la concienciación de la poblacion urbana y rural acerca del uso adecuado y sostenible de los recursos naturales.</t>
    </r>
  </si>
  <si>
    <t xml:space="preserve">8) Implementacion de la norma de calidad  ISO 9001 que garantiza la articulacion entre los diferentes procesos </t>
  </si>
  <si>
    <t>Aplica para el GPAD: Persona asignada  con el conocimiento idoneo para la consolidación de la información aportada por los profesionales encargados del desarrollo de los programas y proyectos, contando con las herramientas necesarias; de manera permanente.</t>
  </si>
  <si>
    <t xml:space="preserve">Aplica para la Secretaria de Desarrollo Rural: Alimentacion periodica a la matriz de evaluacion de los programas y proyectos en el aplicativo "al tablero", a cargo de un profesional universitario designado para tal fin; con el proposito de observar el % de ejecucion, y detectar los avances.  </t>
  </si>
  <si>
    <t>Realizar un control asignado a una persona quien se encargara de consolidar la informacion, con el fin de poder realizar el respectivo analisis</t>
  </si>
  <si>
    <t>Formato de Excel</t>
  </si>
  <si>
    <t>(Numero de Informes entregados/numero de informes solicitados) x100</t>
  </si>
  <si>
    <t>Verificar la carpeta de ayudas humanitarias, que todas las entregas tengan la firma del beneficiario y firma del responsable operativo quien entrega la ayuda humanitaria</t>
  </si>
  <si>
    <t>Carpeta de ayudas humanitarias</t>
  </si>
  <si>
    <t>(Numero de ayudas humanitarias con sus respectivas firmas/numero de ayudas humanitarias entregadas) x100</t>
  </si>
  <si>
    <t>Secretario de Desarrollo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</si>
</sst>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9"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sz val="11"/>
      <color rgb="FFFF0000"/>
      <name val="Arial"/>
      <family val="2"/>
    </font>
    <font>
      <b/>
      <sz val="11"/>
      <name val="Arial"/>
      <family val="2"/>
    </font>
    <font>
      <sz val="11"/>
      <name val="Arial"/>
      <family val="2"/>
    </font>
    <font>
      <sz val="9"/>
      <color indexed="8"/>
      <name val="Arial"/>
      <family val="2"/>
    </font>
    <font>
      <sz val="10"/>
      <color rgb="FFC00000"/>
      <name val="Arial"/>
      <family val="2"/>
    </font>
    <font>
      <b/>
      <sz val="14"/>
      <color rgb="FFFF0000"/>
      <name val="Arial"/>
      <family val="2"/>
    </font>
    <font>
      <sz val="12"/>
      <color rgb="FF00B050"/>
      <name val="Arial"/>
      <family val="2"/>
    </font>
    <font>
      <sz val="12"/>
      <name val="Arial"/>
      <family val="2"/>
    </font>
    <font>
      <sz val="11"/>
      <color rgb="FF00B050"/>
      <name val="Arial"/>
      <family val="2"/>
    </font>
    <font>
      <sz val="11"/>
      <name val="Calibri"/>
      <family val="2"/>
      <scheme val="minor"/>
    </font>
    <font>
      <sz val="10"/>
      <name val="Calibri"/>
      <family val="2"/>
      <scheme val="minor"/>
    </font>
    <font>
      <b/>
      <sz val="12"/>
      <name val="Calibri"/>
      <family val="2"/>
      <scheme val="minor"/>
    </font>
    <font>
      <sz val="9"/>
      <color rgb="FF666666"/>
      <name val="Arial"/>
      <family val="2"/>
    </font>
    <font>
      <sz val="9"/>
      <color theme="1"/>
      <name val="Arial"/>
      <family val="2"/>
    </font>
    <font>
      <b/>
      <sz val="9"/>
      <name val="Arial"/>
      <family val="2"/>
    </font>
    <font>
      <sz val="10"/>
      <name val="Arial"/>
      <family val="2"/>
    </font>
    <font>
      <b/>
      <sz val="14"/>
      <name val="Arial"/>
      <family val="2"/>
    </font>
  </fonts>
  <fills count="1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rgb="FFFF0000"/>
        <bgColor indexed="64"/>
      </patternFill>
    </fill>
    <fill>
      <patternFill patternType="solid">
        <fgColor theme="0" tint="-4.9989318521683403E-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theme="0"/>
      </right>
      <top style="medium">
        <color theme="0"/>
      </top>
      <bottom/>
      <diagonal/>
    </border>
    <border>
      <left style="medium">
        <color indexed="64"/>
      </left>
      <right style="medium">
        <color theme="0"/>
      </right>
      <top/>
      <bottom style="medium">
        <color theme="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1">
    <xf numFmtId="0" fontId="0" fillId="0" borderId="0"/>
  </cellStyleXfs>
  <cellXfs count="692">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13" fillId="0" borderId="1" xfId="0" applyFont="1" applyBorder="1"/>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5" borderId="2" xfId="0" applyFont="1" applyFill="1" applyBorder="1" applyAlignment="1">
      <alignment vertical="center" wrapText="1"/>
    </xf>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14" fillId="5" borderId="3" xfId="0" applyFont="1" applyFill="1" applyBorder="1"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wrapText="1"/>
    </xf>
    <xf numFmtId="0" fontId="0" fillId="0" borderId="1" xfId="0" applyBorder="1" applyAlignment="1" applyProtection="1">
      <alignment horizontal="center" vertical="center"/>
      <protection locked="0"/>
    </xf>
    <xf numFmtId="164" fontId="0" fillId="0" borderId="1" xfId="0" applyNumberFormat="1" applyBorder="1" applyProtection="1">
      <protection locked="0"/>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62"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wrapText="1"/>
    </xf>
    <xf numFmtId="0" fontId="24" fillId="0" borderId="1" xfId="0" applyFont="1" applyBorder="1" applyAlignment="1">
      <alignment vertical="center" wrapText="1"/>
    </xf>
    <xf numFmtId="0" fontId="24" fillId="0" borderId="0" xfId="0" applyFont="1"/>
    <xf numFmtId="0" fontId="4" fillId="0" borderId="1" xfId="0" applyFont="1" applyBorder="1" applyAlignment="1">
      <alignment horizontal="center" vertical="top"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7" xfId="0" applyFont="1" applyBorder="1" applyAlignment="1">
      <alignment horizontal="left" wrapText="1"/>
    </xf>
    <xf numFmtId="0" fontId="4" fillId="0" borderId="7" xfId="0" applyFont="1" applyBorder="1" applyAlignment="1">
      <alignment horizontal="center"/>
    </xf>
    <xf numFmtId="0" fontId="4" fillId="0" borderId="24" xfId="0" applyFont="1" applyBorder="1"/>
    <xf numFmtId="0" fontId="5" fillId="0" borderId="1" xfId="0" applyFont="1" applyBorder="1" applyAlignment="1">
      <alignment horizontal="center" vertical="center"/>
    </xf>
    <xf numFmtId="0" fontId="4" fillId="0" borderId="1" xfId="0" applyFont="1" applyFill="1" applyBorder="1" applyAlignment="1">
      <alignment vertical="top"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5" fillId="0" borderId="1" xfId="0" applyFont="1" applyFill="1" applyBorder="1" applyAlignment="1">
      <alignment horizontal="center" wrapText="1"/>
    </xf>
    <xf numFmtId="0" fontId="4" fillId="3" borderId="0" xfId="0" applyFont="1" applyFill="1"/>
    <xf numFmtId="0" fontId="0" fillId="16" borderId="1" xfId="0" applyFill="1" applyBorder="1"/>
    <xf numFmtId="0" fontId="0" fillId="7" borderId="1" xfId="0" applyFill="1" applyBorder="1"/>
    <xf numFmtId="0" fontId="4" fillId="3" borderId="1" xfId="0" applyFont="1" applyFill="1" applyBorder="1"/>
    <xf numFmtId="0" fontId="9" fillId="3" borderId="1" xfId="0" applyFont="1" applyFill="1" applyBorder="1" applyAlignment="1">
      <alignment horizontal="center" vertical="center" wrapText="1"/>
    </xf>
    <xf numFmtId="0" fontId="0" fillId="3" borderId="1" xfId="0" applyFill="1" applyBorder="1"/>
    <xf numFmtId="0" fontId="0" fillId="3" borderId="1" xfId="0" applyFill="1" applyBorder="1" applyProtection="1">
      <protection locked="0"/>
    </xf>
    <xf numFmtId="165" fontId="0" fillId="3" borderId="1" xfId="0" applyNumberFormat="1" applyFill="1" applyBorder="1"/>
    <xf numFmtId="0" fontId="22" fillId="0" borderId="1" xfId="0" applyFont="1" applyBorder="1" applyAlignment="1">
      <alignment horizontal="center" vertical="center" wrapText="1"/>
    </xf>
    <xf numFmtId="0" fontId="22" fillId="3" borderId="28" xfId="0" applyFont="1" applyFill="1" applyBorder="1" applyAlignment="1">
      <alignment horizontal="left" vertical="center" wrapText="1"/>
    </xf>
    <xf numFmtId="0" fontId="22" fillId="0" borderId="28" xfId="0" applyFont="1" applyBorder="1" applyAlignment="1">
      <alignment horizontal="center"/>
    </xf>
    <xf numFmtId="0" fontId="22" fillId="0" borderId="1" xfId="0" applyFont="1" applyBorder="1" applyAlignment="1">
      <alignment horizontal="center"/>
    </xf>
    <xf numFmtId="0" fontId="22" fillId="0" borderId="1" xfId="0" applyFont="1" applyBorder="1" applyAlignment="1">
      <alignment horizontal="center" wrapText="1"/>
    </xf>
    <xf numFmtId="0" fontId="22" fillId="5" borderId="1" xfId="0" applyFont="1" applyFill="1" applyBorder="1" applyAlignment="1">
      <alignment horizontal="center"/>
    </xf>
    <xf numFmtId="0" fontId="30" fillId="3" borderId="1" xfId="0" applyFont="1" applyFill="1" applyBorder="1" applyAlignment="1">
      <alignment horizontal="left" vertical="center" wrapText="1"/>
    </xf>
    <xf numFmtId="0" fontId="4" fillId="0" borderId="1" xfId="0" applyFont="1" applyBorder="1" applyAlignment="1">
      <alignment horizontal="center"/>
    </xf>
    <xf numFmtId="0" fontId="4" fillId="0" borderId="1" xfId="0" applyFont="1" applyBorder="1" applyAlignment="1">
      <alignment horizontal="center" wrapText="1"/>
    </xf>
    <xf numFmtId="0" fontId="0" fillId="0" borderId="2" xfId="0"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24" fillId="3" borderId="28" xfId="0" applyFont="1" applyFill="1" applyBorder="1" applyAlignment="1">
      <alignment horizontal="left" vertical="center" wrapText="1"/>
    </xf>
    <xf numFmtId="0" fontId="31" fillId="0" borderId="1" xfId="0" applyFont="1" applyBorder="1" applyAlignment="1">
      <alignment horizontal="center" vertical="center" wrapText="1"/>
    </xf>
    <xf numFmtId="1" fontId="31" fillId="0" borderId="1" xfId="0" applyNumberFormat="1" applyFont="1" applyBorder="1" applyAlignment="1">
      <alignment vertical="center"/>
    </xf>
    <xf numFmtId="0" fontId="24" fillId="0" borderId="3" xfId="0" applyFont="1" applyBorder="1" applyAlignment="1">
      <alignment horizontal="center" vertical="center"/>
    </xf>
    <xf numFmtId="0" fontId="31" fillId="0" borderId="2" xfId="0" applyFont="1" applyBorder="1" applyAlignment="1">
      <alignment horizontal="left" vertical="center" wrapText="1"/>
    </xf>
    <xf numFmtId="0" fontId="24" fillId="0" borderId="1" xfId="0" applyFont="1" applyBorder="1" applyAlignment="1">
      <alignment horizontal="center" vertical="center" wrapText="1"/>
    </xf>
    <xf numFmtId="0" fontId="33" fillId="0" borderId="1" xfId="0" applyFont="1" applyBorder="1" applyAlignment="1">
      <alignment horizontal="center"/>
    </xf>
    <xf numFmtId="0" fontId="33" fillId="0" borderId="1" xfId="0" applyFont="1" applyBorder="1"/>
    <xf numFmtId="0" fontId="34" fillId="0" borderId="0" xfId="0" applyFont="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4" fillId="0" borderId="0" xfId="0" applyFont="1" applyAlignment="1">
      <alignment horizontal="justify" vertical="top"/>
    </xf>
    <xf numFmtId="0" fontId="4" fillId="3" borderId="1" xfId="0" applyFont="1" applyFill="1" applyBorder="1" applyAlignment="1">
      <alignment vertical="top" wrapText="1"/>
    </xf>
    <xf numFmtId="0" fontId="4" fillId="0" borderId="60" xfId="0" applyFont="1" applyBorder="1" applyAlignment="1">
      <alignment horizontal="lef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justify" vertical="top"/>
    </xf>
    <xf numFmtId="0" fontId="4" fillId="3" borderId="60" xfId="0" applyFont="1" applyFill="1" applyBorder="1" applyAlignment="1">
      <alignment horizontal="left"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4" fillId="4" borderId="28" xfId="0" applyFont="1" applyFill="1" applyBorder="1" applyAlignment="1">
      <alignment horizontal="left" wrapText="1"/>
    </xf>
    <xf numFmtId="0" fontId="4" fillId="4" borderId="1" xfId="0" applyFont="1" applyFill="1" applyBorder="1" applyAlignment="1">
      <alignment horizontal="left" wrapText="1"/>
    </xf>
    <xf numFmtId="0" fontId="4" fillId="4" borderId="36"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39" xfId="0" applyFont="1" applyFill="1" applyBorder="1" applyAlignment="1">
      <alignment horizontal="center"/>
    </xf>
    <xf numFmtId="0" fontId="0" fillId="4" borderId="2" xfId="0" applyFill="1" applyBorder="1" applyAlignment="1">
      <alignment horizontal="center" vertical="center" wrapText="1"/>
    </xf>
    <xf numFmtId="0" fontId="0" fillId="4" borderId="62" xfId="0" applyFill="1" applyBorder="1" applyAlignment="1">
      <alignment horizontal="left" vertical="center" wrapText="1"/>
    </xf>
    <xf numFmtId="0" fontId="4" fillId="4" borderId="1" xfId="0" applyFont="1" applyFill="1" applyBorder="1" applyAlignment="1">
      <alignment horizontal="center" wrapText="1"/>
    </xf>
    <xf numFmtId="0" fontId="4" fillId="0" borderId="62" xfId="0" applyFont="1" applyBorder="1" applyAlignment="1">
      <alignment horizontal="center" vertical="center" wrapText="1"/>
    </xf>
    <xf numFmtId="0" fontId="4" fillId="0" borderId="0" xfId="0" applyFont="1" applyAlignment="1">
      <alignment horizont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29" fillId="0" borderId="1" xfId="0" applyFont="1" applyBorder="1" applyAlignment="1">
      <alignment horizontal="center" vertical="center" wrapText="1"/>
    </xf>
    <xf numFmtId="0" fontId="4" fillId="3" borderId="1" xfId="0" applyFont="1" applyFill="1" applyBorder="1" applyAlignment="1">
      <alignment horizontal="left" wrapText="1"/>
    </xf>
    <xf numFmtId="0" fontId="0" fillId="5" borderId="1" xfId="0"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28" xfId="0" applyFont="1" applyFill="1" applyBorder="1" applyAlignment="1">
      <alignment horizontal="left" wrapText="1"/>
    </xf>
    <xf numFmtId="0" fontId="4" fillId="3" borderId="70" xfId="0" applyFont="1" applyFill="1" applyBorder="1" applyAlignment="1">
      <alignment horizontal="center"/>
    </xf>
    <xf numFmtId="0" fontId="4" fillId="0" borderId="70" xfId="0" applyFont="1" applyBorder="1" applyAlignment="1">
      <alignment horizontal="center"/>
    </xf>
    <xf numFmtId="0" fontId="4" fillId="3" borderId="56" xfId="0" applyFont="1" applyFill="1" applyBorder="1" applyAlignment="1">
      <alignment horizontal="center" vertical="center" wrapText="1"/>
    </xf>
    <xf numFmtId="0" fontId="4" fillId="0" borderId="71" xfId="0" applyFont="1" applyBorder="1" applyAlignment="1">
      <alignment horizontal="center"/>
    </xf>
    <xf numFmtId="0" fontId="28" fillId="3" borderId="1" xfId="0" applyFont="1" applyFill="1" applyBorder="1" applyAlignment="1">
      <alignment horizontal="left" vertical="center" wrapText="1"/>
    </xf>
    <xf numFmtId="0" fontId="29" fillId="0" borderId="1" xfId="0" applyFont="1" applyBorder="1" applyAlignment="1">
      <alignment vertical="center" wrapText="1"/>
    </xf>
    <xf numFmtId="0" fontId="29" fillId="0" borderId="1" xfId="0" applyFont="1" applyBorder="1" applyAlignment="1">
      <alignment horizontal="center" vertical="center" wrapText="1"/>
    </xf>
    <xf numFmtId="0" fontId="4" fillId="3" borderId="28" xfId="0" applyFont="1" applyFill="1" applyBorder="1" applyAlignment="1">
      <alignment horizontal="center"/>
    </xf>
    <xf numFmtId="0" fontId="4" fillId="3" borderId="1" xfId="0" applyFont="1" applyFill="1" applyBorder="1" applyAlignment="1">
      <alignment horizontal="center"/>
    </xf>
    <xf numFmtId="0" fontId="4" fillId="3" borderId="1" xfId="0" applyFont="1" applyFill="1" applyBorder="1" applyAlignment="1">
      <alignment horizontal="center" wrapText="1"/>
    </xf>
    <xf numFmtId="0" fontId="4" fillId="3" borderId="40" xfId="0" applyFont="1" applyFill="1" applyBorder="1" applyAlignment="1">
      <alignment horizontal="center"/>
    </xf>
    <xf numFmtId="0" fontId="0" fillId="3" borderId="4" xfId="0" applyFill="1" applyBorder="1" applyAlignment="1">
      <alignment horizontal="center" vertical="center" wrapText="1"/>
    </xf>
    <xf numFmtId="0" fontId="0" fillId="3" borderId="58" xfId="0" applyFill="1" applyBorder="1" applyAlignment="1">
      <alignment horizontal="left" vertical="center" wrapText="1"/>
    </xf>
    <xf numFmtId="0" fontId="4" fillId="3" borderId="5" xfId="0" applyFont="1" applyFill="1" applyBorder="1" applyAlignment="1">
      <alignment horizontal="center" wrapText="1"/>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41" xfId="0" applyFont="1" applyFill="1" applyBorder="1"/>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6" fillId="3" borderId="3" xfId="0" applyFont="1" applyFill="1" applyBorder="1"/>
    <xf numFmtId="0" fontId="37"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7" fillId="0" borderId="1" xfId="0" applyFont="1" applyBorder="1" applyAlignment="1">
      <alignment horizontal="center" vertical="center" wrapText="1"/>
    </xf>
    <xf numFmtId="0" fontId="24" fillId="0" borderId="28" xfId="0" applyFont="1" applyBorder="1" applyAlignment="1">
      <alignment horizontal="center"/>
    </xf>
    <xf numFmtId="0" fontId="24" fillId="0" borderId="1" xfId="0" applyFont="1" applyBorder="1" applyAlignment="1">
      <alignment horizontal="center"/>
    </xf>
    <xf numFmtId="0" fontId="24" fillId="0" borderId="1" xfId="0" applyFont="1" applyBorder="1" applyAlignment="1">
      <alignment horizontal="center" wrapText="1"/>
    </xf>
    <xf numFmtId="0" fontId="24" fillId="5" borderId="1" xfId="0" applyFont="1" applyFill="1" applyBorder="1" applyAlignment="1">
      <alignment horizontal="center"/>
    </xf>
    <xf numFmtId="0" fontId="37" fillId="0" borderId="1" xfId="0" applyFont="1" applyBorder="1" applyAlignment="1">
      <alignment horizontal="left" vertical="center" wrapText="1"/>
    </xf>
    <xf numFmtId="0" fontId="37" fillId="0" borderId="12" xfId="0" applyFont="1" applyBorder="1" applyAlignment="1">
      <alignment horizontal="center" vertical="center" wrapText="1"/>
    </xf>
    <xf numFmtId="0" fontId="4" fillId="0" borderId="0" xfId="0" applyFont="1" applyAlignment="1">
      <alignment horizontal="center"/>
    </xf>
    <xf numFmtId="0" fontId="4" fillId="0" borderId="1" xfId="0" applyFont="1" applyBorder="1" applyAlignment="1">
      <alignment horizontal="justify" vertical="top"/>
    </xf>
    <xf numFmtId="0" fontId="29" fillId="0" borderId="10" xfId="0" applyFont="1" applyBorder="1" applyAlignment="1">
      <alignment horizontal="left" vertical="center" wrapText="1"/>
    </xf>
    <xf numFmtId="0" fontId="7" fillId="5" borderId="8" xfId="0" applyFont="1" applyFill="1" applyBorder="1" applyAlignment="1">
      <alignment vertical="center"/>
    </xf>
    <xf numFmtId="0" fontId="5" fillId="0" borderId="1" xfId="0" applyFont="1" applyBorder="1" applyAlignment="1">
      <alignment vertical="center" wrapText="1"/>
    </xf>
    <xf numFmtId="0" fontId="0" fillId="0" borderId="1" xfId="0" applyBorder="1" applyAlignment="1">
      <alignment vertical="center" wrapText="1"/>
    </xf>
    <xf numFmtId="0" fontId="5" fillId="0" borderId="1" xfId="0" applyFont="1" applyBorder="1" applyAlignment="1">
      <alignment horizontal="left" vertical="center" wrapText="1"/>
    </xf>
    <xf numFmtId="0" fontId="6" fillId="0" borderId="3" xfId="0" applyFont="1" applyBorder="1" applyAlignment="1">
      <alignment horizontal="center" vertical="center" wrapText="1"/>
    </xf>
    <xf numFmtId="0" fontId="3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24" fillId="0" borderId="1" xfId="0" applyFont="1" applyFill="1" applyBorder="1" applyAlignment="1">
      <alignment horizontal="left" vertical="top" wrapText="1"/>
    </xf>
    <xf numFmtId="0" fontId="37"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0"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10" fillId="6" borderId="1" xfId="0" applyFont="1" applyFill="1" applyBorder="1" applyAlignment="1">
      <alignment horizontal="center" vertical="top"/>
    </xf>
    <xf numFmtId="0" fontId="19" fillId="6" borderId="1" xfId="0" applyFont="1" applyFill="1" applyBorder="1" applyAlignment="1">
      <alignment horizontal="center" vertical="top"/>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4" fillId="0" borderId="60" xfId="0" applyFont="1" applyBorder="1" applyAlignment="1">
      <alignment horizontal="left" vertical="center" wrapText="1"/>
    </xf>
    <xf numFmtId="0" fontId="5" fillId="0" borderId="62" xfId="0" applyFont="1" applyBorder="1" applyAlignment="1">
      <alignment horizontal="left" vertical="center" wrapText="1"/>
    </xf>
    <xf numFmtId="0" fontId="19" fillId="14" borderId="1" xfId="0" applyFont="1" applyFill="1" applyBorder="1" applyAlignment="1">
      <alignment horizontal="center" vertical="center" textRotation="255"/>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60" xfId="0" applyFont="1" applyFill="1" applyBorder="1" applyAlignment="1">
      <alignment horizontal="center" vertical="top" wrapText="1"/>
    </xf>
    <xf numFmtId="0" fontId="19" fillId="12" borderId="56" xfId="0" applyFont="1" applyFill="1" applyBorder="1" applyAlignment="1">
      <alignment horizontal="center" vertical="top"/>
    </xf>
    <xf numFmtId="0" fontId="19" fillId="12" borderId="62" xfId="0" applyFont="1" applyFill="1" applyBorder="1" applyAlignment="1">
      <alignment horizontal="center" vertical="top"/>
    </xf>
    <xf numFmtId="0" fontId="19" fillId="14" borderId="1" xfId="0" applyFont="1" applyFill="1" applyBorder="1" applyAlignment="1">
      <alignment horizontal="center" vertical="center"/>
    </xf>
    <xf numFmtId="0" fontId="24" fillId="0" borderId="60" xfId="0" applyFont="1" applyBorder="1" applyAlignment="1">
      <alignment horizontal="left" vertical="center" wrapText="1"/>
    </xf>
    <xf numFmtId="0" fontId="24" fillId="0" borderId="62" xfId="0" applyFont="1" applyBorder="1" applyAlignment="1">
      <alignment horizontal="left" vertical="center" wrapText="1"/>
    </xf>
    <xf numFmtId="0" fontId="24" fillId="0" borderId="60" xfId="0" applyFont="1" applyBorder="1" applyAlignment="1">
      <alignment vertical="center" wrapText="1"/>
    </xf>
    <xf numFmtId="0" fontId="24" fillId="0" borderId="62" xfId="0" applyFont="1" applyBorder="1" applyAlignment="1">
      <alignment vertical="center" wrapText="1"/>
    </xf>
    <xf numFmtId="0" fontId="24" fillId="3" borderId="60" xfId="0" applyFont="1" applyFill="1" applyBorder="1" applyAlignment="1">
      <alignment horizontal="left" vertical="center" wrapText="1"/>
    </xf>
    <xf numFmtId="0" fontId="24" fillId="3" borderId="62" xfId="0" applyFont="1" applyFill="1" applyBorder="1" applyAlignment="1">
      <alignment horizontal="left" vertical="center" wrapText="1"/>
    </xf>
    <xf numFmtId="0" fontId="24" fillId="0" borderId="60" xfId="0" applyFont="1" applyBorder="1" applyAlignment="1">
      <alignment vertical="center"/>
    </xf>
    <xf numFmtId="0" fontId="24" fillId="0" borderId="62" xfId="0" applyFont="1" applyBorder="1" applyAlignment="1">
      <alignment vertical="center"/>
    </xf>
    <xf numFmtId="0" fontId="4" fillId="0" borderId="62" xfId="0" applyFont="1" applyBorder="1" applyAlignment="1">
      <alignment horizontal="left" vertical="center" wrapText="1"/>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4" fillId="3" borderId="60" xfId="0" applyFont="1" applyFill="1" applyBorder="1" applyAlignment="1">
      <alignment horizontal="left" wrapText="1"/>
    </xf>
    <xf numFmtId="0" fontId="4" fillId="3" borderId="62" xfId="0" applyFont="1" applyFill="1" applyBorder="1" applyAlignment="1">
      <alignment horizontal="left"/>
    </xf>
    <xf numFmtId="0" fontId="0" fillId="0" borderId="0" xfId="0" applyAlignment="1">
      <alignment horizontal="center"/>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0" borderId="36"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4" fillId="0" borderId="1" xfId="0" applyFont="1" applyBorder="1" applyAlignment="1">
      <alignment horizontal="center" vertical="center"/>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6" xfId="0" applyFont="1" applyBorder="1" applyAlignment="1">
      <alignment horizontal="center" vertical="center" wrapText="1"/>
    </xf>
    <xf numFmtId="0" fontId="0" fillId="0" borderId="1" xfId="0" applyBorder="1" applyAlignment="1">
      <alignment horizontal="center" vertical="center"/>
    </xf>
    <xf numFmtId="0" fontId="4" fillId="0" borderId="10" xfId="0" applyFont="1" applyBorder="1" applyAlignment="1">
      <alignment horizontal="center"/>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60" xfId="0" applyFont="1" applyFill="1" applyBorder="1" applyAlignment="1">
      <alignment horizontal="center" vertical="center" wrapText="1"/>
    </xf>
    <xf numFmtId="0" fontId="19" fillId="12" borderId="56" xfId="0" applyFont="1" applyFill="1" applyBorder="1" applyAlignment="1">
      <alignment horizontal="center" vertical="center"/>
    </xf>
    <xf numFmtId="0" fontId="19" fillId="12" borderId="62" xfId="0" applyFont="1" applyFill="1" applyBorder="1" applyAlignment="1">
      <alignment horizontal="center" vertical="center"/>
    </xf>
    <xf numFmtId="0" fontId="4" fillId="0" borderId="56" xfId="0" applyFont="1" applyBorder="1" applyAlignment="1">
      <alignment horizontal="left" vertical="center" wrapText="1"/>
    </xf>
    <xf numFmtId="0" fontId="22" fillId="0" borderId="60" xfId="0" applyFont="1" applyBorder="1" applyAlignment="1">
      <alignment horizontal="left" vertical="center" wrapText="1"/>
    </xf>
    <xf numFmtId="0" fontId="22" fillId="0" borderId="62" xfId="0" applyFont="1" applyBorder="1" applyAlignment="1">
      <alignment horizontal="left" vertical="center" wrapText="1"/>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24" fillId="0" borderId="60" xfId="0" applyFont="1" applyBorder="1" applyAlignment="1">
      <alignment horizontal="center" vertical="center" wrapText="1"/>
    </xf>
    <xf numFmtId="0" fontId="24" fillId="0" borderId="62" xfId="0" applyFont="1" applyBorder="1" applyAlignment="1">
      <alignment horizontal="center" vertical="center" wrapText="1"/>
    </xf>
    <xf numFmtId="0" fontId="24" fillId="3" borderId="1" xfId="0" applyFont="1" applyFill="1" applyBorder="1" applyAlignment="1">
      <alignment horizontal="left" vertical="center" wrapText="1"/>
    </xf>
    <xf numFmtId="0" fontId="19" fillId="14" borderId="1" xfId="0" applyFont="1" applyFill="1" applyBorder="1" applyAlignment="1">
      <alignment horizontal="center" vertical="center" wrapText="1"/>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24" fillId="0" borderId="56" xfId="0" applyFont="1" applyBorder="1" applyAlignment="1">
      <alignment horizontal="left"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18" fillId="0" borderId="1" xfId="0" applyFont="1" applyBorder="1" applyAlignment="1">
      <alignment horizontal="center" vertical="center" wrapText="1"/>
    </xf>
    <xf numFmtId="0" fontId="0" fillId="0" borderId="3" xfId="0" applyBorder="1" applyAlignment="1">
      <alignment horizontal="center" vertical="center" wrapText="1"/>
    </xf>
    <xf numFmtId="0" fontId="36" fillId="0" borderId="1" xfId="0" applyFont="1" applyBorder="1" applyAlignment="1">
      <alignment horizontal="center" vertical="center" wrapText="1"/>
    </xf>
    <xf numFmtId="0" fontId="31" fillId="0" borderId="3" xfId="0" applyFont="1" applyBorder="1" applyAlignment="1">
      <alignment horizontal="center" vertical="center" wrapText="1"/>
    </xf>
    <xf numFmtId="0" fontId="29" fillId="0" borderId="1" xfId="0" applyFont="1" applyBorder="1" applyAlignment="1">
      <alignment horizontal="center" vertical="center" wrapText="1"/>
    </xf>
    <xf numFmtId="0" fontId="28" fillId="3" borderId="25"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8" xfId="0" applyFont="1" applyBorder="1" applyAlignment="1">
      <alignment horizontal="center" vertical="center" wrapText="1"/>
    </xf>
    <xf numFmtId="0" fontId="29" fillId="3" borderId="10"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28"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0" fillId="3" borderId="60" xfId="0" applyFont="1" applyFill="1" applyBorder="1" applyAlignment="1">
      <alignment horizontal="left" vertical="center" wrapText="1"/>
    </xf>
    <xf numFmtId="0" fontId="30" fillId="3" borderId="62" xfId="0" applyFont="1" applyFill="1" applyBorder="1" applyAlignment="1">
      <alignment horizontal="left" vertical="center" wrapText="1"/>
    </xf>
    <xf numFmtId="0" fontId="30" fillId="3" borderId="1" xfId="0" applyFont="1" applyFill="1" applyBorder="1" applyAlignment="1">
      <alignment horizontal="left"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0" xfId="0" applyFont="1" applyBorder="1" applyAlignment="1">
      <alignment horizontal="left" vertical="center" wrapText="1"/>
    </xf>
    <xf numFmtId="0" fontId="24" fillId="0" borderId="28" xfId="0" applyFont="1" applyBorder="1" applyAlignment="1">
      <alignment horizontal="lef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4" fillId="0" borderId="11" xfId="0" applyFont="1" applyBorder="1" applyAlignment="1">
      <alignment horizontal="left" vertical="center" wrapText="1"/>
    </xf>
    <xf numFmtId="0" fontId="24" fillId="0" borderId="1" xfId="0" applyFont="1" applyBorder="1" applyAlignment="1">
      <alignment horizontal="left" vertical="top" wrapText="1"/>
    </xf>
    <xf numFmtId="0" fontId="24" fillId="0" borderId="28" xfId="0" applyFont="1" applyBorder="1" applyAlignment="1">
      <alignment horizontal="center" vertical="center" wrapText="1"/>
    </xf>
    <xf numFmtId="0" fontId="24" fillId="0" borderId="1" xfId="0" applyFont="1" applyBorder="1" applyAlignment="1">
      <alignment horizontal="center" vertical="center" wrapText="1"/>
    </xf>
    <xf numFmtId="0" fontId="7" fillId="5" borderId="1" xfId="0" applyFont="1" applyFill="1" applyBorder="1" applyAlignment="1">
      <alignment horizontal="center" vertical="center"/>
    </xf>
    <xf numFmtId="0" fontId="24" fillId="0" borderId="1" xfId="0" applyFont="1" applyBorder="1" applyAlignment="1">
      <alignment horizontal="center" vertical="center"/>
    </xf>
    <xf numFmtId="0" fontId="7" fillId="6" borderId="1" xfId="0" applyFont="1" applyFill="1" applyBorder="1" applyAlignment="1">
      <alignment horizontal="center" vertical="center"/>
    </xf>
    <xf numFmtId="0" fontId="29" fillId="0" borderId="60" xfId="0" applyFont="1" applyBorder="1" applyAlignment="1">
      <alignment horizontal="center" vertical="center" wrapText="1"/>
    </xf>
    <xf numFmtId="0" fontId="29" fillId="0" borderId="62"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2"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29" fillId="0" borderId="60" xfId="0" applyFont="1" applyBorder="1" applyAlignment="1">
      <alignment horizontal="left" vertical="center" wrapText="1"/>
    </xf>
    <xf numFmtId="0" fontId="29" fillId="0" borderId="62" xfId="0" applyFont="1" applyBorder="1" applyAlignment="1">
      <alignment horizontal="left" vertical="center" wrapText="1"/>
    </xf>
    <xf numFmtId="0" fontId="8" fillId="0" borderId="60" xfId="0" applyFont="1" applyBorder="1" applyAlignment="1">
      <alignment horizontal="left" vertical="center" wrapText="1"/>
    </xf>
    <xf numFmtId="0" fontId="8" fillId="0" borderId="62" xfId="0" applyFont="1" applyBorder="1" applyAlignment="1">
      <alignment horizontal="left" vertical="center" wrapText="1"/>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0" fillId="0" borderId="1" xfId="0"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31" fillId="0" borderId="1" xfId="0" applyFont="1" applyBorder="1" applyAlignment="1">
      <alignment horizontal="left" vertical="top" wrapText="1"/>
    </xf>
    <xf numFmtId="0" fontId="32" fillId="0" borderId="1" xfId="0" applyFont="1" applyBorder="1" applyAlignment="1">
      <alignment horizontal="left" vertical="top" wrapText="1"/>
    </xf>
    <xf numFmtId="0" fontId="32" fillId="0" borderId="3" xfId="0" applyFont="1" applyBorder="1" applyAlignment="1">
      <alignment horizontal="left" vertical="top" wrapText="1"/>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0" fillId="0" borderId="1" xfId="0" applyBorder="1" applyAlignment="1">
      <alignment horizontal="center"/>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10" fillId="14" borderId="1" xfId="0" applyFont="1" applyFill="1"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24" fillId="0" borderId="60" xfId="0" applyFont="1" applyBorder="1" applyAlignment="1">
      <alignment horizontal="left" vertical="top" wrapText="1"/>
    </xf>
    <xf numFmtId="0" fontId="24" fillId="0" borderId="62" xfId="0" applyFont="1" applyBorder="1" applyAlignment="1">
      <alignment horizontal="left" vertical="top" wrapText="1"/>
    </xf>
    <xf numFmtId="0" fontId="0" fillId="0" borderId="1" xfId="0" applyBorder="1" applyAlignment="1">
      <alignment horizontal="center" vertic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7" xfId="0" applyBorder="1" applyAlignment="1">
      <alignment horizont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8" xfId="0" applyBorder="1" applyAlignment="1">
      <alignment horizontal="center"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8" xfId="0" applyFont="1" applyBorder="1" applyAlignment="1">
      <alignment horizontal="center" vertical="center"/>
    </xf>
    <xf numFmtId="0" fontId="33" fillId="14" borderId="60" xfId="0" applyFont="1" applyFill="1" applyBorder="1" applyAlignment="1">
      <alignment horizontal="center"/>
    </xf>
    <xf numFmtId="0" fontId="33" fillId="14" borderId="62" xfId="0" applyFont="1" applyFill="1" applyBorder="1" applyAlignment="1">
      <alignment horizont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0" fillId="10" borderId="31" xfId="0" applyFill="1" applyBorder="1" applyAlignment="1">
      <alignment horizont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1" xfId="0" applyFill="1" applyBorder="1" applyAlignment="1">
      <alignment horizontal="center"/>
    </xf>
    <xf numFmtId="0" fontId="0" fillId="9" borderId="32" xfId="0" applyFill="1" applyBorder="1" applyAlignment="1">
      <alignment horizontal="center"/>
    </xf>
    <xf numFmtId="0" fontId="0" fillId="8" borderId="33"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10" fillId="0" borderId="39" xfId="0" applyFont="1" applyBorder="1" applyAlignment="1">
      <alignment vertical="center" textRotation="90"/>
    </xf>
    <xf numFmtId="0" fontId="0" fillId="9" borderId="33" xfId="0" applyFill="1" applyBorder="1" applyAlignment="1">
      <alignment horizontal="center"/>
    </xf>
    <xf numFmtId="0" fontId="3" fillId="0" borderId="1" xfId="0" applyFont="1" applyBorder="1" applyAlignment="1">
      <alignment horizontal="center" vertical="center" wrapText="1"/>
    </xf>
    <xf numFmtId="0" fontId="0" fillId="9" borderId="51" xfId="0" applyFill="1" applyBorder="1" applyAlignment="1">
      <alignment horizontal="center" vertical="center"/>
    </xf>
    <xf numFmtId="0" fontId="0" fillId="10" borderId="31" xfId="0" applyFill="1" applyBorder="1" applyAlignment="1">
      <alignment horizontal="center" vertical="center"/>
    </xf>
    <xf numFmtId="0" fontId="0" fillId="9" borderId="67" xfId="0" applyFill="1" applyBorder="1" applyAlignment="1">
      <alignment horizontal="center" vertical="center"/>
    </xf>
    <xf numFmtId="0" fontId="0" fillId="9" borderId="68" xfId="0" applyFill="1" applyBorder="1" applyAlignment="1">
      <alignment horizontal="center" vertical="center"/>
    </xf>
    <xf numFmtId="0" fontId="4" fillId="0" borderId="1" xfId="0" applyFont="1" applyBorder="1" applyAlignment="1">
      <alignment horizontal="center" vertical="center" wrapText="1"/>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0" fillId="0" borderId="30" xfId="0" applyBorder="1" applyAlignment="1">
      <alignment horizontal="center"/>
    </xf>
    <xf numFmtId="0" fontId="15" fillId="0" borderId="18" xfId="0" applyFont="1" applyBorder="1" applyAlignment="1">
      <alignment horizontal="center" vertical="center" wrapText="1"/>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3" borderId="11" xfId="0" applyFont="1" applyFill="1" applyBorder="1" applyAlignment="1">
      <alignment horizontal="left" vertical="center" wrapText="1"/>
    </xf>
    <xf numFmtId="0" fontId="4" fillId="0" borderId="69" xfId="0" applyFont="1" applyBorder="1" applyAlignment="1">
      <alignment horizontal="left" vertical="center" wrapText="1"/>
    </xf>
    <xf numFmtId="0" fontId="5" fillId="13" borderId="65" xfId="0" applyFont="1" applyFill="1" applyBorder="1" applyAlignment="1">
      <alignment horizontal="center" vertical="center"/>
    </xf>
    <xf numFmtId="0" fontId="5" fillId="13" borderId="66"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1" xfId="0" applyFont="1" applyFill="1" applyBorder="1" applyAlignment="1">
      <alignment horizontal="center" vertical="center"/>
    </xf>
    <xf numFmtId="0" fontId="22" fillId="0" borderId="53" xfId="0" applyFont="1" applyBorder="1" applyAlignment="1">
      <alignment horizontal="left" vertical="center" wrapText="1"/>
    </xf>
    <xf numFmtId="0" fontId="22" fillId="0" borderId="54" xfId="0" applyFont="1" applyBorder="1" applyAlignment="1">
      <alignment horizontal="left" vertical="center" wrapText="1"/>
    </xf>
    <xf numFmtId="0" fontId="22" fillId="0" borderId="69" xfId="0" applyFont="1" applyBorder="1" applyAlignment="1">
      <alignment horizontal="left" vertical="center" wrapText="1"/>
    </xf>
    <xf numFmtId="0" fontId="22" fillId="3" borderId="30"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27" xfId="0" applyFont="1" applyFill="1" applyBorder="1" applyAlignment="1">
      <alignment horizontal="center" vertical="center" wrapText="1"/>
    </xf>
    <xf numFmtId="0" fontId="4" fillId="3" borderId="65" xfId="0" applyFont="1" applyFill="1" applyBorder="1" applyAlignment="1">
      <alignment horizontal="left" vertical="center" wrapText="1"/>
    </xf>
    <xf numFmtId="0" fontId="4" fillId="3" borderId="6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65" xfId="0" applyFont="1" applyBorder="1" applyAlignment="1">
      <alignment horizontal="left" vertical="center" wrapText="1"/>
    </xf>
    <xf numFmtId="0" fontId="24" fillId="0" borderId="53" xfId="0" applyFont="1" applyBorder="1" applyAlignment="1">
      <alignment horizontal="left" vertical="center" wrapText="1"/>
    </xf>
    <xf numFmtId="0" fontId="24" fillId="0" borderId="54" xfId="0" applyFont="1" applyBorder="1" applyAlignment="1">
      <alignment horizontal="left" vertical="center" wrapText="1"/>
    </xf>
    <xf numFmtId="0" fontId="24" fillId="0" borderId="55" xfId="0" applyFont="1" applyBorder="1" applyAlignment="1">
      <alignment horizontal="left" vertical="center" wrapText="1"/>
    </xf>
    <xf numFmtId="0" fontId="24" fillId="0" borderId="20" xfId="0" applyFont="1" applyBorder="1" applyAlignment="1">
      <alignment horizontal="center" vertical="center" wrapText="1"/>
    </xf>
    <xf numFmtId="0" fontId="24" fillId="0" borderId="27" xfId="0" applyFont="1" applyBorder="1" applyAlignment="1">
      <alignment horizontal="center" vertical="center" wrapText="1"/>
    </xf>
    <xf numFmtId="0" fontId="4" fillId="0" borderId="28" xfId="0" applyFont="1" applyBorder="1" applyAlignment="1">
      <alignment horizontal="left" vertical="center" wrapText="1"/>
    </xf>
    <xf numFmtId="0" fontId="24" fillId="0" borderId="65" xfId="0" applyFont="1" applyBorder="1" applyAlignment="1">
      <alignment horizontal="left" vertical="center" wrapText="1"/>
    </xf>
    <xf numFmtId="0" fontId="4" fillId="3" borderId="28" xfId="0" applyFont="1" applyFill="1" applyBorder="1" applyAlignment="1">
      <alignment horizontal="left" vertical="center"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5" fillId="13" borderId="11" xfId="0" applyFont="1" applyFill="1" applyBorder="1" applyAlignment="1">
      <alignment horizontal="center" vertical="center"/>
    </xf>
    <xf numFmtId="0" fontId="5" fillId="13" borderId="25" xfId="0" applyFont="1" applyFill="1" applyBorder="1" applyAlignment="1">
      <alignment horizontal="center" vertical="center"/>
    </xf>
    <xf numFmtId="0" fontId="4" fillId="0" borderId="10" xfId="0" applyFont="1" applyBorder="1" applyAlignment="1">
      <alignment horizontal="left" vertical="center" wrapText="1"/>
    </xf>
    <xf numFmtId="0" fontId="38" fillId="0" borderId="1" xfId="0" applyFont="1" applyBorder="1" applyAlignment="1">
      <alignment horizontal="center" vertical="center"/>
    </xf>
    <xf numFmtId="0" fontId="14" fillId="13" borderId="13" xfId="0" applyFont="1" applyFill="1" applyBorder="1" applyAlignment="1">
      <alignment horizontal="center" vertical="center" wrapText="1"/>
    </xf>
    <xf numFmtId="0" fontId="24" fillId="0" borderId="18" xfId="0" applyFont="1" applyBorder="1" applyAlignment="1">
      <alignment horizontal="center" vertical="center" wrapText="1"/>
    </xf>
    <xf numFmtId="0" fontId="24" fillId="0" borderId="16" xfId="0" applyFont="1" applyBorder="1" applyAlignment="1">
      <alignment horizontal="center" vertical="center" wrapText="1"/>
    </xf>
    <xf numFmtId="0" fontId="0" fillId="0" borderId="21" xfId="0" applyBorder="1" applyAlignment="1">
      <alignment horizontal="center"/>
    </xf>
    <xf numFmtId="0" fontId="0" fillId="0" borderId="24" xfId="0" applyBorder="1" applyAlignment="1">
      <alignment horizontal="center"/>
    </xf>
    <xf numFmtId="0" fontId="7" fillId="6" borderId="60" xfId="0" applyFont="1" applyFill="1" applyBorder="1" applyAlignment="1">
      <alignment horizontal="left" vertical="center"/>
    </xf>
    <xf numFmtId="0" fontId="7" fillId="6" borderId="56" xfId="0" applyFont="1" applyFill="1" applyBorder="1" applyAlignment="1">
      <alignment horizontal="left" vertical="center"/>
    </xf>
    <xf numFmtId="0" fontId="7" fillId="6" borderId="62" xfId="0" applyFont="1" applyFill="1" applyBorder="1" applyAlignment="1">
      <alignment horizontal="left" vertical="center"/>
    </xf>
    <xf numFmtId="0" fontId="7" fillId="6" borderId="60" xfId="0" applyFont="1" applyFill="1" applyBorder="1" applyAlignment="1">
      <alignment horizontal="left" vertical="center" wrapText="1"/>
    </xf>
    <xf numFmtId="0" fontId="7" fillId="6" borderId="56" xfId="0" applyFont="1" applyFill="1" applyBorder="1" applyAlignment="1">
      <alignment horizontal="left" vertical="center" wrapText="1"/>
    </xf>
    <xf numFmtId="0" fontId="7" fillId="6" borderId="62" xfId="0" applyFont="1" applyFill="1" applyBorder="1" applyAlignment="1">
      <alignment horizontal="left" vertical="center" wrapText="1"/>
    </xf>
    <xf numFmtId="0" fontId="4" fillId="0" borderId="0" xfId="0" applyFont="1" applyAlignment="1">
      <alignment horizontal="center"/>
    </xf>
    <xf numFmtId="0" fontId="4" fillId="0" borderId="5" xfId="0" applyFont="1" applyBorder="1" applyAlignment="1">
      <alignment horizontal="left"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 fillId="5" borderId="48" xfId="0" applyFont="1" applyFill="1" applyBorder="1" applyAlignment="1">
      <alignment horizontal="left" vertical="center" wrapText="1"/>
    </xf>
    <xf numFmtId="0" fontId="1" fillId="5" borderId="49" xfId="0" applyFont="1" applyFill="1" applyBorder="1" applyAlignment="1">
      <alignment horizontal="left" vertical="center" wrapText="1"/>
    </xf>
    <xf numFmtId="0" fontId="1" fillId="5" borderId="50" xfId="0" applyFont="1" applyFill="1" applyBorder="1" applyAlignment="1">
      <alignment horizontal="left" vertical="center" wrapText="1"/>
    </xf>
    <xf numFmtId="0" fontId="7" fillId="5" borderId="59" xfId="0" applyFont="1" applyFill="1" applyBorder="1" applyAlignment="1">
      <alignment horizontal="left" vertical="center"/>
    </xf>
    <xf numFmtId="0" fontId="7" fillId="5" borderId="57" xfId="0" applyFont="1" applyFill="1" applyBorder="1" applyAlignment="1">
      <alignment horizontal="left" vertical="center"/>
    </xf>
    <xf numFmtId="0" fontId="7" fillId="5" borderId="72" xfId="0" applyFont="1" applyFill="1" applyBorder="1" applyAlignment="1">
      <alignment horizontal="left" vertical="center"/>
    </xf>
    <xf numFmtId="0" fontId="5" fillId="6" borderId="1"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5" fillId="0" borderId="1" xfId="0" applyFont="1" applyBorder="1" applyAlignment="1">
      <alignment horizontal="center" vertical="center"/>
    </xf>
    <xf numFmtId="0" fontId="9" fillId="13" borderId="1" xfId="0" applyFont="1" applyFill="1" applyBorder="1" applyAlignment="1">
      <alignment horizontal="center" vertical="center" wrapText="1"/>
    </xf>
    <xf numFmtId="0" fontId="37" fillId="0" borderId="10" xfId="0" applyFont="1" applyBorder="1" applyAlignment="1">
      <alignment horizontal="center" vertical="center" wrapText="1"/>
    </xf>
    <xf numFmtId="0" fontId="37" fillId="0" borderId="28" xfId="0" applyFont="1" applyBorder="1" applyAlignment="1">
      <alignment horizontal="center" vertical="center" wrapText="1"/>
    </xf>
    <xf numFmtId="0" fontId="6" fillId="0" borderId="1" xfId="0" applyFont="1" applyBorder="1" applyAlignment="1">
      <alignment horizontal="center" vertical="center"/>
    </xf>
    <xf numFmtId="0" fontId="13" fillId="0" borderId="9" xfId="0" applyFont="1" applyBorder="1" applyAlignment="1">
      <alignment horizontal="center"/>
    </xf>
    <xf numFmtId="0" fontId="13" fillId="0" borderId="3" xfId="0" applyFont="1" applyBorder="1" applyAlignment="1">
      <alignment horizont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37" fillId="0" borderId="1" xfId="0" applyFont="1" applyBorder="1" applyAlignment="1">
      <alignment horizontal="center" vertical="center" wrapText="1"/>
    </xf>
    <xf numFmtId="0" fontId="6" fillId="0" borderId="2" xfId="0" applyFont="1" applyBorder="1" applyAlignment="1">
      <alignment horizontal="center"/>
    </xf>
    <xf numFmtId="0" fontId="6" fillId="0" borderId="1" xfId="0" applyFont="1" applyBorder="1" applyAlignment="1">
      <alignment horizontal="center"/>
    </xf>
    <xf numFmtId="0" fontId="37" fillId="0" borderId="1" xfId="0" applyFont="1" applyBorder="1" applyAlignment="1">
      <alignment horizontal="center" vertical="center"/>
    </xf>
    <xf numFmtId="0" fontId="25" fillId="17" borderId="15" xfId="0" applyFont="1" applyFill="1" applyBorder="1" applyAlignment="1">
      <alignment horizontal="center" vertical="center" wrapText="1"/>
    </xf>
    <xf numFmtId="0" fontId="25" fillId="17" borderId="36" xfId="0" applyFont="1" applyFill="1" applyBorder="1" applyAlignment="1">
      <alignment horizontal="center" vertical="center" wrapText="1"/>
    </xf>
    <xf numFmtId="0" fontId="25" fillId="17" borderId="17"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8"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1" xfId="0" applyFont="1" applyBorder="1" applyAlignment="1">
      <alignment horizontal="center" vertical="center" wrapText="1"/>
    </xf>
    <xf numFmtId="0" fontId="27" fillId="0" borderId="1" xfId="0" applyFont="1" applyBorder="1" applyAlignment="1">
      <alignment horizontal="center" vertical="center"/>
    </xf>
    <xf numFmtId="0" fontId="4" fillId="0" borderId="30" xfId="0" applyFont="1" applyBorder="1" applyAlignment="1">
      <alignment horizontal="center" vertical="center" wrapText="1"/>
    </xf>
    <xf numFmtId="0" fontId="4" fillId="0" borderId="65" xfId="0" applyFont="1" applyBorder="1" applyAlignment="1">
      <alignment horizontal="center"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20"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1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7</xdr:col>
      <xdr:colOff>395187</xdr:colOff>
      <xdr:row>0</xdr:row>
      <xdr:rowOff>87549</xdr:rowOff>
    </xdr:from>
    <xdr:ext cx="690563" cy="825391"/>
    <xdr:pic>
      <xdr:nvPicPr>
        <xdr:cNvPr id="2" name="1 Imagen" descr="logocapitalmusical">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9187" y="87549"/>
          <a:ext cx="690563" cy="8253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490435</xdr:colOff>
      <xdr:row>0</xdr:row>
      <xdr:rowOff>168613</xdr:rowOff>
    </xdr:from>
    <xdr:to>
      <xdr:col>9</xdr:col>
      <xdr:colOff>418998</xdr:colOff>
      <xdr:row>5</xdr:row>
      <xdr:rowOff>44788</xdr:rowOff>
    </xdr:to>
    <xdr:pic>
      <xdr:nvPicPr>
        <xdr:cNvPr id="2" name="1 Imagen" descr="logocapitalmusical">
          <a:extLst>
            <a:ext uri="{FF2B5EF4-FFF2-40B4-BE49-F238E27FC236}">
              <a16:creationId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6916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490435</xdr:colOff>
      <xdr:row>0</xdr:row>
      <xdr:rowOff>168613</xdr:rowOff>
    </xdr:from>
    <xdr:to>
      <xdr:col>9</xdr:col>
      <xdr:colOff>418998</xdr:colOff>
      <xdr:row>5</xdr:row>
      <xdr:rowOff>44788</xdr:rowOff>
    </xdr:to>
    <xdr:pic>
      <xdr:nvPicPr>
        <xdr:cNvPr id="3"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6916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5"/>
  <sheetViews>
    <sheetView topLeftCell="A7" zoomScale="120" zoomScaleNormal="120" workbookViewId="0">
      <selection activeCell="B8" sqref="B8:F8"/>
    </sheetView>
  </sheetViews>
  <sheetFormatPr baseColWidth="10" defaultColWidth="11.42578125" defaultRowHeight="14.25" x14ac:dyDescent="0.2"/>
  <cols>
    <col min="1" max="1" width="27.5703125" style="1" customWidth="1"/>
    <col min="2" max="2" width="26.85546875" style="1" customWidth="1"/>
    <col min="3" max="3" width="28.42578125" style="1" customWidth="1"/>
    <col min="4" max="4" width="29.85546875" style="1" customWidth="1"/>
    <col min="5" max="5" width="33.7109375" style="1" customWidth="1"/>
    <col min="6" max="6" width="28.28515625" style="1" customWidth="1"/>
    <col min="7" max="16384" width="11.42578125" style="1"/>
  </cols>
  <sheetData>
    <row r="1" spans="1:10" ht="15" customHeight="1" x14ac:dyDescent="0.2">
      <c r="A1" s="294"/>
      <c r="B1" s="304" t="s">
        <v>0</v>
      </c>
      <c r="C1" s="304"/>
      <c r="D1" s="304"/>
      <c r="E1" s="59" t="s">
        <v>1</v>
      </c>
      <c r="F1" s="291"/>
      <c r="G1" s="2"/>
      <c r="J1" s="290"/>
    </row>
    <row r="2" spans="1:10" ht="15" customHeight="1" x14ac:dyDescent="0.2">
      <c r="A2" s="295"/>
      <c r="B2" s="305"/>
      <c r="C2" s="305"/>
      <c r="D2" s="305"/>
      <c r="E2" s="58" t="s">
        <v>2</v>
      </c>
      <c r="F2" s="292"/>
      <c r="G2" s="2"/>
      <c r="J2" s="290"/>
    </row>
    <row r="3" spans="1:10" ht="15" customHeight="1" x14ac:dyDescent="0.2">
      <c r="A3" s="295"/>
      <c r="B3" s="305" t="s">
        <v>3</v>
      </c>
      <c r="C3" s="305"/>
      <c r="D3" s="305"/>
      <c r="E3" s="58" t="s">
        <v>4</v>
      </c>
      <c r="F3" s="292"/>
      <c r="G3" s="2"/>
      <c r="J3" s="290"/>
    </row>
    <row r="4" spans="1:10" ht="15.75" customHeight="1" thickBot="1" x14ac:dyDescent="0.25">
      <c r="A4" s="296"/>
      <c r="B4" s="306"/>
      <c r="C4" s="306"/>
      <c r="D4" s="306"/>
      <c r="E4" s="60" t="s">
        <v>5</v>
      </c>
      <c r="F4" s="293"/>
      <c r="G4" s="2"/>
      <c r="J4" s="290"/>
    </row>
    <row r="5" spans="1:10" ht="15" thickBot="1" x14ac:dyDescent="0.25"/>
    <row r="6" spans="1:10" ht="15.75" x14ac:dyDescent="0.2">
      <c r="A6" s="301" t="s">
        <v>6</v>
      </c>
      <c r="B6" s="302"/>
      <c r="C6" s="302"/>
      <c r="D6" s="302"/>
      <c r="E6" s="302"/>
      <c r="F6" s="303"/>
    </row>
    <row r="7" spans="1:10" ht="27" customHeight="1" x14ac:dyDescent="0.2">
      <c r="A7" s="22" t="s">
        <v>7</v>
      </c>
      <c r="B7" s="297" t="s">
        <v>270</v>
      </c>
      <c r="C7" s="297"/>
      <c r="D7" s="297"/>
      <c r="E7" s="297"/>
      <c r="F7" s="298"/>
    </row>
    <row r="8" spans="1:10" ht="71.25" customHeight="1" x14ac:dyDescent="0.2">
      <c r="A8" s="21" t="s">
        <v>9</v>
      </c>
      <c r="B8" s="299" t="s">
        <v>354</v>
      </c>
      <c r="C8" s="299"/>
      <c r="D8" s="299"/>
      <c r="E8" s="299"/>
      <c r="F8" s="300"/>
    </row>
    <row r="9" spans="1:10" ht="22.5" customHeight="1" x14ac:dyDescent="0.2">
      <c r="A9" s="50" t="s">
        <v>11</v>
      </c>
      <c r="B9" s="29" t="s">
        <v>12</v>
      </c>
      <c r="C9" s="29" t="s">
        <v>13</v>
      </c>
      <c r="D9" s="29" t="s">
        <v>12</v>
      </c>
      <c r="E9" s="29" t="s">
        <v>14</v>
      </c>
      <c r="F9" s="30" t="s">
        <v>12</v>
      </c>
    </row>
    <row r="10" spans="1:10" ht="93" customHeight="1" x14ac:dyDescent="0.2">
      <c r="A10" s="178" t="s">
        <v>271</v>
      </c>
      <c r="B10" s="283" t="s">
        <v>381</v>
      </c>
      <c r="C10" s="288" t="s">
        <v>272</v>
      </c>
      <c r="D10" s="181" t="s">
        <v>432</v>
      </c>
      <c r="E10" s="180" t="s">
        <v>273</v>
      </c>
      <c r="F10" s="216" t="s">
        <v>348</v>
      </c>
    </row>
    <row r="11" spans="1:10" ht="61.5" customHeight="1" x14ac:dyDescent="0.2">
      <c r="A11" s="285" t="s">
        <v>274</v>
      </c>
      <c r="B11" s="179" t="s">
        <v>282</v>
      </c>
      <c r="C11" s="289"/>
      <c r="D11" s="273" t="s">
        <v>289</v>
      </c>
      <c r="E11" s="180"/>
      <c r="F11" s="181"/>
    </row>
    <row r="12" spans="1:10" ht="48" customHeight="1" x14ac:dyDescent="0.2">
      <c r="A12" s="286"/>
      <c r="B12" s="179" t="s">
        <v>284</v>
      </c>
      <c r="C12" s="285" t="s">
        <v>275</v>
      </c>
      <c r="D12" s="215" t="s">
        <v>411</v>
      </c>
      <c r="E12" s="180"/>
      <c r="F12" s="181"/>
    </row>
    <row r="13" spans="1:10" ht="49.5" customHeight="1" x14ac:dyDescent="0.2">
      <c r="A13" s="287"/>
      <c r="B13" s="179"/>
      <c r="C13" s="287"/>
      <c r="D13" s="179" t="s">
        <v>290</v>
      </c>
      <c r="E13" s="180"/>
      <c r="F13" s="181"/>
    </row>
    <row r="14" spans="1:10" ht="87" customHeight="1" x14ac:dyDescent="0.2">
      <c r="A14" s="143" t="s">
        <v>276</v>
      </c>
      <c r="B14" s="179" t="s">
        <v>285</v>
      </c>
      <c r="C14" s="143" t="s">
        <v>277</v>
      </c>
      <c r="D14" s="179" t="s">
        <v>386</v>
      </c>
      <c r="E14" s="180"/>
      <c r="F14" s="181"/>
    </row>
    <row r="15" spans="1:10" ht="69" customHeight="1" x14ac:dyDescent="0.2">
      <c r="A15" s="180" t="s">
        <v>278</v>
      </c>
      <c r="B15" s="179" t="s">
        <v>286</v>
      </c>
      <c r="C15" s="288" t="s">
        <v>279</v>
      </c>
      <c r="D15" s="179" t="s">
        <v>392</v>
      </c>
      <c r="E15" s="180"/>
      <c r="F15" s="181"/>
    </row>
    <row r="16" spans="1:10" ht="77.25" customHeight="1" x14ac:dyDescent="0.2">
      <c r="A16" s="180" t="s">
        <v>280</v>
      </c>
      <c r="B16" s="179" t="s">
        <v>281</v>
      </c>
      <c r="C16" s="289"/>
      <c r="D16" s="179" t="s">
        <v>356</v>
      </c>
      <c r="E16" s="180"/>
      <c r="F16" s="182"/>
    </row>
    <row r="17" spans="1:6" ht="84" customHeight="1" x14ac:dyDescent="0.25">
      <c r="A17" s="288" t="s">
        <v>288</v>
      </c>
      <c r="B17" s="179" t="s">
        <v>283</v>
      </c>
      <c r="C17" s="276" t="s">
        <v>330</v>
      </c>
      <c r="D17" s="179" t="s">
        <v>331</v>
      </c>
      <c r="E17" s="183"/>
      <c r="F17" s="182"/>
    </row>
    <row r="18" spans="1:6" ht="80.25" customHeight="1" x14ac:dyDescent="0.2">
      <c r="A18" s="289"/>
      <c r="B18" s="217" t="s">
        <v>287</v>
      </c>
      <c r="C18" s="58"/>
      <c r="D18" s="163"/>
      <c r="E18" s="58"/>
      <c r="F18" s="58"/>
    </row>
    <row r="19" spans="1:6" ht="63" customHeight="1" x14ac:dyDescent="0.2">
      <c r="A19" s="149"/>
      <c r="B19" s="149"/>
      <c r="C19" s="58"/>
      <c r="D19" s="163"/>
      <c r="E19" s="148"/>
      <c r="F19" s="148"/>
    </row>
    <row r="20" spans="1:6" ht="48.75" customHeight="1" x14ac:dyDescent="0.2">
      <c r="A20" s="148"/>
      <c r="B20" s="150"/>
      <c r="C20" s="58"/>
      <c r="D20" s="163"/>
      <c r="E20" s="148"/>
      <c r="F20" s="148"/>
    </row>
    <row r="21" spans="1:6" ht="52.5" customHeight="1" x14ac:dyDescent="0.2">
      <c r="C21" s="58"/>
      <c r="D21" s="163"/>
    </row>
    <row r="22" spans="1:6" x14ac:dyDescent="0.2">
      <c r="C22" s="58"/>
      <c r="D22" s="164"/>
    </row>
    <row r="23" spans="1:6" x14ac:dyDescent="0.2">
      <c r="C23" s="58"/>
      <c r="D23" s="165"/>
    </row>
    <row r="24" spans="1:6" x14ac:dyDescent="0.2">
      <c r="C24" s="58"/>
      <c r="D24" s="165"/>
    </row>
    <row r="25" spans="1:6" x14ac:dyDescent="0.2">
      <c r="D25" s="166"/>
    </row>
  </sheetData>
  <mergeCells count="13">
    <mergeCell ref="A11:A13"/>
    <mergeCell ref="A17:A18"/>
    <mergeCell ref="C10:C11"/>
    <mergeCell ref="J1:J4"/>
    <mergeCell ref="F1:F4"/>
    <mergeCell ref="A1:A4"/>
    <mergeCell ref="B7:F7"/>
    <mergeCell ref="B8:F8"/>
    <mergeCell ref="A6:F6"/>
    <mergeCell ref="B1:D2"/>
    <mergeCell ref="B3:D4"/>
    <mergeCell ref="C15:C16"/>
    <mergeCell ref="C12:C13"/>
  </mergeCells>
  <printOptions horizontalCentered="1" verticalCentered="1"/>
  <pageMargins left="0.31496062992125984" right="0.31496062992125984" top="0.15748031496062992" bottom="0.15748031496062992" header="0.11811023622047245" footer="0.11811023622047245"/>
  <pageSetup paperSize="5"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311"/>
      <c r="B1" s="307" t="s">
        <v>15</v>
      </c>
      <c r="C1" s="308"/>
      <c r="D1" s="3" t="s">
        <v>16</v>
      </c>
      <c r="E1" s="314"/>
    </row>
    <row r="2" spans="1:5" ht="15" customHeight="1" x14ac:dyDescent="0.25">
      <c r="A2" s="311"/>
      <c r="B2" s="309"/>
      <c r="C2" s="310"/>
      <c r="D2" s="3" t="s">
        <v>2</v>
      </c>
      <c r="E2" s="314"/>
    </row>
    <row r="3" spans="1:5" ht="30" customHeight="1" x14ac:dyDescent="0.25">
      <c r="A3" s="311"/>
      <c r="B3" s="307" t="s">
        <v>17</v>
      </c>
      <c r="C3" s="308"/>
      <c r="D3" s="3" t="s">
        <v>18</v>
      </c>
      <c r="E3" s="314"/>
    </row>
    <row r="4" spans="1:5" ht="15" customHeight="1" x14ac:dyDescent="0.25">
      <c r="A4" s="311"/>
      <c r="B4" s="309"/>
      <c r="C4" s="310"/>
      <c r="D4" s="3" t="s">
        <v>5</v>
      </c>
      <c r="E4" s="314"/>
    </row>
    <row r="5" spans="1:5" ht="15.75" thickBot="1" x14ac:dyDescent="0.3"/>
    <row r="6" spans="1:5" x14ac:dyDescent="0.25">
      <c r="A6" s="312" t="s">
        <v>19</v>
      </c>
      <c r="B6" s="313"/>
      <c r="C6" s="313"/>
      <c r="D6" s="313"/>
      <c r="E6" s="313"/>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318"/>
      <c r="B1" s="321" t="s">
        <v>0</v>
      </c>
      <c r="C1" s="322"/>
      <c r="D1" s="322"/>
      <c r="E1" s="322"/>
      <c r="F1" s="59" t="s">
        <v>1</v>
      </c>
      <c r="G1" s="325"/>
    </row>
    <row r="2" spans="1:7" x14ac:dyDescent="0.25">
      <c r="A2" s="319"/>
      <c r="B2" s="323"/>
      <c r="C2" s="324"/>
      <c r="D2" s="324"/>
      <c r="E2" s="324"/>
      <c r="F2" s="58" t="s">
        <v>31</v>
      </c>
      <c r="G2" s="326"/>
    </row>
    <row r="3" spans="1:7" x14ac:dyDescent="0.25">
      <c r="A3" s="319"/>
      <c r="B3" s="328" t="s">
        <v>32</v>
      </c>
      <c r="C3" s="329"/>
      <c r="D3" s="329"/>
      <c r="E3" s="329"/>
      <c r="F3" s="58" t="s">
        <v>4</v>
      </c>
      <c r="G3" s="326"/>
    </row>
    <row r="4" spans="1:7" ht="15.75" thickBot="1" x14ac:dyDescent="0.3">
      <c r="A4" s="320"/>
      <c r="B4" s="330"/>
      <c r="C4" s="331"/>
      <c r="D4" s="331"/>
      <c r="E4" s="331"/>
      <c r="F4" s="60" t="s">
        <v>5</v>
      </c>
      <c r="G4" s="327"/>
    </row>
    <row r="5" spans="1:7" ht="15.75" thickBot="1" x14ac:dyDescent="0.3"/>
    <row r="6" spans="1:7" s="70" customFormat="1" ht="15.75" x14ac:dyDescent="0.25">
      <c r="A6" s="332" t="s">
        <v>33</v>
      </c>
      <c r="B6" s="333"/>
      <c r="C6" s="333"/>
      <c r="D6" s="333"/>
      <c r="E6" s="333"/>
      <c r="F6" s="333"/>
      <c r="G6" s="334"/>
    </row>
    <row r="7" spans="1:7" ht="31.5" customHeight="1" x14ac:dyDescent="0.25">
      <c r="A7" s="51" t="s">
        <v>34</v>
      </c>
      <c r="B7" s="29" t="s">
        <v>35</v>
      </c>
      <c r="C7" s="65" t="s">
        <v>36</v>
      </c>
      <c r="D7" s="52" t="s">
        <v>37</v>
      </c>
      <c r="E7" s="29" t="s">
        <v>38</v>
      </c>
      <c r="F7" s="30" t="s">
        <v>39</v>
      </c>
      <c r="G7" s="30" t="s">
        <v>40</v>
      </c>
    </row>
    <row r="8" spans="1:7" ht="33" customHeight="1" x14ac:dyDescent="0.25">
      <c r="A8" s="315"/>
      <c r="B8" s="8"/>
      <c r="C8" s="8"/>
      <c r="D8" s="8"/>
      <c r="E8" s="8"/>
      <c r="F8" s="8"/>
      <c r="G8" s="9"/>
    </row>
    <row r="9" spans="1:7" ht="33" customHeight="1" x14ac:dyDescent="0.25">
      <c r="A9" s="316"/>
      <c r="B9" s="8"/>
      <c r="C9" s="8"/>
      <c r="D9" s="8"/>
      <c r="E9" s="8"/>
      <c r="F9" s="8"/>
      <c r="G9" s="9"/>
    </row>
    <row r="10" spans="1:7" ht="33" customHeight="1" x14ac:dyDescent="0.25">
      <c r="A10" s="316"/>
      <c r="B10" s="8"/>
      <c r="C10" s="8"/>
      <c r="D10" s="8"/>
      <c r="E10" s="8"/>
      <c r="F10" s="8"/>
      <c r="G10" s="9"/>
    </row>
    <row r="11" spans="1:7" ht="33" customHeight="1" x14ac:dyDescent="0.25">
      <c r="A11" s="316"/>
      <c r="B11" s="8"/>
      <c r="C11" s="8"/>
      <c r="D11" s="8"/>
      <c r="E11" s="8"/>
      <c r="F11" s="8"/>
      <c r="G11" s="9"/>
    </row>
    <row r="12" spans="1:7" ht="33" customHeight="1" x14ac:dyDescent="0.25">
      <c r="A12" s="316"/>
      <c r="B12" s="8"/>
      <c r="C12" s="8"/>
      <c r="D12" s="8"/>
      <c r="E12" s="8"/>
      <c r="F12" s="8"/>
      <c r="G12" s="9"/>
    </row>
    <row r="13" spans="1:7" ht="33" customHeight="1" x14ac:dyDescent="0.25">
      <c r="A13" s="316"/>
      <c r="B13" s="8"/>
      <c r="C13" s="8"/>
      <c r="D13" s="8"/>
      <c r="E13" s="8"/>
      <c r="F13" s="8"/>
      <c r="G13" s="9"/>
    </row>
    <row r="14" spans="1:7" ht="33" customHeight="1" x14ac:dyDescent="0.25">
      <c r="A14" s="316"/>
      <c r="B14" s="8"/>
      <c r="C14" s="8"/>
      <c r="D14" s="8"/>
      <c r="E14" s="8"/>
      <c r="F14" s="8"/>
      <c r="G14" s="9"/>
    </row>
    <row r="15" spans="1:7" ht="33" customHeight="1" x14ac:dyDescent="0.25">
      <c r="A15" s="316"/>
      <c r="B15" s="8"/>
      <c r="C15" s="8"/>
      <c r="D15" s="8"/>
      <c r="E15" s="8"/>
      <c r="F15" s="8"/>
      <c r="G15" s="9"/>
    </row>
    <row r="16" spans="1:7" ht="33" customHeight="1" x14ac:dyDescent="0.25">
      <c r="A16" s="316"/>
      <c r="B16" s="8"/>
      <c r="C16" s="8"/>
      <c r="D16" s="8"/>
      <c r="E16" s="8"/>
      <c r="F16" s="8"/>
      <c r="G16" s="9"/>
    </row>
    <row r="17" spans="1:7" ht="33" customHeight="1" x14ac:dyDescent="0.25">
      <c r="A17" s="316"/>
      <c r="B17" s="8"/>
      <c r="C17" s="8"/>
      <c r="D17" s="8"/>
      <c r="E17" s="8"/>
      <c r="F17" s="8"/>
      <c r="G17" s="9"/>
    </row>
    <row r="18" spans="1:7" ht="33" customHeight="1" thickBot="1" x14ac:dyDescent="0.3">
      <c r="A18" s="317"/>
      <c r="B18" s="68"/>
      <c r="C18" s="68"/>
      <c r="D18" s="68"/>
      <c r="E18" s="68"/>
      <c r="F18" s="68"/>
      <c r="G18" s="69"/>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2"/>
  <sheetViews>
    <sheetView topLeftCell="A8" zoomScale="130" zoomScaleNormal="130" workbookViewId="0">
      <pane xSplit="2" ySplit="1" topLeftCell="C9" activePane="bottomRight" state="frozen"/>
      <selection pane="topRight" activeCell="C8" sqref="C8"/>
      <selection pane="bottomLeft" activeCell="A9" sqref="A9"/>
      <selection pane="bottomRight" activeCell="B15" sqref="B15"/>
    </sheetView>
  </sheetViews>
  <sheetFormatPr baseColWidth="10" defaultColWidth="11.42578125" defaultRowHeight="15" x14ac:dyDescent="0.25"/>
  <cols>
    <col min="1" max="1" width="5.140625" style="83" customWidth="1"/>
    <col min="2" max="2" width="40.42578125" style="83" customWidth="1"/>
    <col min="3" max="17" width="6.42578125" style="83" customWidth="1"/>
    <col min="18" max="18" width="8.140625" style="83" customWidth="1"/>
    <col min="19" max="19" width="10.7109375" style="92" customWidth="1"/>
    <col min="20" max="20" width="11.42578125" style="41"/>
  </cols>
  <sheetData>
    <row r="1" spans="1:20" ht="15" customHeight="1" thickBot="1" x14ac:dyDescent="0.3">
      <c r="A1" s="346"/>
      <c r="B1" s="346"/>
      <c r="C1" s="343" t="s">
        <v>0</v>
      </c>
      <c r="D1" s="343"/>
      <c r="E1" s="343"/>
      <c r="F1" s="343"/>
      <c r="G1" s="343"/>
      <c r="H1" s="343"/>
      <c r="I1" s="343"/>
      <c r="J1" s="343"/>
      <c r="K1" s="343"/>
      <c r="L1" s="343"/>
      <c r="M1" s="343"/>
      <c r="N1" s="347" t="s">
        <v>16</v>
      </c>
      <c r="O1" s="348"/>
      <c r="P1" s="348"/>
      <c r="Q1" s="349"/>
      <c r="R1" s="335"/>
      <c r="S1" s="335"/>
    </row>
    <row r="2" spans="1:20" ht="15" customHeight="1" thickBot="1" x14ac:dyDescent="0.3">
      <c r="A2" s="346"/>
      <c r="B2" s="346"/>
      <c r="C2" s="344"/>
      <c r="D2" s="344"/>
      <c r="E2" s="344"/>
      <c r="F2" s="344"/>
      <c r="G2" s="344"/>
      <c r="H2" s="344"/>
      <c r="I2" s="344"/>
      <c r="J2" s="344"/>
      <c r="K2" s="344"/>
      <c r="L2" s="344"/>
      <c r="M2" s="344"/>
      <c r="N2" s="347" t="s">
        <v>2</v>
      </c>
      <c r="O2" s="348"/>
      <c r="P2" s="348"/>
      <c r="Q2" s="349"/>
      <c r="R2" s="335"/>
      <c r="S2" s="335"/>
    </row>
    <row r="3" spans="1:20" ht="15" customHeight="1" thickBot="1" x14ac:dyDescent="0.3">
      <c r="A3" s="346"/>
      <c r="B3" s="346"/>
      <c r="C3" s="344" t="s">
        <v>41</v>
      </c>
      <c r="D3" s="344"/>
      <c r="E3" s="344"/>
      <c r="F3" s="344"/>
      <c r="G3" s="344"/>
      <c r="H3" s="344"/>
      <c r="I3" s="344"/>
      <c r="J3" s="344"/>
      <c r="K3" s="344"/>
      <c r="L3" s="344"/>
      <c r="M3" s="344"/>
      <c r="N3" s="347" t="s">
        <v>4</v>
      </c>
      <c r="O3" s="348"/>
      <c r="P3" s="348"/>
      <c r="Q3" s="349"/>
      <c r="R3" s="335"/>
      <c r="S3" s="335"/>
    </row>
    <row r="4" spans="1:20" ht="15.75" customHeight="1" thickBot="1" x14ac:dyDescent="0.3">
      <c r="A4" s="346"/>
      <c r="B4" s="346"/>
      <c r="C4" s="345"/>
      <c r="D4" s="345"/>
      <c r="E4" s="345"/>
      <c r="F4" s="345"/>
      <c r="G4" s="345"/>
      <c r="H4" s="345"/>
      <c r="I4" s="345"/>
      <c r="J4" s="345"/>
      <c r="K4" s="345"/>
      <c r="L4" s="345"/>
      <c r="M4" s="345"/>
      <c r="N4" s="347" t="s">
        <v>5</v>
      </c>
      <c r="O4" s="348"/>
      <c r="P4" s="348"/>
      <c r="Q4" s="349"/>
      <c r="R4" s="335"/>
      <c r="S4" s="335"/>
    </row>
    <row r="5" spans="1:20" ht="15.75" customHeight="1" x14ac:dyDescent="0.25">
      <c r="A5" s="86"/>
      <c r="B5" s="86"/>
      <c r="C5" s="87"/>
      <c r="D5" s="87"/>
      <c r="E5" s="87"/>
      <c r="F5" s="87"/>
      <c r="G5" s="87"/>
      <c r="H5" s="87"/>
      <c r="I5" s="87"/>
      <c r="J5" s="87"/>
      <c r="K5" s="87"/>
      <c r="L5" s="87"/>
      <c r="M5" s="87"/>
      <c r="N5" s="88"/>
      <c r="O5" s="88"/>
      <c r="P5" s="88"/>
      <c r="Q5" s="88"/>
      <c r="R5" s="89"/>
      <c r="S5" s="90"/>
    </row>
    <row r="6" spans="1:20" s="1" customFormat="1" ht="27" customHeight="1" x14ac:dyDescent="0.2">
      <c r="A6" s="339" t="s">
        <v>42</v>
      </c>
      <c r="B6" s="339"/>
      <c r="C6" s="339"/>
      <c r="D6" s="339"/>
      <c r="E6" s="339"/>
      <c r="F6" s="339"/>
      <c r="G6" s="339"/>
      <c r="H6" s="339"/>
      <c r="I6" s="339"/>
      <c r="J6" s="339"/>
      <c r="K6" s="339"/>
      <c r="L6" s="339"/>
      <c r="M6" s="339"/>
      <c r="N6" s="339"/>
      <c r="O6" s="339"/>
      <c r="P6" s="339"/>
      <c r="Q6" s="339"/>
      <c r="R6" s="339"/>
      <c r="S6" s="339"/>
      <c r="T6" s="184"/>
    </row>
    <row r="7" spans="1:20" s="1" customFormat="1" ht="81" customHeight="1" x14ac:dyDescent="0.2">
      <c r="A7" s="340" t="s">
        <v>43</v>
      </c>
      <c r="B7" s="341"/>
      <c r="C7" s="341"/>
      <c r="D7" s="341"/>
      <c r="E7" s="341"/>
      <c r="F7" s="341"/>
      <c r="G7" s="341"/>
      <c r="H7" s="341"/>
      <c r="I7" s="341"/>
      <c r="J7" s="341"/>
      <c r="K7" s="341"/>
      <c r="L7" s="341"/>
      <c r="M7" s="341"/>
      <c r="N7" s="341"/>
      <c r="O7" s="341"/>
      <c r="P7" s="341"/>
      <c r="Q7" s="341"/>
      <c r="R7" s="341"/>
      <c r="S7" s="342"/>
      <c r="T7" s="184"/>
    </row>
    <row r="8" spans="1:20" s="1" customFormat="1" ht="28.5" customHeight="1" x14ac:dyDescent="0.25">
      <c r="A8" s="336" t="s">
        <v>44</v>
      </c>
      <c r="B8" s="337"/>
      <c r="C8" s="337"/>
      <c r="D8" s="337"/>
      <c r="E8" s="337"/>
      <c r="F8" s="337"/>
      <c r="G8" s="337"/>
      <c r="H8" s="337"/>
      <c r="I8" s="337"/>
      <c r="J8" s="337"/>
      <c r="K8" s="337"/>
      <c r="L8" s="337"/>
      <c r="M8" s="337"/>
      <c r="N8" s="337"/>
      <c r="O8" s="337"/>
      <c r="P8" s="337"/>
      <c r="Q8" s="337"/>
      <c r="R8" s="337"/>
      <c r="S8" s="338"/>
      <c r="T8" s="187"/>
    </row>
    <row r="9" spans="1:20" s="82" customFormat="1" ht="30" x14ac:dyDescent="0.25">
      <c r="A9" s="84" t="s">
        <v>45</v>
      </c>
      <c r="B9" s="84" t="s">
        <v>46</v>
      </c>
      <c r="C9" s="84" t="s">
        <v>47</v>
      </c>
      <c r="D9" s="84" t="s">
        <v>48</v>
      </c>
      <c r="E9" s="84" t="s">
        <v>49</v>
      </c>
      <c r="F9" s="84" t="s">
        <v>50</v>
      </c>
      <c r="G9" s="84" t="s">
        <v>51</v>
      </c>
      <c r="H9" s="84" t="s">
        <v>52</v>
      </c>
      <c r="I9" s="84" t="s">
        <v>53</v>
      </c>
      <c r="J9" s="84" t="s">
        <v>54</v>
      </c>
      <c r="K9" s="84" t="s">
        <v>55</v>
      </c>
      <c r="L9" s="84" t="s">
        <v>56</v>
      </c>
      <c r="M9" s="84" t="s">
        <v>57</v>
      </c>
      <c r="N9" s="84" t="s">
        <v>58</v>
      </c>
      <c r="O9" s="84" t="s">
        <v>59</v>
      </c>
      <c r="P9" s="84" t="s">
        <v>60</v>
      </c>
      <c r="Q9" s="84" t="s">
        <v>61</v>
      </c>
      <c r="R9" s="84" t="s">
        <v>62</v>
      </c>
      <c r="S9" s="91" t="s">
        <v>63</v>
      </c>
      <c r="T9" s="188"/>
    </row>
    <row r="10" spans="1:20" ht="36.75" customHeight="1" x14ac:dyDescent="0.25">
      <c r="A10" s="151">
        <v>1</v>
      </c>
      <c r="B10" s="218" t="s">
        <v>383</v>
      </c>
      <c r="C10" s="151">
        <v>4</v>
      </c>
      <c r="D10" s="151">
        <v>4</v>
      </c>
      <c r="E10" s="151">
        <v>5</v>
      </c>
      <c r="F10" s="151">
        <v>5</v>
      </c>
      <c r="G10" s="151">
        <v>4</v>
      </c>
      <c r="H10" s="151">
        <v>4</v>
      </c>
      <c r="I10" s="151"/>
      <c r="J10" s="151"/>
      <c r="K10" s="151"/>
      <c r="L10" s="151"/>
      <c r="M10" s="151"/>
      <c r="N10" s="151"/>
      <c r="O10" s="151"/>
      <c r="P10" s="151"/>
      <c r="Q10" s="85"/>
      <c r="R10" s="93">
        <f>SUM(C10:Q10)</f>
        <v>26</v>
      </c>
      <c r="S10" s="94">
        <f>IF(ISERROR(AVERAGE(C10:Q10)),0,AVERAGE(C10:Q10))</f>
        <v>4.333333333333333</v>
      </c>
      <c r="T10" s="185"/>
    </row>
    <row r="11" spans="1:20" ht="37.5" customHeight="1" x14ac:dyDescent="0.25">
      <c r="A11" s="151">
        <v>2</v>
      </c>
      <c r="B11" s="219" t="s">
        <v>387</v>
      </c>
      <c r="C11" s="151">
        <v>3</v>
      </c>
      <c r="D11" s="151">
        <v>3</v>
      </c>
      <c r="E11" s="151">
        <v>4</v>
      </c>
      <c r="F11" s="151">
        <v>4</v>
      </c>
      <c r="G11" s="151">
        <v>5</v>
      </c>
      <c r="H11" s="151">
        <v>5</v>
      </c>
      <c r="I11" s="151"/>
      <c r="J11" s="151"/>
      <c r="K11" s="151"/>
      <c r="L11" s="151"/>
      <c r="M11" s="151"/>
      <c r="N11" s="151"/>
      <c r="O11" s="151"/>
      <c r="P11" s="151"/>
      <c r="Q11" s="85"/>
      <c r="R11" s="93">
        <f>SUM(C11:Q11)</f>
        <v>24</v>
      </c>
      <c r="S11" s="94">
        <f t="shared" ref="S11:S26" si="0">IF(ISERROR(AVERAGE(C11:Q11)),0,AVERAGE(C11:Q11))</f>
        <v>4</v>
      </c>
      <c r="T11" s="185"/>
    </row>
    <row r="12" spans="1:20" ht="39.75" customHeight="1" x14ac:dyDescent="0.25">
      <c r="A12" s="151">
        <v>3</v>
      </c>
      <c r="B12" s="213" t="s">
        <v>284</v>
      </c>
      <c r="C12" s="151">
        <v>4</v>
      </c>
      <c r="D12" s="151">
        <v>3</v>
      </c>
      <c r="E12" s="151">
        <v>3</v>
      </c>
      <c r="F12" s="151">
        <v>3</v>
      </c>
      <c r="G12" s="151">
        <v>3</v>
      </c>
      <c r="H12" s="151">
        <v>4</v>
      </c>
      <c r="I12" s="151"/>
      <c r="J12" s="151"/>
      <c r="K12" s="151"/>
      <c r="L12" s="151"/>
      <c r="M12" s="151"/>
      <c r="N12" s="151"/>
      <c r="O12" s="151"/>
      <c r="P12" s="151"/>
      <c r="Q12" s="85"/>
      <c r="R12" s="93">
        <f t="shared" ref="R12:R26" si="1">SUM(C12:Q12)</f>
        <v>20</v>
      </c>
      <c r="S12" s="94">
        <f t="shared" si="0"/>
        <v>3.3333333333333335</v>
      </c>
      <c r="T12" s="186"/>
    </row>
    <row r="13" spans="1:20" ht="55.5" customHeight="1" x14ac:dyDescent="0.25">
      <c r="A13" s="151">
        <v>4</v>
      </c>
      <c r="B13" s="220" t="s">
        <v>338</v>
      </c>
      <c r="C13" s="151">
        <v>4</v>
      </c>
      <c r="D13" s="151">
        <v>4</v>
      </c>
      <c r="E13" s="151">
        <v>3</v>
      </c>
      <c r="F13" s="151">
        <v>3</v>
      </c>
      <c r="G13" s="151">
        <v>3</v>
      </c>
      <c r="H13" s="151">
        <v>4</v>
      </c>
      <c r="I13" s="151"/>
      <c r="J13" s="151"/>
      <c r="K13" s="151"/>
      <c r="L13" s="151"/>
      <c r="M13" s="151"/>
      <c r="N13" s="151"/>
      <c r="O13" s="151"/>
      <c r="P13" s="151"/>
      <c r="Q13" s="85"/>
      <c r="R13" s="93">
        <f t="shared" si="1"/>
        <v>21</v>
      </c>
      <c r="S13" s="94">
        <f t="shared" si="0"/>
        <v>3.5</v>
      </c>
      <c r="T13" s="77"/>
    </row>
    <row r="14" spans="1:20" ht="63" customHeight="1" x14ac:dyDescent="0.25">
      <c r="A14" s="151">
        <v>5</v>
      </c>
      <c r="B14" s="220" t="s">
        <v>433</v>
      </c>
      <c r="C14" s="151">
        <v>3</v>
      </c>
      <c r="D14" s="151">
        <v>3</v>
      </c>
      <c r="E14" s="151">
        <v>5</v>
      </c>
      <c r="F14" s="151">
        <v>4</v>
      </c>
      <c r="G14" s="151">
        <v>5</v>
      </c>
      <c r="H14" s="151">
        <v>5</v>
      </c>
      <c r="I14" s="151"/>
      <c r="J14" s="151"/>
      <c r="K14" s="151"/>
      <c r="L14" s="151"/>
      <c r="M14" s="151"/>
      <c r="N14" s="151"/>
      <c r="O14" s="151"/>
      <c r="P14" s="151"/>
      <c r="Q14" s="85"/>
      <c r="R14" s="93">
        <f t="shared" si="1"/>
        <v>25</v>
      </c>
      <c r="S14" s="94">
        <f t="shared" si="0"/>
        <v>4.166666666666667</v>
      </c>
      <c r="T14" s="185"/>
    </row>
    <row r="15" spans="1:20" ht="39.75" customHeight="1" x14ac:dyDescent="0.25">
      <c r="A15" s="151">
        <v>6</v>
      </c>
      <c r="B15" s="220" t="s">
        <v>323</v>
      </c>
      <c r="C15" s="151">
        <v>3</v>
      </c>
      <c r="D15" s="151">
        <v>4</v>
      </c>
      <c r="E15" s="151">
        <v>4</v>
      </c>
      <c r="F15" s="151">
        <v>5</v>
      </c>
      <c r="G15" s="151">
        <v>5</v>
      </c>
      <c r="H15" s="151">
        <v>4</v>
      </c>
      <c r="I15" s="151"/>
      <c r="J15" s="151"/>
      <c r="K15" s="151"/>
      <c r="L15" s="151"/>
      <c r="M15" s="151"/>
      <c r="N15" s="151"/>
      <c r="O15" s="151"/>
      <c r="P15" s="151"/>
      <c r="Q15" s="85"/>
      <c r="R15" s="93">
        <f t="shared" si="1"/>
        <v>25</v>
      </c>
      <c r="S15" s="94">
        <f t="shared" si="0"/>
        <v>4.166666666666667</v>
      </c>
      <c r="T15" s="185"/>
    </row>
    <row r="16" spans="1:20" ht="45.75" customHeight="1" x14ac:dyDescent="0.25">
      <c r="A16" s="151">
        <v>7</v>
      </c>
      <c r="B16" s="220" t="s">
        <v>294</v>
      </c>
      <c r="C16" s="151">
        <v>4</v>
      </c>
      <c r="D16" s="151">
        <v>3</v>
      </c>
      <c r="E16" s="151">
        <v>4</v>
      </c>
      <c r="F16" s="151">
        <v>2</v>
      </c>
      <c r="G16" s="151">
        <v>3</v>
      </c>
      <c r="H16" s="151">
        <v>2</v>
      </c>
      <c r="I16" s="151"/>
      <c r="J16" s="151"/>
      <c r="K16" s="151"/>
      <c r="L16" s="151"/>
      <c r="M16" s="151"/>
      <c r="N16" s="151"/>
      <c r="O16" s="151"/>
      <c r="P16" s="151"/>
      <c r="Q16" s="85"/>
      <c r="R16" s="93">
        <f t="shared" si="1"/>
        <v>18</v>
      </c>
      <c r="S16" s="94">
        <f t="shared" si="0"/>
        <v>3</v>
      </c>
      <c r="T16" s="186"/>
    </row>
    <row r="17" spans="1:20" ht="46.5" customHeight="1" x14ac:dyDescent="0.25">
      <c r="A17" s="151">
        <v>8</v>
      </c>
      <c r="B17" s="220" t="s">
        <v>287</v>
      </c>
      <c r="C17" s="151">
        <v>3</v>
      </c>
      <c r="D17" s="151">
        <v>4</v>
      </c>
      <c r="E17" s="151">
        <v>2</v>
      </c>
      <c r="F17" s="151">
        <v>4</v>
      </c>
      <c r="G17" s="151">
        <v>3</v>
      </c>
      <c r="H17" s="151">
        <v>3</v>
      </c>
      <c r="I17" s="151"/>
      <c r="J17" s="151"/>
      <c r="K17" s="151"/>
      <c r="L17" s="151"/>
      <c r="M17" s="151"/>
      <c r="N17" s="151"/>
      <c r="O17" s="151"/>
      <c r="P17" s="151"/>
      <c r="Q17" s="85"/>
      <c r="R17" s="93">
        <f t="shared" si="1"/>
        <v>19</v>
      </c>
      <c r="S17" s="94">
        <f t="shared" si="0"/>
        <v>3.1666666666666665</v>
      </c>
      <c r="T17" s="186"/>
    </row>
    <row r="18" spans="1:20" ht="48" customHeight="1" x14ac:dyDescent="0.25">
      <c r="A18" s="151">
        <v>9</v>
      </c>
      <c r="B18" s="213" t="s">
        <v>339</v>
      </c>
      <c r="C18" s="151">
        <v>4</v>
      </c>
      <c r="D18" s="151">
        <v>4</v>
      </c>
      <c r="E18" s="151">
        <v>3</v>
      </c>
      <c r="F18" s="151">
        <v>3</v>
      </c>
      <c r="G18" s="151">
        <v>4</v>
      </c>
      <c r="H18" s="151">
        <v>3</v>
      </c>
      <c r="I18" s="151"/>
      <c r="J18" s="151"/>
      <c r="K18" s="151"/>
      <c r="L18" s="151"/>
      <c r="M18" s="151"/>
      <c r="N18" s="151"/>
      <c r="O18" s="151"/>
      <c r="P18" s="151"/>
      <c r="Q18" s="85"/>
      <c r="R18" s="93">
        <f t="shared" si="1"/>
        <v>21</v>
      </c>
      <c r="S18" s="94">
        <f t="shared" si="0"/>
        <v>3.5</v>
      </c>
      <c r="T18" s="77"/>
    </row>
    <row r="19" spans="1:20" ht="39.75" customHeight="1" x14ac:dyDescent="0.25">
      <c r="A19" s="151">
        <v>10</v>
      </c>
      <c r="B19" s="213" t="s">
        <v>289</v>
      </c>
      <c r="C19" s="151">
        <v>3</v>
      </c>
      <c r="D19" s="151">
        <v>3</v>
      </c>
      <c r="E19" s="151">
        <v>4</v>
      </c>
      <c r="F19" s="151">
        <v>4</v>
      </c>
      <c r="G19" s="151">
        <v>3</v>
      </c>
      <c r="H19" s="151">
        <v>3</v>
      </c>
      <c r="I19" s="151"/>
      <c r="J19" s="151"/>
      <c r="K19" s="151"/>
      <c r="L19" s="151"/>
      <c r="M19" s="151"/>
      <c r="N19" s="151"/>
      <c r="O19" s="151"/>
      <c r="P19" s="151"/>
      <c r="Q19" s="85"/>
      <c r="R19" s="93">
        <f t="shared" si="1"/>
        <v>20</v>
      </c>
      <c r="S19" s="94">
        <f t="shared" si="0"/>
        <v>3.3333333333333335</v>
      </c>
      <c r="T19" s="186"/>
    </row>
    <row r="20" spans="1:20" ht="48.75" customHeight="1" x14ac:dyDescent="0.25">
      <c r="A20" s="151">
        <v>11</v>
      </c>
      <c r="B20" s="213" t="s">
        <v>296</v>
      </c>
      <c r="C20" s="151">
        <v>4</v>
      </c>
      <c r="D20" s="151">
        <v>4</v>
      </c>
      <c r="E20" s="151">
        <v>4</v>
      </c>
      <c r="F20" s="151">
        <v>3</v>
      </c>
      <c r="G20" s="151">
        <v>4</v>
      </c>
      <c r="H20" s="151">
        <v>4</v>
      </c>
      <c r="I20" s="151"/>
      <c r="J20" s="151"/>
      <c r="K20" s="151"/>
      <c r="L20" s="151"/>
      <c r="M20" s="151"/>
      <c r="N20" s="151"/>
      <c r="O20" s="151"/>
      <c r="P20" s="151"/>
      <c r="Q20" s="85"/>
      <c r="R20" s="93">
        <f t="shared" si="1"/>
        <v>23</v>
      </c>
      <c r="S20" s="94">
        <f t="shared" si="0"/>
        <v>3.8333333333333335</v>
      </c>
      <c r="T20" s="77"/>
    </row>
    <row r="21" spans="1:20" ht="48.75" customHeight="1" x14ac:dyDescent="0.25">
      <c r="A21" s="151">
        <v>12</v>
      </c>
      <c r="B21" s="213" t="s">
        <v>297</v>
      </c>
      <c r="C21" s="151">
        <v>3</v>
      </c>
      <c r="D21" s="151">
        <v>4</v>
      </c>
      <c r="E21" s="151">
        <v>3</v>
      </c>
      <c r="F21" s="151">
        <v>3</v>
      </c>
      <c r="G21" s="151">
        <v>3</v>
      </c>
      <c r="H21" s="151">
        <v>4</v>
      </c>
      <c r="I21" s="151"/>
      <c r="J21" s="151"/>
      <c r="K21" s="151"/>
      <c r="L21" s="151"/>
      <c r="M21" s="151"/>
      <c r="N21" s="151"/>
      <c r="O21" s="151"/>
      <c r="P21" s="151"/>
      <c r="Q21" s="85"/>
      <c r="R21" s="93">
        <f t="shared" si="1"/>
        <v>20</v>
      </c>
      <c r="S21" s="94">
        <f t="shared" si="0"/>
        <v>3.3333333333333335</v>
      </c>
      <c r="T21" s="186"/>
    </row>
    <row r="22" spans="1:20" ht="49.5" customHeight="1" x14ac:dyDescent="0.25">
      <c r="A22" s="151">
        <v>13</v>
      </c>
      <c r="B22" s="213" t="s">
        <v>292</v>
      </c>
      <c r="C22" s="151">
        <v>4</v>
      </c>
      <c r="D22" s="151">
        <v>4</v>
      </c>
      <c r="E22" s="151">
        <v>3</v>
      </c>
      <c r="F22" s="151">
        <v>3</v>
      </c>
      <c r="G22" s="151">
        <v>5</v>
      </c>
      <c r="H22" s="151">
        <v>3</v>
      </c>
      <c r="I22" s="151"/>
      <c r="J22" s="151"/>
      <c r="K22" s="151"/>
      <c r="L22" s="151"/>
      <c r="M22" s="151"/>
      <c r="N22" s="151"/>
      <c r="O22" s="151"/>
      <c r="P22" s="151"/>
      <c r="Q22" s="85"/>
      <c r="R22" s="93">
        <f t="shared" si="1"/>
        <v>22</v>
      </c>
      <c r="S22" s="94">
        <f t="shared" si="0"/>
        <v>3.6666666666666665</v>
      </c>
      <c r="T22" s="77"/>
    </row>
    <row r="23" spans="1:20" ht="49.5" customHeight="1" x14ac:dyDescent="0.25">
      <c r="A23" s="151">
        <v>14</v>
      </c>
      <c r="B23" s="213" t="s">
        <v>295</v>
      </c>
      <c r="C23" s="151">
        <v>5</v>
      </c>
      <c r="D23" s="151">
        <v>3</v>
      </c>
      <c r="E23" s="151">
        <v>4</v>
      </c>
      <c r="F23" s="151">
        <v>3</v>
      </c>
      <c r="G23" s="151">
        <v>4</v>
      </c>
      <c r="H23" s="151">
        <v>4</v>
      </c>
      <c r="I23" s="151"/>
      <c r="J23" s="151"/>
      <c r="K23" s="151"/>
      <c r="L23" s="151"/>
      <c r="M23" s="151"/>
      <c r="N23" s="151"/>
      <c r="O23" s="151"/>
      <c r="P23" s="151"/>
      <c r="Q23" s="85"/>
      <c r="R23" s="93">
        <f t="shared" si="1"/>
        <v>23</v>
      </c>
      <c r="S23" s="94">
        <f t="shared" si="0"/>
        <v>3.8333333333333335</v>
      </c>
      <c r="T23" s="77"/>
    </row>
    <row r="24" spans="1:20" ht="53.25" customHeight="1" x14ac:dyDescent="0.25">
      <c r="A24" s="151">
        <v>15</v>
      </c>
      <c r="B24" s="213" t="s">
        <v>348</v>
      </c>
      <c r="C24" s="151">
        <v>3</v>
      </c>
      <c r="D24" s="151">
        <v>3</v>
      </c>
      <c r="E24" s="151">
        <v>2</v>
      </c>
      <c r="F24" s="151">
        <v>3</v>
      </c>
      <c r="G24" s="151">
        <v>3</v>
      </c>
      <c r="H24" s="151">
        <v>3</v>
      </c>
      <c r="I24" s="151"/>
      <c r="J24" s="151"/>
      <c r="K24" s="151"/>
      <c r="L24" s="151"/>
      <c r="M24" s="151"/>
      <c r="N24" s="151"/>
      <c r="O24" s="151"/>
      <c r="P24" s="151"/>
      <c r="Q24" s="85"/>
      <c r="R24" s="93">
        <f t="shared" si="1"/>
        <v>17</v>
      </c>
      <c r="S24" s="94">
        <f t="shared" si="0"/>
        <v>2.8333333333333335</v>
      </c>
      <c r="T24" s="186"/>
    </row>
    <row r="25" spans="1:20" ht="75.75" customHeight="1" x14ac:dyDescent="0.25">
      <c r="A25" s="151">
        <v>16</v>
      </c>
      <c r="B25" s="213" t="s">
        <v>291</v>
      </c>
      <c r="C25" s="151">
        <v>3</v>
      </c>
      <c r="D25" s="151">
        <v>4</v>
      </c>
      <c r="E25" s="151">
        <v>3</v>
      </c>
      <c r="F25" s="151">
        <v>4</v>
      </c>
      <c r="G25" s="151">
        <v>3</v>
      </c>
      <c r="H25" s="151">
        <v>3</v>
      </c>
      <c r="I25" s="151"/>
      <c r="J25" s="151"/>
      <c r="K25" s="151"/>
      <c r="L25" s="151"/>
      <c r="M25" s="151"/>
      <c r="N25" s="151"/>
      <c r="O25" s="151"/>
      <c r="P25" s="151"/>
      <c r="Q25" s="85"/>
      <c r="R25" s="93">
        <f t="shared" si="1"/>
        <v>20</v>
      </c>
      <c r="S25" s="94">
        <f t="shared" si="0"/>
        <v>3.3333333333333335</v>
      </c>
      <c r="T25" s="186"/>
    </row>
    <row r="26" spans="1:20" ht="54.75" customHeight="1" x14ac:dyDescent="0.25">
      <c r="A26" s="151">
        <v>17</v>
      </c>
      <c r="B26" s="213" t="s">
        <v>293</v>
      </c>
      <c r="C26" s="151">
        <v>3</v>
      </c>
      <c r="D26" s="151">
        <v>4</v>
      </c>
      <c r="E26" s="151">
        <v>4</v>
      </c>
      <c r="F26" s="151">
        <v>3</v>
      </c>
      <c r="G26" s="151">
        <v>3</v>
      </c>
      <c r="H26" s="151">
        <v>4</v>
      </c>
      <c r="I26" s="151"/>
      <c r="J26" s="151"/>
      <c r="K26" s="151"/>
      <c r="L26" s="151"/>
      <c r="M26" s="151"/>
      <c r="N26" s="151"/>
      <c r="O26" s="151"/>
      <c r="P26" s="151"/>
      <c r="Q26" s="85"/>
      <c r="R26" s="93">
        <f t="shared" si="1"/>
        <v>21</v>
      </c>
      <c r="S26" s="94">
        <f t="shared" si="0"/>
        <v>3.5</v>
      </c>
      <c r="T26" s="186"/>
    </row>
    <row r="27" spans="1:20" ht="25.5" customHeight="1" x14ac:dyDescent="0.25">
      <c r="A27" s="151"/>
      <c r="B27" s="213"/>
      <c r="C27" s="151"/>
      <c r="D27" s="151"/>
      <c r="E27" s="151"/>
      <c r="F27" s="151"/>
      <c r="G27" s="151"/>
      <c r="H27" s="151"/>
      <c r="I27" s="151"/>
      <c r="J27" s="151"/>
      <c r="K27" s="151"/>
      <c r="L27" s="151"/>
      <c r="M27" s="151"/>
      <c r="N27" s="151"/>
      <c r="O27" s="151"/>
      <c r="P27" s="151"/>
      <c r="Q27" s="85"/>
      <c r="R27" s="190"/>
      <c r="S27" s="191"/>
      <c r="T27" s="189"/>
    </row>
    <row r="28" spans="1:20" ht="24.75" customHeight="1" x14ac:dyDescent="0.25">
      <c r="A28" s="151"/>
      <c r="B28" s="214"/>
      <c r="C28" s="151"/>
      <c r="D28" s="151"/>
      <c r="E28" s="151"/>
      <c r="F28" s="151"/>
      <c r="G28" s="151"/>
      <c r="H28" s="151"/>
      <c r="I28" s="151"/>
      <c r="J28" s="151"/>
      <c r="K28" s="151"/>
      <c r="L28" s="151"/>
      <c r="M28" s="151"/>
      <c r="N28" s="151"/>
      <c r="O28" s="151"/>
      <c r="P28" s="151"/>
      <c r="Q28" s="85"/>
      <c r="R28" s="85"/>
      <c r="S28" s="152"/>
      <c r="T28" s="189"/>
    </row>
    <row r="29" spans="1:20" ht="21.75" customHeight="1" x14ac:dyDescent="0.25">
      <c r="A29" s="151"/>
      <c r="B29" s="214"/>
      <c r="C29" s="151"/>
      <c r="D29" s="151"/>
      <c r="E29" s="151"/>
      <c r="F29" s="151"/>
      <c r="G29" s="151"/>
      <c r="H29" s="151"/>
      <c r="I29" s="151"/>
      <c r="J29" s="151"/>
      <c r="K29" s="151"/>
      <c r="L29" s="151"/>
      <c r="M29" s="151"/>
      <c r="N29" s="151"/>
      <c r="O29" s="151"/>
      <c r="P29" s="151"/>
      <c r="Q29" s="85"/>
      <c r="R29" s="85"/>
      <c r="S29" s="152"/>
      <c r="T29" s="189"/>
    </row>
    <row r="30" spans="1:20" ht="19.5" customHeight="1" x14ac:dyDescent="0.25">
      <c r="A30" s="151"/>
      <c r="B30" s="214"/>
      <c r="C30" s="151"/>
      <c r="D30" s="151"/>
      <c r="E30" s="151"/>
      <c r="F30" s="151"/>
      <c r="G30" s="151"/>
      <c r="H30" s="151"/>
      <c r="I30" s="151"/>
      <c r="J30" s="151"/>
      <c r="K30" s="151"/>
      <c r="L30" s="151"/>
      <c r="M30" s="151"/>
      <c r="N30" s="151"/>
      <c r="O30" s="151"/>
      <c r="P30" s="151"/>
      <c r="Q30" s="85"/>
      <c r="R30" s="85"/>
      <c r="S30" s="152"/>
      <c r="T30" s="189"/>
    </row>
    <row r="31" spans="1:20" x14ac:dyDescent="0.25">
      <c r="S31" s="92">
        <f>SUM(S10:S30)</f>
        <v>60.83333333333335</v>
      </c>
    </row>
    <row r="32" spans="1:20" x14ac:dyDescent="0.25">
      <c r="S32" s="92">
        <f>+S31/24</f>
        <v>2.5347222222222228</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27">
      <formula1>1</formula1>
      <formula2>10</formula2>
    </dataValidation>
  </dataValidations>
  <printOptions horizontalCentered="1" verticalCentered="1"/>
  <pageMargins left="0.70866141732283472" right="0.31496062992125984" top="0.35433070866141736" bottom="0.35433070866141736"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9"/>
  <sheetViews>
    <sheetView topLeftCell="A37" zoomScale="150" zoomScaleNormal="150" workbookViewId="0">
      <selection activeCell="E30" sqref="E30:F30"/>
    </sheetView>
  </sheetViews>
  <sheetFormatPr baseColWidth="10" defaultColWidth="11.42578125" defaultRowHeight="15" x14ac:dyDescent="0.25"/>
  <cols>
    <col min="1" max="2" width="6.5703125" customWidth="1"/>
    <col min="3" max="3" width="32.7109375" customWidth="1"/>
    <col min="4" max="4" width="29.42578125" customWidth="1"/>
    <col min="5" max="5" width="38" customWidth="1"/>
    <col min="6" max="6" width="30.28515625" customWidth="1"/>
    <col min="7" max="7" width="18.28515625" customWidth="1"/>
    <col min="8" max="8" width="15.5703125" customWidth="1"/>
    <col min="9" max="9" width="19.28515625" customWidth="1"/>
    <col min="10" max="10" width="14.5703125" customWidth="1"/>
  </cols>
  <sheetData>
    <row r="1" spans="1:14" ht="15" customHeight="1" x14ac:dyDescent="0.25">
      <c r="C1" s="381"/>
      <c r="D1" s="328" t="s">
        <v>0</v>
      </c>
      <c r="E1" s="329"/>
      <c r="F1" s="329"/>
      <c r="G1" s="382"/>
      <c r="H1" s="403" t="s">
        <v>16</v>
      </c>
      <c r="I1" s="403"/>
      <c r="J1" s="400"/>
      <c r="K1" s="2"/>
      <c r="N1" s="290"/>
    </row>
    <row r="2" spans="1:14" ht="15" customHeight="1" x14ac:dyDescent="0.25">
      <c r="C2" s="381"/>
      <c r="D2" s="323"/>
      <c r="E2" s="324"/>
      <c r="F2" s="324"/>
      <c r="G2" s="383"/>
      <c r="H2" s="403" t="s">
        <v>2</v>
      </c>
      <c r="I2" s="403"/>
      <c r="J2" s="401"/>
      <c r="K2" s="2"/>
      <c r="N2" s="290"/>
    </row>
    <row r="3" spans="1:14" ht="15" customHeight="1" x14ac:dyDescent="0.25">
      <c r="C3" s="381"/>
      <c r="D3" s="328" t="s">
        <v>64</v>
      </c>
      <c r="E3" s="329"/>
      <c r="F3" s="329"/>
      <c r="G3" s="382"/>
      <c r="H3" s="403" t="s">
        <v>4</v>
      </c>
      <c r="I3" s="403"/>
      <c r="J3" s="401"/>
      <c r="K3" s="2"/>
      <c r="N3" s="290"/>
    </row>
    <row r="4" spans="1:14" ht="15.75" customHeight="1" x14ac:dyDescent="0.25">
      <c r="C4" s="381"/>
      <c r="D4" s="323"/>
      <c r="E4" s="324"/>
      <c r="F4" s="324"/>
      <c r="G4" s="383"/>
      <c r="H4" s="403" t="s">
        <v>5</v>
      </c>
      <c r="I4" s="403"/>
      <c r="J4" s="402"/>
      <c r="K4" s="2"/>
      <c r="N4" s="290"/>
    </row>
    <row r="6" spans="1:14" ht="32.25" customHeight="1" x14ac:dyDescent="0.25">
      <c r="A6" s="351" t="s">
        <v>7</v>
      </c>
      <c r="B6" s="351"/>
      <c r="C6" s="350"/>
      <c r="D6" s="350"/>
      <c r="E6" s="350"/>
      <c r="F6" s="350"/>
      <c r="G6" s="350"/>
      <c r="H6" s="350"/>
      <c r="I6" s="350"/>
      <c r="J6" s="350"/>
    </row>
    <row r="7" spans="1:14" ht="23.25" customHeight="1" x14ac:dyDescent="0.25">
      <c r="A7" s="398" t="s">
        <v>65</v>
      </c>
      <c r="B7" s="398"/>
      <c r="C7" s="398"/>
      <c r="D7" s="399"/>
      <c r="E7" s="378" t="s">
        <v>13</v>
      </c>
      <c r="F7" s="379"/>
      <c r="G7" s="379"/>
      <c r="H7" s="379"/>
      <c r="I7" s="379"/>
      <c r="J7" s="380"/>
    </row>
    <row r="8" spans="1:14" ht="23.25" customHeight="1" x14ac:dyDescent="0.25">
      <c r="A8" s="398"/>
      <c r="B8" s="398"/>
      <c r="C8" s="398"/>
      <c r="D8" s="399"/>
      <c r="E8" s="407" t="s">
        <v>66</v>
      </c>
      <c r="F8" s="407"/>
      <c r="G8" s="407" t="s">
        <v>67</v>
      </c>
      <c r="H8" s="407"/>
      <c r="I8" s="407"/>
      <c r="J8" s="407"/>
    </row>
    <row r="9" spans="1:14" ht="23.25" customHeight="1" x14ac:dyDescent="0.3">
      <c r="A9" s="398"/>
      <c r="B9" s="398"/>
      <c r="C9" s="398"/>
      <c r="D9" s="399"/>
      <c r="E9" s="363" t="s">
        <v>68</v>
      </c>
      <c r="F9" s="363"/>
      <c r="G9" s="408" t="s">
        <v>69</v>
      </c>
      <c r="H9" s="409"/>
      <c r="I9" s="409"/>
      <c r="J9" s="410"/>
    </row>
    <row r="10" spans="1:14" ht="32.25" customHeight="1" x14ac:dyDescent="0.25">
      <c r="A10" s="398"/>
      <c r="B10" s="398"/>
      <c r="C10" s="398"/>
      <c r="D10" s="399"/>
      <c r="E10" s="404" t="s">
        <v>412</v>
      </c>
      <c r="F10" s="405"/>
      <c r="G10" s="373" t="s">
        <v>306</v>
      </c>
      <c r="H10" s="373"/>
      <c r="I10" s="373"/>
      <c r="J10" s="373"/>
    </row>
    <row r="11" spans="1:14" ht="54" customHeight="1" x14ac:dyDescent="0.25">
      <c r="A11" s="398"/>
      <c r="B11" s="398"/>
      <c r="C11" s="398"/>
      <c r="D11" s="399"/>
      <c r="E11" s="364" t="s">
        <v>413</v>
      </c>
      <c r="F11" s="365"/>
      <c r="G11" s="373" t="s">
        <v>307</v>
      </c>
      <c r="H11" s="373"/>
      <c r="I11" s="373"/>
      <c r="J11" s="373"/>
    </row>
    <row r="12" spans="1:14" ht="30" customHeight="1" x14ac:dyDescent="0.25">
      <c r="A12" s="398"/>
      <c r="B12" s="398"/>
      <c r="C12" s="398"/>
      <c r="D12" s="399"/>
      <c r="E12" s="364" t="s">
        <v>414</v>
      </c>
      <c r="F12" s="365" t="s">
        <v>393</v>
      </c>
      <c r="G12" s="406" t="s">
        <v>308</v>
      </c>
      <c r="H12" s="406"/>
      <c r="I12" s="406"/>
      <c r="J12" s="406"/>
    </row>
    <row r="13" spans="1:14" ht="34.5" customHeight="1" x14ac:dyDescent="0.25">
      <c r="A13" s="398"/>
      <c r="B13" s="398"/>
      <c r="C13" s="398"/>
      <c r="D13" s="399"/>
      <c r="E13" s="368" t="s">
        <v>415</v>
      </c>
      <c r="F13" s="369"/>
      <c r="G13" s="373" t="s">
        <v>358</v>
      </c>
      <c r="H13" s="373"/>
      <c r="I13" s="373"/>
      <c r="J13" s="373"/>
    </row>
    <row r="14" spans="1:14" ht="45" customHeight="1" x14ac:dyDescent="0.25">
      <c r="A14" s="398"/>
      <c r="B14" s="398"/>
      <c r="C14" s="398"/>
      <c r="D14" s="399"/>
      <c r="E14" s="364" t="s">
        <v>299</v>
      </c>
      <c r="F14" s="365"/>
      <c r="G14" s="373" t="s">
        <v>310</v>
      </c>
      <c r="H14" s="373"/>
      <c r="I14" s="373"/>
      <c r="J14" s="373"/>
    </row>
    <row r="15" spans="1:14" ht="63.75" customHeight="1" x14ac:dyDescent="0.25">
      <c r="A15" s="398"/>
      <c r="B15" s="398"/>
      <c r="C15" s="398"/>
      <c r="D15" s="399"/>
      <c r="E15" s="364" t="s">
        <v>397</v>
      </c>
      <c r="F15" s="365" t="s">
        <v>393</v>
      </c>
      <c r="G15" s="373" t="s">
        <v>359</v>
      </c>
      <c r="H15" s="373"/>
      <c r="I15" s="373"/>
      <c r="J15" s="373"/>
    </row>
    <row r="16" spans="1:14" ht="29.25" customHeight="1" x14ac:dyDescent="0.25">
      <c r="A16" s="398"/>
      <c r="B16" s="398"/>
      <c r="C16" s="398"/>
      <c r="D16" s="399"/>
      <c r="E16" s="364" t="s">
        <v>416</v>
      </c>
      <c r="F16" s="365"/>
      <c r="G16" s="364" t="s">
        <v>309</v>
      </c>
      <c r="H16" s="411"/>
      <c r="I16" s="411"/>
      <c r="J16" s="365"/>
    </row>
    <row r="17" spans="1:10" ht="45" customHeight="1" x14ac:dyDescent="0.25">
      <c r="A17" s="398"/>
      <c r="B17" s="398"/>
      <c r="C17" s="398"/>
      <c r="D17" s="399"/>
      <c r="E17" s="364" t="s">
        <v>417</v>
      </c>
      <c r="F17" s="365"/>
      <c r="G17" s="384"/>
      <c r="H17" s="384"/>
      <c r="I17" s="384"/>
      <c r="J17" s="384"/>
    </row>
    <row r="18" spans="1:10" ht="39" customHeight="1" x14ac:dyDescent="0.25">
      <c r="A18" s="398"/>
      <c r="B18" s="398"/>
      <c r="C18" s="398"/>
      <c r="D18" s="399"/>
      <c r="E18" s="364" t="s">
        <v>418</v>
      </c>
      <c r="F18" s="365"/>
      <c r="G18" s="384"/>
      <c r="H18" s="384"/>
      <c r="I18" s="384"/>
      <c r="J18" s="384"/>
    </row>
    <row r="19" spans="1:10" ht="33" customHeight="1" x14ac:dyDescent="0.25">
      <c r="A19" s="398"/>
      <c r="B19" s="398"/>
      <c r="C19" s="398"/>
      <c r="D19" s="399"/>
      <c r="E19" s="364" t="s">
        <v>419</v>
      </c>
      <c r="F19" s="365"/>
      <c r="G19" s="384"/>
      <c r="H19" s="384"/>
      <c r="I19" s="384"/>
      <c r="J19" s="384"/>
    </row>
    <row r="20" spans="1:10" ht="35.25" customHeight="1" x14ac:dyDescent="0.4">
      <c r="A20" s="153"/>
      <c r="B20" s="153"/>
      <c r="C20" s="153"/>
      <c r="D20" s="154"/>
      <c r="E20" s="364"/>
      <c r="F20" s="365"/>
      <c r="G20" s="155"/>
      <c r="H20" s="156"/>
      <c r="I20" s="156"/>
      <c r="J20" s="157"/>
    </row>
    <row r="21" spans="1:10" ht="35.25" customHeight="1" x14ac:dyDescent="0.4">
      <c r="A21" s="153"/>
      <c r="B21" s="153"/>
      <c r="C21" s="153"/>
      <c r="D21" s="154"/>
      <c r="E21" s="396"/>
      <c r="F21" s="397"/>
      <c r="G21" s="155"/>
      <c r="H21" s="156"/>
      <c r="I21" s="156"/>
      <c r="J21" s="157"/>
    </row>
    <row r="22" spans="1:10" ht="51.75" customHeight="1" x14ac:dyDescent="0.25">
      <c r="A22" s="357" t="s">
        <v>11</v>
      </c>
      <c r="B22" s="357" t="s">
        <v>67</v>
      </c>
      <c r="C22" s="363" t="s">
        <v>70</v>
      </c>
      <c r="D22" s="363"/>
      <c r="E22" s="390" t="s">
        <v>71</v>
      </c>
      <c r="F22" s="391"/>
      <c r="G22" s="392" t="s">
        <v>72</v>
      </c>
      <c r="H22" s="393"/>
      <c r="I22" s="393"/>
      <c r="J22" s="394"/>
    </row>
    <row r="23" spans="1:10" ht="48.75" customHeight="1" x14ac:dyDescent="0.25">
      <c r="A23" s="357"/>
      <c r="B23" s="357"/>
      <c r="C23" s="368" t="s">
        <v>365</v>
      </c>
      <c r="D23" s="369"/>
      <c r="E23" s="355" t="s">
        <v>427</v>
      </c>
      <c r="F23" s="372"/>
      <c r="G23" s="355" t="s">
        <v>314</v>
      </c>
      <c r="H23" s="395"/>
      <c r="I23" s="395"/>
      <c r="J23" s="372"/>
    </row>
    <row r="24" spans="1:10" ht="78" customHeight="1" x14ac:dyDescent="0.25">
      <c r="A24" s="357"/>
      <c r="B24" s="357"/>
      <c r="C24" s="368" t="s">
        <v>376</v>
      </c>
      <c r="D24" s="369"/>
      <c r="E24" s="385" t="s">
        <v>428</v>
      </c>
      <c r="F24" s="386"/>
      <c r="G24" s="385" t="s">
        <v>431</v>
      </c>
      <c r="H24" s="387"/>
      <c r="I24" s="387"/>
      <c r="J24" s="386"/>
    </row>
    <row r="25" spans="1:10" ht="54.75" customHeight="1" x14ac:dyDescent="0.25">
      <c r="A25" s="357"/>
      <c r="B25" s="357"/>
      <c r="C25" s="366" t="s">
        <v>366</v>
      </c>
      <c r="D25" s="367"/>
      <c r="E25" s="355" t="s">
        <v>429</v>
      </c>
      <c r="F25" s="372"/>
      <c r="G25" s="355" t="s">
        <v>315</v>
      </c>
      <c r="H25" s="395"/>
      <c r="I25" s="395"/>
      <c r="J25" s="372"/>
    </row>
    <row r="26" spans="1:10" ht="61.5" customHeight="1" x14ac:dyDescent="0.25">
      <c r="A26" s="357"/>
      <c r="B26" s="357"/>
      <c r="C26" s="373" t="s">
        <v>311</v>
      </c>
      <c r="D26" s="374"/>
      <c r="E26" s="364" t="s">
        <v>430</v>
      </c>
      <c r="F26" s="372"/>
      <c r="G26" s="385" t="s">
        <v>316</v>
      </c>
      <c r="H26" s="387"/>
      <c r="I26" s="387"/>
      <c r="J26" s="386"/>
    </row>
    <row r="27" spans="1:10" ht="108" customHeight="1" x14ac:dyDescent="0.25">
      <c r="A27" s="357"/>
      <c r="B27" s="357"/>
      <c r="C27" s="375" t="s">
        <v>367</v>
      </c>
      <c r="D27" s="376"/>
      <c r="E27" s="355" t="s">
        <v>313</v>
      </c>
      <c r="F27" s="372"/>
      <c r="G27" s="385" t="s">
        <v>317</v>
      </c>
      <c r="H27" s="387"/>
      <c r="I27" s="387"/>
      <c r="J27" s="386"/>
    </row>
    <row r="28" spans="1:10" ht="87.75" customHeight="1" x14ac:dyDescent="0.25">
      <c r="A28" s="357"/>
      <c r="B28" s="357"/>
      <c r="C28" s="364" t="s">
        <v>434</v>
      </c>
      <c r="D28" s="365"/>
      <c r="E28" s="355" t="s">
        <v>375</v>
      </c>
      <c r="F28" s="372"/>
      <c r="G28" s="385" t="s">
        <v>318</v>
      </c>
      <c r="H28" s="387"/>
      <c r="I28" s="387"/>
      <c r="J28" s="386"/>
    </row>
    <row r="29" spans="1:10" ht="47.25" customHeight="1" x14ac:dyDescent="0.25">
      <c r="A29" s="357"/>
      <c r="B29" s="357"/>
      <c r="C29" s="364" t="s">
        <v>312</v>
      </c>
      <c r="D29" s="365"/>
      <c r="E29" s="355"/>
      <c r="F29" s="356"/>
      <c r="G29" s="352"/>
      <c r="H29" s="353"/>
      <c r="I29" s="353"/>
      <c r="J29" s="354"/>
    </row>
    <row r="30" spans="1:10" ht="47.25" customHeight="1" x14ac:dyDescent="0.25">
      <c r="A30" s="357"/>
      <c r="B30" s="357"/>
      <c r="C30" s="364" t="s">
        <v>435</v>
      </c>
      <c r="D30" s="365"/>
      <c r="E30" s="385"/>
      <c r="F30" s="386"/>
      <c r="G30" s="384"/>
      <c r="H30" s="384"/>
      <c r="I30" s="384"/>
      <c r="J30" s="384"/>
    </row>
    <row r="31" spans="1:10" ht="33" customHeight="1" x14ac:dyDescent="0.25">
      <c r="A31" s="357"/>
      <c r="B31" s="357"/>
      <c r="C31" s="355" t="s">
        <v>398</v>
      </c>
      <c r="D31" s="372"/>
      <c r="E31" s="384"/>
      <c r="F31" s="384"/>
      <c r="G31" s="384"/>
      <c r="H31" s="384"/>
      <c r="I31" s="384"/>
      <c r="J31" s="384"/>
    </row>
    <row r="32" spans="1:10" ht="42" customHeight="1" x14ac:dyDescent="0.25">
      <c r="A32" s="357"/>
      <c r="B32" s="357"/>
      <c r="C32" s="355" t="s">
        <v>400</v>
      </c>
      <c r="D32" s="372"/>
      <c r="E32" s="389"/>
      <c r="F32" s="389"/>
      <c r="G32" s="389"/>
      <c r="H32" s="389"/>
      <c r="I32" s="389"/>
      <c r="J32" s="389"/>
    </row>
    <row r="33" spans="1:10" ht="50.25" customHeight="1" x14ac:dyDescent="0.3">
      <c r="A33" s="357"/>
      <c r="B33" s="357" t="s">
        <v>66</v>
      </c>
      <c r="C33" s="363" t="s">
        <v>73</v>
      </c>
      <c r="D33" s="363"/>
      <c r="E33" s="358" t="s">
        <v>74</v>
      </c>
      <c r="F33" s="359"/>
      <c r="G33" s="360" t="s">
        <v>75</v>
      </c>
      <c r="H33" s="361"/>
      <c r="I33" s="361"/>
      <c r="J33" s="362"/>
    </row>
    <row r="34" spans="1:10" ht="51.75" customHeight="1" x14ac:dyDescent="0.25">
      <c r="A34" s="357"/>
      <c r="B34" s="357"/>
      <c r="C34" s="368" t="s">
        <v>298</v>
      </c>
      <c r="D34" s="369"/>
      <c r="E34" s="385" t="s">
        <v>362</v>
      </c>
      <c r="F34" s="386"/>
      <c r="G34" s="385" t="s">
        <v>76</v>
      </c>
      <c r="H34" s="387"/>
      <c r="I34" s="387"/>
      <c r="J34" s="386"/>
    </row>
    <row r="35" spans="1:10" ht="45" customHeight="1" x14ac:dyDescent="0.25">
      <c r="A35" s="357"/>
      <c r="B35" s="357"/>
      <c r="C35" s="364" t="s">
        <v>305</v>
      </c>
      <c r="D35" s="365"/>
      <c r="E35" s="384"/>
      <c r="F35" s="384"/>
      <c r="G35" s="385"/>
      <c r="H35" s="387"/>
      <c r="I35" s="387"/>
      <c r="J35" s="386"/>
    </row>
    <row r="36" spans="1:10" ht="33" customHeight="1" x14ac:dyDescent="0.25">
      <c r="A36" s="357"/>
      <c r="B36" s="357"/>
      <c r="C36" s="368" t="s">
        <v>300</v>
      </c>
      <c r="D36" s="369"/>
      <c r="E36" s="384"/>
      <c r="F36" s="384"/>
      <c r="G36" s="384"/>
      <c r="H36" s="384"/>
      <c r="I36" s="384"/>
      <c r="J36" s="384"/>
    </row>
    <row r="37" spans="1:10" ht="35.25" customHeight="1" x14ac:dyDescent="0.25">
      <c r="A37" s="357"/>
      <c r="B37" s="357"/>
      <c r="C37" s="366" t="s">
        <v>368</v>
      </c>
      <c r="D37" s="367"/>
      <c r="E37" s="384"/>
      <c r="F37" s="384"/>
      <c r="G37" s="384"/>
      <c r="H37" s="384"/>
      <c r="I37" s="384"/>
      <c r="J37" s="384"/>
    </row>
    <row r="38" spans="1:10" ht="28.5" customHeight="1" x14ac:dyDescent="0.25">
      <c r="A38" s="357"/>
      <c r="B38" s="357"/>
      <c r="C38" s="364" t="s">
        <v>301</v>
      </c>
      <c r="D38" s="365"/>
      <c r="E38" s="384"/>
      <c r="F38" s="384"/>
      <c r="G38" s="384"/>
      <c r="H38" s="384"/>
      <c r="I38" s="384"/>
      <c r="J38" s="384"/>
    </row>
    <row r="39" spans="1:10" ht="23.25" customHeight="1" x14ac:dyDescent="0.25">
      <c r="A39" s="357"/>
      <c r="B39" s="357"/>
      <c r="C39" s="370" t="s">
        <v>302</v>
      </c>
      <c r="D39" s="371"/>
      <c r="E39" s="384"/>
      <c r="F39" s="384"/>
      <c r="G39" s="384"/>
      <c r="H39" s="384"/>
      <c r="I39" s="384"/>
      <c r="J39" s="384"/>
    </row>
    <row r="40" spans="1:10" ht="32.25" customHeight="1" x14ac:dyDescent="0.25">
      <c r="A40" s="357"/>
      <c r="B40" s="357"/>
      <c r="C40" s="364" t="s">
        <v>303</v>
      </c>
      <c r="D40" s="365"/>
      <c r="E40" s="384"/>
      <c r="F40" s="384"/>
      <c r="G40" s="384"/>
      <c r="H40" s="384"/>
      <c r="I40" s="384"/>
      <c r="J40" s="384"/>
    </row>
    <row r="41" spans="1:10" ht="38.25" customHeight="1" x14ac:dyDescent="0.25">
      <c r="A41" s="357"/>
      <c r="B41" s="357"/>
      <c r="C41" s="366" t="s">
        <v>304</v>
      </c>
      <c r="D41" s="367"/>
      <c r="E41" s="388"/>
      <c r="F41" s="388"/>
      <c r="G41" s="388"/>
      <c r="H41" s="388"/>
      <c r="I41" s="388"/>
      <c r="J41" s="388"/>
    </row>
    <row r="42" spans="1:10" x14ac:dyDescent="0.25">
      <c r="E42" s="377"/>
      <c r="F42" s="377"/>
      <c r="G42" s="377"/>
      <c r="H42" s="377"/>
      <c r="I42" s="377"/>
      <c r="J42" s="377"/>
    </row>
    <row r="43" spans="1:10" x14ac:dyDescent="0.25">
      <c r="E43" s="377"/>
      <c r="F43" s="377"/>
      <c r="G43" s="377"/>
      <c r="H43" s="377"/>
      <c r="I43" s="377"/>
      <c r="J43" s="377"/>
    </row>
    <row r="44" spans="1:10" x14ac:dyDescent="0.25">
      <c r="E44" s="377"/>
      <c r="F44" s="377"/>
      <c r="G44" s="377"/>
      <c r="H44" s="377"/>
      <c r="I44" s="377"/>
      <c r="J44" s="377"/>
    </row>
    <row r="45" spans="1:10" x14ac:dyDescent="0.25">
      <c r="E45" s="377"/>
      <c r="F45" s="377"/>
      <c r="G45" s="377"/>
      <c r="H45" s="377"/>
      <c r="I45" s="377"/>
      <c r="J45" s="377"/>
    </row>
    <row r="46" spans="1:10" x14ac:dyDescent="0.25">
      <c r="E46" s="377"/>
      <c r="F46" s="377"/>
      <c r="G46" s="377"/>
      <c r="H46" s="377"/>
      <c r="I46" s="377"/>
      <c r="J46" s="377"/>
    </row>
    <row r="47" spans="1:10" x14ac:dyDescent="0.25">
      <c r="E47" s="377"/>
      <c r="F47" s="377"/>
      <c r="G47" s="377"/>
      <c r="H47" s="377"/>
      <c r="I47" s="377"/>
      <c r="J47" s="377"/>
    </row>
    <row r="48" spans="1:10" x14ac:dyDescent="0.25">
      <c r="E48" s="377"/>
      <c r="F48" s="377"/>
      <c r="G48" s="377"/>
      <c r="H48" s="377"/>
      <c r="I48" s="377"/>
      <c r="J48" s="377"/>
    </row>
    <row r="49" spans="5:10" x14ac:dyDescent="0.25">
      <c r="E49" s="377"/>
      <c r="F49" s="377"/>
      <c r="G49" s="377"/>
      <c r="H49" s="377"/>
      <c r="I49" s="377"/>
      <c r="J49" s="377"/>
    </row>
    <row r="50" spans="5:10" x14ac:dyDescent="0.25">
      <c r="E50" s="377"/>
      <c r="F50" s="377"/>
      <c r="G50" s="377"/>
      <c r="H50" s="377"/>
      <c r="I50" s="377"/>
      <c r="J50" s="377"/>
    </row>
    <row r="51" spans="5:10" x14ac:dyDescent="0.25">
      <c r="E51" s="377"/>
      <c r="F51" s="377"/>
      <c r="G51" s="377"/>
      <c r="H51" s="377"/>
      <c r="I51" s="377"/>
      <c r="J51" s="377"/>
    </row>
    <row r="52" spans="5:10" x14ac:dyDescent="0.25">
      <c r="E52" s="377"/>
      <c r="F52" s="377"/>
      <c r="G52" s="377"/>
      <c r="H52" s="377"/>
      <c r="I52" s="377"/>
      <c r="J52" s="377"/>
    </row>
    <row r="53" spans="5:10" x14ac:dyDescent="0.25">
      <c r="E53" s="377"/>
      <c r="F53" s="377"/>
      <c r="G53" s="377"/>
      <c r="H53" s="377"/>
      <c r="I53" s="377"/>
      <c r="J53" s="377"/>
    </row>
    <row r="54" spans="5:10" x14ac:dyDescent="0.25">
      <c r="E54" s="377"/>
      <c r="F54" s="377"/>
      <c r="G54" s="377"/>
      <c r="H54" s="377"/>
      <c r="I54" s="377"/>
      <c r="J54" s="377"/>
    </row>
    <row r="55" spans="5:10" x14ac:dyDescent="0.25">
      <c r="E55" s="377"/>
      <c r="F55" s="377"/>
      <c r="G55" s="377"/>
      <c r="H55" s="377"/>
      <c r="I55" s="377"/>
      <c r="J55" s="377"/>
    </row>
    <row r="56" spans="5:10" x14ac:dyDescent="0.25">
      <c r="E56" s="377"/>
      <c r="F56" s="377"/>
      <c r="G56" s="377"/>
      <c r="H56" s="377"/>
      <c r="I56" s="377"/>
      <c r="J56" s="377"/>
    </row>
    <row r="57" spans="5:10" x14ac:dyDescent="0.25">
      <c r="E57" s="377"/>
      <c r="F57" s="377"/>
      <c r="G57" s="377"/>
      <c r="H57" s="377"/>
      <c r="I57" s="377"/>
      <c r="J57" s="377"/>
    </row>
    <row r="58" spans="5:10" x14ac:dyDescent="0.25">
      <c r="E58" s="377"/>
      <c r="F58" s="377"/>
      <c r="G58" s="377"/>
      <c r="H58" s="377"/>
      <c r="I58" s="377"/>
      <c r="J58" s="377"/>
    </row>
    <row r="59" spans="5:10" x14ac:dyDescent="0.25">
      <c r="E59" s="377"/>
      <c r="F59" s="377"/>
      <c r="G59" s="377"/>
      <c r="H59" s="377"/>
      <c r="I59" s="377"/>
      <c r="J59" s="377"/>
    </row>
    <row r="60" spans="5:10" x14ac:dyDescent="0.25">
      <c r="E60" s="377"/>
      <c r="F60" s="377"/>
      <c r="G60" s="377"/>
      <c r="H60" s="377"/>
      <c r="I60" s="377"/>
      <c r="J60" s="377"/>
    </row>
    <row r="61" spans="5:10" x14ac:dyDescent="0.25">
      <c r="E61" s="377"/>
      <c r="F61" s="377"/>
      <c r="G61" s="377"/>
      <c r="H61" s="377"/>
      <c r="I61" s="377"/>
      <c r="J61" s="377"/>
    </row>
    <row r="62" spans="5:10" x14ac:dyDescent="0.25">
      <c r="E62" s="377"/>
      <c r="F62" s="377"/>
      <c r="G62" s="377"/>
      <c r="H62" s="377"/>
      <c r="I62" s="377"/>
      <c r="J62" s="377"/>
    </row>
    <row r="63" spans="5:10" x14ac:dyDescent="0.25">
      <c r="E63" s="377"/>
      <c r="F63" s="377"/>
      <c r="G63" s="377"/>
      <c r="H63" s="377"/>
      <c r="I63" s="377"/>
      <c r="J63" s="377"/>
    </row>
    <row r="64" spans="5:10" x14ac:dyDescent="0.25">
      <c r="E64" s="377"/>
      <c r="F64" s="377"/>
      <c r="G64" s="377"/>
      <c r="H64" s="377"/>
      <c r="I64" s="377"/>
      <c r="J64" s="377"/>
    </row>
    <row r="65" spans="5:10" x14ac:dyDescent="0.25">
      <c r="E65" s="377"/>
      <c r="F65" s="377"/>
      <c r="G65" s="377"/>
      <c r="H65" s="377"/>
      <c r="I65" s="377"/>
      <c r="J65" s="377"/>
    </row>
    <row r="66" spans="5:10" x14ac:dyDescent="0.25">
      <c r="E66" s="377"/>
      <c r="F66" s="377"/>
      <c r="G66" s="377"/>
      <c r="H66" s="377"/>
      <c r="I66" s="377"/>
      <c r="J66" s="377"/>
    </row>
    <row r="67" spans="5:10" x14ac:dyDescent="0.25">
      <c r="E67" s="377"/>
      <c r="F67" s="377"/>
      <c r="G67" s="377"/>
      <c r="H67" s="377"/>
      <c r="I67" s="377"/>
      <c r="J67" s="377"/>
    </row>
    <row r="68" spans="5:10" x14ac:dyDescent="0.25">
      <c r="E68" s="377"/>
      <c r="F68" s="377"/>
      <c r="G68" s="377"/>
      <c r="H68" s="377"/>
      <c r="I68" s="377"/>
      <c r="J68" s="377"/>
    </row>
    <row r="69" spans="5:10" x14ac:dyDescent="0.25">
      <c r="E69" s="377"/>
      <c r="F69" s="377"/>
      <c r="G69" s="377"/>
      <c r="H69" s="377"/>
      <c r="I69" s="377"/>
      <c r="J69" s="377"/>
    </row>
    <row r="70" spans="5:10" x14ac:dyDescent="0.25">
      <c r="E70" s="377"/>
      <c r="F70" s="377"/>
      <c r="G70" s="377"/>
      <c r="H70" s="377"/>
      <c r="I70" s="377"/>
      <c r="J70" s="377"/>
    </row>
    <row r="71" spans="5:10" x14ac:dyDescent="0.25">
      <c r="E71" s="377"/>
      <c r="F71" s="377"/>
      <c r="G71" s="377"/>
      <c r="H71" s="377"/>
      <c r="I71" s="377"/>
      <c r="J71" s="377"/>
    </row>
    <row r="72" spans="5:10" x14ac:dyDescent="0.25">
      <c r="E72" s="377"/>
      <c r="F72" s="377"/>
      <c r="G72" s="377"/>
      <c r="H72" s="377"/>
      <c r="I72" s="377"/>
      <c r="J72" s="377"/>
    </row>
    <row r="73" spans="5:10" x14ac:dyDescent="0.25">
      <c r="E73" s="377"/>
      <c r="F73" s="377"/>
      <c r="G73" s="377"/>
      <c r="H73" s="377"/>
      <c r="I73" s="377"/>
      <c r="J73" s="377"/>
    </row>
    <row r="74" spans="5:10" x14ac:dyDescent="0.25">
      <c r="E74" s="377"/>
      <c r="F74" s="377"/>
      <c r="G74" s="377"/>
      <c r="H74" s="377"/>
      <c r="I74" s="377"/>
      <c r="J74" s="377"/>
    </row>
    <row r="75" spans="5:10" x14ac:dyDescent="0.25">
      <c r="E75" s="377"/>
      <c r="F75" s="377"/>
      <c r="G75" s="377"/>
      <c r="H75" s="377"/>
      <c r="I75" s="377"/>
      <c r="J75" s="377"/>
    </row>
    <row r="76" spans="5:10" x14ac:dyDescent="0.25">
      <c r="E76" s="377"/>
      <c r="F76" s="377"/>
      <c r="G76" s="377"/>
      <c r="H76" s="377"/>
      <c r="I76" s="377"/>
      <c r="J76" s="377"/>
    </row>
    <row r="77" spans="5:10" x14ac:dyDescent="0.25">
      <c r="E77" s="377"/>
      <c r="F77" s="377"/>
      <c r="G77" s="377"/>
      <c r="H77" s="377"/>
      <c r="I77" s="377"/>
      <c r="J77" s="377"/>
    </row>
    <row r="78" spans="5:10" x14ac:dyDescent="0.25">
      <c r="E78" s="377"/>
      <c r="F78" s="377"/>
      <c r="G78" s="377"/>
      <c r="H78" s="377"/>
      <c r="I78" s="377"/>
      <c r="J78" s="377"/>
    </row>
    <row r="79" spans="5:10" x14ac:dyDescent="0.25">
      <c r="E79" s="377"/>
      <c r="F79" s="377"/>
      <c r="G79" s="377"/>
      <c r="H79" s="377"/>
      <c r="I79" s="377"/>
      <c r="J79" s="377"/>
    </row>
    <row r="80" spans="5:10" x14ac:dyDescent="0.25">
      <c r="E80" s="377"/>
      <c r="F80" s="377"/>
      <c r="G80" s="377"/>
      <c r="H80" s="377"/>
      <c r="I80" s="377"/>
      <c r="J80" s="377"/>
    </row>
    <row r="81" spans="5:10" x14ac:dyDescent="0.25">
      <c r="E81" s="377"/>
      <c r="F81" s="377"/>
      <c r="G81" s="377"/>
      <c r="H81" s="377"/>
      <c r="I81" s="377"/>
      <c r="J81" s="377"/>
    </row>
    <row r="82" spans="5:10" x14ac:dyDescent="0.25">
      <c r="E82" s="377"/>
      <c r="F82" s="377"/>
      <c r="G82" s="377"/>
      <c r="H82" s="377"/>
      <c r="I82" s="377"/>
      <c r="J82" s="377"/>
    </row>
    <row r="83" spans="5:10" x14ac:dyDescent="0.25">
      <c r="E83" s="377"/>
      <c r="F83" s="377"/>
      <c r="G83" s="377"/>
      <c r="H83" s="377"/>
      <c r="I83" s="377"/>
      <c r="J83" s="377"/>
    </row>
    <row r="84" spans="5:10" x14ac:dyDescent="0.25">
      <c r="E84" s="377"/>
      <c r="F84" s="377"/>
      <c r="G84" s="377"/>
      <c r="H84" s="377"/>
      <c r="I84" s="377"/>
      <c r="J84" s="377"/>
    </row>
    <row r="85" spans="5:10" x14ac:dyDescent="0.25">
      <c r="E85" s="377"/>
      <c r="F85" s="377"/>
      <c r="G85" s="377"/>
      <c r="H85" s="377"/>
      <c r="I85" s="377"/>
      <c r="J85" s="377"/>
    </row>
    <row r="86" spans="5:10" x14ac:dyDescent="0.25">
      <c r="E86" s="377"/>
      <c r="F86" s="377"/>
      <c r="G86" s="377"/>
      <c r="H86" s="377"/>
      <c r="I86" s="377"/>
      <c r="J86" s="377"/>
    </row>
    <row r="87" spans="5:10" x14ac:dyDescent="0.25">
      <c r="E87" s="377"/>
      <c r="F87" s="377"/>
      <c r="G87" s="377"/>
      <c r="H87" s="377"/>
      <c r="I87" s="377"/>
      <c r="J87" s="377"/>
    </row>
    <row r="88" spans="5:10" x14ac:dyDescent="0.25">
      <c r="E88" s="377"/>
      <c r="F88" s="377"/>
      <c r="G88" s="377"/>
      <c r="H88" s="377"/>
      <c r="I88" s="377"/>
      <c r="J88" s="377"/>
    </row>
    <row r="89" spans="5:10" x14ac:dyDescent="0.25">
      <c r="E89" s="377"/>
      <c r="F89" s="377"/>
      <c r="G89" s="377"/>
      <c r="H89" s="377"/>
      <c r="I89" s="377"/>
      <c r="J89" s="377"/>
    </row>
    <row r="90" spans="5:10" x14ac:dyDescent="0.25">
      <c r="E90" s="377"/>
      <c r="F90" s="377"/>
      <c r="G90" s="377"/>
      <c r="H90" s="377"/>
      <c r="I90" s="377"/>
      <c r="J90" s="377"/>
    </row>
    <row r="91" spans="5:10" x14ac:dyDescent="0.25">
      <c r="E91" s="377"/>
      <c r="F91" s="377"/>
      <c r="G91" s="377"/>
      <c r="H91" s="377"/>
      <c r="I91" s="377"/>
      <c r="J91" s="377"/>
    </row>
    <row r="92" spans="5:10" x14ac:dyDescent="0.25">
      <c r="E92" s="377"/>
      <c r="F92" s="377"/>
      <c r="G92" s="377"/>
      <c r="H92" s="377"/>
      <c r="I92" s="377"/>
      <c r="J92" s="377"/>
    </row>
    <row r="93" spans="5:10" x14ac:dyDescent="0.25">
      <c r="E93" s="377"/>
      <c r="F93" s="377"/>
      <c r="G93" s="377"/>
      <c r="H93" s="377"/>
      <c r="I93" s="377"/>
      <c r="J93" s="377"/>
    </row>
    <row r="94" spans="5:10" x14ac:dyDescent="0.25">
      <c r="E94" s="377"/>
      <c r="F94" s="377"/>
      <c r="G94" s="377"/>
      <c r="H94" s="377"/>
      <c r="I94" s="377"/>
      <c r="J94" s="377"/>
    </row>
    <row r="95" spans="5:10" x14ac:dyDescent="0.25">
      <c r="E95" s="377"/>
      <c r="F95" s="377"/>
      <c r="G95" s="377"/>
      <c r="H95" s="377"/>
      <c r="I95" s="377"/>
      <c r="J95" s="377"/>
    </row>
    <row r="96" spans="5:10" x14ac:dyDescent="0.25">
      <c r="E96" s="377"/>
      <c r="F96" s="377"/>
      <c r="G96" s="377"/>
      <c r="H96" s="377"/>
      <c r="I96" s="377"/>
      <c r="J96" s="377"/>
    </row>
    <row r="97" spans="5:10" x14ac:dyDescent="0.25">
      <c r="E97" s="377"/>
      <c r="F97" s="377"/>
      <c r="G97" s="377"/>
      <c r="H97" s="377"/>
      <c r="I97" s="377"/>
      <c r="J97" s="377"/>
    </row>
    <row r="98" spans="5:10" x14ac:dyDescent="0.25">
      <c r="E98" s="377"/>
      <c r="F98" s="377"/>
      <c r="G98" s="377"/>
      <c r="H98" s="377"/>
      <c r="I98" s="377"/>
      <c r="J98" s="377"/>
    </row>
    <row r="99" spans="5:10" x14ac:dyDescent="0.25">
      <c r="E99" s="377"/>
      <c r="F99" s="377"/>
      <c r="G99" s="377"/>
      <c r="H99" s="377"/>
      <c r="I99" s="377"/>
      <c r="J99" s="377"/>
    </row>
    <row r="100" spans="5:10" x14ac:dyDescent="0.25">
      <c r="E100" s="377"/>
      <c r="F100" s="377"/>
      <c r="G100" s="377"/>
      <c r="H100" s="377"/>
      <c r="I100" s="377"/>
      <c r="J100" s="377"/>
    </row>
    <row r="101" spans="5:10" x14ac:dyDescent="0.25">
      <c r="E101" s="377"/>
      <c r="F101" s="377"/>
      <c r="G101" s="377"/>
      <c r="H101" s="377"/>
      <c r="I101" s="377"/>
      <c r="J101" s="377"/>
    </row>
    <row r="102" spans="5:10" x14ac:dyDescent="0.25">
      <c r="E102" s="377"/>
      <c r="F102" s="377"/>
      <c r="G102" s="377"/>
      <c r="H102" s="377"/>
      <c r="I102" s="377"/>
      <c r="J102" s="377"/>
    </row>
    <row r="103" spans="5:10" x14ac:dyDescent="0.25">
      <c r="E103" s="377"/>
      <c r="F103" s="377"/>
      <c r="G103" s="377"/>
      <c r="H103" s="377"/>
      <c r="I103" s="377"/>
      <c r="J103" s="377"/>
    </row>
    <row r="104" spans="5:10" x14ac:dyDescent="0.25">
      <c r="E104" s="377"/>
      <c r="F104" s="377"/>
      <c r="G104" s="377"/>
      <c r="H104" s="377"/>
      <c r="I104" s="377"/>
      <c r="J104" s="377"/>
    </row>
    <row r="105" spans="5:10" x14ac:dyDescent="0.25">
      <c r="E105" s="377"/>
      <c r="F105" s="377"/>
      <c r="G105" s="377"/>
      <c r="H105" s="377"/>
      <c r="I105" s="377"/>
      <c r="J105" s="377"/>
    </row>
    <row r="106" spans="5:10" x14ac:dyDescent="0.25">
      <c r="E106" s="377"/>
      <c r="F106" s="377"/>
      <c r="G106" s="377"/>
      <c r="H106" s="377"/>
      <c r="I106" s="377"/>
      <c r="J106" s="377"/>
    </row>
    <row r="107" spans="5:10" x14ac:dyDescent="0.25">
      <c r="E107" s="377"/>
      <c r="F107" s="377"/>
      <c r="G107" s="377"/>
      <c r="H107" s="377"/>
      <c r="I107" s="377"/>
      <c r="J107" s="377"/>
    </row>
    <row r="108" spans="5:10" x14ac:dyDescent="0.25">
      <c r="E108" s="377"/>
      <c r="F108" s="377"/>
      <c r="G108" s="377"/>
      <c r="H108" s="377"/>
      <c r="I108" s="377"/>
      <c r="J108" s="377"/>
    </row>
    <row r="109" spans="5:10" x14ac:dyDescent="0.25">
      <c r="E109" s="377"/>
      <c r="F109" s="377"/>
      <c r="G109" s="377"/>
      <c r="H109" s="377"/>
      <c r="I109" s="377"/>
      <c r="J109" s="377"/>
    </row>
    <row r="110" spans="5:10" x14ac:dyDescent="0.25">
      <c r="E110" s="377"/>
      <c r="F110" s="377"/>
      <c r="G110" s="377"/>
      <c r="H110" s="377"/>
      <c r="I110" s="377"/>
      <c r="J110" s="377"/>
    </row>
    <row r="111" spans="5:10" x14ac:dyDescent="0.25">
      <c r="E111" s="377"/>
      <c r="F111" s="377"/>
      <c r="G111" s="377"/>
      <c r="H111" s="377"/>
      <c r="I111" s="377"/>
      <c r="J111" s="377"/>
    </row>
    <row r="112" spans="5:10" x14ac:dyDescent="0.25">
      <c r="E112" s="377"/>
      <c r="F112" s="377"/>
      <c r="G112" s="377"/>
      <c r="H112" s="377"/>
      <c r="I112" s="377"/>
      <c r="J112" s="377"/>
    </row>
    <row r="113" spans="5:10" x14ac:dyDescent="0.25">
      <c r="E113" s="377"/>
      <c r="F113" s="377"/>
      <c r="G113" s="377"/>
      <c r="H113" s="377"/>
      <c r="I113" s="377"/>
      <c r="J113" s="377"/>
    </row>
    <row r="114" spans="5:10" x14ac:dyDescent="0.25">
      <c r="E114" s="377"/>
      <c r="F114" s="377"/>
      <c r="G114" s="377"/>
      <c r="H114" s="377"/>
      <c r="I114" s="377"/>
      <c r="J114" s="377"/>
    </row>
    <row r="115" spans="5:10" x14ac:dyDescent="0.25">
      <c r="E115" s="377"/>
      <c r="F115" s="377"/>
      <c r="G115" s="377"/>
      <c r="H115" s="377"/>
      <c r="I115" s="377"/>
      <c r="J115" s="377"/>
    </row>
    <row r="116" spans="5:10" x14ac:dyDescent="0.25">
      <c r="E116" s="377"/>
      <c r="F116" s="377"/>
      <c r="G116" s="377"/>
      <c r="H116" s="377"/>
      <c r="I116" s="377"/>
      <c r="J116" s="377"/>
    </row>
    <row r="117" spans="5:10" x14ac:dyDescent="0.25">
      <c r="E117" s="377"/>
      <c r="F117" s="377"/>
      <c r="G117" s="377"/>
      <c r="H117" s="377"/>
      <c r="I117" s="377"/>
      <c r="J117" s="377"/>
    </row>
    <row r="118" spans="5:10" x14ac:dyDescent="0.25">
      <c r="E118" s="377"/>
      <c r="F118" s="377"/>
      <c r="G118" s="377"/>
      <c r="H118" s="377"/>
      <c r="I118" s="377"/>
      <c r="J118" s="377"/>
    </row>
    <row r="119" spans="5:10" x14ac:dyDescent="0.25">
      <c r="E119" s="377"/>
      <c r="F119" s="377"/>
      <c r="G119" s="377"/>
      <c r="H119" s="377"/>
      <c r="I119" s="377"/>
      <c r="J119" s="377"/>
    </row>
  </sheetData>
  <mergeCells count="258">
    <mergeCell ref="A7:D19"/>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18:F18"/>
    <mergeCell ref="G18:J18"/>
    <mergeCell ref="E13:F13"/>
    <mergeCell ref="G13:J13"/>
    <mergeCell ref="E14:F14"/>
    <mergeCell ref="G14:J14"/>
    <mergeCell ref="E15:F15"/>
    <mergeCell ref="G15:J15"/>
    <mergeCell ref="E24:F24"/>
    <mergeCell ref="G24:J24"/>
    <mergeCell ref="E25:F25"/>
    <mergeCell ref="G25:J25"/>
    <mergeCell ref="E20:F20"/>
    <mergeCell ref="E21:F21"/>
    <mergeCell ref="E26:F26"/>
    <mergeCell ref="G26:J26"/>
    <mergeCell ref="E19:F19"/>
    <mergeCell ref="G19:J19"/>
    <mergeCell ref="E22:F22"/>
    <mergeCell ref="G22:J22"/>
    <mergeCell ref="E23:F23"/>
    <mergeCell ref="G23:J23"/>
    <mergeCell ref="E30:F30"/>
    <mergeCell ref="G30:J30"/>
    <mergeCell ref="E31:F31"/>
    <mergeCell ref="G31:J31"/>
    <mergeCell ref="E32:F32"/>
    <mergeCell ref="G32:J32"/>
    <mergeCell ref="E27:F27"/>
    <mergeCell ref="G27:J27"/>
    <mergeCell ref="E28:F28"/>
    <mergeCell ref="G28:J28"/>
    <mergeCell ref="E36:F36"/>
    <mergeCell ref="G36:J36"/>
    <mergeCell ref="E43:F43"/>
    <mergeCell ref="G43:J43"/>
    <mergeCell ref="E44:F44"/>
    <mergeCell ref="G44:J44"/>
    <mergeCell ref="E45:F45"/>
    <mergeCell ref="G45:J45"/>
    <mergeCell ref="E37:F37"/>
    <mergeCell ref="G37:J37"/>
    <mergeCell ref="E34:F34"/>
    <mergeCell ref="G34:J34"/>
    <mergeCell ref="E35:F35"/>
    <mergeCell ref="G35:J35"/>
    <mergeCell ref="E41:F41"/>
    <mergeCell ref="G41:J41"/>
    <mergeCell ref="E42:F42"/>
    <mergeCell ref="G42:J42"/>
    <mergeCell ref="E38:F38"/>
    <mergeCell ref="G38:J38"/>
    <mergeCell ref="E39:F39"/>
    <mergeCell ref="G39:J39"/>
    <mergeCell ref="E40:F40"/>
    <mergeCell ref="G40:J40"/>
    <mergeCell ref="E49:F49"/>
    <mergeCell ref="G49:J49"/>
    <mergeCell ref="E50:F50"/>
    <mergeCell ref="G50:J50"/>
    <mergeCell ref="E51:F51"/>
    <mergeCell ref="G51:J51"/>
    <mergeCell ref="E46:F46"/>
    <mergeCell ref="G46:J46"/>
    <mergeCell ref="E47:F47"/>
    <mergeCell ref="G47:J47"/>
    <mergeCell ref="E48:F48"/>
    <mergeCell ref="G48:J48"/>
    <mergeCell ref="E55:F55"/>
    <mergeCell ref="G55:J55"/>
    <mergeCell ref="E56:F56"/>
    <mergeCell ref="G56:J56"/>
    <mergeCell ref="E57:F57"/>
    <mergeCell ref="G57:J57"/>
    <mergeCell ref="E52:F52"/>
    <mergeCell ref="G52:J52"/>
    <mergeCell ref="E53:F53"/>
    <mergeCell ref="G53:J53"/>
    <mergeCell ref="E54:F54"/>
    <mergeCell ref="G54:J54"/>
    <mergeCell ref="E61:F61"/>
    <mergeCell ref="G61:J61"/>
    <mergeCell ref="E62:F62"/>
    <mergeCell ref="G62:J62"/>
    <mergeCell ref="E63:F63"/>
    <mergeCell ref="G63:J63"/>
    <mergeCell ref="E58:F58"/>
    <mergeCell ref="G58:J58"/>
    <mergeCell ref="E59:F59"/>
    <mergeCell ref="G59:J59"/>
    <mergeCell ref="E60:F60"/>
    <mergeCell ref="G60:J60"/>
    <mergeCell ref="E67:F67"/>
    <mergeCell ref="G67:J67"/>
    <mergeCell ref="E68:F68"/>
    <mergeCell ref="G68:J68"/>
    <mergeCell ref="E69:F69"/>
    <mergeCell ref="G69:J69"/>
    <mergeCell ref="E64:F64"/>
    <mergeCell ref="G64:J64"/>
    <mergeCell ref="E65:F65"/>
    <mergeCell ref="G65:J65"/>
    <mergeCell ref="E66:F66"/>
    <mergeCell ref="G66:J66"/>
    <mergeCell ref="E73:F73"/>
    <mergeCell ref="G73:J73"/>
    <mergeCell ref="E74:F74"/>
    <mergeCell ref="G74:J74"/>
    <mergeCell ref="E75:F75"/>
    <mergeCell ref="G75:J75"/>
    <mergeCell ref="E70:F70"/>
    <mergeCell ref="G70:J70"/>
    <mergeCell ref="E71:F71"/>
    <mergeCell ref="G71:J71"/>
    <mergeCell ref="E72:F72"/>
    <mergeCell ref="G72:J72"/>
    <mergeCell ref="E79:F79"/>
    <mergeCell ref="G79:J79"/>
    <mergeCell ref="E80:F80"/>
    <mergeCell ref="G80:J80"/>
    <mergeCell ref="E81:F81"/>
    <mergeCell ref="G81:J81"/>
    <mergeCell ref="E76:F76"/>
    <mergeCell ref="G76:J76"/>
    <mergeCell ref="E77:F77"/>
    <mergeCell ref="G77:J77"/>
    <mergeCell ref="E78:F78"/>
    <mergeCell ref="G78:J78"/>
    <mergeCell ref="E85:F85"/>
    <mergeCell ref="G85:J85"/>
    <mergeCell ref="E86:F86"/>
    <mergeCell ref="G86:J86"/>
    <mergeCell ref="E87:F87"/>
    <mergeCell ref="G87:J87"/>
    <mergeCell ref="E82:F82"/>
    <mergeCell ref="G82:J82"/>
    <mergeCell ref="E83:F83"/>
    <mergeCell ref="G83:J83"/>
    <mergeCell ref="E84:F84"/>
    <mergeCell ref="G84:J84"/>
    <mergeCell ref="E91:F91"/>
    <mergeCell ref="G91:J91"/>
    <mergeCell ref="E92:F92"/>
    <mergeCell ref="G92:J92"/>
    <mergeCell ref="E93:F93"/>
    <mergeCell ref="G93:J93"/>
    <mergeCell ref="E88:F88"/>
    <mergeCell ref="G88:J88"/>
    <mergeCell ref="E89:F89"/>
    <mergeCell ref="G89:J89"/>
    <mergeCell ref="E90:F90"/>
    <mergeCell ref="G90:J90"/>
    <mergeCell ref="G102:J102"/>
    <mergeCell ref="E97:F97"/>
    <mergeCell ref="G97:J97"/>
    <mergeCell ref="E98:F98"/>
    <mergeCell ref="G98:J98"/>
    <mergeCell ref="E99:F99"/>
    <mergeCell ref="G99:J99"/>
    <mergeCell ref="E94:F94"/>
    <mergeCell ref="G94:J94"/>
    <mergeCell ref="E95:F95"/>
    <mergeCell ref="G95:J95"/>
    <mergeCell ref="E96:F96"/>
    <mergeCell ref="G96:J96"/>
    <mergeCell ref="E119:F119"/>
    <mergeCell ref="G119:J119"/>
    <mergeCell ref="E7:J7"/>
    <mergeCell ref="C1:C4"/>
    <mergeCell ref="D1:G2"/>
    <mergeCell ref="D3:G4"/>
    <mergeCell ref="E115:F115"/>
    <mergeCell ref="G115:J115"/>
    <mergeCell ref="E116:F116"/>
    <mergeCell ref="G116:J116"/>
    <mergeCell ref="E117:F117"/>
    <mergeCell ref="G117:J117"/>
    <mergeCell ref="E112:F112"/>
    <mergeCell ref="G112:J112"/>
    <mergeCell ref="E113:F113"/>
    <mergeCell ref="G113:J113"/>
    <mergeCell ref="E114:F114"/>
    <mergeCell ref="G114:J114"/>
    <mergeCell ref="E109:F109"/>
    <mergeCell ref="G109:J109"/>
    <mergeCell ref="E110:F110"/>
    <mergeCell ref="G110:J110"/>
    <mergeCell ref="E111:F111"/>
    <mergeCell ref="G111:J111"/>
    <mergeCell ref="C35:D35"/>
    <mergeCell ref="C25:D25"/>
    <mergeCell ref="C26:D26"/>
    <mergeCell ref="C27:D27"/>
    <mergeCell ref="C28:D28"/>
    <mergeCell ref="E118:F118"/>
    <mergeCell ref="G118:J118"/>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00:F100"/>
    <mergeCell ref="G100:J100"/>
    <mergeCell ref="E101:F101"/>
    <mergeCell ref="G101:J101"/>
    <mergeCell ref="E102:F102"/>
    <mergeCell ref="C6:J6"/>
    <mergeCell ref="A6:B6"/>
    <mergeCell ref="G29:J29"/>
    <mergeCell ref="E29:F29"/>
    <mergeCell ref="A22:A41"/>
    <mergeCell ref="E33:F33"/>
    <mergeCell ref="G33:J33"/>
    <mergeCell ref="B33:B41"/>
    <mergeCell ref="C33:D33"/>
    <mergeCell ref="C22:D22"/>
    <mergeCell ref="C40:D40"/>
    <mergeCell ref="C41:D41"/>
    <mergeCell ref="B22:B32"/>
    <mergeCell ref="C23:D23"/>
    <mergeCell ref="C24:D24"/>
    <mergeCell ref="C36:D36"/>
    <mergeCell ref="C37:D37"/>
    <mergeCell ref="C38:D38"/>
    <mergeCell ref="C39:D39"/>
    <mergeCell ref="C29:D29"/>
    <mergeCell ref="C30:D30"/>
    <mergeCell ref="C31:D31"/>
    <mergeCell ref="C32:D32"/>
    <mergeCell ref="C34:D34"/>
  </mergeCells>
  <printOptions horizontalCentered="1" verticalCentered="1"/>
  <pageMargins left="0.70866141732283472" right="0.31496062992125984" top="0.35433070866141736" bottom="0.35433070866141736"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9"/>
  <sheetViews>
    <sheetView topLeftCell="C9" zoomScale="130" zoomScaleNormal="130" workbookViewId="0">
      <pane ySplit="1" topLeftCell="A14" activePane="bottomLeft" state="frozen"/>
      <selection activeCell="A9" sqref="A9"/>
      <selection pane="bottomLeft" activeCell="J17" sqref="J17:J19"/>
    </sheetView>
  </sheetViews>
  <sheetFormatPr baseColWidth="10" defaultColWidth="11.42578125" defaultRowHeight="15" x14ac:dyDescent="0.25"/>
  <cols>
    <col min="1" max="1" width="31" customWidth="1"/>
    <col min="2" max="2" width="39.5703125" customWidth="1"/>
    <col min="3" max="3" width="29" customWidth="1"/>
    <col min="4" max="4" width="28.85546875" customWidth="1"/>
    <col min="5" max="5" width="32.85546875" customWidth="1"/>
    <col min="6" max="9" width="10.42578125" customWidth="1"/>
    <col min="10" max="10" width="16.7109375" customWidth="1"/>
  </cols>
  <sheetData>
    <row r="1" spans="1:10" ht="28.5" customHeight="1" x14ac:dyDescent="0.25">
      <c r="A1" s="318"/>
      <c r="B1" s="304" t="s">
        <v>0</v>
      </c>
      <c r="C1" s="304"/>
      <c r="D1" s="304"/>
      <c r="E1" s="304"/>
      <c r="F1" s="434" t="s">
        <v>1</v>
      </c>
      <c r="G1" s="434"/>
      <c r="H1" s="434"/>
      <c r="I1" s="434"/>
      <c r="J1" s="325"/>
    </row>
    <row r="2" spans="1:10" x14ac:dyDescent="0.25">
      <c r="A2" s="319"/>
      <c r="B2" s="305" t="s">
        <v>77</v>
      </c>
      <c r="C2" s="305"/>
      <c r="D2" s="305"/>
      <c r="E2" s="305"/>
      <c r="F2" s="403" t="s">
        <v>31</v>
      </c>
      <c r="G2" s="403"/>
      <c r="H2" s="403"/>
      <c r="I2" s="403"/>
      <c r="J2" s="326"/>
    </row>
    <row r="3" spans="1:10" ht="15" customHeight="1" x14ac:dyDescent="0.25">
      <c r="A3" s="319"/>
      <c r="B3" s="305"/>
      <c r="C3" s="305"/>
      <c r="D3" s="305"/>
      <c r="E3" s="305"/>
      <c r="F3" s="403" t="s">
        <v>4</v>
      </c>
      <c r="G3" s="403"/>
      <c r="H3" s="403"/>
      <c r="I3" s="403"/>
      <c r="J3" s="326"/>
    </row>
    <row r="4" spans="1:10" ht="15.75" thickBot="1" x14ac:dyDescent="0.3">
      <c r="A4" s="320"/>
      <c r="B4" s="305"/>
      <c r="C4" s="305"/>
      <c r="D4" s="305"/>
      <c r="E4" s="305"/>
      <c r="F4" s="403" t="s">
        <v>5</v>
      </c>
      <c r="G4" s="403"/>
      <c r="H4" s="403"/>
      <c r="I4" s="403"/>
      <c r="J4" s="327"/>
    </row>
    <row r="5" spans="1:10" ht="15.75" thickBot="1" x14ac:dyDescent="0.3">
      <c r="A5" s="78"/>
      <c r="J5" s="79"/>
    </row>
    <row r="6" spans="1:10" s="70" customFormat="1" ht="15.75" x14ac:dyDescent="0.25">
      <c r="A6" s="332" t="s">
        <v>33</v>
      </c>
      <c r="B6" s="333"/>
      <c r="C6" s="333"/>
      <c r="D6" s="333"/>
      <c r="E6" s="433"/>
      <c r="F6" s="433"/>
      <c r="G6" s="433"/>
      <c r="H6" s="433"/>
      <c r="I6" s="433"/>
      <c r="J6" s="334"/>
    </row>
    <row r="7" spans="1:10" s="70" customFormat="1" ht="25.5" customHeight="1" x14ac:dyDescent="0.25">
      <c r="A7" s="22" t="s">
        <v>7</v>
      </c>
      <c r="B7" s="412" t="s">
        <v>8</v>
      </c>
      <c r="C7" s="413"/>
      <c r="D7" s="413"/>
      <c r="E7" s="413"/>
      <c r="F7" s="413"/>
      <c r="G7" s="413"/>
      <c r="H7" s="413"/>
      <c r="I7" s="413"/>
      <c r="J7" s="414"/>
    </row>
    <row r="8" spans="1:10" s="70" customFormat="1" ht="69" customHeight="1" x14ac:dyDescent="0.25">
      <c r="A8" s="21" t="s">
        <v>9</v>
      </c>
      <c r="B8" s="415" t="s">
        <v>10</v>
      </c>
      <c r="C8" s="416"/>
      <c r="D8" s="416"/>
      <c r="E8" s="416"/>
      <c r="F8" s="416"/>
      <c r="G8" s="416"/>
      <c r="H8" s="416"/>
      <c r="I8" s="416"/>
      <c r="J8" s="417"/>
    </row>
    <row r="9" spans="1:10" ht="39.75" customHeight="1" x14ac:dyDescent="0.25">
      <c r="A9" s="65" t="s">
        <v>36</v>
      </c>
      <c r="B9" s="52" t="s">
        <v>37</v>
      </c>
      <c r="C9" s="29" t="s">
        <v>38</v>
      </c>
      <c r="D9" s="30" t="s">
        <v>39</v>
      </c>
      <c r="E9" s="71" t="s">
        <v>78</v>
      </c>
      <c r="F9" s="75" t="s">
        <v>79</v>
      </c>
      <c r="G9" s="75" t="s">
        <v>80</v>
      </c>
      <c r="H9" s="75" t="s">
        <v>81</v>
      </c>
      <c r="I9" s="75" t="s">
        <v>82</v>
      </c>
      <c r="J9" s="80" t="s">
        <v>83</v>
      </c>
    </row>
    <row r="10" spans="1:10" ht="71.25" customHeight="1" x14ac:dyDescent="0.25">
      <c r="A10" s="428" t="s">
        <v>350</v>
      </c>
      <c r="B10" s="246" t="s">
        <v>319</v>
      </c>
      <c r="C10" s="422" t="s">
        <v>355</v>
      </c>
      <c r="D10" s="235" t="s">
        <v>327</v>
      </c>
      <c r="E10" s="422" t="s">
        <v>351</v>
      </c>
      <c r="F10" s="420" t="s">
        <v>153</v>
      </c>
      <c r="G10" s="420" t="s">
        <v>153</v>
      </c>
      <c r="H10" s="420" t="s">
        <v>153</v>
      </c>
      <c r="I10" s="420" t="s">
        <v>153</v>
      </c>
      <c r="J10" s="421" t="s">
        <v>322</v>
      </c>
    </row>
    <row r="11" spans="1:10" ht="82.5" customHeight="1" x14ac:dyDescent="0.25">
      <c r="A11" s="428"/>
      <c r="B11" s="246" t="s">
        <v>384</v>
      </c>
      <c r="C11" s="422"/>
      <c r="D11" s="247" t="s">
        <v>326</v>
      </c>
      <c r="E11" s="422"/>
      <c r="F11" s="420"/>
      <c r="G11" s="420"/>
      <c r="H11" s="420"/>
      <c r="I11" s="420"/>
      <c r="J11" s="421"/>
    </row>
    <row r="12" spans="1:10" ht="73.5" customHeight="1" x14ac:dyDescent="0.25">
      <c r="A12" s="428"/>
      <c r="B12" s="246" t="s">
        <v>394</v>
      </c>
      <c r="C12" s="422"/>
      <c r="D12" s="235" t="s">
        <v>349</v>
      </c>
      <c r="E12" s="422"/>
      <c r="F12" s="420"/>
      <c r="G12" s="420"/>
      <c r="H12" s="420"/>
      <c r="I12" s="420"/>
      <c r="J12" s="421"/>
    </row>
    <row r="13" spans="1:10" ht="88.5" customHeight="1" x14ac:dyDescent="0.25">
      <c r="A13" s="428" t="s">
        <v>345</v>
      </c>
      <c r="B13" s="431" t="s">
        <v>382</v>
      </c>
      <c r="C13" s="422" t="s">
        <v>334</v>
      </c>
      <c r="D13" s="246" t="s">
        <v>395</v>
      </c>
      <c r="E13" s="422" t="s">
        <v>371</v>
      </c>
      <c r="F13" s="418" t="s">
        <v>154</v>
      </c>
      <c r="G13" s="418" t="s">
        <v>154</v>
      </c>
      <c r="H13" s="418" t="s">
        <v>154</v>
      </c>
      <c r="I13" s="418" t="s">
        <v>154</v>
      </c>
      <c r="J13" s="419" t="s">
        <v>335</v>
      </c>
    </row>
    <row r="14" spans="1:10" ht="75.75" customHeight="1" x14ac:dyDescent="0.25">
      <c r="A14" s="428"/>
      <c r="B14" s="432"/>
      <c r="C14" s="422"/>
      <c r="D14" s="274" t="s">
        <v>332</v>
      </c>
      <c r="E14" s="422"/>
      <c r="F14" s="418"/>
      <c r="G14" s="418"/>
      <c r="H14" s="418"/>
      <c r="I14" s="418"/>
      <c r="J14" s="419"/>
    </row>
    <row r="15" spans="1:10" ht="74.25" customHeight="1" x14ac:dyDescent="0.25">
      <c r="A15" s="428" t="s">
        <v>378</v>
      </c>
      <c r="B15" s="429" t="s">
        <v>387</v>
      </c>
      <c r="C15" s="422" t="s">
        <v>333</v>
      </c>
      <c r="D15" s="222" t="s">
        <v>337</v>
      </c>
      <c r="E15" s="422" t="s">
        <v>357</v>
      </c>
      <c r="F15" s="418" t="s">
        <v>154</v>
      </c>
      <c r="G15" s="418" t="s">
        <v>154</v>
      </c>
      <c r="H15" s="418" t="s">
        <v>154</v>
      </c>
      <c r="I15" s="418" t="s">
        <v>154</v>
      </c>
      <c r="J15" s="419" t="s">
        <v>335</v>
      </c>
    </row>
    <row r="16" spans="1:10" ht="49.5" customHeight="1" x14ac:dyDescent="0.25">
      <c r="A16" s="428"/>
      <c r="B16" s="430"/>
      <c r="C16" s="422"/>
      <c r="D16" s="274" t="s">
        <v>379</v>
      </c>
      <c r="E16" s="422"/>
      <c r="F16" s="418"/>
      <c r="G16" s="418"/>
      <c r="H16" s="418"/>
      <c r="I16" s="418"/>
      <c r="J16" s="419"/>
    </row>
    <row r="17" spans="1:10" ht="17.25" customHeight="1" x14ac:dyDescent="0.25">
      <c r="A17" s="423"/>
      <c r="B17" s="198"/>
      <c r="C17" s="426"/>
      <c r="D17" s="245"/>
      <c r="E17" s="426"/>
      <c r="F17" s="418"/>
      <c r="G17" s="418"/>
      <c r="H17" s="418"/>
      <c r="I17" s="418"/>
      <c r="J17" s="419"/>
    </row>
    <row r="18" spans="1:10" ht="15" customHeight="1" x14ac:dyDescent="0.25">
      <c r="A18" s="424"/>
      <c r="B18" s="245"/>
      <c r="C18" s="426"/>
      <c r="D18" s="245"/>
      <c r="E18" s="426"/>
      <c r="F18" s="418"/>
      <c r="G18" s="418"/>
      <c r="H18" s="418"/>
      <c r="I18" s="418"/>
      <c r="J18" s="419"/>
    </row>
    <row r="19" spans="1:10" ht="14.25" customHeight="1" x14ac:dyDescent="0.25">
      <c r="A19" s="425"/>
      <c r="B19" s="245"/>
      <c r="C19" s="426"/>
      <c r="D19" s="245"/>
      <c r="E19" s="427"/>
      <c r="F19" s="418"/>
      <c r="G19" s="418"/>
      <c r="H19" s="418"/>
      <c r="I19" s="418"/>
      <c r="J19" s="419"/>
    </row>
  </sheetData>
  <mergeCells count="45">
    <mergeCell ref="A1:A4"/>
    <mergeCell ref="J1:J4"/>
    <mergeCell ref="A6:J6"/>
    <mergeCell ref="F1:I1"/>
    <mergeCell ref="F2:I2"/>
    <mergeCell ref="F3:I3"/>
    <mergeCell ref="F4:I4"/>
    <mergeCell ref="B1:E1"/>
    <mergeCell ref="B2:E4"/>
    <mergeCell ref="A10:A12"/>
    <mergeCell ref="E10:E12"/>
    <mergeCell ref="F10:F12"/>
    <mergeCell ref="G10:G12"/>
    <mergeCell ref="A13:A14"/>
    <mergeCell ref="C13:C14"/>
    <mergeCell ref="B13:B14"/>
    <mergeCell ref="G17:G19"/>
    <mergeCell ref="H17:H19"/>
    <mergeCell ref="I17:I19"/>
    <mergeCell ref="J17:J19"/>
    <mergeCell ref="J13:J14"/>
    <mergeCell ref="G13:G14"/>
    <mergeCell ref="H13:H14"/>
    <mergeCell ref="I13:I14"/>
    <mergeCell ref="A17:A19"/>
    <mergeCell ref="C17:C19"/>
    <mergeCell ref="E17:E19"/>
    <mergeCell ref="F17:F19"/>
    <mergeCell ref="A15:A16"/>
    <mergeCell ref="C15:C16"/>
    <mergeCell ref="E15:E16"/>
    <mergeCell ref="F15:F16"/>
    <mergeCell ref="B15:B16"/>
    <mergeCell ref="B7:J7"/>
    <mergeCell ref="B8:J8"/>
    <mergeCell ref="G15:G16"/>
    <mergeCell ref="H15:H16"/>
    <mergeCell ref="I15:I16"/>
    <mergeCell ref="J15:J16"/>
    <mergeCell ref="H10:H12"/>
    <mergeCell ref="I10:I12"/>
    <mergeCell ref="J10:J12"/>
    <mergeCell ref="C10:C12"/>
    <mergeCell ref="E13:E14"/>
    <mergeCell ref="F13:F14"/>
  </mergeCells>
  <pageMargins left="0.70866141732283472" right="0.70866141732283472" top="0.74803149606299213" bottom="0.74803149606299213" header="0.31496062992125984" footer="0.31496062992125984"/>
  <pageSetup paperSize="5" scale="60" orientation="landscape" verticalDpi="300" r:id="rId1"/>
  <rowBreaks count="1" manualBreakCount="1">
    <brk id="1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9"/>
  <sheetViews>
    <sheetView topLeftCell="A9" zoomScale="120" zoomScaleNormal="120" workbookViewId="0">
      <pane ySplit="1" topLeftCell="A14" activePane="bottomLeft" state="frozen"/>
      <selection activeCell="A9" sqref="A9"/>
      <selection pane="bottomLeft" activeCell="B15" sqref="B15:B16"/>
    </sheetView>
  </sheetViews>
  <sheetFormatPr baseColWidth="10" defaultColWidth="11.42578125" defaultRowHeight="15" x14ac:dyDescent="0.25"/>
  <cols>
    <col min="1" max="1" width="31" customWidth="1"/>
    <col min="2" max="2" width="47.42578125" customWidth="1"/>
    <col min="3" max="3" width="27.28515625" customWidth="1"/>
    <col min="4" max="4" width="31.85546875" customWidth="1"/>
    <col min="5" max="5" width="15" customWidth="1"/>
    <col min="6" max="6" width="14.5703125" customWidth="1"/>
  </cols>
  <sheetData>
    <row r="1" spans="1:6" ht="28.5" customHeight="1" x14ac:dyDescent="0.25">
      <c r="A1" s="318"/>
      <c r="B1" s="305" t="s">
        <v>0</v>
      </c>
      <c r="C1" s="305"/>
      <c r="D1" s="403" t="s">
        <v>1</v>
      </c>
      <c r="E1" s="403"/>
      <c r="F1" s="325"/>
    </row>
    <row r="2" spans="1:6" x14ac:dyDescent="0.25">
      <c r="A2" s="319"/>
      <c r="B2" s="305" t="s">
        <v>84</v>
      </c>
      <c r="C2" s="305"/>
      <c r="D2" s="403" t="s">
        <v>31</v>
      </c>
      <c r="E2" s="403"/>
      <c r="F2" s="326"/>
    </row>
    <row r="3" spans="1:6" ht="15" customHeight="1" x14ac:dyDescent="0.25">
      <c r="A3" s="319"/>
      <c r="B3" s="305"/>
      <c r="C3" s="305"/>
      <c r="D3" s="403" t="s">
        <v>4</v>
      </c>
      <c r="E3" s="403"/>
      <c r="F3" s="326"/>
    </row>
    <row r="4" spans="1:6" ht="15.75" thickBot="1" x14ac:dyDescent="0.3">
      <c r="A4" s="320"/>
      <c r="B4" s="305"/>
      <c r="C4" s="305"/>
      <c r="D4" s="403" t="s">
        <v>5</v>
      </c>
      <c r="E4" s="403"/>
      <c r="F4" s="327"/>
    </row>
    <row r="5" spans="1:6" ht="15.75" thickBot="1" x14ac:dyDescent="0.3"/>
    <row r="6" spans="1:6" s="70" customFormat="1" ht="15.75" x14ac:dyDescent="0.25">
      <c r="A6" s="332" t="s">
        <v>85</v>
      </c>
      <c r="B6" s="333"/>
      <c r="C6" s="333"/>
      <c r="D6" s="433"/>
      <c r="E6" s="433"/>
      <c r="F6" s="334"/>
    </row>
    <row r="7" spans="1:6" s="70" customFormat="1" ht="25.5" customHeight="1" x14ac:dyDescent="0.25">
      <c r="A7" s="22" t="s">
        <v>7</v>
      </c>
      <c r="B7" s="455"/>
      <c r="C7" s="455"/>
      <c r="D7" s="455"/>
      <c r="E7" s="455"/>
      <c r="F7" s="455"/>
    </row>
    <row r="8" spans="1:6" s="70" customFormat="1" ht="40.5" customHeight="1" x14ac:dyDescent="0.25">
      <c r="A8" s="21" t="s">
        <v>9</v>
      </c>
      <c r="B8" s="455"/>
      <c r="C8" s="455"/>
      <c r="D8" s="455"/>
      <c r="E8" s="455"/>
      <c r="F8" s="455"/>
    </row>
    <row r="9" spans="1:6" ht="39.75" customHeight="1" x14ac:dyDescent="0.25">
      <c r="A9" s="71" t="s">
        <v>78</v>
      </c>
      <c r="B9" s="71" t="s">
        <v>86</v>
      </c>
      <c r="C9" s="71" t="s">
        <v>87</v>
      </c>
      <c r="D9" s="72" t="s">
        <v>88</v>
      </c>
      <c r="E9" s="453" t="s">
        <v>89</v>
      </c>
      <c r="F9" s="453"/>
    </row>
    <row r="10" spans="1:6" ht="76.5" customHeight="1" x14ac:dyDescent="0.25">
      <c r="A10" s="452" t="str">
        <f>+'IDENTIFICACION(GyC)'!E10:E12</f>
        <v>Utilizacion de influencias en la entrega o suministro de materiales o insumos y/o ayudas humanitarias en beneficio de un tercero</v>
      </c>
      <c r="B10" s="373" t="s">
        <v>420</v>
      </c>
      <c r="C10" s="454" t="s">
        <v>322</v>
      </c>
      <c r="D10" s="221" t="s">
        <v>323</v>
      </c>
      <c r="E10" s="422" t="s">
        <v>327</v>
      </c>
      <c r="F10" s="422"/>
    </row>
    <row r="11" spans="1:6" ht="76.5" customHeight="1" x14ac:dyDescent="0.25">
      <c r="A11" s="452"/>
      <c r="B11" s="373"/>
      <c r="C11" s="454"/>
      <c r="D11" s="247" t="s">
        <v>324</v>
      </c>
      <c r="E11" s="456" t="s">
        <v>320</v>
      </c>
      <c r="F11" s="457"/>
    </row>
    <row r="12" spans="1:6" ht="87" customHeight="1" x14ac:dyDescent="0.25">
      <c r="A12" s="452"/>
      <c r="B12" s="373"/>
      <c r="C12" s="454"/>
      <c r="D12" s="221" t="s">
        <v>394</v>
      </c>
      <c r="E12" s="456" t="s">
        <v>321</v>
      </c>
      <c r="F12" s="457"/>
    </row>
    <row r="13" spans="1:6" ht="57" customHeight="1" x14ac:dyDescent="0.25">
      <c r="A13" s="443" t="str">
        <f>'IDENTIFICACION(GyC)'!$E$13</f>
        <v xml:space="preserve">Incumplimiento  en la ejecución de  Planes, Programas y Proyectos,  priorizados en el Plan de Desarrollo  </v>
      </c>
      <c r="B13" s="445" t="s">
        <v>391</v>
      </c>
      <c r="C13" s="447" t="s">
        <v>352</v>
      </c>
      <c r="D13" s="443" t="str">
        <f>'IDENTIFICACION(GyC)'!$B$13</f>
        <v xml:space="preserve">Falta de continuidad en la ejecución de  planes y  políticas ambientales. </v>
      </c>
      <c r="E13" s="450" t="str">
        <f>'IDENTIFICACION(GyC)'!$D$13</f>
        <v>Perdida de credibilidad ante la comunidad beneficiaria de los programas y proyectos.</v>
      </c>
      <c r="F13" s="450"/>
    </row>
    <row r="14" spans="1:6" ht="75" customHeight="1" x14ac:dyDescent="0.25">
      <c r="A14" s="444"/>
      <c r="B14" s="449"/>
      <c r="C14" s="448"/>
      <c r="D14" s="451"/>
      <c r="E14" s="373" t="str">
        <f>'IDENTIFICACION(GyC)'!$D$14</f>
        <v>Incumplimiento de metas pactadas en el Plan Indicativo</v>
      </c>
      <c r="F14" s="373"/>
    </row>
    <row r="15" spans="1:6" ht="79.5" customHeight="1" x14ac:dyDescent="0.25">
      <c r="A15" s="443" t="str">
        <f>'IDENTIFICACION(GyC)'!$E$15</f>
        <v xml:space="preserve">Desactualización de la base de datos, de información estadística e indicadores ambientales y de gestión </v>
      </c>
      <c r="B15" s="445" t="s">
        <v>421</v>
      </c>
      <c r="C15" s="447" t="s">
        <v>360</v>
      </c>
      <c r="D15" s="429" t="s">
        <v>387</v>
      </c>
      <c r="E15" s="364" t="str">
        <f>'IDENTIFICACION(GyC)'!$D$15</f>
        <v>Deficiencia en la implementacion de programas y proyectos</v>
      </c>
      <c r="F15" s="365"/>
    </row>
    <row r="16" spans="1:6" ht="49.5" customHeight="1" x14ac:dyDescent="0.25">
      <c r="A16" s="444"/>
      <c r="B16" s="446"/>
      <c r="C16" s="448"/>
      <c r="D16" s="430"/>
      <c r="E16" s="364" t="s">
        <v>379</v>
      </c>
      <c r="F16" s="365"/>
    </row>
    <row r="17" spans="1:6" ht="24" customHeight="1" x14ac:dyDescent="0.25">
      <c r="A17" s="435"/>
      <c r="B17" s="438"/>
      <c r="C17" s="439"/>
      <c r="D17" s="245"/>
      <c r="E17" s="442"/>
      <c r="F17" s="442"/>
    </row>
    <row r="18" spans="1:6" ht="24.75" customHeight="1" x14ac:dyDescent="0.25">
      <c r="A18" s="436"/>
      <c r="B18" s="438"/>
      <c r="C18" s="439"/>
      <c r="D18" s="245"/>
      <c r="E18" s="440"/>
      <c r="F18" s="441"/>
    </row>
    <row r="19" spans="1:6" ht="19.5" customHeight="1" x14ac:dyDescent="0.25">
      <c r="A19" s="437"/>
      <c r="B19" s="438"/>
      <c r="C19" s="439"/>
      <c r="D19" s="245"/>
      <c r="E19" s="442"/>
      <c r="F19" s="442"/>
    </row>
  </sheetData>
  <mergeCells count="36">
    <mergeCell ref="A1:A4"/>
    <mergeCell ref="B1:C1"/>
    <mergeCell ref="D1:E1"/>
    <mergeCell ref="F1:F4"/>
    <mergeCell ref="B2:C4"/>
    <mergeCell ref="D2:E2"/>
    <mergeCell ref="D3:E3"/>
    <mergeCell ref="D4:E4"/>
    <mergeCell ref="A6:F6"/>
    <mergeCell ref="A10:A12"/>
    <mergeCell ref="B10:B12"/>
    <mergeCell ref="E9:F9"/>
    <mergeCell ref="E10:F10"/>
    <mergeCell ref="C10:C12"/>
    <mergeCell ref="B7:F7"/>
    <mergeCell ref="B8:F8"/>
    <mergeCell ref="E12:F12"/>
    <mergeCell ref="E11:F11"/>
    <mergeCell ref="E14:F14"/>
    <mergeCell ref="A15:A16"/>
    <mergeCell ref="B15:B16"/>
    <mergeCell ref="C15:C16"/>
    <mergeCell ref="A13:A14"/>
    <mergeCell ref="B13:B14"/>
    <mergeCell ref="C13:C14"/>
    <mergeCell ref="E15:F15"/>
    <mergeCell ref="E13:F13"/>
    <mergeCell ref="E16:F16"/>
    <mergeCell ref="D13:D14"/>
    <mergeCell ref="D15:D16"/>
    <mergeCell ref="A17:A19"/>
    <mergeCell ref="B17:B19"/>
    <mergeCell ref="C17:C19"/>
    <mergeCell ref="E18:F18"/>
    <mergeCell ref="E17:F17"/>
    <mergeCell ref="E19:F19"/>
  </mergeCells>
  <pageMargins left="0.70866141732283472" right="0.70866141732283472" top="0.74803149606299213" bottom="0.74803149606299213" header="0.31496062992125984" footer="0.31496062992125984"/>
  <pageSetup paperSize="5" scale="85"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1"/>
  <sheetViews>
    <sheetView topLeftCell="A9" zoomScale="120" zoomScaleNormal="120" workbookViewId="0">
      <pane ySplit="1" topLeftCell="A10" activePane="bottomLeft" state="frozen"/>
      <selection activeCell="A9" sqref="A9"/>
      <selection pane="bottomLeft" activeCell="K13" sqref="K13"/>
    </sheetView>
  </sheetViews>
  <sheetFormatPr baseColWidth="10" defaultColWidth="11.42578125" defaultRowHeight="15" x14ac:dyDescent="0.25"/>
  <cols>
    <col min="1" max="1" width="31.7109375" customWidth="1"/>
    <col min="2" max="2" width="21.7109375" customWidth="1"/>
    <col min="3" max="17" width="4" customWidth="1"/>
    <col min="18" max="18" width="7" customWidth="1"/>
    <col min="19" max="19" width="15.28515625" customWidth="1"/>
    <col min="20" max="20" width="18.85546875" customWidth="1"/>
  </cols>
  <sheetData>
    <row r="1" spans="1:20" ht="27.75" customHeight="1" x14ac:dyDescent="0.25">
      <c r="A1" s="318"/>
      <c r="B1" s="321" t="s">
        <v>0</v>
      </c>
      <c r="C1" s="322"/>
      <c r="D1" s="322"/>
      <c r="E1" s="322"/>
      <c r="F1" s="322"/>
      <c r="G1" s="322"/>
      <c r="H1" s="322"/>
      <c r="I1" s="322"/>
      <c r="J1" s="322"/>
      <c r="K1" s="322"/>
      <c r="L1" s="322"/>
      <c r="M1" s="322"/>
      <c r="N1" s="322"/>
      <c r="O1" s="322"/>
      <c r="P1" s="463"/>
      <c r="Q1" s="403" t="s">
        <v>91</v>
      </c>
      <c r="R1" s="403"/>
      <c r="S1" s="403"/>
      <c r="T1" s="325"/>
    </row>
    <row r="2" spans="1:20" ht="20.25" customHeight="1" x14ac:dyDescent="0.25">
      <c r="A2" s="319"/>
      <c r="B2" s="323"/>
      <c r="C2" s="324"/>
      <c r="D2" s="324"/>
      <c r="E2" s="324"/>
      <c r="F2" s="324"/>
      <c r="G2" s="324"/>
      <c r="H2" s="324"/>
      <c r="I2" s="324"/>
      <c r="J2" s="324"/>
      <c r="K2" s="324"/>
      <c r="L2" s="324"/>
      <c r="M2" s="324"/>
      <c r="N2" s="324"/>
      <c r="O2" s="324"/>
      <c r="P2" s="383"/>
      <c r="Q2" s="403" t="s">
        <v>31</v>
      </c>
      <c r="R2" s="403"/>
      <c r="S2" s="403"/>
      <c r="T2" s="326"/>
    </row>
    <row r="3" spans="1:20" ht="18.75" customHeight="1" x14ac:dyDescent="0.25">
      <c r="A3" s="319"/>
      <c r="B3" s="328" t="s">
        <v>92</v>
      </c>
      <c r="C3" s="329"/>
      <c r="D3" s="329"/>
      <c r="E3" s="329"/>
      <c r="F3" s="329"/>
      <c r="G3" s="329"/>
      <c r="H3" s="329"/>
      <c r="I3" s="329"/>
      <c r="J3" s="329"/>
      <c r="K3" s="329"/>
      <c r="L3" s="329"/>
      <c r="M3" s="329"/>
      <c r="N3" s="329"/>
      <c r="O3" s="329"/>
      <c r="P3" s="382"/>
      <c r="Q3" s="403" t="s">
        <v>4</v>
      </c>
      <c r="R3" s="403"/>
      <c r="S3" s="403"/>
      <c r="T3" s="326"/>
    </row>
    <row r="4" spans="1:20" ht="19.5" customHeight="1" thickBot="1" x14ac:dyDescent="0.3">
      <c r="A4" s="320"/>
      <c r="B4" s="330"/>
      <c r="C4" s="331"/>
      <c r="D4" s="331"/>
      <c r="E4" s="331"/>
      <c r="F4" s="331"/>
      <c r="G4" s="331"/>
      <c r="H4" s="331"/>
      <c r="I4" s="331"/>
      <c r="J4" s="331"/>
      <c r="K4" s="331"/>
      <c r="L4" s="331"/>
      <c r="M4" s="331"/>
      <c r="N4" s="331"/>
      <c r="O4" s="331"/>
      <c r="P4" s="464"/>
      <c r="Q4" s="403" t="s">
        <v>5</v>
      </c>
      <c r="R4" s="403"/>
      <c r="S4" s="403"/>
      <c r="T4" s="327"/>
    </row>
    <row r="5" spans="1:20" ht="15.75" thickBot="1" x14ac:dyDescent="0.3"/>
    <row r="6" spans="1:20" ht="15.75" x14ac:dyDescent="0.25">
      <c r="A6" s="473" t="s">
        <v>93</v>
      </c>
      <c r="B6" s="474"/>
      <c r="C6" s="474"/>
      <c r="D6" s="474"/>
      <c r="E6" s="474"/>
      <c r="F6" s="474"/>
      <c r="G6" s="474"/>
      <c r="H6" s="474"/>
      <c r="I6" s="474"/>
      <c r="J6" s="474"/>
      <c r="K6" s="474"/>
      <c r="L6" s="474"/>
      <c r="M6" s="474"/>
      <c r="N6" s="474"/>
      <c r="O6" s="475"/>
      <c r="P6" s="475"/>
      <c r="Q6" s="475"/>
      <c r="R6" s="475"/>
      <c r="S6" s="475"/>
      <c r="T6" s="476"/>
    </row>
    <row r="7" spans="1:20" ht="33" customHeight="1" x14ac:dyDescent="0.25">
      <c r="A7" s="98" t="s">
        <v>7</v>
      </c>
      <c r="B7" s="460"/>
      <c r="C7" s="461"/>
      <c r="D7" s="461"/>
      <c r="E7" s="461"/>
      <c r="F7" s="461"/>
      <c r="G7" s="461"/>
      <c r="H7" s="461"/>
      <c r="I7" s="461"/>
      <c r="J7" s="461"/>
      <c r="K7" s="461"/>
      <c r="L7" s="461"/>
      <c r="M7" s="461"/>
      <c r="N7" s="461"/>
      <c r="O7" s="461"/>
      <c r="P7" s="461"/>
      <c r="Q7" s="461"/>
      <c r="R7" s="461"/>
      <c r="S7" s="461"/>
      <c r="T7" s="462"/>
    </row>
    <row r="8" spans="1:20" ht="33" customHeight="1" x14ac:dyDescent="0.25">
      <c r="A8" s="99" t="s">
        <v>9</v>
      </c>
      <c r="B8" s="460"/>
      <c r="C8" s="461"/>
      <c r="D8" s="461"/>
      <c r="E8" s="461"/>
      <c r="F8" s="461"/>
      <c r="G8" s="461"/>
      <c r="H8" s="461"/>
      <c r="I8" s="461"/>
      <c r="J8" s="461"/>
      <c r="K8" s="461"/>
      <c r="L8" s="461"/>
      <c r="M8" s="461"/>
      <c r="N8" s="461"/>
      <c r="O8" s="461"/>
      <c r="P8" s="461"/>
      <c r="Q8" s="461"/>
      <c r="R8" s="461"/>
      <c r="S8" s="461"/>
      <c r="T8" s="462"/>
    </row>
    <row r="9" spans="1:20" ht="42.75" customHeight="1" x14ac:dyDescent="0.25">
      <c r="A9" s="465" t="s">
        <v>78</v>
      </c>
      <c r="B9" s="465"/>
      <c r="C9" s="467" t="s">
        <v>94</v>
      </c>
      <c r="D9" s="468"/>
      <c r="E9" s="468"/>
      <c r="F9" s="468"/>
      <c r="G9" s="468"/>
      <c r="H9" s="468"/>
      <c r="I9" s="468"/>
      <c r="J9" s="468"/>
      <c r="K9" s="468"/>
      <c r="L9" s="468"/>
      <c r="M9" s="468"/>
      <c r="N9" s="468"/>
      <c r="O9" s="468"/>
      <c r="P9" s="468"/>
      <c r="Q9" s="468"/>
      <c r="R9" s="468"/>
      <c r="S9" s="468"/>
      <c r="T9" s="468"/>
    </row>
    <row r="10" spans="1:20" ht="25.5" customHeight="1" x14ac:dyDescent="0.25">
      <c r="A10" s="466"/>
      <c r="B10" s="466"/>
      <c r="C10" s="109" t="s">
        <v>47</v>
      </c>
      <c r="D10" s="109" t="s">
        <v>48</v>
      </c>
      <c r="E10" s="109" t="s">
        <v>49</v>
      </c>
      <c r="F10" s="109" t="s">
        <v>50</v>
      </c>
      <c r="G10" s="109" t="s">
        <v>51</v>
      </c>
      <c r="H10" s="109" t="s">
        <v>52</v>
      </c>
      <c r="I10" s="109" t="s">
        <v>53</v>
      </c>
      <c r="J10" s="109" t="s">
        <v>54</v>
      </c>
      <c r="K10" s="109" t="s">
        <v>55</v>
      </c>
      <c r="L10" s="109" t="s">
        <v>56</v>
      </c>
      <c r="M10" s="109" t="s">
        <v>57</v>
      </c>
      <c r="N10" s="109" t="s">
        <v>58</v>
      </c>
      <c r="O10" s="109" t="s">
        <v>59</v>
      </c>
      <c r="P10" s="109" t="s">
        <v>60</v>
      </c>
      <c r="Q10" s="109" t="s">
        <v>61</v>
      </c>
      <c r="R10" s="109" t="s">
        <v>62</v>
      </c>
      <c r="S10" s="100" t="s">
        <v>63</v>
      </c>
      <c r="T10" s="110" t="s">
        <v>95</v>
      </c>
    </row>
    <row r="11" spans="1:20" ht="55.5" customHeight="1" x14ac:dyDescent="0.25">
      <c r="A11" s="469" t="str">
        <f>+DESCRIPCION!A10</f>
        <v>Utilizacion de influencias en la entrega o suministro de materiales o insumos y/o ayudas humanitarias en beneficio de un tercero</v>
      </c>
      <c r="B11" s="470"/>
      <c r="C11" s="204">
        <v>3</v>
      </c>
      <c r="D11" s="204">
        <v>5</v>
      </c>
      <c r="E11" s="204">
        <v>5</v>
      </c>
      <c r="F11" s="204">
        <v>5</v>
      </c>
      <c r="G11" s="204">
        <v>2</v>
      </c>
      <c r="H11" s="204">
        <v>2</v>
      </c>
      <c r="I11" s="204">
        <v>2</v>
      </c>
      <c r="J11" s="204">
        <v>3</v>
      </c>
      <c r="K11" s="204">
        <v>4</v>
      </c>
      <c r="L11" s="193"/>
      <c r="M11" s="193"/>
      <c r="N11" s="193"/>
      <c r="O11" s="193"/>
      <c r="P11" s="193"/>
      <c r="Q11" s="193"/>
      <c r="R11" s="205">
        <f>SUM(C11:Q11)</f>
        <v>31</v>
      </c>
      <c r="S11" s="206">
        <f>IF(ISERROR(AVERAGE(C11:Q11)),0,AVERAGE(C11:Q11))</f>
        <v>3.4444444444444446</v>
      </c>
      <c r="T11" s="207" t="str">
        <f>IF(AND(S11&gt;=1,S11&lt;2),"Rara Vez",IF(AND(S11&gt;=2,S11&lt;3),"Improbable",IF(AND(S11&gt;=3,S11&lt;4),"Posible",IF(AND(S11&gt;=4,S11&lt;5),"Probable",IF(AND(S11=5),"Casi Seguro"," ")))))</f>
        <v>Posible</v>
      </c>
    </row>
    <row r="12" spans="1:20" ht="48" customHeight="1" x14ac:dyDescent="0.25">
      <c r="A12" s="471" t="str">
        <f>+DESCRIPCION!A13</f>
        <v xml:space="preserve">Incumplimiento  en la ejecución de  Planes, Programas y Proyectos,  priorizados en el Plan de Desarrollo  </v>
      </c>
      <c r="B12" s="472"/>
      <c r="C12" s="204">
        <v>3</v>
      </c>
      <c r="D12" s="204">
        <v>4</v>
      </c>
      <c r="E12" s="204">
        <v>3</v>
      </c>
      <c r="F12" s="204">
        <v>4</v>
      </c>
      <c r="G12" s="204">
        <v>3</v>
      </c>
      <c r="H12" s="103">
        <v>3</v>
      </c>
      <c r="I12" s="103">
        <v>3</v>
      </c>
      <c r="J12" s="103">
        <v>3</v>
      </c>
      <c r="K12" s="103">
        <v>3</v>
      </c>
      <c r="L12" s="103"/>
      <c r="M12" s="103"/>
      <c r="N12" s="103"/>
      <c r="O12" s="103"/>
      <c r="P12" s="103"/>
      <c r="Q12" s="103"/>
      <c r="R12" s="205">
        <f t="shared" ref="R12:R21" si="0">SUM(C12:Q12)</f>
        <v>29</v>
      </c>
      <c r="S12" s="206">
        <f t="shared" ref="S12:S21" si="1">IF(ISERROR(AVERAGE(C12:Q12)),0,AVERAGE(C12:Q12))</f>
        <v>3.2222222222222223</v>
      </c>
      <c r="T12" s="207" t="str">
        <f t="shared" ref="T12:T21" si="2">IF(AND(S12&gt;=1,S12&lt;2),"Rara Vez",IF(AND(S12&gt;=2,S12&lt;3),"Improbable",IF(AND(S12&gt;=3,S12&lt;4),"Posible",IF(AND(S12&gt;=4,S12&lt;5),"Probable",IF(AND(S12=5),"Casi Seguro"," ")))))</f>
        <v>Posible</v>
      </c>
    </row>
    <row r="13" spans="1:20" ht="64.5" customHeight="1" x14ac:dyDescent="0.25">
      <c r="A13" s="471" t="str">
        <f>+DESCRIPCION!A15</f>
        <v xml:space="preserve">Desactualización de la base de datos, de información estadística e indicadores ambientales y de gestión </v>
      </c>
      <c r="B13" s="472"/>
      <c r="C13" s="204">
        <v>4</v>
      </c>
      <c r="D13" s="204">
        <v>3</v>
      </c>
      <c r="E13" s="204">
        <v>4</v>
      </c>
      <c r="F13" s="204">
        <v>4</v>
      </c>
      <c r="G13" s="204">
        <v>4</v>
      </c>
      <c r="H13" s="103">
        <v>5</v>
      </c>
      <c r="I13" s="103">
        <v>4</v>
      </c>
      <c r="J13" s="103">
        <v>4</v>
      </c>
      <c r="K13" s="103">
        <v>4</v>
      </c>
      <c r="L13" s="103"/>
      <c r="M13" s="103"/>
      <c r="N13" s="103"/>
      <c r="O13" s="103"/>
      <c r="P13" s="103"/>
      <c r="Q13" s="103"/>
      <c r="R13" s="205">
        <f t="shared" si="0"/>
        <v>36</v>
      </c>
      <c r="S13" s="206">
        <f t="shared" si="1"/>
        <v>4</v>
      </c>
      <c r="T13" s="207" t="str">
        <f t="shared" si="2"/>
        <v>Probable</v>
      </c>
    </row>
    <row r="14" spans="1:20" ht="48.75" customHeight="1" x14ac:dyDescent="0.25">
      <c r="A14" s="471"/>
      <c r="B14" s="472"/>
      <c r="C14" s="204"/>
      <c r="D14" s="204"/>
      <c r="E14" s="204"/>
      <c r="F14" s="204"/>
      <c r="G14" s="204"/>
      <c r="H14" s="103"/>
      <c r="I14" s="103"/>
      <c r="J14" s="103"/>
      <c r="K14" s="103"/>
      <c r="L14" s="103"/>
      <c r="M14" s="103"/>
      <c r="N14" s="103"/>
      <c r="O14" s="103"/>
      <c r="P14" s="103"/>
      <c r="Q14" s="103"/>
      <c r="R14" s="205">
        <f t="shared" si="0"/>
        <v>0</v>
      </c>
      <c r="S14" s="206">
        <f t="shared" si="1"/>
        <v>0</v>
      </c>
      <c r="T14" s="207" t="str">
        <f t="shared" si="2"/>
        <v xml:space="preserve"> </v>
      </c>
    </row>
    <row r="15" spans="1:20" ht="39.75" customHeight="1" x14ac:dyDescent="0.25">
      <c r="A15" s="458"/>
      <c r="B15" s="459"/>
      <c r="C15" s="103"/>
      <c r="D15" s="103"/>
      <c r="E15" s="103"/>
      <c r="F15" s="103"/>
      <c r="G15" s="103"/>
      <c r="H15" s="103"/>
      <c r="I15" s="103"/>
      <c r="J15" s="103"/>
      <c r="K15" s="103"/>
      <c r="L15" s="103"/>
      <c r="M15" s="103"/>
      <c r="N15" s="103"/>
      <c r="O15" s="103"/>
      <c r="P15" s="103"/>
      <c r="Q15" s="103"/>
      <c r="R15" s="106">
        <f t="shared" si="0"/>
        <v>0</v>
      </c>
      <c r="S15" s="107">
        <f t="shared" si="1"/>
        <v>0</v>
      </c>
      <c r="T15" s="54" t="str">
        <f t="shared" si="2"/>
        <v xml:space="preserve"> </v>
      </c>
    </row>
    <row r="16" spans="1:20" ht="39.75" customHeight="1" x14ac:dyDescent="0.25">
      <c r="A16" s="458"/>
      <c r="B16" s="459"/>
      <c r="C16" s="103"/>
      <c r="D16" s="103"/>
      <c r="E16" s="103"/>
      <c r="F16" s="103"/>
      <c r="G16" s="103"/>
      <c r="H16" s="103"/>
      <c r="I16" s="103"/>
      <c r="J16" s="103"/>
      <c r="K16" s="103"/>
      <c r="L16" s="103"/>
      <c r="M16" s="103"/>
      <c r="N16" s="103"/>
      <c r="O16" s="103"/>
      <c r="P16" s="103"/>
      <c r="Q16" s="103"/>
      <c r="R16" s="106">
        <f t="shared" si="0"/>
        <v>0</v>
      </c>
      <c r="S16" s="107">
        <f t="shared" si="1"/>
        <v>0</v>
      </c>
      <c r="T16" s="54" t="str">
        <f t="shared" si="2"/>
        <v xml:space="preserve"> </v>
      </c>
    </row>
    <row r="17" spans="1:20" ht="39.75" customHeight="1" x14ac:dyDescent="0.25">
      <c r="A17" s="458"/>
      <c r="B17" s="459"/>
      <c r="C17" s="103"/>
      <c r="D17" s="103"/>
      <c r="E17" s="103"/>
      <c r="F17" s="103"/>
      <c r="G17" s="103"/>
      <c r="H17" s="103"/>
      <c r="I17" s="103"/>
      <c r="J17" s="103"/>
      <c r="K17" s="103"/>
      <c r="L17" s="103"/>
      <c r="M17" s="103"/>
      <c r="N17" s="103"/>
      <c r="O17" s="103"/>
      <c r="P17" s="103"/>
      <c r="Q17" s="103"/>
      <c r="R17" s="106">
        <f t="shared" si="0"/>
        <v>0</v>
      </c>
      <c r="S17" s="107">
        <f t="shared" si="1"/>
        <v>0</v>
      </c>
      <c r="T17" s="54" t="str">
        <f t="shared" si="2"/>
        <v xml:space="preserve"> </v>
      </c>
    </row>
    <row r="18" spans="1:20" ht="39.75" customHeight="1" x14ac:dyDescent="0.25">
      <c r="A18" s="458"/>
      <c r="B18" s="459"/>
      <c r="C18" s="103"/>
      <c r="D18" s="103"/>
      <c r="E18" s="103"/>
      <c r="F18" s="103"/>
      <c r="G18" s="103"/>
      <c r="H18" s="103"/>
      <c r="I18" s="103"/>
      <c r="J18" s="103"/>
      <c r="K18" s="103"/>
      <c r="L18" s="103"/>
      <c r="M18" s="103"/>
      <c r="N18" s="103"/>
      <c r="O18" s="103"/>
      <c r="P18" s="103"/>
      <c r="Q18" s="103"/>
      <c r="R18" s="106">
        <f t="shared" si="0"/>
        <v>0</v>
      </c>
      <c r="S18" s="107">
        <f t="shared" si="1"/>
        <v>0</v>
      </c>
      <c r="T18" s="54" t="str">
        <f t="shared" si="2"/>
        <v xml:space="preserve"> </v>
      </c>
    </row>
    <row r="19" spans="1:20" ht="39.75" customHeight="1" x14ac:dyDescent="0.25">
      <c r="A19" s="458"/>
      <c r="B19" s="459"/>
      <c r="C19" s="103"/>
      <c r="D19" s="103"/>
      <c r="E19" s="103"/>
      <c r="F19" s="103"/>
      <c r="G19" s="103"/>
      <c r="H19" s="103"/>
      <c r="I19" s="103"/>
      <c r="J19" s="103"/>
      <c r="K19" s="103"/>
      <c r="L19" s="103"/>
      <c r="M19" s="103"/>
      <c r="N19" s="103"/>
      <c r="O19" s="103"/>
      <c r="P19" s="103"/>
      <c r="Q19" s="103"/>
      <c r="R19" s="106">
        <f t="shared" si="0"/>
        <v>0</v>
      </c>
      <c r="S19" s="107">
        <f t="shared" si="1"/>
        <v>0</v>
      </c>
      <c r="T19" s="54" t="str">
        <f t="shared" si="2"/>
        <v xml:space="preserve"> </v>
      </c>
    </row>
    <row r="20" spans="1:20" ht="39.75" customHeight="1" x14ac:dyDescent="0.25">
      <c r="A20" s="458"/>
      <c r="B20" s="459"/>
      <c r="C20" s="103"/>
      <c r="D20" s="103"/>
      <c r="E20" s="103"/>
      <c r="F20" s="103"/>
      <c r="G20" s="103"/>
      <c r="H20" s="103"/>
      <c r="I20" s="103"/>
      <c r="J20" s="103"/>
      <c r="K20" s="103"/>
      <c r="L20" s="103"/>
      <c r="M20" s="103"/>
      <c r="N20" s="103"/>
      <c r="O20" s="103"/>
      <c r="P20" s="103"/>
      <c r="Q20" s="103"/>
      <c r="R20" s="106">
        <f t="shared" si="0"/>
        <v>0</v>
      </c>
      <c r="S20" s="107">
        <f t="shared" si="1"/>
        <v>0</v>
      </c>
      <c r="T20" s="54" t="str">
        <f t="shared" si="2"/>
        <v xml:space="preserve"> </v>
      </c>
    </row>
    <row r="21" spans="1:20" ht="39.75" customHeight="1" x14ac:dyDescent="0.25">
      <c r="A21" s="458"/>
      <c r="B21" s="459"/>
      <c r="C21" s="103"/>
      <c r="D21" s="103"/>
      <c r="E21" s="103"/>
      <c r="F21" s="103"/>
      <c r="G21" s="103"/>
      <c r="H21" s="103"/>
      <c r="I21" s="103"/>
      <c r="J21" s="103"/>
      <c r="K21" s="103"/>
      <c r="L21" s="103"/>
      <c r="M21" s="103"/>
      <c r="N21" s="103"/>
      <c r="O21" s="103"/>
      <c r="P21" s="103"/>
      <c r="Q21" s="103"/>
      <c r="R21" s="106">
        <f t="shared" si="0"/>
        <v>0</v>
      </c>
      <c r="S21" s="107">
        <f t="shared" si="1"/>
        <v>0</v>
      </c>
      <c r="T21" s="54" t="str">
        <f t="shared" si="2"/>
        <v xml:space="preserve"> </v>
      </c>
    </row>
  </sheetData>
  <mergeCells count="24">
    <mergeCell ref="T1:T4"/>
    <mergeCell ref="A6:T6"/>
    <mergeCell ref="A14:B14"/>
    <mergeCell ref="Q1:S1"/>
    <mergeCell ref="Q2:S2"/>
    <mergeCell ref="Q3:S3"/>
    <mergeCell ref="Q4:S4"/>
    <mergeCell ref="A1:A4"/>
    <mergeCell ref="A20:B20"/>
    <mergeCell ref="A21:B21"/>
    <mergeCell ref="B7:T7"/>
    <mergeCell ref="B8:T8"/>
    <mergeCell ref="B1:P2"/>
    <mergeCell ref="B3:P4"/>
    <mergeCell ref="A9:B10"/>
    <mergeCell ref="C9:T9"/>
    <mergeCell ref="A15:B15"/>
    <mergeCell ref="A16:B16"/>
    <mergeCell ref="A17:B17"/>
    <mergeCell ref="A18:B18"/>
    <mergeCell ref="A19:B19"/>
    <mergeCell ref="A11:B11"/>
    <mergeCell ref="A12:B12"/>
    <mergeCell ref="A13:B13"/>
  </mergeCells>
  <dataValidations count="1">
    <dataValidation type="whole" allowBlank="1" showInputMessage="1" showErrorMessage="1" sqref="C11:Q21">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8"/>
  <sheetViews>
    <sheetView topLeftCell="A9" zoomScale="118" zoomScaleNormal="118" workbookViewId="0">
      <pane ySplit="1" topLeftCell="A10" activePane="bottomLeft" state="frozen"/>
      <selection activeCell="A9" sqref="A9"/>
      <selection pane="bottomLeft" activeCell="B12" sqref="B12"/>
    </sheetView>
  </sheetViews>
  <sheetFormatPr baseColWidth="10" defaultColWidth="11.42578125" defaultRowHeight="15" x14ac:dyDescent="0.25"/>
  <cols>
    <col min="1" max="1" width="34" customWidth="1"/>
    <col min="2" max="2" width="22.42578125" customWidth="1"/>
    <col min="3" max="3" width="24.140625" customWidth="1"/>
    <col min="4" max="4" width="32.7109375" customWidth="1"/>
    <col min="5" max="5" width="39.42578125" customWidth="1"/>
    <col min="6" max="6" width="17.85546875" customWidth="1"/>
  </cols>
  <sheetData>
    <row r="1" spans="1:6" ht="22.5" customHeight="1" x14ac:dyDescent="0.25">
      <c r="A1" s="482"/>
      <c r="B1" s="477" t="s">
        <v>0</v>
      </c>
      <c r="C1" s="322"/>
      <c r="D1" s="463"/>
      <c r="E1" s="61" t="s">
        <v>96</v>
      </c>
      <c r="F1" s="325"/>
    </row>
    <row r="2" spans="1:6" ht="15.75" customHeight="1" x14ac:dyDescent="0.25">
      <c r="A2" s="482"/>
      <c r="B2" s="478"/>
      <c r="C2" s="479"/>
      <c r="D2" s="480"/>
      <c r="E2" s="62" t="s">
        <v>2</v>
      </c>
      <c r="F2" s="326"/>
    </row>
    <row r="3" spans="1:6" ht="15" customHeight="1" x14ac:dyDescent="0.25">
      <c r="A3" s="482"/>
      <c r="B3" s="478" t="s">
        <v>97</v>
      </c>
      <c r="C3" s="479"/>
      <c r="D3" s="480"/>
      <c r="E3" s="62" t="s">
        <v>98</v>
      </c>
      <c r="F3" s="326"/>
    </row>
    <row r="4" spans="1:6" ht="15.75" customHeight="1" thickBot="1" x14ac:dyDescent="0.3">
      <c r="A4" s="482"/>
      <c r="B4" s="481"/>
      <c r="C4" s="331"/>
      <c r="D4" s="464"/>
      <c r="E4" s="63" t="s">
        <v>5</v>
      </c>
      <c r="F4" s="327"/>
    </row>
    <row r="6" spans="1:6" ht="33" customHeight="1" x14ac:dyDescent="0.25">
      <c r="A6" s="114" t="s">
        <v>7</v>
      </c>
      <c r="B6" s="460"/>
      <c r="C6" s="461"/>
      <c r="D6" s="461"/>
      <c r="E6" s="461"/>
      <c r="F6" s="461"/>
    </row>
    <row r="7" spans="1:6" ht="33" customHeight="1" x14ac:dyDescent="0.25">
      <c r="A7" s="115" t="s">
        <v>9</v>
      </c>
      <c r="B7" s="460"/>
      <c r="C7" s="461"/>
      <c r="D7" s="461"/>
      <c r="E7" s="461"/>
      <c r="F7" s="461"/>
    </row>
    <row r="8" spans="1:6" ht="15.75" thickBot="1" x14ac:dyDescent="0.3"/>
    <row r="9" spans="1:6" ht="51" customHeight="1" x14ac:dyDescent="0.25">
      <c r="A9" s="494" t="s">
        <v>99</v>
      </c>
      <c r="B9" s="489" t="s">
        <v>100</v>
      </c>
      <c r="C9" s="489" t="s">
        <v>101</v>
      </c>
      <c r="D9" s="489"/>
      <c r="E9" s="489"/>
      <c r="F9" s="491"/>
    </row>
    <row r="10" spans="1:6" x14ac:dyDescent="0.25">
      <c r="A10" s="495"/>
      <c r="B10" s="490"/>
      <c r="C10" s="490" t="s">
        <v>102</v>
      </c>
      <c r="D10" s="490"/>
      <c r="E10" s="492" t="s">
        <v>103</v>
      </c>
      <c r="F10" s="493"/>
    </row>
    <row r="11" spans="1:6" ht="174" customHeight="1" x14ac:dyDescent="0.25">
      <c r="A11" s="208" t="str">
        <f>PROBABILIDAD!A12</f>
        <v xml:space="preserve">Incumplimiento  en la ejecución de  Planes, Programas y Proyectos,  priorizados en el Plan de Desarrollo  </v>
      </c>
      <c r="B11" s="205" t="s">
        <v>167</v>
      </c>
      <c r="C11" s="486" t="str">
        <f>IF(B11="5. CATASTROFICO",+Hoja3!$C$28,IF(B11="4. MAYOR",+Hoja3!$C$29,IF(B11="3. MODERADO",+Hoja3!$C$30,IF(B11="2. MENOR",+Hoja3!$C$31,IF(B11="1.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1" s="486"/>
      <c r="E11" s="487" t="str">
        <f>IF(B11="5. CATASTROFICO",+Hoja3!$B$28,IF(B11="4. MAYOR",+Hoja3!$B$29,IF(B11="3. MODERADO",+Hoja3!$B$30,IF(B11="2. MENOR",+Hoja3!$B$31,IF(B11="1.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1" s="488"/>
    </row>
    <row r="12" spans="1:6" ht="174" customHeight="1" x14ac:dyDescent="0.25">
      <c r="A12" s="201" t="str">
        <f>PROBABILIDAD!A13</f>
        <v xml:space="preserve">Desactualización de la base de datos, de información estadística e indicadores ambientales y de gestión </v>
      </c>
      <c r="B12" s="106" t="s">
        <v>167</v>
      </c>
      <c r="C12" s="483" t="str">
        <f>IF(B12="5. CATASTROFICO",+Hoja3!$C$28,IF(B12="4. MAYOR",+Hoja3!$C$29,IF(B12="3. MODERADO",+Hoja3!$C$30,IF(B12="2. MENOR",+Hoja3!$C$31,IF(B12="1.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2" s="483"/>
      <c r="E12" s="484" t="str">
        <f>IF(B12="5. CATASTROFICO",+Hoja3!$B$28,IF(B12="4. MAYOR",+Hoja3!$B$29,IF(B12="3. MODERADO",+Hoja3!$B$30,IF(B12="2. MENOR",+Hoja3!$B$31,IF(B12="1.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2" s="485"/>
    </row>
    <row r="13" spans="1:6" ht="174" customHeight="1" x14ac:dyDescent="0.25">
      <c r="A13" s="201"/>
      <c r="B13" s="106"/>
      <c r="C13" s="483" t="str">
        <f>IF(B13="5. CATASTROFICO",+Hoja3!$C$28,IF(B13="4. MAYOR",+Hoja3!$C$29,IF(B13="3. MODERADO",+Hoja3!$C$30,IF(B13="2. MENOR",+Hoja3!$C$31,IF(B13="1. INSIGNIFICANTE",Hoja3!$C$32," ")))))</f>
        <v xml:space="preserve"> </v>
      </c>
      <c r="D13" s="483"/>
      <c r="E13" s="484" t="str">
        <f>IF(B13="5. CATASTROFICO",+Hoja3!$B$28,IF(B13="4. MAYOR",+Hoja3!$B$29,IF(B13="3. MODERADO",+Hoja3!$B$30,IF(B13="2. MENOR",+Hoja3!$B$31,IF(B13="1. INSIGNIFICANTE",Hoja3!$B$32," ")))))</f>
        <v xml:space="preserve"> </v>
      </c>
      <c r="F13" s="485"/>
    </row>
    <row r="14" spans="1:6" ht="174" customHeight="1" x14ac:dyDescent="0.25">
      <c r="A14" s="66"/>
      <c r="B14" s="106" t="s">
        <v>104</v>
      </c>
      <c r="C14" s="483" t="str">
        <f>IF(B14="5. CATASTROFICO",+Hoja3!$C$28,IF(B14="4. MAYOR",+Hoja3!$C$29,IF(B14="3. MODERADO",+Hoja3!$C$30,IF(B14="2. MENOR",+Hoja3!$C$31,IF(B14="1. INSIGNIFICANTE",Hoja3!$C$32," ")))))</f>
        <v xml:space="preserve"> </v>
      </c>
      <c r="D14" s="483"/>
      <c r="E14" s="484" t="str">
        <f>IF(B14="5. CATASTROFICO",+Hoja3!$B$28,IF(B14="4. MAYOR",+Hoja3!$B$29,IF(B14="3. MODERADO",+Hoja3!$B$30,IF(B14="2. MENOR",+Hoja3!$B$31,IF(B14="1. INSIGNIFICANTE",Hoja3!$B$32," ")))))</f>
        <v xml:space="preserve"> </v>
      </c>
      <c r="F14" s="485"/>
    </row>
    <row r="15" spans="1:6" ht="174" customHeight="1" x14ac:dyDescent="0.25">
      <c r="A15" s="66"/>
      <c r="B15" s="106" t="s">
        <v>104</v>
      </c>
      <c r="C15" s="483" t="str">
        <f>IF(B15="5. CATASTROFICO",+Hoja3!$C$28,IF(B15="4. MAYOR",+Hoja3!$C$29,IF(B15="3. MODERADO",+Hoja3!$C$30,IF(B15="2. MENOR",+Hoja3!$C$31,IF(B15="1. INSIGNIFICANTE",Hoja3!$C$32," ")))))</f>
        <v xml:space="preserve"> </v>
      </c>
      <c r="D15" s="483"/>
      <c r="E15" s="484" t="str">
        <f>IF(B15="5. CATASTROFICO",+Hoja3!$B$28,IF(B15="4. MAYOR",+Hoja3!$B$29,IF(B15="3. MODERADO",+Hoja3!$B$30,IF(B15="2. MENOR",+Hoja3!$B$31,IF(B15="1. INSIGNIFICANTE",Hoja3!$B$32," ")))))</f>
        <v xml:space="preserve"> </v>
      </c>
      <c r="F15" s="485"/>
    </row>
    <row r="16" spans="1:6" ht="174" customHeight="1" x14ac:dyDescent="0.25">
      <c r="A16" s="66"/>
      <c r="B16" s="106" t="s">
        <v>104</v>
      </c>
      <c r="C16" s="483" t="str">
        <f>IF(B16="5. CATASTROFICO",+Hoja3!$C$28,IF(B16="4. MAYOR",+Hoja3!$C$29,IF(B16="3. MODERADO",+Hoja3!$C$30,IF(B16="2. MENOR",+Hoja3!$C$31,IF(B16="1. INSIGNIFICANTE",Hoja3!$C$32," ")))))</f>
        <v xml:space="preserve"> </v>
      </c>
      <c r="D16" s="483"/>
      <c r="E16" s="484" t="str">
        <f>IF(B16="5. CATASTROFICO",+Hoja3!$B$28,IF(B16="4. MAYOR",+Hoja3!$B$29,IF(B16="3. MODERADO",+Hoja3!$B$30,IF(B16="2. MENOR",+Hoja3!$B$31,IF(B16="1. INSIGNIFICANTE",Hoja3!$B$32," ")))))</f>
        <v xml:space="preserve"> </v>
      </c>
      <c r="F16" s="485"/>
    </row>
    <row r="17" spans="1:6" ht="174" customHeight="1" x14ac:dyDescent="0.25">
      <c r="A17" s="66"/>
      <c r="B17" s="106" t="s">
        <v>104</v>
      </c>
      <c r="C17" s="483" t="str">
        <f>IF(B17="5. CATASTROFICO",+Hoja3!$C$28,IF(B17="4. MAYOR",+Hoja3!$C$29,IF(B17="3. MODERADO",+Hoja3!$C$30,IF(B17="2. MENOR",+Hoja3!$C$31,IF(B17="1. INSIGNIFICANTE",Hoja3!$C$32," ")))))</f>
        <v xml:space="preserve"> </v>
      </c>
      <c r="D17" s="483"/>
      <c r="E17" s="484" t="str">
        <f>IF(B17="5. CATASTROFICO",+Hoja3!$B$28,IF(B17="4. MAYOR",+Hoja3!$B$29,IF(B17="3. MODERADO",+Hoja3!$B$30,IF(B17="2. MENOR",+Hoja3!$B$31,IF(B17="1. INSIGNIFICANTE",Hoja3!$B$32," ")))))</f>
        <v xml:space="preserve"> </v>
      </c>
      <c r="F17" s="485"/>
    </row>
    <row r="18" spans="1:6" ht="174" customHeight="1" thickBot="1" x14ac:dyDescent="0.3">
      <c r="A18" s="67"/>
      <c r="B18" s="116" t="s">
        <v>104</v>
      </c>
      <c r="C18" s="496" t="str">
        <f>IF(B18="5. CATASTROFICO",+Hoja3!$C$28,IF(B18="4. MAYOR",+Hoja3!$C$29,IF(B18="3. MODERADO",+Hoja3!$C$30,IF(B18="2. MENOR",+Hoja3!$C$31,IF(B18="1. INSIGNIFICANTE",Hoja3!$C$32," ")))))</f>
        <v xml:space="preserve"> </v>
      </c>
      <c r="D18" s="496"/>
      <c r="E18" s="497" t="str">
        <f>IF(B18="5. CATASTROFICO",+Hoja3!$B$28,IF(B18="4. MAYOR",+Hoja3!$B$29,IF(B18="3. MODERADO",+Hoja3!$B$30,IF(B18="2. MENOR",+Hoja3!$B$31,IF(B18="1. INSIGNIFICANTE",Hoja3!$B$32," ")))))</f>
        <v xml:space="preserve"> </v>
      </c>
      <c r="F18" s="498"/>
    </row>
  </sheetData>
  <mergeCells count="27">
    <mergeCell ref="C13:D13"/>
    <mergeCell ref="C18:D18"/>
    <mergeCell ref="E18:F18"/>
    <mergeCell ref="E13:F13"/>
    <mergeCell ref="C14:D14"/>
    <mergeCell ref="E14:F14"/>
    <mergeCell ref="C15:D15"/>
    <mergeCell ref="E15:F15"/>
    <mergeCell ref="C16:D16"/>
    <mergeCell ref="E16:F16"/>
    <mergeCell ref="C17:D17"/>
    <mergeCell ref="E17:F1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topLeftCell="A25" zoomScale="110" zoomScaleNormal="110" workbookViewId="0">
      <selection activeCell="B7" sqref="B7:F7"/>
    </sheetView>
  </sheetViews>
  <sheetFormatPr baseColWidth="10" defaultColWidth="11.42578125" defaultRowHeight="15" x14ac:dyDescent="0.25"/>
  <cols>
    <col min="1" max="1" width="34" customWidth="1"/>
    <col min="2" max="2" width="91" customWidth="1"/>
    <col min="3" max="3" width="16.5703125" customWidth="1"/>
    <col min="4" max="4" width="10.28515625" customWidth="1"/>
    <col min="5" max="5" width="8.28515625" customWidth="1"/>
    <col min="6" max="6" width="15" customWidth="1"/>
  </cols>
  <sheetData>
    <row r="1" spans="1:6" ht="22.5" customHeight="1" x14ac:dyDescent="0.25">
      <c r="A1" s="511"/>
      <c r="B1" s="304" t="s">
        <v>0</v>
      </c>
      <c r="C1" s="523" t="s">
        <v>96</v>
      </c>
      <c r="D1" s="523"/>
      <c r="E1" s="523"/>
      <c r="F1" s="526"/>
    </row>
    <row r="2" spans="1:6" ht="15.75" customHeight="1" x14ac:dyDescent="0.25">
      <c r="A2" s="512"/>
      <c r="B2" s="305"/>
      <c r="C2" s="524" t="s">
        <v>2</v>
      </c>
      <c r="D2" s="524"/>
      <c r="E2" s="524"/>
      <c r="F2" s="527"/>
    </row>
    <row r="3" spans="1:6" ht="15" customHeight="1" x14ac:dyDescent="0.25">
      <c r="A3" s="512"/>
      <c r="B3" s="305" t="s">
        <v>105</v>
      </c>
      <c r="C3" s="524" t="s">
        <v>98</v>
      </c>
      <c r="D3" s="524"/>
      <c r="E3" s="524"/>
      <c r="F3" s="527"/>
    </row>
    <row r="4" spans="1:6" ht="15.75" customHeight="1" thickBot="1" x14ac:dyDescent="0.3">
      <c r="A4" s="513"/>
      <c r="B4" s="306"/>
      <c r="C4" s="525" t="s">
        <v>5</v>
      </c>
      <c r="D4" s="525"/>
      <c r="E4" s="525"/>
      <c r="F4" s="528"/>
    </row>
    <row r="6" spans="1:6" ht="33" customHeight="1" x14ac:dyDescent="0.25">
      <c r="A6" s="114" t="s">
        <v>7</v>
      </c>
      <c r="B6" s="297" t="s">
        <v>270</v>
      </c>
      <c r="C6" s="297"/>
      <c r="D6" s="297"/>
      <c r="E6" s="297"/>
      <c r="F6" s="298"/>
    </row>
    <row r="7" spans="1:6" ht="61.5" customHeight="1" x14ac:dyDescent="0.25">
      <c r="A7" s="115" t="s">
        <v>9</v>
      </c>
      <c r="B7" s="299" t="s">
        <v>361</v>
      </c>
      <c r="C7" s="299"/>
      <c r="D7" s="299"/>
      <c r="E7" s="299"/>
      <c r="F7" s="300"/>
    </row>
    <row r="8" spans="1:6" x14ac:dyDescent="0.25">
      <c r="A8" s="514"/>
      <c r="B8" s="514"/>
      <c r="C8" s="514"/>
      <c r="D8" s="514"/>
      <c r="E8" s="514"/>
      <c r="F8" s="514"/>
    </row>
    <row r="9" spans="1:6" ht="34.5" customHeight="1" x14ac:dyDescent="0.25">
      <c r="A9" s="502" t="s">
        <v>106</v>
      </c>
      <c r="B9" s="502" t="s">
        <v>107</v>
      </c>
      <c r="C9" s="502"/>
      <c r="D9" s="501" t="s">
        <v>108</v>
      </c>
      <c r="E9" s="501"/>
      <c r="F9" s="501" t="s">
        <v>109</v>
      </c>
    </row>
    <row r="10" spans="1:6" ht="21" customHeight="1" x14ac:dyDescent="0.25">
      <c r="A10" s="502"/>
      <c r="B10" s="502"/>
      <c r="C10" s="502"/>
      <c r="D10" s="118" t="s">
        <v>110</v>
      </c>
      <c r="E10" s="118" t="s">
        <v>111</v>
      </c>
      <c r="F10" s="501"/>
    </row>
    <row r="11" spans="1:6" ht="26.25" customHeight="1" x14ac:dyDescent="0.25">
      <c r="A11" s="515" t="str">
        <f>'IDENTIFICACION(GyC)'!$E$10</f>
        <v>Utilizacion de influencias en la entrega o suministro de materiales o insumos y/o ayudas humanitarias en beneficio de un tercero</v>
      </c>
      <c r="B11" s="505" t="s">
        <v>112</v>
      </c>
      <c r="C11" s="506"/>
      <c r="D11" s="192"/>
      <c r="E11" s="209" t="s">
        <v>153</v>
      </c>
      <c r="F11" s="518" t="str">
        <f>IF(D26="X","CATASTROFICO",IF(AND(D30&gt;0,D30&lt;=5),"MODERADO",IF(AND(D30&gt;=6,D30&lt;=11),"MAYOR",IF(AND(D30&gt;=12,D30&lt;=19),"CATASTROFICO"," "))))</f>
        <v>MODERADO</v>
      </c>
    </row>
    <row r="12" spans="1:6" ht="26.25" customHeight="1" x14ac:dyDescent="0.25">
      <c r="A12" s="516"/>
      <c r="B12" s="505" t="s">
        <v>113</v>
      </c>
      <c r="C12" s="506"/>
      <c r="D12" s="192"/>
      <c r="E12" s="209" t="s">
        <v>153</v>
      </c>
      <c r="F12" s="519"/>
    </row>
    <row r="13" spans="1:6" ht="26.25" customHeight="1" x14ac:dyDescent="0.25">
      <c r="A13" s="516"/>
      <c r="B13" s="505" t="s">
        <v>114</v>
      </c>
      <c r="C13" s="506"/>
      <c r="D13" s="192"/>
      <c r="E13" s="209" t="s">
        <v>153</v>
      </c>
      <c r="F13" s="519"/>
    </row>
    <row r="14" spans="1:6" ht="26.25" customHeight="1" x14ac:dyDescent="0.25">
      <c r="A14" s="516"/>
      <c r="B14" s="505" t="s">
        <v>115</v>
      </c>
      <c r="C14" s="506"/>
      <c r="D14" s="192"/>
      <c r="E14" s="209" t="s">
        <v>153</v>
      </c>
      <c r="F14" s="519"/>
    </row>
    <row r="15" spans="1:6" ht="26.25" customHeight="1" x14ac:dyDescent="0.25">
      <c r="A15" s="516"/>
      <c r="B15" s="505" t="s">
        <v>116</v>
      </c>
      <c r="C15" s="506"/>
      <c r="D15" s="209"/>
      <c r="E15" s="209" t="s">
        <v>153</v>
      </c>
      <c r="F15" s="519"/>
    </row>
    <row r="16" spans="1:6" ht="26.25" customHeight="1" x14ac:dyDescent="0.25">
      <c r="A16" s="516"/>
      <c r="B16" s="505" t="s">
        <v>117</v>
      </c>
      <c r="C16" s="506"/>
      <c r="D16" s="209"/>
      <c r="E16" s="209" t="s">
        <v>153</v>
      </c>
      <c r="F16" s="519"/>
    </row>
    <row r="17" spans="1:6" ht="26.25" customHeight="1" x14ac:dyDescent="0.25">
      <c r="A17" s="516"/>
      <c r="B17" s="505" t="s">
        <v>118</v>
      </c>
      <c r="C17" s="506"/>
      <c r="D17" s="209"/>
      <c r="E17" s="209" t="s">
        <v>153</v>
      </c>
      <c r="F17" s="519"/>
    </row>
    <row r="18" spans="1:6" ht="33" customHeight="1" x14ac:dyDescent="0.25">
      <c r="A18" s="516"/>
      <c r="B18" s="505" t="s">
        <v>119</v>
      </c>
      <c r="C18" s="506"/>
      <c r="D18" s="209"/>
      <c r="E18" s="209" t="s">
        <v>153</v>
      </c>
      <c r="F18" s="519"/>
    </row>
    <row r="19" spans="1:6" ht="26.25" customHeight="1" x14ac:dyDescent="0.25">
      <c r="A19" s="516"/>
      <c r="B19" s="505" t="s">
        <v>120</v>
      </c>
      <c r="C19" s="506"/>
      <c r="D19" s="209"/>
      <c r="E19" s="209" t="s">
        <v>153</v>
      </c>
      <c r="F19" s="519"/>
    </row>
    <row r="20" spans="1:6" ht="26.25" customHeight="1" x14ac:dyDescent="0.25">
      <c r="A20" s="516"/>
      <c r="B20" s="505" t="s">
        <v>121</v>
      </c>
      <c r="C20" s="506"/>
      <c r="D20" s="209" t="s">
        <v>153</v>
      </c>
      <c r="E20" s="209"/>
      <c r="F20" s="519"/>
    </row>
    <row r="21" spans="1:6" ht="26.25" customHeight="1" x14ac:dyDescent="0.25">
      <c r="A21" s="516"/>
      <c r="B21" s="505" t="s">
        <v>122</v>
      </c>
      <c r="C21" s="506"/>
      <c r="D21" s="209" t="s">
        <v>153</v>
      </c>
      <c r="E21" s="209"/>
      <c r="F21" s="519"/>
    </row>
    <row r="22" spans="1:6" ht="26.25" customHeight="1" x14ac:dyDescent="0.25">
      <c r="A22" s="516"/>
      <c r="B22" s="505" t="s">
        <v>123</v>
      </c>
      <c r="C22" s="506"/>
      <c r="D22" s="209" t="s">
        <v>153</v>
      </c>
      <c r="E22" s="209"/>
      <c r="F22" s="519"/>
    </row>
    <row r="23" spans="1:6" ht="26.25" customHeight="1" x14ac:dyDescent="0.25">
      <c r="A23" s="516"/>
      <c r="B23" s="505" t="s">
        <v>124</v>
      </c>
      <c r="C23" s="506"/>
      <c r="D23" s="209" t="s">
        <v>153</v>
      </c>
      <c r="E23" s="209"/>
      <c r="F23" s="519"/>
    </row>
    <row r="24" spans="1:6" ht="26.25" customHeight="1" x14ac:dyDescent="0.25">
      <c r="A24" s="516"/>
      <c r="B24" s="505" t="s">
        <v>125</v>
      </c>
      <c r="C24" s="506"/>
      <c r="D24" s="209" t="s">
        <v>153</v>
      </c>
      <c r="E24" s="209"/>
      <c r="F24" s="519"/>
    </row>
    <row r="25" spans="1:6" ht="26.25" customHeight="1" x14ac:dyDescent="0.25">
      <c r="A25" s="516"/>
      <c r="B25" s="505" t="s">
        <v>126</v>
      </c>
      <c r="C25" s="506"/>
      <c r="D25" s="209"/>
      <c r="E25" s="209" t="s">
        <v>153</v>
      </c>
      <c r="F25" s="519"/>
    </row>
    <row r="26" spans="1:6" ht="26.25" customHeight="1" x14ac:dyDescent="0.25">
      <c r="A26" s="516"/>
      <c r="B26" s="505" t="s">
        <v>127</v>
      </c>
      <c r="C26" s="506"/>
      <c r="D26" s="209"/>
      <c r="E26" s="209" t="s">
        <v>153</v>
      </c>
      <c r="F26" s="519"/>
    </row>
    <row r="27" spans="1:6" ht="26.25" customHeight="1" x14ac:dyDescent="0.25">
      <c r="A27" s="516"/>
      <c r="B27" s="505" t="s">
        <v>128</v>
      </c>
      <c r="C27" s="506"/>
      <c r="D27" s="209"/>
      <c r="E27" s="209" t="s">
        <v>153</v>
      </c>
      <c r="F27" s="519"/>
    </row>
    <row r="28" spans="1:6" ht="26.25" customHeight="1" x14ac:dyDescent="0.25">
      <c r="A28" s="516"/>
      <c r="B28" s="505" t="s">
        <v>129</v>
      </c>
      <c r="C28" s="506"/>
      <c r="D28" s="209"/>
      <c r="E28" s="209" t="s">
        <v>153</v>
      </c>
      <c r="F28" s="519"/>
    </row>
    <row r="29" spans="1:6" ht="26.25" customHeight="1" x14ac:dyDescent="0.25">
      <c r="A29" s="516"/>
      <c r="B29" s="505" t="s">
        <v>130</v>
      </c>
      <c r="C29" s="506"/>
      <c r="D29" s="209"/>
      <c r="E29" s="209" t="s">
        <v>153</v>
      </c>
      <c r="F29" s="519"/>
    </row>
    <row r="30" spans="1:6" ht="15.75" customHeight="1" x14ac:dyDescent="0.25">
      <c r="A30" s="517"/>
      <c r="B30" s="521" t="s">
        <v>62</v>
      </c>
      <c r="C30" s="522"/>
      <c r="D30" s="210">
        <f>+Hoja3!B54</f>
        <v>5</v>
      </c>
      <c r="E30" s="211"/>
      <c r="F30" s="520"/>
    </row>
    <row r="31" spans="1:6" ht="15.75" customHeight="1" x14ac:dyDescent="0.25">
      <c r="A31" s="508"/>
      <c r="B31" s="509"/>
      <c r="C31" s="509"/>
      <c r="D31" s="509"/>
      <c r="E31" s="509"/>
      <c r="F31" s="510"/>
    </row>
    <row r="32" spans="1:6" ht="34.5" customHeight="1" x14ac:dyDescent="0.25">
      <c r="A32" s="502" t="s">
        <v>106</v>
      </c>
      <c r="B32" s="502" t="s">
        <v>107</v>
      </c>
      <c r="C32" s="502"/>
      <c r="D32" s="501" t="s">
        <v>108</v>
      </c>
      <c r="E32" s="501"/>
      <c r="F32" s="501" t="s">
        <v>109</v>
      </c>
    </row>
    <row r="33" spans="1:6" ht="21" customHeight="1" x14ac:dyDescent="0.25">
      <c r="A33" s="502"/>
      <c r="B33" s="502"/>
      <c r="C33" s="502"/>
      <c r="D33" s="118" t="s">
        <v>110</v>
      </c>
      <c r="E33" s="118" t="s">
        <v>111</v>
      </c>
      <c r="F33" s="501"/>
    </row>
    <row r="34" spans="1:6" ht="26.25" customHeight="1" x14ac:dyDescent="0.25">
      <c r="A34" s="507"/>
      <c r="B34" s="500" t="s">
        <v>112</v>
      </c>
      <c r="C34" s="500"/>
      <c r="D34" s="158"/>
      <c r="E34" s="158"/>
      <c r="F34" s="388" t="str">
        <f>IF(D49="X","CATASTROFICO",IF(AND(D53&gt;0,D53&lt;=5),"MODERADO",IF(AND(D53&gt;=6,D53&lt;=11),"MAYOR",IF(AND(D53&gt;=12,D53&lt;=19),"CATASTROFICO"," "))))</f>
        <v xml:space="preserve"> </v>
      </c>
    </row>
    <row r="35" spans="1:6" ht="26.25" customHeight="1" x14ac:dyDescent="0.25">
      <c r="A35" s="507"/>
      <c r="B35" s="500" t="s">
        <v>113</v>
      </c>
      <c r="C35" s="500"/>
      <c r="D35" s="158"/>
      <c r="E35" s="158"/>
      <c r="F35" s="388"/>
    </row>
    <row r="36" spans="1:6" ht="26.25" customHeight="1" x14ac:dyDescent="0.25">
      <c r="A36" s="507"/>
      <c r="B36" s="500" t="s">
        <v>114</v>
      </c>
      <c r="C36" s="500"/>
      <c r="D36" s="158"/>
      <c r="E36" s="158"/>
      <c r="F36" s="388"/>
    </row>
    <row r="37" spans="1:6" ht="26.25" customHeight="1" x14ac:dyDescent="0.25">
      <c r="A37" s="507"/>
      <c r="B37" s="500" t="s">
        <v>115</v>
      </c>
      <c r="C37" s="500"/>
      <c r="D37" s="158"/>
      <c r="E37" s="158"/>
      <c r="F37" s="388"/>
    </row>
    <row r="38" spans="1:6" ht="26.25" customHeight="1" x14ac:dyDescent="0.25">
      <c r="A38" s="507"/>
      <c r="B38" s="500" t="s">
        <v>116</v>
      </c>
      <c r="C38" s="500"/>
      <c r="D38" s="158"/>
      <c r="E38" s="158"/>
      <c r="F38" s="388"/>
    </row>
    <row r="39" spans="1:6" ht="26.25" customHeight="1" x14ac:dyDescent="0.25">
      <c r="A39" s="507"/>
      <c r="B39" s="500" t="s">
        <v>117</v>
      </c>
      <c r="C39" s="500"/>
      <c r="D39" s="158"/>
      <c r="E39" s="158"/>
      <c r="F39" s="388"/>
    </row>
    <row r="40" spans="1:6" ht="26.25" customHeight="1" x14ac:dyDescent="0.25">
      <c r="A40" s="507"/>
      <c r="B40" s="500" t="s">
        <v>118</v>
      </c>
      <c r="C40" s="500"/>
      <c r="D40" s="158"/>
      <c r="E40" s="158"/>
      <c r="F40" s="388"/>
    </row>
    <row r="41" spans="1:6" ht="33" customHeight="1" x14ac:dyDescent="0.25">
      <c r="A41" s="507"/>
      <c r="B41" s="500" t="s">
        <v>119</v>
      </c>
      <c r="C41" s="500"/>
      <c r="D41" s="158"/>
      <c r="E41" s="158"/>
      <c r="F41" s="388"/>
    </row>
    <row r="42" spans="1:6" ht="26.25" customHeight="1" x14ac:dyDescent="0.25">
      <c r="A42" s="507"/>
      <c r="B42" s="500" t="s">
        <v>120</v>
      </c>
      <c r="C42" s="500"/>
      <c r="D42" s="158"/>
      <c r="E42" s="158"/>
      <c r="F42" s="388"/>
    </row>
    <row r="43" spans="1:6" ht="26.25" customHeight="1" x14ac:dyDescent="0.25">
      <c r="A43" s="507"/>
      <c r="B43" s="500" t="s">
        <v>121</v>
      </c>
      <c r="C43" s="500"/>
      <c r="D43" s="158"/>
      <c r="E43" s="158"/>
      <c r="F43" s="388"/>
    </row>
    <row r="44" spans="1:6" ht="26.25" customHeight="1" x14ac:dyDescent="0.25">
      <c r="A44" s="507"/>
      <c r="B44" s="500" t="s">
        <v>122</v>
      </c>
      <c r="C44" s="500"/>
      <c r="D44" s="158"/>
      <c r="E44" s="158"/>
      <c r="F44" s="388"/>
    </row>
    <row r="45" spans="1:6" ht="26.25" customHeight="1" x14ac:dyDescent="0.25">
      <c r="A45" s="507"/>
      <c r="B45" s="500" t="s">
        <v>123</v>
      </c>
      <c r="C45" s="500"/>
      <c r="D45" s="167"/>
      <c r="E45" s="167"/>
      <c r="F45" s="388"/>
    </row>
    <row r="46" spans="1:6" ht="26.25" customHeight="1" x14ac:dyDescent="0.25">
      <c r="A46" s="507"/>
      <c r="B46" s="500" t="s">
        <v>124</v>
      </c>
      <c r="C46" s="500"/>
      <c r="D46" s="167"/>
      <c r="E46" s="167"/>
      <c r="F46" s="388"/>
    </row>
    <row r="47" spans="1:6" ht="26.25" customHeight="1" x14ac:dyDescent="0.25">
      <c r="A47" s="507"/>
      <c r="B47" s="500" t="s">
        <v>125</v>
      </c>
      <c r="C47" s="500"/>
      <c r="D47" s="167"/>
      <c r="E47" s="167"/>
      <c r="F47" s="388"/>
    </row>
    <row r="48" spans="1:6" ht="26.25" customHeight="1" x14ac:dyDescent="0.25">
      <c r="A48" s="507"/>
      <c r="B48" s="500" t="s">
        <v>126</v>
      </c>
      <c r="C48" s="500"/>
      <c r="D48" s="167"/>
      <c r="E48" s="167"/>
      <c r="F48" s="388"/>
    </row>
    <row r="49" spans="1:6" ht="26.25" customHeight="1" x14ac:dyDescent="0.25">
      <c r="A49" s="507"/>
      <c r="B49" s="500" t="s">
        <v>127</v>
      </c>
      <c r="C49" s="500"/>
      <c r="D49" s="167"/>
      <c r="E49" s="167"/>
      <c r="F49" s="388"/>
    </row>
    <row r="50" spans="1:6" ht="26.25" customHeight="1" x14ac:dyDescent="0.25">
      <c r="A50" s="507"/>
      <c r="B50" s="500" t="s">
        <v>128</v>
      </c>
      <c r="C50" s="500"/>
      <c r="D50" s="167"/>
      <c r="E50" s="167"/>
      <c r="F50" s="388"/>
    </row>
    <row r="51" spans="1:6" ht="26.25" customHeight="1" x14ac:dyDescent="0.25">
      <c r="A51" s="507"/>
      <c r="B51" s="500" t="s">
        <v>129</v>
      </c>
      <c r="C51" s="500"/>
      <c r="D51" s="167"/>
      <c r="E51" s="167"/>
      <c r="F51" s="388"/>
    </row>
    <row r="52" spans="1:6" ht="26.25" customHeight="1" x14ac:dyDescent="0.25">
      <c r="A52" s="507"/>
      <c r="B52" s="500" t="s">
        <v>130</v>
      </c>
      <c r="C52" s="500"/>
      <c r="D52" s="167"/>
      <c r="E52" s="167"/>
      <c r="F52" s="388"/>
    </row>
    <row r="53" spans="1:6" ht="15.75" x14ac:dyDescent="0.25">
      <c r="A53" s="507"/>
      <c r="B53" s="503" t="s">
        <v>62</v>
      </c>
      <c r="C53" s="504"/>
      <c r="D53" s="121">
        <f>+Hoja3!B77</f>
        <v>0</v>
      </c>
      <c r="E53" s="120"/>
      <c r="F53" s="388"/>
    </row>
    <row r="55" spans="1:6" ht="34.5" customHeight="1" x14ac:dyDescent="0.25">
      <c r="A55" s="502" t="s">
        <v>106</v>
      </c>
      <c r="B55" s="502" t="s">
        <v>107</v>
      </c>
      <c r="C55" s="502"/>
      <c r="D55" s="501" t="s">
        <v>108</v>
      </c>
      <c r="E55" s="501"/>
      <c r="F55" s="501" t="s">
        <v>109</v>
      </c>
    </row>
    <row r="56" spans="1:6" ht="21" customHeight="1" x14ac:dyDescent="0.25">
      <c r="A56" s="502"/>
      <c r="B56" s="502"/>
      <c r="C56" s="502"/>
      <c r="D56" s="118" t="s">
        <v>110</v>
      </c>
      <c r="E56" s="118" t="s">
        <v>111</v>
      </c>
      <c r="F56" s="501"/>
    </row>
    <row r="57" spans="1:6" ht="26.25" customHeight="1" x14ac:dyDescent="0.25">
      <c r="A57" s="499"/>
      <c r="B57" s="500" t="s">
        <v>112</v>
      </c>
      <c r="C57" s="500"/>
      <c r="D57" s="119"/>
      <c r="E57" s="119"/>
      <c r="F57" s="388" t="str">
        <f>IF(D72="X","CATASTROFICO",IF(AND(D76&gt;0,D76&lt;=5),"MODERADO",IF(AND(D76&gt;=6,D76&lt;=11),"MAYOR",IF(AND(D76&gt;=12,D76&lt;=19),"CATASTROFICO"," "))))</f>
        <v xml:space="preserve"> </v>
      </c>
    </row>
    <row r="58" spans="1:6" ht="26.25" customHeight="1" x14ac:dyDescent="0.25">
      <c r="A58" s="499"/>
      <c r="B58" s="500" t="s">
        <v>113</v>
      </c>
      <c r="C58" s="500"/>
      <c r="D58" s="119"/>
      <c r="E58" s="119"/>
      <c r="F58" s="388"/>
    </row>
    <row r="59" spans="1:6" ht="26.25" customHeight="1" x14ac:dyDescent="0.25">
      <c r="A59" s="499"/>
      <c r="B59" s="500" t="s">
        <v>114</v>
      </c>
      <c r="C59" s="500"/>
      <c r="D59" s="119"/>
      <c r="E59" s="119"/>
      <c r="F59" s="388"/>
    </row>
    <row r="60" spans="1:6" ht="26.25" customHeight="1" x14ac:dyDescent="0.25">
      <c r="A60" s="499"/>
      <c r="B60" s="500" t="s">
        <v>115</v>
      </c>
      <c r="C60" s="500"/>
      <c r="D60" s="119"/>
      <c r="E60" s="119"/>
      <c r="F60" s="388"/>
    </row>
    <row r="61" spans="1:6" ht="26.25" customHeight="1" x14ac:dyDescent="0.25">
      <c r="A61" s="499"/>
      <c r="B61" s="500" t="s">
        <v>116</v>
      </c>
      <c r="C61" s="500"/>
      <c r="D61" s="119"/>
      <c r="E61" s="119"/>
      <c r="F61" s="388"/>
    </row>
    <row r="62" spans="1:6" ht="26.25" customHeight="1" x14ac:dyDescent="0.25">
      <c r="A62" s="499"/>
      <c r="B62" s="500" t="s">
        <v>117</v>
      </c>
      <c r="C62" s="500"/>
      <c r="D62" s="119"/>
      <c r="E62" s="119"/>
      <c r="F62" s="388"/>
    </row>
    <row r="63" spans="1:6" ht="26.25" customHeight="1" x14ac:dyDescent="0.25">
      <c r="A63" s="499"/>
      <c r="B63" s="500" t="s">
        <v>118</v>
      </c>
      <c r="C63" s="500"/>
      <c r="D63" s="119"/>
      <c r="E63" s="119"/>
      <c r="F63" s="388"/>
    </row>
    <row r="64" spans="1:6" ht="26.25" customHeight="1" x14ac:dyDescent="0.25">
      <c r="A64" s="499"/>
      <c r="B64" s="500" t="s">
        <v>119</v>
      </c>
      <c r="C64" s="500"/>
      <c r="D64" s="119"/>
      <c r="E64" s="119"/>
      <c r="F64" s="388"/>
    </row>
    <row r="65" spans="1:6" ht="26.25" customHeight="1" x14ac:dyDescent="0.25">
      <c r="A65" s="499"/>
      <c r="B65" s="500" t="s">
        <v>120</v>
      </c>
      <c r="C65" s="500"/>
      <c r="D65" s="119"/>
      <c r="E65" s="119"/>
      <c r="F65" s="388"/>
    </row>
    <row r="66" spans="1:6" ht="26.25" customHeight="1" x14ac:dyDescent="0.25">
      <c r="A66" s="499"/>
      <c r="B66" s="500" t="s">
        <v>121</v>
      </c>
      <c r="C66" s="500"/>
      <c r="D66" s="119"/>
      <c r="E66" s="119"/>
      <c r="F66" s="388"/>
    </row>
    <row r="67" spans="1:6" ht="26.25" customHeight="1" x14ac:dyDescent="0.25">
      <c r="A67" s="499"/>
      <c r="B67" s="500" t="s">
        <v>122</v>
      </c>
      <c r="C67" s="500"/>
      <c r="D67" s="119"/>
      <c r="E67" s="119"/>
      <c r="F67" s="388"/>
    </row>
    <row r="68" spans="1:6" ht="26.25" customHeight="1" x14ac:dyDescent="0.25">
      <c r="A68" s="499"/>
      <c r="B68" s="500" t="s">
        <v>123</v>
      </c>
      <c r="C68" s="500"/>
      <c r="D68" s="119"/>
      <c r="E68" s="119"/>
      <c r="F68" s="388"/>
    </row>
    <row r="69" spans="1:6" ht="26.25" customHeight="1" x14ac:dyDescent="0.25">
      <c r="A69" s="499"/>
      <c r="B69" s="500" t="s">
        <v>124</v>
      </c>
      <c r="C69" s="500"/>
      <c r="D69" s="119"/>
      <c r="E69" s="119"/>
      <c r="F69" s="388"/>
    </row>
    <row r="70" spans="1:6" ht="26.25" customHeight="1" x14ac:dyDescent="0.25">
      <c r="A70" s="499"/>
      <c r="B70" s="500" t="s">
        <v>125</v>
      </c>
      <c r="C70" s="500"/>
      <c r="D70" s="119"/>
      <c r="E70" s="119"/>
      <c r="F70" s="388"/>
    </row>
    <row r="71" spans="1:6" ht="26.25" customHeight="1" x14ac:dyDescent="0.25">
      <c r="A71" s="499"/>
      <c r="B71" s="500" t="s">
        <v>126</v>
      </c>
      <c r="C71" s="500"/>
      <c r="D71" s="119"/>
      <c r="E71" s="119"/>
      <c r="F71" s="388"/>
    </row>
    <row r="72" spans="1:6" ht="26.25" customHeight="1" x14ac:dyDescent="0.25">
      <c r="A72" s="499"/>
      <c r="B72" s="500" t="s">
        <v>127</v>
      </c>
      <c r="C72" s="500"/>
      <c r="D72" s="119"/>
      <c r="E72" s="119"/>
      <c r="F72" s="388"/>
    </row>
    <row r="73" spans="1:6" ht="26.25" customHeight="1" x14ac:dyDescent="0.25">
      <c r="A73" s="499"/>
      <c r="B73" s="500" t="s">
        <v>128</v>
      </c>
      <c r="C73" s="500"/>
      <c r="D73" s="119"/>
      <c r="E73" s="119"/>
      <c r="F73" s="388"/>
    </row>
    <row r="74" spans="1:6" ht="26.25" customHeight="1" x14ac:dyDescent="0.25">
      <c r="A74" s="499"/>
      <c r="B74" s="500" t="s">
        <v>129</v>
      </c>
      <c r="C74" s="500"/>
      <c r="D74" s="119"/>
      <c r="E74" s="119"/>
      <c r="F74" s="388"/>
    </row>
    <row r="75" spans="1:6" ht="26.25" customHeight="1" x14ac:dyDescent="0.25">
      <c r="A75" s="499"/>
      <c r="B75" s="500" t="s">
        <v>130</v>
      </c>
      <c r="C75" s="500"/>
      <c r="D75" s="119"/>
      <c r="E75" s="119"/>
      <c r="F75" s="388"/>
    </row>
    <row r="76" spans="1:6" ht="15.75" x14ac:dyDescent="0.25">
      <c r="A76" s="499"/>
      <c r="B76" s="503" t="s">
        <v>62</v>
      </c>
      <c r="C76" s="504"/>
      <c r="D76" s="121">
        <f>+Hoja3!B100</f>
        <v>0</v>
      </c>
      <c r="E76" s="120"/>
      <c r="F76" s="388"/>
    </row>
    <row r="78" spans="1:6" ht="34.5" customHeight="1" x14ac:dyDescent="0.25">
      <c r="A78" s="502" t="s">
        <v>106</v>
      </c>
      <c r="B78" s="502" t="s">
        <v>107</v>
      </c>
      <c r="C78" s="502"/>
      <c r="D78" s="501" t="s">
        <v>108</v>
      </c>
      <c r="E78" s="501"/>
      <c r="F78" s="501" t="s">
        <v>109</v>
      </c>
    </row>
    <row r="79" spans="1:6" ht="21" customHeight="1" x14ac:dyDescent="0.25">
      <c r="A79" s="502"/>
      <c r="B79" s="502"/>
      <c r="C79" s="502"/>
      <c r="D79" s="118" t="s">
        <v>110</v>
      </c>
      <c r="E79" s="118" t="s">
        <v>111</v>
      </c>
      <c r="F79" s="501"/>
    </row>
    <row r="80" spans="1:6" ht="26.25" customHeight="1" x14ac:dyDescent="0.25">
      <c r="A80" s="499"/>
      <c r="B80" s="500" t="s">
        <v>112</v>
      </c>
      <c r="C80" s="500"/>
      <c r="D80" s="119"/>
      <c r="E80" s="119"/>
      <c r="F80" s="388" t="str">
        <f>IF(D95="X","CATASTROFICO",IF(AND(D99&gt;0,D99&lt;=5),"MODERADO",IF(AND(D99&gt;=6,D99&lt;=11),"MAYOR",IF(AND(D99&gt;=12,D99&lt;=19),"CATASTROFICO"," "))))</f>
        <v xml:space="preserve"> </v>
      </c>
    </row>
    <row r="81" spans="1:6" ht="26.25" customHeight="1" x14ac:dyDescent="0.25">
      <c r="A81" s="499"/>
      <c r="B81" s="500" t="s">
        <v>113</v>
      </c>
      <c r="C81" s="500"/>
      <c r="D81" s="119"/>
      <c r="E81" s="119"/>
      <c r="F81" s="388"/>
    </row>
    <row r="82" spans="1:6" ht="26.25" customHeight="1" x14ac:dyDescent="0.25">
      <c r="A82" s="499"/>
      <c r="B82" s="500" t="s">
        <v>114</v>
      </c>
      <c r="C82" s="500"/>
      <c r="D82" s="119"/>
      <c r="E82" s="119"/>
      <c r="F82" s="388"/>
    </row>
    <row r="83" spans="1:6" ht="26.25" customHeight="1" x14ac:dyDescent="0.25">
      <c r="A83" s="499"/>
      <c r="B83" s="500" t="s">
        <v>115</v>
      </c>
      <c r="C83" s="500"/>
      <c r="D83" s="119"/>
      <c r="E83" s="119"/>
      <c r="F83" s="388"/>
    </row>
    <row r="84" spans="1:6" ht="26.25" customHeight="1" x14ac:dyDescent="0.25">
      <c r="A84" s="499"/>
      <c r="B84" s="500" t="s">
        <v>116</v>
      </c>
      <c r="C84" s="500"/>
      <c r="D84" s="119"/>
      <c r="E84" s="119"/>
      <c r="F84" s="388"/>
    </row>
    <row r="85" spans="1:6" ht="26.25" customHeight="1" x14ac:dyDescent="0.25">
      <c r="A85" s="499"/>
      <c r="B85" s="500" t="s">
        <v>117</v>
      </c>
      <c r="C85" s="500"/>
      <c r="D85" s="119"/>
      <c r="E85" s="119"/>
      <c r="F85" s="388"/>
    </row>
    <row r="86" spans="1:6" ht="26.25" customHeight="1" x14ac:dyDescent="0.25">
      <c r="A86" s="499"/>
      <c r="B86" s="500" t="s">
        <v>118</v>
      </c>
      <c r="C86" s="500"/>
      <c r="D86" s="119"/>
      <c r="E86" s="119"/>
      <c r="F86" s="388"/>
    </row>
    <row r="87" spans="1:6" ht="26.25" customHeight="1" x14ac:dyDescent="0.25">
      <c r="A87" s="499"/>
      <c r="B87" s="500" t="s">
        <v>119</v>
      </c>
      <c r="C87" s="500"/>
      <c r="D87" s="119"/>
      <c r="E87" s="119"/>
      <c r="F87" s="388"/>
    </row>
    <row r="88" spans="1:6" ht="26.25" customHeight="1" x14ac:dyDescent="0.25">
      <c r="A88" s="499"/>
      <c r="B88" s="500" t="s">
        <v>120</v>
      </c>
      <c r="C88" s="500"/>
      <c r="D88" s="119"/>
      <c r="E88" s="119"/>
      <c r="F88" s="388"/>
    </row>
    <row r="89" spans="1:6" ht="26.25" customHeight="1" x14ac:dyDescent="0.25">
      <c r="A89" s="499"/>
      <c r="B89" s="500" t="s">
        <v>121</v>
      </c>
      <c r="C89" s="500"/>
      <c r="D89" s="119"/>
      <c r="E89" s="119"/>
      <c r="F89" s="388"/>
    </row>
    <row r="90" spans="1:6" ht="26.25" customHeight="1" x14ac:dyDescent="0.25">
      <c r="A90" s="499"/>
      <c r="B90" s="500" t="s">
        <v>122</v>
      </c>
      <c r="C90" s="500"/>
      <c r="D90" s="119"/>
      <c r="E90" s="119"/>
      <c r="F90" s="388"/>
    </row>
    <row r="91" spans="1:6" ht="26.25" customHeight="1" x14ac:dyDescent="0.25">
      <c r="A91" s="499"/>
      <c r="B91" s="500" t="s">
        <v>123</v>
      </c>
      <c r="C91" s="500"/>
      <c r="D91" s="119"/>
      <c r="E91" s="119"/>
      <c r="F91" s="388"/>
    </row>
    <row r="92" spans="1:6" ht="26.25" customHeight="1" x14ac:dyDescent="0.25">
      <c r="A92" s="499"/>
      <c r="B92" s="500" t="s">
        <v>124</v>
      </c>
      <c r="C92" s="500"/>
      <c r="D92" s="119"/>
      <c r="E92" s="119"/>
      <c r="F92" s="388"/>
    </row>
    <row r="93" spans="1:6" ht="26.25" customHeight="1" x14ac:dyDescent="0.25">
      <c r="A93" s="499"/>
      <c r="B93" s="500" t="s">
        <v>125</v>
      </c>
      <c r="C93" s="500"/>
      <c r="D93" s="119"/>
      <c r="E93" s="119"/>
      <c r="F93" s="388"/>
    </row>
    <row r="94" spans="1:6" ht="26.25" customHeight="1" x14ac:dyDescent="0.25">
      <c r="A94" s="499"/>
      <c r="B94" s="500" t="s">
        <v>126</v>
      </c>
      <c r="C94" s="500"/>
      <c r="D94" s="119"/>
      <c r="E94" s="119"/>
      <c r="F94" s="388"/>
    </row>
    <row r="95" spans="1:6" ht="26.25" customHeight="1" x14ac:dyDescent="0.25">
      <c r="A95" s="499"/>
      <c r="B95" s="500" t="s">
        <v>127</v>
      </c>
      <c r="C95" s="500"/>
      <c r="D95" s="119"/>
      <c r="E95" s="119"/>
      <c r="F95" s="388"/>
    </row>
    <row r="96" spans="1:6" ht="26.25" customHeight="1" x14ac:dyDescent="0.25">
      <c r="A96" s="499"/>
      <c r="B96" s="500" t="s">
        <v>128</v>
      </c>
      <c r="C96" s="500"/>
      <c r="D96" s="119"/>
      <c r="E96" s="119"/>
      <c r="F96" s="388"/>
    </row>
    <row r="97" spans="1:6" ht="26.25" customHeight="1" x14ac:dyDescent="0.25">
      <c r="A97" s="499"/>
      <c r="B97" s="500" t="s">
        <v>129</v>
      </c>
      <c r="C97" s="500"/>
      <c r="D97" s="119"/>
      <c r="E97" s="119"/>
      <c r="F97" s="388"/>
    </row>
    <row r="98" spans="1:6" ht="26.25" customHeight="1" x14ac:dyDescent="0.25">
      <c r="A98" s="499"/>
      <c r="B98" s="500" t="s">
        <v>130</v>
      </c>
      <c r="C98" s="500"/>
      <c r="D98" s="119"/>
      <c r="E98" s="119"/>
      <c r="F98" s="388"/>
    </row>
    <row r="99" spans="1:6" ht="15.75" x14ac:dyDescent="0.25">
      <c r="A99" s="499"/>
      <c r="B99" s="503" t="s">
        <v>62</v>
      </c>
      <c r="C99" s="504"/>
      <c r="D99" s="121">
        <f>+Hoja3!B123</f>
        <v>0</v>
      </c>
      <c r="E99" s="120"/>
      <c r="F99" s="388"/>
    </row>
    <row r="101" spans="1:6" ht="34.5" customHeight="1" x14ac:dyDescent="0.25">
      <c r="A101" s="502" t="s">
        <v>106</v>
      </c>
      <c r="B101" s="502" t="s">
        <v>107</v>
      </c>
      <c r="C101" s="502"/>
      <c r="D101" s="501" t="s">
        <v>108</v>
      </c>
      <c r="E101" s="501"/>
      <c r="F101" s="501" t="s">
        <v>109</v>
      </c>
    </row>
    <row r="102" spans="1:6" ht="21" customHeight="1" x14ac:dyDescent="0.25">
      <c r="A102" s="502"/>
      <c r="B102" s="502"/>
      <c r="C102" s="502"/>
      <c r="D102" s="118" t="s">
        <v>110</v>
      </c>
      <c r="E102" s="118" t="s">
        <v>111</v>
      </c>
      <c r="F102" s="501"/>
    </row>
    <row r="103" spans="1:6" ht="26.25" customHeight="1" x14ac:dyDescent="0.25">
      <c r="A103" s="499"/>
      <c r="B103" s="500" t="s">
        <v>112</v>
      </c>
      <c r="C103" s="500"/>
      <c r="D103" s="119"/>
      <c r="E103" s="119"/>
      <c r="F103" s="388" t="str">
        <f>IF(D118="X","CATASTROFICO",IF(AND(D122&gt;0,D122&lt;=5),"MODERADO",IF(AND(D122&gt;=6,D122&lt;=11),"MAYOR",IF(AND(D122&gt;=12,D122&lt;=19),"CATASTROFICO"," "))))</f>
        <v xml:space="preserve"> </v>
      </c>
    </row>
    <row r="104" spans="1:6" ht="26.25" customHeight="1" x14ac:dyDescent="0.25">
      <c r="A104" s="499"/>
      <c r="B104" s="500" t="s">
        <v>113</v>
      </c>
      <c r="C104" s="500"/>
      <c r="D104" s="119"/>
      <c r="E104" s="119"/>
      <c r="F104" s="388"/>
    </row>
    <row r="105" spans="1:6" ht="26.25" customHeight="1" x14ac:dyDescent="0.25">
      <c r="A105" s="499"/>
      <c r="B105" s="500" t="s">
        <v>114</v>
      </c>
      <c r="C105" s="500"/>
      <c r="D105" s="119"/>
      <c r="E105" s="119"/>
      <c r="F105" s="388"/>
    </row>
    <row r="106" spans="1:6" ht="26.25" customHeight="1" x14ac:dyDescent="0.25">
      <c r="A106" s="499"/>
      <c r="B106" s="500" t="s">
        <v>115</v>
      </c>
      <c r="C106" s="500"/>
      <c r="D106" s="119"/>
      <c r="E106" s="119"/>
      <c r="F106" s="388"/>
    </row>
    <row r="107" spans="1:6" ht="26.25" customHeight="1" x14ac:dyDescent="0.25">
      <c r="A107" s="499"/>
      <c r="B107" s="500" t="s">
        <v>116</v>
      </c>
      <c r="C107" s="500"/>
      <c r="D107" s="119"/>
      <c r="E107" s="119"/>
      <c r="F107" s="388"/>
    </row>
    <row r="108" spans="1:6" ht="26.25" customHeight="1" x14ac:dyDescent="0.25">
      <c r="A108" s="499"/>
      <c r="B108" s="500" t="s">
        <v>117</v>
      </c>
      <c r="C108" s="500"/>
      <c r="D108" s="119"/>
      <c r="E108" s="119"/>
      <c r="F108" s="388"/>
    </row>
    <row r="109" spans="1:6" ht="26.25" customHeight="1" x14ac:dyDescent="0.25">
      <c r="A109" s="499"/>
      <c r="B109" s="500" t="s">
        <v>118</v>
      </c>
      <c r="C109" s="500"/>
      <c r="D109" s="119"/>
      <c r="E109" s="119"/>
      <c r="F109" s="388"/>
    </row>
    <row r="110" spans="1:6" ht="26.25" customHeight="1" x14ac:dyDescent="0.25">
      <c r="A110" s="499"/>
      <c r="B110" s="500" t="s">
        <v>119</v>
      </c>
      <c r="C110" s="500"/>
      <c r="D110" s="119"/>
      <c r="E110" s="119"/>
      <c r="F110" s="388"/>
    </row>
    <row r="111" spans="1:6" ht="26.25" customHeight="1" x14ac:dyDescent="0.25">
      <c r="A111" s="499"/>
      <c r="B111" s="500" t="s">
        <v>120</v>
      </c>
      <c r="C111" s="500"/>
      <c r="D111" s="119"/>
      <c r="E111" s="119"/>
      <c r="F111" s="388"/>
    </row>
    <row r="112" spans="1:6" ht="26.25" customHeight="1" x14ac:dyDescent="0.25">
      <c r="A112" s="499"/>
      <c r="B112" s="500" t="s">
        <v>121</v>
      </c>
      <c r="C112" s="500"/>
      <c r="D112" s="119"/>
      <c r="E112" s="119"/>
      <c r="F112" s="388"/>
    </row>
    <row r="113" spans="1:6" ht="26.25" customHeight="1" x14ac:dyDescent="0.25">
      <c r="A113" s="499"/>
      <c r="B113" s="500" t="s">
        <v>122</v>
      </c>
      <c r="C113" s="500"/>
      <c r="D113" s="119"/>
      <c r="E113" s="119"/>
      <c r="F113" s="388"/>
    </row>
    <row r="114" spans="1:6" ht="26.25" customHeight="1" x14ac:dyDescent="0.25">
      <c r="A114" s="499"/>
      <c r="B114" s="500" t="s">
        <v>123</v>
      </c>
      <c r="C114" s="500"/>
      <c r="D114" s="119"/>
      <c r="E114" s="119"/>
      <c r="F114" s="388"/>
    </row>
    <row r="115" spans="1:6" ht="26.25" customHeight="1" x14ac:dyDescent="0.25">
      <c r="A115" s="499"/>
      <c r="B115" s="500" t="s">
        <v>124</v>
      </c>
      <c r="C115" s="500"/>
      <c r="D115" s="119"/>
      <c r="E115" s="119"/>
      <c r="F115" s="388"/>
    </row>
    <row r="116" spans="1:6" ht="26.25" customHeight="1" x14ac:dyDescent="0.25">
      <c r="A116" s="499"/>
      <c r="B116" s="500" t="s">
        <v>125</v>
      </c>
      <c r="C116" s="500"/>
      <c r="D116" s="119"/>
      <c r="E116" s="119"/>
      <c r="F116" s="388"/>
    </row>
    <row r="117" spans="1:6" ht="26.25" customHeight="1" x14ac:dyDescent="0.25">
      <c r="A117" s="499"/>
      <c r="B117" s="500" t="s">
        <v>126</v>
      </c>
      <c r="C117" s="500"/>
      <c r="D117" s="119"/>
      <c r="E117" s="119"/>
      <c r="F117" s="388"/>
    </row>
    <row r="118" spans="1:6" ht="26.25" customHeight="1" x14ac:dyDescent="0.25">
      <c r="A118" s="499"/>
      <c r="B118" s="500" t="s">
        <v>127</v>
      </c>
      <c r="C118" s="500"/>
      <c r="D118" s="119"/>
      <c r="E118" s="119"/>
      <c r="F118" s="388"/>
    </row>
    <row r="119" spans="1:6" ht="26.25" customHeight="1" x14ac:dyDescent="0.25">
      <c r="A119" s="499"/>
      <c r="B119" s="500" t="s">
        <v>128</v>
      </c>
      <c r="C119" s="500"/>
      <c r="D119" s="119"/>
      <c r="E119" s="119"/>
      <c r="F119" s="388"/>
    </row>
    <row r="120" spans="1:6" ht="26.25" customHeight="1" x14ac:dyDescent="0.25">
      <c r="A120" s="499"/>
      <c r="B120" s="500" t="s">
        <v>129</v>
      </c>
      <c r="C120" s="500"/>
      <c r="D120" s="119"/>
      <c r="E120" s="119"/>
      <c r="F120" s="388"/>
    </row>
    <row r="121" spans="1:6" ht="26.25" customHeight="1" x14ac:dyDescent="0.25">
      <c r="A121" s="499"/>
      <c r="B121" s="500" t="s">
        <v>130</v>
      </c>
      <c r="C121" s="500"/>
      <c r="D121" s="119"/>
      <c r="E121" s="119"/>
      <c r="F121" s="388"/>
    </row>
    <row r="122" spans="1:6" ht="15.75" x14ac:dyDescent="0.25">
      <c r="A122" s="499"/>
      <c r="B122" s="503" t="s">
        <v>62</v>
      </c>
      <c r="C122" s="504"/>
      <c r="D122" s="121">
        <f>+Hoja3!B146</f>
        <v>0</v>
      </c>
      <c r="E122" s="120"/>
      <c r="F122" s="388"/>
    </row>
  </sheetData>
  <mergeCells count="142">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3" zoomScale="120" zoomScaleNormal="120" workbookViewId="0">
      <selection activeCell="E11" sqref="E11"/>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311"/>
      <c r="B1" s="311"/>
      <c r="C1" s="305" t="s">
        <v>0</v>
      </c>
      <c r="D1" s="305"/>
      <c r="E1" s="305"/>
      <c r="F1" s="305"/>
      <c r="G1" s="403" t="s">
        <v>1</v>
      </c>
      <c r="H1" s="403"/>
      <c r="I1" s="403"/>
      <c r="J1" s="562"/>
      <c r="K1" s="562"/>
    </row>
    <row r="2" spans="1:11" ht="15" customHeight="1" x14ac:dyDescent="0.25">
      <c r="A2" s="311"/>
      <c r="B2" s="311"/>
      <c r="C2" s="305"/>
      <c r="D2" s="305"/>
      <c r="E2" s="305"/>
      <c r="F2" s="305"/>
      <c r="G2" s="403" t="s">
        <v>131</v>
      </c>
      <c r="H2" s="403"/>
      <c r="I2" s="403"/>
      <c r="J2" s="562"/>
      <c r="K2" s="562"/>
    </row>
    <row r="3" spans="1:11" ht="34.5" customHeight="1" x14ac:dyDescent="0.25">
      <c r="A3" s="311"/>
      <c r="B3" s="311"/>
      <c r="C3" s="305" t="s">
        <v>32</v>
      </c>
      <c r="D3" s="305"/>
      <c r="E3" s="305"/>
      <c r="F3" s="305"/>
      <c r="G3" s="403" t="s">
        <v>132</v>
      </c>
      <c r="H3" s="403"/>
      <c r="I3" s="403"/>
      <c r="J3" s="562"/>
      <c r="K3" s="562"/>
    </row>
    <row r="4" spans="1:11" ht="15.75" customHeight="1" x14ac:dyDescent="0.25">
      <c r="A4" s="311"/>
      <c r="B4" s="311"/>
      <c r="C4" s="305"/>
      <c r="D4" s="305"/>
      <c r="E4" s="305"/>
      <c r="F4" s="305"/>
      <c r="G4" s="403" t="s">
        <v>5</v>
      </c>
      <c r="H4" s="403"/>
      <c r="I4" s="403"/>
      <c r="J4" s="562"/>
      <c r="K4" s="562"/>
    </row>
    <row r="5" spans="1:11" ht="15.75" thickBot="1" x14ac:dyDescent="0.3"/>
    <row r="6" spans="1:11" ht="26.25" customHeight="1" x14ac:dyDescent="0.25">
      <c r="A6" s="548" t="s">
        <v>133</v>
      </c>
      <c r="B6" s="549"/>
      <c r="C6" s="549"/>
      <c r="D6" s="549"/>
      <c r="E6" s="549"/>
      <c r="F6" s="549"/>
      <c r="G6" s="549"/>
      <c r="H6" s="549"/>
      <c r="I6" s="549"/>
      <c r="J6" s="549"/>
      <c r="K6" s="550"/>
    </row>
    <row r="7" spans="1:11" ht="24" customHeight="1" x14ac:dyDescent="0.25">
      <c r="A7" s="22" t="s">
        <v>7</v>
      </c>
      <c r="B7" s="551" t="s">
        <v>328</v>
      </c>
      <c r="C7" s="551"/>
      <c r="D7" s="551"/>
      <c r="E7" s="551"/>
      <c r="F7" s="551"/>
      <c r="G7" s="551"/>
      <c r="H7" s="551"/>
      <c r="I7" s="551"/>
      <c r="J7" s="551"/>
      <c r="K7" s="552"/>
    </row>
    <row r="8" spans="1:11" ht="78" customHeight="1" x14ac:dyDescent="0.25">
      <c r="A8" s="21" t="s">
        <v>9</v>
      </c>
      <c r="B8" s="553" t="s">
        <v>361</v>
      </c>
      <c r="C8" s="553"/>
      <c r="D8" s="553"/>
      <c r="E8" s="553"/>
      <c r="F8" s="553"/>
      <c r="G8" s="553"/>
      <c r="H8" s="553"/>
      <c r="I8" s="553"/>
      <c r="J8" s="553"/>
      <c r="K8" s="554"/>
    </row>
    <row r="9" spans="1:11" ht="29.25" customHeight="1" thickBot="1" x14ac:dyDescent="0.3">
      <c r="A9" s="31" t="s">
        <v>134</v>
      </c>
      <c r="B9" s="555" t="str">
        <f>PROBABILIDAD!A11</f>
        <v>Utilizacion de influencias en la entrega o suministro de materiales o insumos y/o ayudas humanitarias en beneficio de un tercero</v>
      </c>
      <c r="C9" s="556"/>
      <c r="D9" s="556"/>
      <c r="E9" s="556"/>
      <c r="F9" s="556"/>
      <c r="G9" s="556"/>
      <c r="H9" s="556"/>
      <c r="I9" s="556"/>
      <c r="J9" s="556"/>
      <c r="K9" s="557"/>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558" t="s">
        <v>135</v>
      </c>
      <c r="K11" s="559"/>
    </row>
    <row r="12" spans="1:11" ht="15.75" thickBot="1" x14ac:dyDescent="0.3">
      <c r="A12" s="40"/>
      <c r="B12" s="42"/>
      <c r="C12" s="41"/>
      <c r="D12" s="41"/>
      <c r="E12" s="41"/>
      <c r="F12" s="41"/>
      <c r="G12" s="41"/>
      <c r="H12" s="41"/>
      <c r="I12" s="41"/>
      <c r="J12" s="43"/>
      <c r="K12" s="44"/>
    </row>
    <row r="13" spans="1:11" ht="30" customHeight="1" thickBot="1" x14ac:dyDescent="0.3">
      <c r="A13" s="560" t="s">
        <v>136</v>
      </c>
      <c r="B13" s="27">
        <v>5</v>
      </c>
      <c r="C13" s="561"/>
      <c r="D13" s="545"/>
      <c r="E13" s="536"/>
      <c r="F13" s="536"/>
      <c r="G13" s="536"/>
      <c r="H13" s="41"/>
      <c r="I13" s="41"/>
      <c r="J13" s="33"/>
      <c r="K13" s="47" t="s">
        <v>137</v>
      </c>
    </row>
    <row r="14" spans="1:11" ht="30" customHeight="1" thickBot="1" x14ac:dyDescent="0.3">
      <c r="A14" s="560"/>
      <c r="B14" s="28" t="s">
        <v>138</v>
      </c>
      <c r="C14" s="561"/>
      <c r="D14" s="545"/>
      <c r="E14" s="536"/>
      <c r="F14" s="536"/>
      <c r="G14" s="536"/>
      <c r="H14" s="41"/>
      <c r="I14" s="41"/>
      <c r="J14" s="43"/>
      <c r="K14" s="47"/>
    </row>
    <row r="15" spans="1:11" ht="30" customHeight="1" thickBot="1" x14ac:dyDescent="0.3">
      <c r="A15" s="560"/>
      <c r="B15" s="27">
        <v>4</v>
      </c>
      <c r="C15" s="547"/>
      <c r="D15" s="545"/>
      <c r="E15" s="545"/>
      <c r="F15" s="534"/>
      <c r="G15" s="536"/>
      <c r="H15" s="41"/>
      <c r="I15" s="41"/>
      <c r="J15" s="34"/>
      <c r="K15" s="47" t="s">
        <v>139</v>
      </c>
    </row>
    <row r="16" spans="1:11" ht="30" customHeight="1" thickBot="1" x14ac:dyDescent="0.3">
      <c r="A16" s="560"/>
      <c r="B16" s="28" t="s">
        <v>140</v>
      </c>
      <c r="C16" s="547"/>
      <c r="D16" s="545"/>
      <c r="E16" s="545"/>
      <c r="F16" s="535"/>
      <c r="G16" s="536"/>
      <c r="H16" s="41"/>
      <c r="I16" s="41"/>
      <c r="J16" s="32"/>
      <c r="K16" s="47"/>
    </row>
    <row r="17" spans="1:11" ht="30" customHeight="1" thickBot="1" x14ac:dyDescent="0.3">
      <c r="A17" s="560"/>
      <c r="B17" s="27">
        <v>3</v>
      </c>
      <c r="C17" s="530"/>
      <c r="D17" s="531"/>
      <c r="E17" s="532" t="s">
        <v>153</v>
      </c>
      <c r="F17" s="534"/>
      <c r="G17" s="536"/>
      <c r="H17" s="41"/>
      <c r="I17" s="41"/>
      <c r="J17" s="35"/>
      <c r="K17" s="47" t="s">
        <v>141</v>
      </c>
    </row>
    <row r="18" spans="1:11" ht="30" customHeight="1" thickBot="1" x14ac:dyDescent="0.3">
      <c r="A18" s="560"/>
      <c r="B18" s="28" t="s">
        <v>142</v>
      </c>
      <c r="C18" s="530"/>
      <c r="D18" s="531"/>
      <c r="E18" s="533"/>
      <c r="F18" s="535"/>
      <c r="G18" s="536"/>
      <c r="H18" s="41"/>
      <c r="I18" s="41"/>
      <c r="J18" s="32"/>
      <c r="K18" s="47"/>
    </row>
    <row r="19" spans="1:11" ht="30" customHeight="1" thickBot="1" x14ac:dyDescent="0.3">
      <c r="A19" s="560"/>
      <c r="B19" s="27">
        <v>2</v>
      </c>
      <c r="C19" s="530"/>
      <c r="D19" s="537"/>
      <c r="E19" s="538"/>
      <c r="F19" s="540"/>
      <c r="G19" s="536"/>
      <c r="H19" s="41"/>
      <c r="I19" s="41"/>
      <c r="J19" s="36"/>
      <c r="K19" s="47" t="s">
        <v>143</v>
      </c>
    </row>
    <row r="20" spans="1:11" ht="30" customHeight="1" thickBot="1" x14ac:dyDescent="0.3">
      <c r="A20" s="560"/>
      <c r="B20" s="28" t="s">
        <v>268</v>
      </c>
      <c r="C20" s="530"/>
      <c r="D20" s="537"/>
      <c r="E20" s="539"/>
      <c r="F20" s="541"/>
      <c r="G20" s="536"/>
      <c r="H20" s="41"/>
      <c r="I20" s="41"/>
      <c r="J20" s="41"/>
      <c r="K20" s="42"/>
    </row>
    <row r="21" spans="1:11" ht="30" customHeight="1" thickBot="1" x14ac:dyDescent="0.3">
      <c r="A21" s="560"/>
      <c r="B21" s="27">
        <v>1</v>
      </c>
      <c r="C21" s="530"/>
      <c r="D21" s="537"/>
      <c r="E21" s="531"/>
      <c r="F21" s="545"/>
      <c r="G21" s="545"/>
      <c r="H21" s="41"/>
      <c r="I21" s="41"/>
      <c r="J21" s="41"/>
      <c r="K21" s="42"/>
    </row>
    <row r="22" spans="1:11" ht="30" customHeight="1" thickBot="1" x14ac:dyDescent="0.3">
      <c r="A22" s="560"/>
      <c r="B22" s="28" t="s">
        <v>144</v>
      </c>
      <c r="C22" s="542"/>
      <c r="D22" s="543"/>
      <c r="E22" s="544"/>
      <c r="F22" s="546"/>
      <c r="G22" s="546"/>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145</v>
      </c>
      <c r="D24" s="26" t="s">
        <v>146</v>
      </c>
      <c r="E24" s="26" t="s">
        <v>147</v>
      </c>
      <c r="F24" s="26" t="s">
        <v>148</v>
      </c>
      <c r="G24" s="26" t="s">
        <v>149</v>
      </c>
      <c r="H24" s="41"/>
      <c r="I24" s="41"/>
      <c r="J24" s="41"/>
      <c r="K24" s="42"/>
    </row>
    <row r="25" spans="1:11" x14ac:dyDescent="0.25">
      <c r="A25" s="40"/>
      <c r="B25" s="41"/>
      <c r="C25" s="529" t="s">
        <v>150</v>
      </c>
      <c r="D25" s="529"/>
      <c r="E25" s="529"/>
      <c r="F25" s="529"/>
      <c r="G25" s="529"/>
      <c r="H25" s="41"/>
      <c r="I25" s="41"/>
      <c r="J25" s="41"/>
      <c r="K25" s="42"/>
    </row>
    <row r="26" spans="1:11" x14ac:dyDescent="0.25">
      <c r="A26" s="40"/>
      <c r="B26" s="41"/>
      <c r="C26" s="529"/>
      <c r="D26" s="529"/>
      <c r="E26" s="529"/>
      <c r="F26" s="529"/>
      <c r="G26" s="529"/>
      <c r="H26" s="41"/>
      <c r="I26" s="41"/>
      <c r="J26" s="41"/>
      <c r="K26" s="42"/>
    </row>
    <row r="27" spans="1:11" ht="15.75" thickBot="1" x14ac:dyDescent="0.3">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0" zoomScale="120" zoomScaleNormal="120" workbookViewId="0">
      <selection activeCell="B9" sqref="B9:K9"/>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311"/>
      <c r="B1" s="311"/>
      <c r="C1" s="305" t="s">
        <v>0</v>
      </c>
      <c r="D1" s="305"/>
      <c r="E1" s="305"/>
      <c r="F1" s="305"/>
      <c r="G1" s="403" t="s">
        <v>1</v>
      </c>
      <c r="H1" s="403"/>
      <c r="I1" s="403"/>
      <c r="J1" s="562"/>
      <c r="K1" s="562"/>
    </row>
    <row r="2" spans="1:11" ht="15" customHeight="1" x14ac:dyDescent="0.25">
      <c r="A2" s="311"/>
      <c r="B2" s="311"/>
      <c r="C2" s="305"/>
      <c r="D2" s="305"/>
      <c r="E2" s="305"/>
      <c r="F2" s="305"/>
      <c r="G2" s="403" t="s">
        <v>131</v>
      </c>
      <c r="H2" s="403"/>
      <c r="I2" s="403"/>
      <c r="J2" s="562"/>
      <c r="K2" s="562"/>
    </row>
    <row r="3" spans="1:11" ht="34.5" customHeight="1" x14ac:dyDescent="0.25">
      <c r="A3" s="311"/>
      <c r="B3" s="311"/>
      <c r="C3" s="305" t="s">
        <v>32</v>
      </c>
      <c r="D3" s="305"/>
      <c r="E3" s="305"/>
      <c r="F3" s="305"/>
      <c r="G3" s="403" t="s">
        <v>151</v>
      </c>
      <c r="H3" s="403"/>
      <c r="I3" s="403"/>
      <c r="J3" s="562"/>
      <c r="K3" s="562"/>
    </row>
    <row r="4" spans="1:11" ht="15.75" customHeight="1" x14ac:dyDescent="0.25">
      <c r="A4" s="311"/>
      <c r="B4" s="311"/>
      <c r="C4" s="305"/>
      <c r="D4" s="305"/>
      <c r="E4" s="305"/>
      <c r="F4" s="305"/>
      <c r="G4" s="403" t="s">
        <v>5</v>
      </c>
      <c r="H4" s="403"/>
      <c r="I4" s="403"/>
      <c r="J4" s="562"/>
      <c r="K4" s="562"/>
    </row>
    <row r="5" spans="1:11" ht="15.75" thickBot="1" x14ac:dyDescent="0.3"/>
    <row r="6" spans="1:11" ht="26.25" customHeight="1" x14ac:dyDescent="0.25">
      <c r="A6" s="548" t="s">
        <v>133</v>
      </c>
      <c r="B6" s="549"/>
      <c r="C6" s="549"/>
      <c r="D6" s="549"/>
      <c r="E6" s="549"/>
      <c r="F6" s="549"/>
      <c r="G6" s="549"/>
      <c r="H6" s="549"/>
      <c r="I6" s="549"/>
      <c r="J6" s="549"/>
      <c r="K6" s="550"/>
    </row>
    <row r="7" spans="1:11" ht="24" customHeight="1" x14ac:dyDescent="0.25">
      <c r="A7" s="22" t="s">
        <v>7</v>
      </c>
      <c r="B7" s="551" t="s">
        <v>328</v>
      </c>
      <c r="C7" s="551"/>
      <c r="D7" s="551"/>
      <c r="E7" s="551"/>
      <c r="F7" s="551"/>
      <c r="G7" s="551"/>
      <c r="H7" s="551"/>
      <c r="I7" s="551"/>
      <c r="J7" s="551"/>
      <c r="K7" s="552"/>
    </row>
    <row r="8" spans="1:11" ht="89.25" customHeight="1" x14ac:dyDescent="0.25">
      <c r="A8" s="21" t="s">
        <v>9</v>
      </c>
      <c r="B8" s="553" t="s">
        <v>361</v>
      </c>
      <c r="C8" s="553"/>
      <c r="D8" s="553"/>
      <c r="E8" s="553"/>
      <c r="F8" s="553"/>
      <c r="G8" s="553"/>
      <c r="H8" s="553"/>
      <c r="I8" s="553"/>
      <c r="J8" s="553"/>
      <c r="K8" s="554"/>
    </row>
    <row r="9" spans="1:11" ht="29.25" customHeight="1" thickBot="1" x14ac:dyDescent="0.3">
      <c r="A9" s="31" t="s">
        <v>134</v>
      </c>
      <c r="B9" s="555" t="str">
        <f>PROBABILIDAD!A12</f>
        <v xml:space="preserve">Incumplimiento  en la ejecución de  Planes, Programas y Proyectos,  priorizados en el Plan de Desarrollo  </v>
      </c>
      <c r="C9" s="556"/>
      <c r="D9" s="556"/>
      <c r="E9" s="556"/>
      <c r="F9" s="556"/>
      <c r="G9" s="556"/>
      <c r="H9" s="556"/>
      <c r="I9" s="556"/>
      <c r="J9" s="556"/>
      <c r="K9" s="557"/>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558" t="s">
        <v>135</v>
      </c>
      <c r="K11" s="559"/>
    </row>
    <row r="12" spans="1:11" ht="15.75" thickBot="1" x14ac:dyDescent="0.3">
      <c r="A12" s="40"/>
      <c r="B12" s="42"/>
      <c r="C12" s="41"/>
      <c r="D12" s="41"/>
      <c r="E12" s="41"/>
      <c r="F12" s="41"/>
      <c r="G12" s="41"/>
      <c r="H12" s="41"/>
      <c r="I12" s="41"/>
      <c r="J12" s="43"/>
      <c r="K12" s="44"/>
    </row>
    <row r="13" spans="1:11" ht="30" customHeight="1" thickBot="1" x14ac:dyDescent="0.3">
      <c r="A13" s="560" t="s">
        <v>136</v>
      </c>
      <c r="B13" s="27">
        <v>5</v>
      </c>
      <c r="C13" s="561"/>
      <c r="D13" s="545"/>
      <c r="E13" s="536"/>
      <c r="F13" s="536"/>
      <c r="G13" s="536"/>
      <c r="H13" s="41"/>
      <c r="I13" s="41"/>
      <c r="J13" s="33"/>
      <c r="K13" s="47" t="s">
        <v>137</v>
      </c>
    </row>
    <row r="14" spans="1:11" ht="30" customHeight="1" thickBot="1" x14ac:dyDescent="0.3">
      <c r="A14" s="560"/>
      <c r="B14" s="28" t="s">
        <v>138</v>
      </c>
      <c r="C14" s="561"/>
      <c r="D14" s="545"/>
      <c r="E14" s="536"/>
      <c r="F14" s="536"/>
      <c r="G14" s="536"/>
      <c r="H14" s="41"/>
      <c r="I14" s="41"/>
      <c r="J14" s="43"/>
      <c r="K14" s="47"/>
    </row>
    <row r="15" spans="1:11" ht="30" customHeight="1" thickBot="1" x14ac:dyDescent="0.3">
      <c r="A15" s="560"/>
      <c r="B15" s="27">
        <v>4</v>
      </c>
      <c r="C15" s="547"/>
      <c r="D15" s="545"/>
      <c r="E15" s="563"/>
      <c r="F15" s="534"/>
      <c r="G15" s="536"/>
      <c r="H15" s="41"/>
      <c r="I15" s="41"/>
      <c r="J15" s="34"/>
      <c r="K15" s="47" t="s">
        <v>139</v>
      </c>
    </row>
    <row r="16" spans="1:11" ht="30" customHeight="1" thickBot="1" x14ac:dyDescent="0.3">
      <c r="A16" s="560"/>
      <c r="B16" s="28" t="s">
        <v>140</v>
      </c>
      <c r="C16" s="547"/>
      <c r="D16" s="545"/>
      <c r="E16" s="541"/>
      <c r="F16" s="535"/>
      <c r="G16" s="536"/>
      <c r="H16" s="41"/>
      <c r="I16" s="41"/>
      <c r="J16" s="32"/>
      <c r="K16" s="47"/>
    </row>
    <row r="17" spans="1:11" ht="30" customHeight="1" thickBot="1" x14ac:dyDescent="0.3">
      <c r="A17" s="560"/>
      <c r="B17" s="27">
        <v>3</v>
      </c>
      <c r="C17" s="530"/>
      <c r="D17" s="531"/>
      <c r="E17" s="532" t="s">
        <v>153</v>
      </c>
      <c r="F17" s="534"/>
      <c r="G17" s="536"/>
      <c r="H17" s="41"/>
      <c r="I17" s="41"/>
      <c r="J17" s="35"/>
      <c r="K17" s="47" t="s">
        <v>141</v>
      </c>
    </row>
    <row r="18" spans="1:11" ht="30" customHeight="1" thickBot="1" x14ac:dyDescent="0.3">
      <c r="A18" s="560"/>
      <c r="B18" s="28" t="s">
        <v>142</v>
      </c>
      <c r="C18" s="530"/>
      <c r="D18" s="531"/>
      <c r="E18" s="533"/>
      <c r="F18" s="535"/>
      <c r="G18" s="536"/>
      <c r="H18" s="41"/>
      <c r="I18" s="41"/>
      <c r="J18" s="32"/>
      <c r="K18" s="47"/>
    </row>
    <row r="19" spans="1:11" ht="30" customHeight="1" thickBot="1" x14ac:dyDescent="0.3">
      <c r="A19" s="560"/>
      <c r="B19" s="27">
        <v>2</v>
      </c>
      <c r="C19" s="530"/>
      <c r="D19" s="537"/>
      <c r="E19" s="538"/>
      <c r="F19" s="540"/>
      <c r="G19" s="536"/>
      <c r="H19" s="41"/>
      <c r="I19" s="41"/>
      <c r="J19" s="36"/>
      <c r="K19" s="47" t="s">
        <v>143</v>
      </c>
    </row>
    <row r="20" spans="1:11" ht="30" customHeight="1" thickBot="1" x14ac:dyDescent="0.3">
      <c r="A20" s="560"/>
      <c r="B20" s="28" t="s">
        <v>268</v>
      </c>
      <c r="C20" s="530"/>
      <c r="D20" s="537"/>
      <c r="E20" s="539"/>
      <c r="F20" s="541"/>
      <c r="G20" s="536"/>
      <c r="H20" s="41"/>
      <c r="I20" s="41"/>
      <c r="J20" s="41"/>
      <c r="K20" s="42"/>
    </row>
    <row r="21" spans="1:11" ht="30" customHeight="1" thickBot="1" x14ac:dyDescent="0.3">
      <c r="A21" s="560"/>
      <c r="B21" s="27">
        <v>1</v>
      </c>
      <c r="C21" s="530"/>
      <c r="D21" s="537"/>
      <c r="E21" s="531"/>
      <c r="F21" s="545"/>
      <c r="G21" s="545"/>
      <c r="H21" s="41"/>
      <c r="I21" s="41"/>
      <c r="J21" s="41"/>
      <c r="K21" s="42"/>
    </row>
    <row r="22" spans="1:11" ht="30" customHeight="1" thickBot="1" x14ac:dyDescent="0.3">
      <c r="A22" s="560"/>
      <c r="B22" s="28" t="s">
        <v>144</v>
      </c>
      <c r="C22" s="542"/>
      <c r="D22" s="543"/>
      <c r="E22" s="544"/>
      <c r="F22" s="546"/>
      <c r="G22" s="546"/>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145</v>
      </c>
      <c r="D24" s="26" t="s">
        <v>146</v>
      </c>
      <c r="E24" s="26" t="s">
        <v>147</v>
      </c>
      <c r="F24" s="26" t="s">
        <v>148</v>
      </c>
      <c r="G24" s="26" t="s">
        <v>149</v>
      </c>
      <c r="H24" s="41"/>
      <c r="I24" s="41"/>
      <c r="J24" s="41"/>
      <c r="K24" s="42"/>
    </row>
    <row r="25" spans="1:11" x14ac:dyDescent="0.25">
      <c r="A25" s="40"/>
      <c r="B25" s="41"/>
      <c r="C25" s="529" t="s">
        <v>150</v>
      </c>
      <c r="D25" s="529"/>
      <c r="E25" s="529"/>
      <c r="F25" s="529"/>
      <c r="G25" s="529"/>
      <c r="H25" s="41"/>
      <c r="I25" s="41"/>
      <c r="J25" s="41"/>
      <c r="K25" s="42"/>
    </row>
    <row r="26" spans="1:11" x14ac:dyDescent="0.25">
      <c r="A26" s="40"/>
      <c r="B26" s="41"/>
      <c r="C26" s="529"/>
      <c r="D26" s="529"/>
      <c r="E26" s="529"/>
      <c r="F26" s="529"/>
      <c r="G26" s="529"/>
      <c r="H26" s="41"/>
      <c r="I26" s="41"/>
      <c r="J26" s="41"/>
      <c r="K26" s="42"/>
    </row>
    <row r="27" spans="1:11" ht="15.75" thickBot="1" x14ac:dyDescent="0.3">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3" zoomScale="120" zoomScaleNormal="120" workbookViewId="0">
      <selection activeCell="B8" sqref="B8:K8"/>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311"/>
      <c r="B1" s="311"/>
      <c r="C1" s="305" t="s">
        <v>0</v>
      </c>
      <c r="D1" s="305"/>
      <c r="E1" s="305"/>
      <c r="F1" s="305"/>
      <c r="G1" s="403" t="s">
        <v>1</v>
      </c>
      <c r="H1" s="403"/>
      <c r="I1" s="403"/>
      <c r="J1" s="562"/>
      <c r="K1" s="562"/>
    </row>
    <row r="2" spans="1:11" ht="15" customHeight="1" x14ac:dyDescent="0.25">
      <c r="A2" s="311"/>
      <c r="B2" s="311"/>
      <c r="C2" s="305"/>
      <c r="D2" s="305"/>
      <c r="E2" s="305"/>
      <c r="F2" s="305"/>
      <c r="G2" s="403" t="s">
        <v>131</v>
      </c>
      <c r="H2" s="403"/>
      <c r="I2" s="403"/>
      <c r="J2" s="562"/>
      <c r="K2" s="562"/>
    </row>
    <row r="3" spans="1:11" ht="34.5" customHeight="1" x14ac:dyDescent="0.25">
      <c r="A3" s="311"/>
      <c r="B3" s="311"/>
      <c r="C3" s="305" t="s">
        <v>32</v>
      </c>
      <c r="D3" s="305"/>
      <c r="E3" s="305"/>
      <c r="F3" s="305"/>
      <c r="G3" s="403" t="s">
        <v>132</v>
      </c>
      <c r="H3" s="403"/>
      <c r="I3" s="403"/>
      <c r="J3" s="562"/>
      <c r="K3" s="562"/>
    </row>
    <row r="4" spans="1:11" ht="15.75" customHeight="1" x14ac:dyDescent="0.25">
      <c r="A4" s="311"/>
      <c r="B4" s="311"/>
      <c r="C4" s="305"/>
      <c r="D4" s="305"/>
      <c r="E4" s="305"/>
      <c r="F4" s="305"/>
      <c r="G4" s="403" t="s">
        <v>5</v>
      </c>
      <c r="H4" s="403"/>
      <c r="I4" s="403"/>
      <c r="J4" s="562"/>
      <c r="K4" s="562"/>
    </row>
    <row r="5" spans="1:11" ht="15.75" thickBot="1" x14ac:dyDescent="0.3"/>
    <row r="6" spans="1:11" ht="26.25" customHeight="1" x14ac:dyDescent="0.25">
      <c r="A6" s="548" t="s">
        <v>133</v>
      </c>
      <c r="B6" s="549"/>
      <c r="C6" s="549"/>
      <c r="D6" s="549"/>
      <c r="E6" s="549"/>
      <c r="F6" s="549"/>
      <c r="G6" s="549"/>
      <c r="H6" s="549"/>
      <c r="I6" s="549"/>
      <c r="J6" s="549"/>
      <c r="K6" s="550"/>
    </row>
    <row r="7" spans="1:11" ht="24" customHeight="1" x14ac:dyDescent="0.25">
      <c r="A7" s="22" t="s">
        <v>7</v>
      </c>
      <c r="B7" s="551" t="s">
        <v>328</v>
      </c>
      <c r="C7" s="551"/>
      <c r="D7" s="551"/>
      <c r="E7" s="551"/>
      <c r="F7" s="551"/>
      <c r="G7" s="551"/>
      <c r="H7" s="551"/>
      <c r="I7" s="551"/>
      <c r="J7" s="551"/>
      <c r="K7" s="552"/>
    </row>
    <row r="8" spans="1:11" ht="86.25" customHeight="1" x14ac:dyDescent="0.25">
      <c r="A8" s="21" t="s">
        <v>9</v>
      </c>
      <c r="B8" s="553" t="s">
        <v>361</v>
      </c>
      <c r="C8" s="553"/>
      <c r="D8" s="553"/>
      <c r="E8" s="553"/>
      <c r="F8" s="553"/>
      <c r="G8" s="553"/>
      <c r="H8" s="553"/>
      <c r="I8" s="553"/>
      <c r="J8" s="553"/>
      <c r="K8" s="554"/>
    </row>
    <row r="9" spans="1:11" ht="29.25" customHeight="1" thickBot="1" x14ac:dyDescent="0.3">
      <c r="A9" s="31" t="s">
        <v>134</v>
      </c>
      <c r="B9" s="555" t="str">
        <f>PROBABILIDAD!A13</f>
        <v xml:space="preserve">Desactualización de la base de datos, de información estadística e indicadores ambientales y de gestión </v>
      </c>
      <c r="C9" s="556"/>
      <c r="D9" s="556"/>
      <c r="E9" s="556"/>
      <c r="F9" s="556"/>
      <c r="G9" s="556"/>
      <c r="H9" s="556"/>
      <c r="I9" s="556"/>
      <c r="J9" s="556"/>
      <c r="K9" s="557"/>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558" t="s">
        <v>135</v>
      </c>
      <c r="K11" s="559"/>
    </row>
    <row r="12" spans="1:11" ht="15.75" thickBot="1" x14ac:dyDescent="0.3">
      <c r="A12" s="40"/>
      <c r="B12" s="42"/>
      <c r="C12" s="41"/>
      <c r="D12" s="41"/>
      <c r="E12" s="41"/>
      <c r="F12" s="41"/>
      <c r="G12" s="41"/>
      <c r="H12" s="41"/>
      <c r="I12" s="41"/>
      <c r="J12" s="43"/>
      <c r="K12" s="44"/>
    </row>
    <row r="13" spans="1:11" ht="30" customHeight="1" thickBot="1" x14ac:dyDescent="0.3">
      <c r="A13" s="560" t="s">
        <v>136</v>
      </c>
      <c r="B13" s="27">
        <v>5</v>
      </c>
      <c r="C13" s="561"/>
      <c r="D13" s="545"/>
      <c r="E13" s="536"/>
      <c r="F13" s="536"/>
      <c r="G13" s="536"/>
      <c r="H13" s="41"/>
      <c r="I13" s="41"/>
      <c r="J13" s="33"/>
      <c r="K13" s="47" t="s">
        <v>137</v>
      </c>
    </row>
    <row r="14" spans="1:11" ht="30" customHeight="1" thickBot="1" x14ac:dyDescent="0.3">
      <c r="A14" s="560"/>
      <c r="B14" s="28" t="s">
        <v>138</v>
      </c>
      <c r="C14" s="561"/>
      <c r="D14" s="545"/>
      <c r="E14" s="536"/>
      <c r="F14" s="536"/>
      <c r="G14" s="536"/>
      <c r="H14" s="41"/>
      <c r="I14" s="41"/>
      <c r="J14" s="43"/>
      <c r="K14" s="47"/>
    </row>
    <row r="15" spans="1:11" ht="30" customHeight="1" thickBot="1" x14ac:dyDescent="0.3">
      <c r="A15" s="560"/>
      <c r="B15" s="27">
        <v>4</v>
      </c>
      <c r="C15" s="547"/>
      <c r="D15" s="563"/>
      <c r="E15" s="545" t="s">
        <v>153</v>
      </c>
      <c r="F15" s="534"/>
      <c r="G15" s="536"/>
      <c r="H15" s="41"/>
      <c r="I15" s="41"/>
      <c r="J15" s="34"/>
      <c r="K15" s="47" t="s">
        <v>139</v>
      </c>
    </row>
    <row r="16" spans="1:11" ht="30" customHeight="1" thickBot="1" x14ac:dyDescent="0.3">
      <c r="A16" s="560"/>
      <c r="B16" s="28" t="s">
        <v>140</v>
      </c>
      <c r="C16" s="547"/>
      <c r="D16" s="541"/>
      <c r="E16" s="545"/>
      <c r="F16" s="535"/>
      <c r="G16" s="536"/>
      <c r="H16" s="41"/>
      <c r="I16" s="41"/>
      <c r="J16" s="32"/>
      <c r="K16" s="47"/>
    </row>
    <row r="17" spans="1:11" ht="30" customHeight="1" thickBot="1" x14ac:dyDescent="0.3">
      <c r="A17" s="560"/>
      <c r="B17" s="27">
        <v>3</v>
      </c>
      <c r="C17" s="530"/>
      <c r="D17" s="531"/>
      <c r="E17" s="532"/>
      <c r="F17" s="534"/>
      <c r="G17" s="536"/>
      <c r="H17" s="41"/>
      <c r="I17" s="41"/>
      <c r="J17" s="35"/>
      <c r="K17" s="47" t="s">
        <v>141</v>
      </c>
    </row>
    <row r="18" spans="1:11" ht="30" customHeight="1" thickBot="1" x14ac:dyDescent="0.3">
      <c r="A18" s="560"/>
      <c r="B18" s="28" t="s">
        <v>142</v>
      </c>
      <c r="C18" s="530"/>
      <c r="D18" s="531"/>
      <c r="E18" s="533"/>
      <c r="F18" s="535"/>
      <c r="G18" s="536"/>
      <c r="H18" s="41"/>
      <c r="I18" s="41"/>
      <c r="J18" s="32"/>
      <c r="K18" s="47"/>
    </row>
    <row r="19" spans="1:11" ht="30" customHeight="1" thickBot="1" x14ac:dyDescent="0.3">
      <c r="A19" s="560"/>
      <c r="B19" s="27">
        <v>2</v>
      </c>
      <c r="C19" s="530"/>
      <c r="D19" s="537"/>
      <c r="E19" s="538"/>
      <c r="F19" s="540"/>
      <c r="G19" s="536"/>
      <c r="H19" s="41"/>
      <c r="I19" s="41"/>
      <c r="J19" s="36"/>
      <c r="K19" s="47" t="s">
        <v>143</v>
      </c>
    </row>
    <row r="20" spans="1:11" ht="30" customHeight="1" thickBot="1" x14ac:dyDescent="0.3">
      <c r="A20" s="560"/>
      <c r="B20" s="28" t="s">
        <v>268</v>
      </c>
      <c r="C20" s="530"/>
      <c r="D20" s="537"/>
      <c r="E20" s="539"/>
      <c r="F20" s="541"/>
      <c r="G20" s="536"/>
      <c r="H20" s="41"/>
      <c r="I20" s="41"/>
      <c r="J20" s="41"/>
      <c r="K20" s="42"/>
    </row>
    <row r="21" spans="1:11" ht="30" customHeight="1" thickBot="1" x14ac:dyDescent="0.3">
      <c r="A21" s="560"/>
      <c r="B21" s="27">
        <v>1</v>
      </c>
      <c r="C21" s="530"/>
      <c r="D21" s="537"/>
      <c r="E21" s="531"/>
      <c r="F21" s="545"/>
      <c r="G21" s="545"/>
      <c r="H21" s="41"/>
      <c r="I21" s="41"/>
      <c r="J21" s="41"/>
      <c r="K21" s="42"/>
    </row>
    <row r="22" spans="1:11" ht="30" customHeight="1" thickBot="1" x14ac:dyDescent="0.3">
      <c r="A22" s="560"/>
      <c r="B22" s="28" t="s">
        <v>144</v>
      </c>
      <c r="C22" s="542"/>
      <c r="D22" s="543"/>
      <c r="E22" s="544"/>
      <c r="F22" s="546"/>
      <c r="G22" s="546"/>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145</v>
      </c>
      <c r="D24" s="26" t="s">
        <v>146</v>
      </c>
      <c r="E24" s="26" t="s">
        <v>147</v>
      </c>
      <c r="F24" s="26" t="s">
        <v>148</v>
      </c>
      <c r="G24" s="26" t="s">
        <v>149</v>
      </c>
      <c r="H24" s="41"/>
      <c r="I24" s="41"/>
      <c r="J24" s="41"/>
      <c r="K24" s="42"/>
    </row>
    <row r="25" spans="1:11" x14ac:dyDescent="0.25">
      <c r="A25" s="40"/>
      <c r="B25" s="41"/>
      <c r="C25" s="529" t="s">
        <v>150</v>
      </c>
      <c r="D25" s="529"/>
      <c r="E25" s="529"/>
      <c r="F25" s="529"/>
      <c r="G25" s="529"/>
      <c r="H25" s="41"/>
      <c r="I25" s="41"/>
      <c r="J25" s="41"/>
      <c r="K25" s="42"/>
    </row>
    <row r="26" spans="1:11" x14ac:dyDescent="0.25">
      <c r="A26" s="40"/>
      <c r="B26" s="41"/>
      <c r="C26" s="529"/>
      <c r="D26" s="529"/>
      <c r="E26" s="529"/>
      <c r="F26" s="529"/>
      <c r="G26" s="529"/>
      <c r="H26" s="41"/>
      <c r="I26" s="41"/>
      <c r="J26" s="41"/>
      <c r="K26" s="42"/>
    </row>
    <row r="27" spans="1:11" ht="15.75" thickBot="1" x14ac:dyDescent="0.3">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7" zoomScale="120" zoomScaleNormal="120" workbookViewId="0">
      <selection activeCell="C13" sqref="C13:C14"/>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311"/>
      <c r="B1" s="311"/>
      <c r="C1" s="305" t="s">
        <v>0</v>
      </c>
      <c r="D1" s="305"/>
      <c r="E1" s="305"/>
      <c r="F1" s="305"/>
      <c r="G1" s="403" t="s">
        <v>1</v>
      </c>
      <c r="H1" s="403"/>
      <c r="I1" s="403"/>
      <c r="J1" s="562"/>
      <c r="K1" s="562"/>
    </row>
    <row r="2" spans="1:11" ht="15" customHeight="1" x14ac:dyDescent="0.25">
      <c r="A2" s="311"/>
      <c r="B2" s="311"/>
      <c r="C2" s="305"/>
      <c r="D2" s="305"/>
      <c r="E2" s="305"/>
      <c r="F2" s="305"/>
      <c r="G2" s="403" t="s">
        <v>131</v>
      </c>
      <c r="H2" s="403"/>
      <c r="I2" s="403"/>
      <c r="J2" s="562"/>
      <c r="K2" s="562"/>
    </row>
    <row r="3" spans="1:11" ht="34.5" customHeight="1" x14ac:dyDescent="0.25">
      <c r="A3" s="311"/>
      <c r="B3" s="311"/>
      <c r="C3" s="305" t="s">
        <v>32</v>
      </c>
      <c r="D3" s="305"/>
      <c r="E3" s="305"/>
      <c r="F3" s="305"/>
      <c r="G3" s="403" t="s">
        <v>132</v>
      </c>
      <c r="H3" s="403"/>
      <c r="I3" s="403"/>
      <c r="J3" s="562"/>
      <c r="K3" s="562"/>
    </row>
    <row r="4" spans="1:11" ht="15.75" customHeight="1" x14ac:dyDescent="0.25">
      <c r="A4" s="311"/>
      <c r="B4" s="311"/>
      <c r="C4" s="305"/>
      <c r="D4" s="305"/>
      <c r="E4" s="305"/>
      <c r="F4" s="305"/>
      <c r="G4" s="403" t="s">
        <v>5</v>
      </c>
      <c r="H4" s="403"/>
      <c r="I4" s="403"/>
      <c r="J4" s="562"/>
      <c r="K4" s="562"/>
    </row>
    <row r="5" spans="1:11" ht="15.75" thickBot="1" x14ac:dyDescent="0.3"/>
    <row r="6" spans="1:11" ht="26.25" customHeight="1" x14ac:dyDescent="0.25">
      <c r="A6" s="548" t="s">
        <v>133</v>
      </c>
      <c r="B6" s="549"/>
      <c r="C6" s="549"/>
      <c r="D6" s="549"/>
      <c r="E6" s="549"/>
      <c r="F6" s="549"/>
      <c r="G6" s="549"/>
      <c r="H6" s="549"/>
      <c r="I6" s="549"/>
      <c r="J6" s="549"/>
      <c r="K6" s="550"/>
    </row>
    <row r="7" spans="1:11" ht="24" customHeight="1" x14ac:dyDescent="0.25">
      <c r="A7" s="22" t="s">
        <v>7</v>
      </c>
      <c r="B7" s="551" t="s">
        <v>328</v>
      </c>
      <c r="C7" s="551"/>
      <c r="D7" s="551"/>
      <c r="E7" s="551"/>
      <c r="F7" s="551"/>
      <c r="G7" s="551"/>
      <c r="H7" s="551"/>
      <c r="I7" s="551"/>
      <c r="J7" s="551"/>
      <c r="K7" s="552"/>
    </row>
    <row r="8" spans="1:11" ht="35.25" customHeight="1" x14ac:dyDescent="0.25">
      <c r="A8" s="21" t="s">
        <v>9</v>
      </c>
      <c r="B8" s="553" t="s">
        <v>361</v>
      </c>
      <c r="C8" s="553"/>
      <c r="D8" s="553"/>
      <c r="E8" s="553"/>
      <c r="F8" s="553"/>
      <c r="G8" s="553"/>
      <c r="H8" s="553"/>
      <c r="I8" s="553"/>
      <c r="J8" s="553"/>
      <c r="K8" s="554"/>
    </row>
    <row r="9" spans="1:11" ht="29.25" customHeight="1" thickBot="1" x14ac:dyDescent="0.3">
      <c r="A9" s="31" t="s">
        <v>134</v>
      </c>
      <c r="B9" s="555"/>
      <c r="C9" s="556"/>
      <c r="D9" s="556"/>
      <c r="E9" s="556"/>
      <c r="F9" s="556"/>
      <c r="G9" s="556"/>
      <c r="H9" s="556"/>
      <c r="I9" s="556"/>
      <c r="J9" s="556"/>
      <c r="K9" s="557"/>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558" t="s">
        <v>135</v>
      </c>
      <c r="K11" s="559"/>
    </row>
    <row r="12" spans="1:11" ht="15.75" thickBot="1" x14ac:dyDescent="0.3">
      <c r="A12" s="40"/>
      <c r="B12" s="42"/>
      <c r="C12" s="41"/>
      <c r="D12" s="41"/>
      <c r="E12" s="41"/>
      <c r="F12" s="41"/>
      <c r="G12" s="41"/>
      <c r="H12" s="41"/>
      <c r="I12" s="41"/>
      <c r="J12" s="43"/>
      <c r="K12" s="44"/>
    </row>
    <row r="13" spans="1:11" ht="30" customHeight="1" thickBot="1" x14ac:dyDescent="0.3">
      <c r="A13" s="560" t="s">
        <v>136</v>
      </c>
      <c r="B13" s="27">
        <v>5</v>
      </c>
      <c r="C13" s="565"/>
      <c r="D13" s="545"/>
      <c r="E13" s="536"/>
      <c r="F13" s="536"/>
      <c r="G13" s="536"/>
      <c r="H13" s="41"/>
      <c r="I13" s="41"/>
      <c r="J13" s="33"/>
      <c r="K13" s="47" t="s">
        <v>137</v>
      </c>
    </row>
    <row r="14" spans="1:11" ht="30" customHeight="1" thickBot="1" x14ac:dyDescent="0.3">
      <c r="A14" s="560"/>
      <c r="B14" s="28" t="s">
        <v>138</v>
      </c>
      <c r="C14" s="566"/>
      <c r="D14" s="545"/>
      <c r="E14" s="536"/>
      <c r="F14" s="536"/>
      <c r="G14" s="536"/>
      <c r="H14" s="41"/>
      <c r="I14" s="41"/>
      <c r="J14" s="43"/>
      <c r="K14" s="47"/>
    </row>
    <row r="15" spans="1:11" ht="30" customHeight="1" thickBot="1" x14ac:dyDescent="0.3">
      <c r="A15" s="560"/>
      <c r="B15" s="27">
        <v>4</v>
      </c>
      <c r="C15" s="547"/>
      <c r="D15" s="545"/>
      <c r="E15" s="545"/>
      <c r="F15" s="534"/>
      <c r="G15" s="536"/>
      <c r="H15" s="41"/>
      <c r="I15" s="41"/>
      <c r="J15" s="34"/>
      <c r="K15" s="47" t="s">
        <v>139</v>
      </c>
    </row>
    <row r="16" spans="1:11" ht="30" customHeight="1" thickBot="1" x14ac:dyDescent="0.3">
      <c r="A16" s="560"/>
      <c r="B16" s="28" t="s">
        <v>140</v>
      </c>
      <c r="C16" s="547"/>
      <c r="D16" s="545"/>
      <c r="E16" s="545"/>
      <c r="F16" s="535"/>
      <c r="G16" s="536"/>
      <c r="H16" s="41"/>
      <c r="I16" s="41"/>
      <c r="J16" s="32"/>
      <c r="K16" s="47"/>
    </row>
    <row r="17" spans="1:11" ht="30" customHeight="1" thickBot="1" x14ac:dyDescent="0.3">
      <c r="A17" s="560"/>
      <c r="B17" s="27">
        <v>3</v>
      </c>
      <c r="C17" s="530"/>
      <c r="D17" s="531"/>
      <c r="E17" s="532"/>
      <c r="F17" s="534"/>
      <c r="G17" s="536"/>
      <c r="H17" s="41"/>
      <c r="I17" s="41"/>
      <c r="J17" s="35"/>
      <c r="K17" s="47" t="s">
        <v>141</v>
      </c>
    </row>
    <row r="18" spans="1:11" ht="30" customHeight="1" thickBot="1" x14ac:dyDescent="0.3">
      <c r="A18" s="560"/>
      <c r="B18" s="28" t="s">
        <v>142</v>
      </c>
      <c r="C18" s="530"/>
      <c r="D18" s="531"/>
      <c r="E18" s="533"/>
      <c r="F18" s="535"/>
      <c r="G18" s="536"/>
      <c r="H18" s="41"/>
      <c r="I18" s="41"/>
      <c r="J18" s="32"/>
      <c r="K18" s="47"/>
    </row>
    <row r="19" spans="1:11" ht="30" customHeight="1" thickBot="1" x14ac:dyDescent="0.3">
      <c r="A19" s="560"/>
      <c r="B19" s="27">
        <v>2</v>
      </c>
      <c r="C19" s="530"/>
      <c r="D19" s="537"/>
      <c r="E19" s="538"/>
      <c r="F19" s="540"/>
      <c r="G19" s="564"/>
      <c r="H19" s="41"/>
      <c r="I19" s="41"/>
      <c r="J19" s="36"/>
      <c r="K19" s="47" t="s">
        <v>143</v>
      </c>
    </row>
    <row r="20" spans="1:11" ht="30" customHeight="1" thickBot="1" x14ac:dyDescent="0.3">
      <c r="A20" s="560"/>
      <c r="B20" s="28" t="s">
        <v>268</v>
      </c>
      <c r="C20" s="530"/>
      <c r="D20" s="537"/>
      <c r="E20" s="539"/>
      <c r="F20" s="541"/>
      <c r="G20" s="564"/>
      <c r="H20" s="41"/>
      <c r="I20" s="41"/>
      <c r="J20" s="41"/>
      <c r="K20" s="42"/>
    </row>
    <row r="21" spans="1:11" ht="30" customHeight="1" thickBot="1" x14ac:dyDescent="0.3">
      <c r="A21" s="560"/>
      <c r="B21" s="27">
        <v>1</v>
      </c>
      <c r="C21" s="530"/>
      <c r="D21" s="537"/>
      <c r="E21" s="531"/>
      <c r="F21" s="545"/>
      <c r="G21" s="545"/>
      <c r="H21" s="41"/>
      <c r="I21" s="41"/>
      <c r="J21" s="41"/>
      <c r="K21" s="42"/>
    </row>
    <row r="22" spans="1:11" ht="30" customHeight="1" thickBot="1" x14ac:dyDescent="0.3">
      <c r="A22" s="560"/>
      <c r="B22" s="28" t="s">
        <v>144</v>
      </c>
      <c r="C22" s="542"/>
      <c r="D22" s="543"/>
      <c r="E22" s="544"/>
      <c r="F22" s="546"/>
      <c r="G22" s="546"/>
      <c r="H22" s="45"/>
      <c r="I22" s="41"/>
      <c r="J22" s="41"/>
      <c r="K22" s="42"/>
    </row>
    <row r="23" spans="1:11" x14ac:dyDescent="0.25">
      <c r="A23" s="40"/>
      <c r="B23" s="41"/>
      <c r="C23" s="26">
        <v>1</v>
      </c>
      <c r="D23" s="26">
        <v>2</v>
      </c>
      <c r="E23" s="26">
        <v>3</v>
      </c>
      <c r="F23" s="26">
        <v>4</v>
      </c>
      <c r="G23" s="26">
        <v>5</v>
      </c>
      <c r="H23" s="41"/>
      <c r="I23" s="41"/>
      <c r="J23" s="41" t="s">
        <v>340</v>
      </c>
      <c r="K23" s="42"/>
    </row>
    <row r="24" spans="1:11" x14ac:dyDescent="0.25">
      <c r="A24" s="40"/>
      <c r="B24" s="41"/>
      <c r="C24" s="26" t="s">
        <v>145</v>
      </c>
      <c r="D24" s="26" t="s">
        <v>146</v>
      </c>
      <c r="E24" s="26" t="s">
        <v>147</v>
      </c>
      <c r="F24" s="26" t="s">
        <v>148</v>
      </c>
      <c r="G24" s="26" t="s">
        <v>149</v>
      </c>
      <c r="H24" s="41"/>
      <c r="I24" s="41"/>
      <c r="J24" s="41"/>
      <c r="K24" s="42"/>
    </row>
    <row r="25" spans="1:11" x14ac:dyDescent="0.25">
      <c r="A25" s="40"/>
      <c r="B25" s="41"/>
      <c r="C25" s="529" t="s">
        <v>150</v>
      </c>
      <c r="D25" s="529"/>
      <c r="E25" s="529"/>
      <c r="F25" s="529"/>
      <c r="G25" s="529"/>
      <c r="H25" s="41"/>
      <c r="I25" s="41"/>
      <c r="J25" s="41"/>
      <c r="K25" s="42"/>
    </row>
    <row r="26" spans="1:11" x14ac:dyDescent="0.25">
      <c r="A26" s="40"/>
      <c r="B26" s="41"/>
      <c r="C26" s="529"/>
      <c r="D26" s="529"/>
      <c r="E26" s="529"/>
      <c r="F26" s="529"/>
      <c r="G26" s="529"/>
      <c r="H26" s="41"/>
      <c r="I26" s="41"/>
      <c r="J26" s="41"/>
      <c r="K26" s="42"/>
    </row>
    <row r="27" spans="1:11" ht="15.75" thickBot="1" x14ac:dyDescent="0.3">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55" customWidth="1"/>
  </cols>
  <sheetData>
    <row r="1" spans="1:1" x14ac:dyDescent="0.25">
      <c r="A1" s="77" t="s">
        <v>152</v>
      </c>
    </row>
    <row r="2" spans="1:1" x14ac:dyDescent="0.25">
      <c r="A2" s="8"/>
    </row>
    <row r="3" spans="1:1" x14ac:dyDescent="0.25">
      <c r="A3" s="8" t="s">
        <v>153</v>
      </c>
    </row>
    <row r="4" spans="1:1" x14ac:dyDescent="0.25">
      <c r="A4" s="8" t="s">
        <v>154</v>
      </c>
    </row>
    <row r="6" spans="1:1" x14ac:dyDescent="0.25">
      <c r="A6" s="77" t="s">
        <v>155</v>
      </c>
    </row>
    <row r="7" spans="1:1" x14ac:dyDescent="0.25">
      <c r="A7" t="s">
        <v>90</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9" spans="1:3" x14ac:dyDescent="0.25">
      <c r="A19" s="77" t="s">
        <v>150</v>
      </c>
    </row>
    <row r="20" spans="1:3" x14ac:dyDescent="0.25">
      <c r="A20" t="s">
        <v>104</v>
      </c>
    </row>
    <row r="21" spans="1:3" x14ac:dyDescent="0.25">
      <c r="A21" t="s">
        <v>165</v>
      </c>
    </row>
    <row r="22" spans="1:3" x14ac:dyDescent="0.25">
      <c r="A22" t="s">
        <v>166</v>
      </c>
    </row>
    <row r="23" spans="1:3" x14ac:dyDescent="0.25">
      <c r="A23" t="s">
        <v>167</v>
      </c>
    </row>
    <row r="24" spans="1:3" x14ac:dyDescent="0.25">
      <c r="A24" t="s">
        <v>168</v>
      </c>
    </row>
    <row r="25" spans="1:3" x14ac:dyDescent="0.25">
      <c r="A25" t="s">
        <v>169</v>
      </c>
    </row>
    <row r="28" spans="1:3" ht="141" customHeight="1" x14ac:dyDescent="0.25">
      <c r="A28" s="111" t="s">
        <v>170</v>
      </c>
      <c r="B28" s="113" t="s">
        <v>171</v>
      </c>
      <c r="C28" s="113" t="s">
        <v>172</v>
      </c>
    </row>
    <row r="29" spans="1:3" ht="144" customHeight="1" x14ac:dyDescent="0.25">
      <c r="A29" t="s">
        <v>173</v>
      </c>
      <c r="B29" s="81" t="s">
        <v>174</v>
      </c>
      <c r="C29" s="112" t="s">
        <v>175</v>
      </c>
    </row>
    <row r="30" spans="1:3" ht="135" x14ac:dyDescent="0.25">
      <c r="A30" s="105" t="s">
        <v>176</v>
      </c>
      <c r="B30" s="76" t="s">
        <v>177</v>
      </c>
      <c r="C30" s="112" t="s">
        <v>178</v>
      </c>
    </row>
    <row r="31" spans="1:3" ht="102.75" x14ac:dyDescent="0.25">
      <c r="A31" t="s">
        <v>179</v>
      </c>
      <c r="B31" s="76" t="s">
        <v>180</v>
      </c>
      <c r="C31" s="112" t="s">
        <v>181</v>
      </c>
    </row>
    <row r="32" spans="1:3" ht="102.75" x14ac:dyDescent="0.25">
      <c r="A32" t="s">
        <v>182</v>
      </c>
      <c r="B32" s="76" t="s">
        <v>183</v>
      </c>
      <c r="C32" s="112" t="s">
        <v>184</v>
      </c>
    </row>
    <row r="34" spans="1:3" x14ac:dyDescent="0.25">
      <c r="A34" t="s">
        <v>185</v>
      </c>
      <c r="C34" s="117" t="s">
        <v>186</v>
      </c>
    </row>
    <row r="35" spans="1:3" x14ac:dyDescent="0.25">
      <c r="A35">
        <v>1</v>
      </c>
      <c r="B35">
        <f>IF(' IMPACTO RIESGOS CORRUPCION'!D11="X",1,0)</f>
        <v>0</v>
      </c>
    </row>
    <row r="36" spans="1:3" x14ac:dyDescent="0.25">
      <c r="A36">
        <v>2</v>
      </c>
      <c r="B36">
        <f>IF(' IMPACTO RIESGOS CORRUPCION'!D12="X",1,0)</f>
        <v>0</v>
      </c>
      <c r="C36" s="55" t="s">
        <v>153</v>
      </c>
    </row>
    <row r="37" spans="1:3" x14ac:dyDescent="0.25">
      <c r="A37">
        <v>3</v>
      </c>
      <c r="B37">
        <f>IF(' IMPACTO RIESGOS CORRUPCION'!D13="X",1,0)</f>
        <v>0</v>
      </c>
    </row>
    <row r="38" spans="1:3" x14ac:dyDescent="0.25">
      <c r="A38">
        <v>4</v>
      </c>
      <c r="B38">
        <f>IF(' IMPACTO RIESGOS CORRUPCION'!D14="X",1,0)</f>
        <v>0</v>
      </c>
    </row>
    <row r="39" spans="1:3" x14ac:dyDescent="0.25">
      <c r="A39">
        <v>5</v>
      </c>
      <c r="B39">
        <f>IF(' IMPACTO RIESGOS CORRUPCION'!D15="X",1,0)</f>
        <v>0</v>
      </c>
    </row>
    <row r="40" spans="1:3" x14ac:dyDescent="0.25">
      <c r="A40">
        <v>6</v>
      </c>
      <c r="B40">
        <f>IF(' IMPACTO RIESGOS CORRUPCION'!D16="X",1,0)</f>
        <v>0</v>
      </c>
    </row>
    <row r="41" spans="1:3" x14ac:dyDescent="0.25">
      <c r="A41">
        <v>7</v>
      </c>
      <c r="B41">
        <f>IF(' IMPACTO RIESGOS CORRUPCION'!D17="X",1,0)</f>
        <v>0</v>
      </c>
    </row>
    <row r="42" spans="1:3" x14ac:dyDescent="0.25">
      <c r="A42">
        <v>8</v>
      </c>
      <c r="B42">
        <f>IF(' IMPACTO RIESGOS CORRUPCION'!D18="X",1,0)</f>
        <v>0</v>
      </c>
    </row>
    <row r="43" spans="1:3" x14ac:dyDescent="0.25">
      <c r="A43">
        <v>9</v>
      </c>
      <c r="B43">
        <f>IF(' IMPACTO RIESGOS CORRUPCION'!D19="X",1,0)</f>
        <v>0</v>
      </c>
    </row>
    <row r="44" spans="1:3" x14ac:dyDescent="0.25">
      <c r="A44">
        <v>10</v>
      </c>
      <c r="B44">
        <f>IF(' IMPACTO RIESGOS CORRUPCION'!D20="X",1,0)</f>
        <v>1</v>
      </c>
    </row>
    <row r="45" spans="1:3" x14ac:dyDescent="0.25">
      <c r="A45">
        <v>11</v>
      </c>
      <c r="B45">
        <f>IF(' IMPACTO RIESGOS CORRUPCION'!D21="X",1,0)</f>
        <v>1</v>
      </c>
    </row>
    <row r="46" spans="1:3" x14ac:dyDescent="0.25">
      <c r="A46">
        <v>12</v>
      </c>
      <c r="B46">
        <f>IF(' IMPACTO RIESGOS CORRUPCION'!D22="X",1,0)</f>
        <v>1</v>
      </c>
    </row>
    <row r="47" spans="1:3" x14ac:dyDescent="0.25">
      <c r="A47">
        <v>13</v>
      </c>
      <c r="B47">
        <f>IF(' IMPACTO RIESGOS CORRUPCION'!D23="X",1,0)</f>
        <v>1</v>
      </c>
    </row>
    <row r="48" spans="1:3" x14ac:dyDescent="0.25">
      <c r="A48">
        <v>14</v>
      </c>
      <c r="B48">
        <f>IF(' IMPACTO RIESGOS CORRUPCION'!D24="X",1,0)</f>
        <v>1</v>
      </c>
    </row>
    <row r="49" spans="1:2" x14ac:dyDescent="0.25">
      <c r="A49">
        <v>15</v>
      </c>
      <c r="B49">
        <f>IF(' IMPACTO RIESGOS CORRUPCION'!D25="X",1,0)</f>
        <v>0</v>
      </c>
    </row>
    <row r="50" spans="1:2" x14ac:dyDescent="0.25">
      <c r="A50">
        <v>16</v>
      </c>
      <c r="B50">
        <f>IF(' IMPACTO RIESGOS CORRUPCION'!D26="X",1,0)</f>
        <v>0</v>
      </c>
    </row>
    <row r="51" spans="1:2" x14ac:dyDescent="0.25">
      <c r="A51">
        <v>17</v>
      </c>
      <c r="B51">
        <f>IF(' IMPACTO RIESGOS CORRUPCION'!D27="X",1,0)</f>
        <v>0</v>
      </c>
    </row>
    <row r="52" spans="1:2" x14ac:dyDescent="0.25">
      <c r="A52">
        <v>18</v>
      </c>
      <c r="B52">
        <f>IF(' IMPACTO RIESGOS CORRUPCION'!D28="X",1,0)</f>
        <v>0</v>
      </c>
    </row>
    <row r="53" spans="1:2" x14ac:dyDescent="0.25">
      <c r="A53">
        <v>19</v>
      </c>
      <c r="B53">
        <f>IF(' IMPACTO RIESGOS CORRUPCION'!D29="X",1,0)</f>
        <v>0</v>
      </c>
    </row>
    <row r="54" spans="1:2" x14ac:dyDescent="0.25">
      <c r="A54" t="s">
        <v>187</v>
      </c>
      <c r="B54">
        <f>SUM(B35:B53)</f>
        <v>5</v>
      </c>
    </row>
    <row r="57" spans="1:2" x14ac:dyDescent="0.25">
      <c r="A57" t="s">
        <v>188</v>
      </c>
    </row>
    <row r="58" spans="1:2" x14ac:dyDescent="0.25">
      <c r="A58">
        <v>1</v>
      </c>
      <c r="B58">
        <f>IF(' IMPACTO RIESGOS CORRUPCION'!D34="X",1,0)</f>
        <v>0</v>
      </c>
    </row>
    <row r="59" spans="1:2" x14ac:dyDescent="0.25">
      <c r="A59">
        <v>2</v>
      </c>
      <c r="B59">
        <f>IF(' IMPACTO RIESGOS CORRUPCION'!D35="X",1,0)</f>
        <v>0</v>
      </c>
    </row>
    <row r="60" spans="1:2" x14ac:dyDescent="0.25">
      <c r="A60">
        <v>3</v>
      </c>
      <c r="B60">
        <f>IF(' IMPACTO RIESGOS CORRUPCION'!D36="X",1,0)</f>
        <v>0</v>
      </c>
    </row>
    <row r="61" spans="1:2" x14ac:dyDescent="0.25">
      <c r="A61">
        <v>4</v>
      </c>
      <c r="B61">
        <f>IF(' IMPACTO RIESGOS CORRUPCION'!D37="X",1,0)</f>
        <v>0</v>
      </c>
    </row>
    <row r="62" spans="1:2" x14ac:dyDescent="0.25">
      <c r="A62">
        <v>5</v>
      </c>
      <c r="B62">
        <f>IF(' IMPACTO RIESGOS CORRUPCION'!D38="X",1,0)</f>
        <v>0</v>
      </c>
    </row>
    <row r="63" spans="1:2" x14ac:dyDescent="0.25">
      <c r="A63">
        <v>6</v>
      </c>
      <c r="B63">
        <f>IF(' IMPACTO RIESGOS CORRUPCION'!D39="X",1,0)</f>
        <v>0</v>
      </c>
    </row>
    <row r="64" spans="1:2" x14ac:dyDescent="0.25">
      <c r="A64">
        <v>7</v>
      </c>
      <c r="B64">
        <f>IF(' IMPACTO RIESGOS CORRUPCION'!D40="X",1,0)</f>
        <v>0</v>
      </c>
    </row>
    <row r="65" spans="1:2" x14ac:dyDescent="0.25">
      <c r="A65">
        <v>8</v>
      </c>
      <c r="B65">
        <f>IF(' IMPACTO RIESGOS CORRUPCION'!D41="X",1,0)</f>
        <v>0</v>
      </c>
    </row>
    <row r="66" spans="1:2" x14ac:dyDescent="0.25">
      <c r="A66">
        <v>9</v>
      </c>
      <c r="B66">
        <f>IF(' IMPACTO RIESGOS CORRUPCION'!D42="X",1,0)</f>
        <v>0</v>
      </c>
    </row>
    <row r="67" spans="1:2" x14ac:dyDescent="0.25">
      <c r="A67">
        <v>10</v>
      </c>
      <c r="B67">
        <f>IF(' IMPACTO RIESGOS CORRUPCION'!D43="X",1,0)</f>
        <v>0</v>
      </c>
    </row>
    <row r="68" spans="1:2" x14ac:dyDescent="0.25">
      <c r="A68">
        <v>11</v>
      </c>
      <c r="B68">
        <f>IF(' IMPACTO RIESGOS CORRUPCION'!D44="X",1,0)</f>
        <v>0</v>
      </c>
    </row>
    <row r="69" spans="1:2" x14ac:dyDescent="0.25">
      <c r="A69">
        <v>12</v>
      </c>
      <c r="B69">
        <f>IF(' IMPACTO RIESGOS CORRUPCION'!D45="X",1,0)</f>
        <v>0</v>
      </c>
    </row>
    <row r="70" spans="1:2" x14ac:dyDescent="0.25">
      <c r="A70">
        <v>13</v>
      </c>
      <c r="B70">
        <f>IF(' IMPACTO RIESGOS CORRUPCION'!D46="X",1,0)</f>
        <v>0</v>
      </c>
    </row>
    <row r="71" spans="1:2" x14ac:dyDescent="0.25">
      <c r="A71">
        <v>14</v>
      </c>
      <c r="B71">
        <f>IF(' IMPACTO RIESGOS CORRUPCION'!D47="X",1,0)</f>
        <v>0</v>
      </c>
    </row>
    <row r="72" spans="1:2" x14ac:dyDescent="0.25">
      <c r="A72">
        <v>15</v>
      </c>
      <c r="B72">
        <f>IF(' IMPACTO RIESGOS CORRUPCION'!D48="X",1,0)</f>
        <v>0</v>
      </c>
    </row>
    <row r="73" spans="1:2" x14ac:dyDescent="0.25">
      <c r="A73">
        <v>16</v>
      </c>
      <c r="B73">
        <f>IF(' IMPACTO RIESGOS CORRUPCION'!D49="X",1,0)</f>
        <v>0</v>
      </c>
    </row>
    <row r="74" spans="1:2" x14ac:dyDescent="0.25">
      <c r="A74">
        <v>17</v>
      </c>
      <c r="B74">
        <f>IF(' IMPACTO RIESGOS CORRUPCION'!D50="X",1,0)</f>
        <v>0</v>
      </c>
    </row>
    <row r="75" spans="1:2" x14ac:dyDescent="0.25">
      <c r="A75">
        <v>18</v>
      </c>
      <c r="B75">
        <f>IF(' IMPACTO RIESGOS CORRUPCION'!D51="X",1,0)</f>
        <v>0</v>
      </c>
    </row>
    <row r="76" spans="1:2" x14ac:dyDescent="0.25">
      <c r="A76">
        <v>19</v>
      </c>
      <c r="B76">
        <f>IF(' IMPACTO RIESGOS CORRUPCION'!D52="X",1,0)</f>
        <v>0</v>
      </c>
    </row>
    <row r="77" spans="1:2" x14ac:dyDescent="0.25">
      <c r="A77" t="s">
        <v>187</v>
      </c>
      <c r="B77">
        <f>SUM(B58:B76)</f>
        <v>0</v>
      </c>
    </row>
    <row r="80" spans="1:2" x14ac:dyDescent="0.25">
      <c r="A80" t="s">
        <v>189</v>
      </c>
    </row>
    <row r="81" spans="1:2" x14ac:dyDescent="0.25">
      <c r="A81">
        <v>1</v>
      </c>
      <c r="B81">
        <f>IF(' IMPACTO RIESGOS CORRUPCION'!D57="X",1,0)</f>
        <v>0</v>
      </c>
    </row>
    <row r="82" spans="1:2" x14ac:dyDescent="0.25">
      <c r="A82">
        <v>2</v>
      </c>
      <c r="B82">
        <f>IF(' IMPACTO RIESGOS CORRUPCION'!D58="X",1,0)</f>
        <v>0</v>
      </c>
    </row>
    <row r="83" spans="1:2" x14ac:dyDescent="0.25">
      <c r="A83">
        <v>3</v>
      </c>
      <c r="B83">
        <f>IF(' IMPACTO RIESGOS CORRUPCION'!D59="X",1,0)</f>
        <v>0</v>
      </c>
    </row>
    <row r="84" spans="1:2" x14ac:dyDescent="0.25">
      <c r="A84">
        <v>4</v>
      </c>
      <c r="B84">
        <f>IF(' IMPACTO RIESGOS CORRUPCION'!D60="X",1,0)</f>
        <v>0</v>
      </c>
    </row>
    <row r="85" spans="1:2" x14ac:dyDescent="0.25">
      <c r="A85">
        <v>5</v>
      </c>
      <c r="B85">
        <f>IF(' IMPACTO RIESGOS CORRUPCION'!D61="X",1,0)</f>
        <v>0</v>
      </c>
    </row>
    <row r="86" spans="1:2" x14ac:dyDescent="0.25">
      <c r="A86">
        <v>6</v>
      </c>
      <c r="B86">
        <f>IF(' IMPACTO RIESGOS CORRUPCION'!D62="X",1,0)</f>
        <v>0</v>
      </c>
    </row>
    <row r="87" spans="1:2" x14ac:dyDescent="0.25">
      <c r="A87">
        <v>7</v>
      </c>
      <c r="B87">
        <f>IF(' IMPACTO RIESGOS CORRUPCION'!D63="X",1,0)</f>
        <v>0</v>
      </c>
    </row>
    <row r="88" spans="1:2" x14ac:dyDescent="0.25">
      <c r="A88">
        <v>8</v>
      </c>
      <c r="B88">
        <f>IF(' IMPACTO RIESGOS CORRUPCION'!D64="X",1,0)</f>
        <v>0</v>
      </c>
    </row>
    <row r="89" spans="1:2" x14ac:dyDescent="0.25">
      <c r="A89">
        <v>9</v>
      </c>
      <c r="B89">
        <f>IF(' IMPACTO RIESGOS CORRUPCION'!D65="X",1,0)</f>
        <v>0</v>
      </c>
    </row>
    <row r="90" spans="1:2" x14ac:dyDescent="0.25">
      <c r="A90">
        <v>10</v>
      </c>
      <c r="B90">
        <f>IF(' IMPACTO RIESGOS CORRUPCION'!D66="X",1,0)</f>
        <v>0</v>
      </c>
    </row>
    <row r="91" spans="1:2" x14ac:dyDescent="0.25">
      <c r="A91">
        <v>11</v>
      </c>
      <c r="B91">
        <f>IF(' IMPACTO RIESGOS CORRUPCION'!D67="X",1,0)</f>
        <v>0</v>
      </c>
    </row>
    <row r="92" spans="1:2" x14ac:dyDescent="0.25">
      <c r="A92">
        <v>12</v>
      </c>
      <c r="B92">
        <f>IF(' IMPACTO RIESGOS CORRUPCION'!D68="X",1,0)</f>
        <v>0</v>
      </c>
    </row>
    <row r="93" spans="1:2" x14ac:dyDescent="0.25">
      <c r="A93">
        <v>13</v>
      </c>
      <c r="B93">
        <f>IF(' IMPACTO RIESGOS CORRUPCION'!D69="X",1,0)</f>
        <v>0</v>
      </c>
    </row>
    <row r="94" spans="1:2" x14ac:dyDescent="0.25">
      <c r="A94">
        <v>14</v>
      </c>
      <c r="B94">
        <f>IF(' IMPACTO RIESGOS CORRUPCION'!D70="X",1,0)</f>
        <v>0</v>
      </c>
    </row>
    <row r="95" spans="1:2" x14ac:dyDescent="0.25">
      <c r="A95">
        <v>15</v>
      </c>
      <c r="B95">
        <f>IF(' IMPACTO RIESGOS CORRUPCION'!D71="X",1,0)</f>
        <v>0</v>
      </c>
    </row>
    <row r="96" spans="1:2" x14ac:dyDescent="0.25">
      <c r="A96">
        <v>16</v>
      </c>
      <c r="B96">
        <f>IF(' IMPACTO RIESGOS CORRUPCION'!D72="X",1,0)</f>
        <v>0</v>
      </c>
    </row>
    <row r="97" spans="1:2" x14ac:dyDescent="0.25">
      <c r="A97">
        <v>17</v>
      </c>
      <c r="B97">
        <f>IF(' IMPACTO RIESGOS CORRUPCION'!D73="X",1,0)</f>
        <v>0</v>
      </c>
    </row>
    <row r="98" spans="1:2" x14ac:dyDescent="0.25">
      <c r="A98">
        <v>18</v>
      </c>
      <c r="B98">
        <f>IF(' IMPACTO RIESGOS CORRUPCION'!D74="X",1,0)</f>
        <v>0</v>
      </c>
    </row>
    <row r="99" spans="1:2" x14ac:dyDescent="0.25">
      <c r="A99">
        <v>19</v>
      </c>
      <c r="B99">
        <f>IF(' IMPACTO RIESGOS CORRUPCION'!D75="X",1,0)</f>
        <v>0</v>
      </c>
    </row>
    <row r="100" spans="1:2" x14ac:dyDescent="0.25">
      <c r="A100" t="s">
        <v>187</v>
      </c>
      <c r="B100">
        <f>SUM(B81:B99)</f>
        <v>0</v>
      </c>
    </row>
    <row r="103" spans="1:2" x14ac:dyDescent="0.25">
      <c r="A103" t="s">
        <v>190</v>
      </c>
    </row>
    <row r="104" spans="1:2" x14ac:dyDescent="0.25">
      <c r="A104">
        <v>1</v>
      </c>
      <c r="B104">
        <f>IF(' IMPACTO RIESGOS CORRUPCION'!D80="X",1,0)</f>
        <v>0</v>
      </c>
    </row>
    <row r="105" spans="1:2" x14ac:dyDescent="0.25">
      <c r="A105">
        <v>2</v>
      </c>
      <c r="B105">
        <f>IF(' IMPACTO RIESGOS CORRUPCION'!D81="X",1,0)</f>
        <v>0</v>
      </c>
    </row>
    <row r="106" spans="1:2" x14ac:dyDescent="0.25">
      <c r="A106">
        <v>3</v>
      </c>
      <c r="B106">
        <f>IF(' IMPACTO RIESGOS CORRUPCION'!D82="X",1,0)</f>
        <v>0</v>
      </c>
    </row>
    <row r="107" spans="1:2" x14ac:dyDescent="0.25">
      <c r="A107">
        <v>4</v>
      </c>
      <c r="B107">
        <f>IF(' IMPACTO RIESGOS CORRUPCION'!D83="X",1,0)</f>
        <v>0</v>
      </c>
    </row>
    <row r="108" spans="1:2" x14ac:dyDescent="0.25">
      <c r="A108">
        <v>5</v>
      </c>
      <c r="B108">
        <f>IF(' IMPACTO RIESGOS CORRUPCION'!D84="X",1,0)</f>
        <v>0</v>
      </c>
    </row>
    <row r="109" spans="1:2" x14ac:dyDescent="0.25">
      <c r="A109">
        <v>6</v>
      </c>
      <c r="B109">
        <f>IF(' IMPACTO RIESGOS CORRUPCION'!D85="X",1,0)</f>
        <v>0</v>
      </c>
    </row>
    <row r="110" spans="1:2" x14ac:dyDescent="0.25">
      <c r="A110">
        <v>7</v>
      </c>
      <c r="B110">
        <f>IF(' IMPACTO RIESGOS CORRUPCION'!D86="X",1,0)</f>
        <v>0</v>
      </c>
    </row>
    <row r="111" spans="1:2" x14ac:dyDescent="0.25">
      <c r="A111">
        <v>8</v>
      </c>
      <c r="B111">
        <f>IF(' IMPACTO RIESGOS CORRUPCION'!D87="X",1,0)</f>
        <v>0</v>
      </c>
    </row>
    <row r="112" spans="1:2" x14ac:dyDescent="0.25">
      <c r="A112">
        <v>9</v>
      </c>
      <c r="B112">
        <f>IF(' IMPACTO RIESGOS CORRUPCION'!D88="X",1,0)</f>
        <v>0</v>
      </c>
    </row>
    <row r="113" spans="1:2" x14ac:dyDescent="0.25">
      <c r="A113">
        <v>10</v>
      </c>
      <c r="B113">
        <f>IF(' IMPACTO RIESGOS CORRUPCION'!D89="X",1,0)</f>
        <v>0</v>
      </c>
    </row>
    <row r="114" spans="1:2" x14ac:dyDescent="0.25">
      <c r="A114">
        <v>11</v>
      </c>
      <c r="B114">
        <f>IF(' IMPACTO RIESGOS CORRUPCION'!D90="X",1,0)</f>
        <v>0</v>
      </c>
    </row>
    <row r="115" spans="1:2" x14ac:dyDescent="0.25">
      <c r="A115">
        <v>12</v>
      </c>
      <c r="B115">
        <f>IF(' IMPACTO RIESGOS CORRUPCION'!D91="X",1,0)</f>
        <v>0</v>
      </c>
    </row>
    <row r="116" spans="1:2" x14ac:dyDescent="0.25">
      <c r="A116">
        <v>13</v>
      </c>
      <c r="B116">
        <f>IF(' IMPACTO RIESGOS CORRUPCION'!D92="X",1,0)</f>
        <v>0</v>
      </c>
    </row>
    <row r="117" spans="1:2" x14ac:dyDescent="0.25">
      <c r="A117">
        <v>14</v>
      </c>
      <c r="B117">
        <f>IF(' IMPACTO RIESGOS CORRUPCION'!D93="X",1,0)</f>
        <v>0</v>
      </c>
    </row>
    <row r="118" spans="1:2" x14ac:dyDescent="0.25">
      <c r="A118">
        <v>15</v>
      </c>
      <c r="B118">
        <f>IF(' IMPACTO RIESGOS CORRUPCION'!D94="X",1,0)</f>
        <v>0</v>
      </c>
    </row>
    <row r="119" spans="1:2" x14ac:dyDescent="0.25">
      <c r="A119">
        <v>16</v>
      </c>
      <c r="B119">
        <f>IF(' IMPACTO RIESGOS CORRUPCION'!D95="X",1,0)</f>
        <v>0</v>
      </c>
    </row>
    <row r="120" spans="1:2" x14ac:dyDescent="0.25">
      <c r="A120">
        <v>17</v>
      </c>
      <c r="B120">
        <f>IF(' IMPACTO RIESGOS CORRUPCION'!D96="X",1,0)</f>
        <v>0</v>
      </c>
    </row>
    <row r="121" spans="1:2" x14ac:dyDescent="0.25">
      <c r="A121">
        <v>18</v>
      </c>
      <c r="B121">
        <f>IF(' IMPACTO RIESGOS CORRUPCION'!D97="X",1,0)</f>
        <v>0</v>
      </c>
    </row>
    <row r="122" spans="1:2" x14ac:dyDescent="0.25">
      <c r="A122">
        <v>19</v>
      </c>
      <c r="B122">
        <f>IF(' IMPACTO RIESGOS CORRUPCION'!D98="X",1,0)</f>
        <v>0</v>
      </c>
    </row>
    <row r="123" spans="1:2" x14ac:dyDescent="0.25">
      <c r="A123" t="s">
        <v>187</v>
      </c>
      <c r="B123">
        <f>SUM(B104:B122)</f>
        <v>0</v>
      </c>
    </row>
    <row r="126" spans="1:2" x14ac:dyDescent="0.25">
      <c r="A126" t="s">
        <v>190</v>
      </c>
    </row>
    <row r="127" spans="1:2" x14ac:dyDescent="0.25">
      <c r="A127">
        <v>1</v>
      </c>
      <c r="B127">
        <f>IF(' IMPACTO RIESGOS CORRUPCION'!D103="X",1,0)</f>
        <v>0</v>
      </c>
    </row>
    <row r="128" spans="1:2" x14ac:dyDescent="0.25">
      <c r="A128">
        <v>2</v>
      </c>
      <c r="B128">
        <f>IF(' IMPACTO RIESGOS CORRUPCION'!D104="X",1,0)</f>
        <v>0</v>
      </c>
    </row>
    <row r="129" spans="1:2" x14ac:dyDescent="0.25">
      <c r="A129">
        <v>3</v>
      </c>
      <c r="B129">
        <f>IF(' IMPACTO RIESGOS CORRUPCION'!D105="X",1,0)</f>
        <v>0</v>
      </c>
    </row>
    <row r="130" spans="1:2" x14ac:dyDescent="0.25">
      <c r="A130">
        <v>4</v>
      </c>
      <c r="B130">
        <f>IF(' IMPACTO RIESGOS CORRUPCION'!D106="X",1,0)</f>
        <v>0</v>
      </c>
    </row>
    <row r="131" spans="1:2" x14ac:dyDescent="0.25">
      <c r="A131">
        <v>5</v>
      </c>
      <c r="B131">
        <f>IF(' IMPACTO RIESGOS CORRUPCION'!D107="X",1,0)</f>
        <v>0</v>
      </c>
    </row>
    <row r="132" spans="1:2" x14ac:dyDescent="0.25">
      <c r="A132">
        <v>6</v>
      </c>
      <c r="B132">
        <f>IF(' IMPACTO RIESGOS CORRUPCION'!D108="X",1,0)</f>
        <v>0</v>
      </c>
    </row>
    <row r="133" spans="1:2" x14ac:dyDescent="0.25">
      <c r="A133">
        <v>7</v>
      </c>
      <c r="B133">
        <f>IF(' IMPACTO RIESGOS CORRUPCION'!D109="X",1,0)</f>
        <v>0</v>
      </c>
    </row>
    <row r="134" spans="1:2" x14ac:dyDescent="0.25">
      <c r="A134">
        <v>8</v>
      </c>
      <c r="B134">
        <f>IF(' IMPACTO RIESGOS CORRUPCION'!D110="X",1,0)</f>
        <v>0</v>
      </c>
    </row>
    <row r="135" spans="1:2" x14ac:dyDescent="0.25">
      <c r="A135">
        <v>9</v>
      </c>
      <c r="B135">
        <f>IF(' IMPACTO RIESGOS CORRUPCION'!D111="X",1,0)</f>
        <v>0</v>
      </c>
    </row>
    <row r="136" spans="1:2" x14ac:dyDescent="0.25">
      <c r="A136">
        <v>10</v>
      </c>
      <c r="B136">
        <f>IF(' IMPACTO RIESGOS CORRUPCION'!D112="X",1,0)</f>
        <v>0</v>
      </c>
    </row>
    <row r="137" spans="1:2" x14ac:dyDescent="0.25">
      <c r="A137">
        <v>11</v>
      </c>
      <c r="B137">
        <f>IF(' IMPACTO RIESGOS CORRUPCION'!D113="X",1,0)</f>
        <v>0</v>
      </c>
    </row>
    <row r="138" spans="1:2" x14ac:dyDescent="0.25">
      <c r="A138">
        <v>12</v>
      </c>
      <c r="B138">
        <f>IF(' IMPACTO RIESGOS CORRUPCION'!D114="X",1,0)</f>
        <v>0</v>
      </c>
    </row>
    <row r="139" spans="1:2" x14ac:dyDescent="0.25">
      <c r="A139">
        <v>13</v>
      </c>
      <c r="B139">
        <f>IF(' IMPACTO RIESGOS CORRUPCION'!D115="X",1,0)</f>
        <v>0</v>
      </c>
    </row>
    <row r="140" spans="1:2" x14ac:dyDescent="0.25">
      <c r="A140">
        <v>14</v>
      </c>
      <c r="B140">
        <f>IF(' IMPACTO RIESGOS CORRUPCION'!D116="X",1,0)</f>
        <v>0</v>
      </c>
    </row>
    <row r="141" spans="1:2" x14ac:dyDescent="0.25">
      <c r="A141">
        <v>15</v>
      </c>
      <c r="B141">
        <f>IF(' IMPACTO RIESGOS CORRUPCION'!D117="X",1,0)</f>
        <v>0</v>
      </c>
    </row>
    <row r="142" spans="1:2" x14ac:dyDescent="0.25">
      <c r="A142">
        <v>16</v>
      </c>
      <c r="B142">
        <f>IF(' IMPACTO RIESGOS CORRUPCION'!D118="X",1,0)</f>
        <v>0</v>
      </c>
    </row>
    <row r="143" spans="1:2" x14ac:dyDescent="0.25">
      <c r="A143">
        <v>17</v>
      </c>
      <c r="B143">
        <f>IF(' IMPACTO RIESGOS CORRUPCION'!D119="X",1,0)</f>
        <v>0</v>
      </c>
    </row>
    <row r="144" spans="1:2" x14ac:dyDescent="0.25">
      <c r="A144">
        <v>18</v>
      </c>
      <c r="B144">
        <f>IF(' IMPACTO RIESGOS CORRUPCION'!D120="X",1,0)</f>
        <v>0</v>
      </c>
    </row>
    <row r="145" spans="1:2" x14ac:dyDescent="0.25">
      <c r="A145">
        <v>19</v>
      </c>
      <c r="B145">
        <f>IF(' IMPACTO RIESGOS CORRUPCION'!D121="X",1,0)</f>
        <v>0</v>
      </c>
    </row>
    <row r="146" spans="1:2" x14ac:dyDescent="0.25">
      <c r="A146" t="s">
        <v>187</v>
      </c>
      <c r="B146">
        <f>SUM(B127:B145)</f>
        <v>0</v>
      </c>
    </row>
    <row r="150" spans="1:2" x14ac:dyDescent="0.25">
      <c r="A150" t="s">
        <v>191</v>
      </c>
    </row>
    <row r="151" spans="1:2" x14ac:dyDescent="0.25">
      <c r="A151" s="95" t="s">
        <v>192</v>
      </c>
    </row>
    <row r="152" spans="1:2" x14ac:dyDescent="0.25">
      <c r="A152" t="s">
        <v>193</v>
      </c>
    </row>
    <row r="153" spans="1:2" x14ac:dyDescent="0.25">
      <c r="A153" t="s">
        <v>194</v>
      </c>
    </row>
    <row r="154" spans="1:2" x14ac:dyDescent="0.25">
      <c r="A154" t="s">
        <v>195</v>
      </c>
    </row>
    <row r="155" spans="1:2" x14ac:dyDescent="0.25">
      <c r="A155" t="s">
        <v>193</v>
      </c>
    </row>
    <row r="156" spans="1:2" x14ac:dyDescent="0.25">
      <c r="A156" t="s">
        <v>196</v>
      </c>
    </row>
    <row r="157" spans="1:2" x14ac:dyDescent="0.25">
      <c r="A157" t="s">
        <v>197</v>
      </c>
    </row>
    <row r="159" spans="1:2" x14ac:dyDescent="0.25">
      <c r="A159" s="95" t="s">
        <v>198</v>
      </c>
      <c r="B159" t="s">
        <v>154</v>
      </c>
    </row>
    <row r="160" spans="1:2" x14ac:dyDescent="0.25">
      <c r="A160" t="s">
        <v>193</v>
      </c>
    </row>
    <row r="161" spans="1:1" x14ac:dyDescent="0.25">
      <c r="A161" t="s">
        <v>199</v>
      </c>
    </row>
    <row r="162" spans="1:1" x14ac:dyDescent="0.25">
      <c r="A162" t="s">
        <v>200</v>
      </c>
    </row>
    <row r="164" spans="1:1" x14ac:dyDescent="0.25">
      <c r="A164" s="95" t="s">
        <v>201</v>
      </c>
    </row>
    <row r="165" spans="1:1" x14ac:dyDescent="0.25">
      <c r="A165" t="s">
        <v>193</v>
      </c>
    </row>
    <row r="166" spans="1:1" x14ac:dyDescent="0.25">
      <c r="A166" t="s">
        <v>202</v>
      </c>
    </row>
    <row r="167" spans="1:1" x14ac:dyDescent="0.25">
      <c r="A167" t="s">
        <v>203</v>
      </c>
    </row>
    <row r="168" spans="1:1" x14ac:dyDescent="0.25">
      <c r="A168" t="s">
        <v>204</v>
      </c>
    </row>
    <row r="170" spans="1:1" x14ac:dyDescent="0.25">
      <c r="A170" s="95" t="s">
        <v>205</v>
      </c>
    </row>
    <row r="171" spans="1:1" x14ac:dyDescent="0.25">
      <c r="A171" t="s">
        <v>193</v>
      </c>
    </row>
    <row r="172" spans="1:1" x14ac:dyDescent="0.25">
      <c r="A172" t="s">
        <v>206</v>
      </c>
    </row>
    <row r="173" spans="1:1" x14ac:dyDescent="0.25">
      <c r="A173" t="s">
        <v>207</v>
      </c>
    </row>
    <row r="175" spans="1:1" x14ac:dyDescent="0.25">
      <c r="A175" s="95" t="s">
        <v>208</v>
      </c>
    </row>
    <row r="176" spans="1:1" x14ac:dyDescent="0.25">
      <c r="A176" t="s">
        <v>193</v>
      </c>
    </row>
    <row r="177" spans="1:1" x14ac:dyDescent="0.25">
      <c r="A177" t="s">
        <v>209</v>
      </c>
    </row>
    <row r="178" spans="1:1" x14ac:dyDescent="0.25">
      <c r="A178" t="s">
        <v>210</v>
      </c>
    </row>
    <row r="180" spans="1:1" x14ac:dyDescent="0.25">
      <c r="A180" s="95" t="s">
        <v>211</v>
      </c>
    </row>
    <row r="181" spans="1:1" x14ac:dyDescent="0.25">
      <c r="A181" t="s">
        <v>193</v>
      </c>
    </row>
    <row r="182" spans="1:1" x14ac:dyDescent="0.25">
      <c r="A182" t="s">
        <v>212</v>
      </c>
    </row>
    <row r="183" spans="1:1" x14ac:dyDescent="0.25">
      <c r="A183" t="s">
        <v>213</v>
      </c>
    </row>
    <row r="184" spans="1:1" x14ac:dyDescent="0.25">
      <c r="A184" t="s">
        <v>214</v>
      </c>
    </row>
    <row r="186" spans="1:1" x14ac:dyDescent="0.25">
      <c r="A186" s="95" t="s">
        <v>215</v>
      </c>
    </row>
    <row r="187" spans="1:1" x14ac:dyDescent="0.25">
      <c r="A187" t="s">
        <v>193</v>
      </c>
    </row>
    <row r="188" spans="1:1" x14ac:dyDescent="0.25">
      <c r="A188" t="s">
        <v>216</v>
      </c>
    </row>
    <row r="189" spans="1:1" x14ac:dyDescent="0.25">
      <c r="A189" t="s">
        <v>217</v>
      </c>
    </row>
    <row r="190" spans="1:1" x14ac:dyDescent="0.25">
      <c r="A190" t="s">
        <v>218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9"/>
  <sheetViews>
    <sheetView topLeftCell="E56" zoomScale="124" zoomScaleNormal="124" workbookViewId="0">
      <selection activeCell="E17" sqref="E17"/>
    </sheetView>
  </sheetViews>
  <sheetFormatPr baseColWidth="10" defaultColWidth="11.42578125" defaultRowHeight="14.25" x14ac:dyDescent="0.2"/>
  <cols>
    <col min="1" max="2" width="31.140625" style="1" customWidth="1"/>
    <col min="3" max="3" width="57.4257812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12" customFormat="1" ht="15.75" customHeight="1" x14ac:dyDescent="0.25">
      <c r="A1" s="570"/>
      <c r="B1" s="321" t="s">
        <v>0</v>
      </c>
      <c r="C1" s="322"/>
      <c r="D1" s="322"/>
      <c r="E1" s="322"/>
      <c r="F1" s="322"/>
      <c r="G1" s="463"/>
      <c r="H1" s="434" t="s">
        <v>16</v>
      </c>
      <c r="I1" s="434"/>
      <c r="J1" s="631"/>
    </row>
    <row r="2" spans="1:12" customFormat="1" ht="15.75" customHeight="1" x14ac:dyDescent="0.25">
      <c r="A2" s="316"/>
      <c r="B2" s="571"/>
      <c r="C2" s="479"/>
      <c r="D2" s="479"/>
      <c r="E2" s="479"/>
      <c r="F2" s="479"/>
      <c r="G2" s="480"/>
      <c r="H2" s="403" t="s">
        <v>2</v>
      </c>
      <c r="I2" s="403"/>
      <c r="J2" s="482"/>
    </row>
    <row r="3" spans="1:12" customFormat="1" ht="36" customHeight="1" x14ac:dyDescent="0.25">
      <c r="A3" s="316"/>
      <c r="B3" s="571" t="s">
        <v>219</v>
      </c>
      <c r="C3" s="479"/>
      <c r="D3" s="479"/>
      <c r="E3" s="479"/>
      <c r="F3" s="479"/>
      <c r="G3" s="480"/>
      <c r="H3" s="403" t="s">
        <v>4</v>
      </c>
      <c r="I3" s="403"/>
      <c r="J3" s="482"/>
    </row>
    <row r="4" spans="1:12" customFormat="1" ht="15.75" customHeight="1" thickBot="1" x14ac:dyDescent="0.3">
      <c r="A4" s="317"/>
      <c r="B4" s="330"/>
      <c r="C4" s="331"/>
      <c r="D4" s="331"/>
      <c r="E4" s="331"/>
      <c r="F4" s="331"/>
      <c r="G4" s="464"/>
      <c r="H4" s="640" t="s">
        <v>5</v>
      </c>
      <c r="I4" s="640"/>
      <c r="J4" s="632"/>
    </row>
    <row r="5" spans="1:12" x14ac:dyDescent="0.2">
      <c r="B5" s="639"/>
      <c r="C5" s="639"/>
      <c r="D5" s="639"/>
      <c r="E5" s="639"/>
      <c r="F5" s="639"/>
      <c r="G5" s="639"/>
    </row>
    <row r="6" spans="1:12" customFormat="1" ht="24" customHeight="1" x14ac:dyDescent="0.25">
      <c r="A6" s="96" t="s">
        <v>7</v>
      </c>
      <c r="B6" s="633" t="s">
        <v>328</v>
      </c>
      <c r="C6" s="634"/>
      <c r="D6" s="634"/>
      <c r="E6" s="634"/>
      <c r="F6" s="634"/>
      <c r="G6" s="634"/>
      <c r="H6" s="634"/>
      <c r="I6" s="634"/>
      <c r="J6" s="635"/>
    </row>
    <row r="7" spans="1:12" customFormat="1" ht="51.75" customHeight="1" x14ac:dyDescent="0.25">
      <c r="A7" s="97" t="s">
        <v>9</v>
      </c>
      <c r="B7" s="636" t="str">
        <f>CONTEXTO!$B$8</f>
        <v xml:space="preserve">GESTIONAR LA CONSERVACIÓN, RESTAURACIÓN Y APROVECHAMIENTO SOSTENIBLE DE LOS RECURSOS NATURALES ASÌ COMO EJECUTAR  ACCIONES DE CONOCIMIENTO, REDUCCIÓN DEL RIESGO Y MANEJO DEL DESASTRE DE MANERA PERMANENTE, MEDIANTE LA IMPLEMENTACIÓN DE PLANES , PROGRAMAS Y PROYECTOS  EN PROCURA DE ALCANZAR CALIDAD AMBIENTAL Y EJERCER EL CONTROL Y VIGILANCIA EN LOS CASOS QUE APLIQUE, PARA EL DESARROLLO HUMANO INTEGRAL EN EL MUNICIPIO DE IBAGUÉ. </v>
      </c>
      <c r="C7" s="637"/>
      <c r="D7" s="637"/>
      <c r="E7" s="637"/>
      <c r="F7" s="637"/>
      <c r="G7" s="637"/>
      <c r="H7" s="637"/>
      <c r="I7" s="637"/>
      <c r="J7" s="638"/>
    </row>
    <row r="8" spans="1:12" ht="15" thickBot="1" x14ac:dyDescent="0.25">
      <c r="C8" s="64"/>
      <c r="D8" s="64"/>
      <c r="E8" s="64"/>
      <c r="F8" s="64"/>
      <c r="G8" s="64"/>
      <c r="H8" s="64"/>
    </row>
    <row r="9" spans="1:12" s="129" customFormat="1" ht="30" customHeight="1" x14ac:dyDescent="0.25">
      <c r="A9" s="580" t="s">
        <v>99</v>
      </c>
      <c r="B9" s="596" t="s">
        <v>247</v>
      </c>
      <c r="C9" s="582" t="s">
        <v>353</v>
      </c>
      <c r="D9" s="584" t="s">
        <v>221</v>
      </c>
      <c r="E9" s="584"/>
      <c r="F9" s="584"/>
      <c r="G9" s="584"/>
      <c r="H9" s="584"/>
      <c r="I9" s="124" t="s">
        <v>222</v>
      </c>
      <c r="J9" s="585" t="s">
        <v>223</v>
      </c>
      <c r="K9" s="587" t="s">
        <v>224</v>
      </c>
    </row>
    <row r="10" spans="1:12" s="130" customFormat="1" ht="60.75" thickBot="1" x14ac:dyDescent="0.3">
      <c r="A10" s="625"/>
      <c r="B10" s="624"/>
      <c r="C10" s="583"/>
      <c r="D10" s="125" t="s">
        <v>225</v>
      </c>
      <c r="E10" s="126" t="s">
        <v>226</v>
      </c>
      <c r="F10" s="125" t="s">
        <v>227</v>
      </c>
      <c r="G10" s="125" t="s">
        <v>228</v>
      </c>
      <c r="H10" s="127" t="s">
        <v>229</v>
      </c>
      <c r="I10" s="128" t="s">
        <v>230</v>
      </c>
      <c r="J10" s="586"/>
      <c r="K10" s="628"/>
    </row>
    <row r="11" spans="1:12" ht="20.25" customHeight="1" x14ac:dyDescent="0.2">
      <c r="A11" s="626" t="str">
        <f>+(PROBABILIDAD!A11)</f>
        <v>Utilizacion de influencias en la entrega o suministro de materiales o insumos y/o ayudas humanitarias en beneficio de un tercero</v>
      </c>
      <c r="B11" s="445" t="str">
        <f>+(DESCRIPCION!D10)</f>
        <v>Concentracion del poder en una sola persona</v>
      </c>
      <c r="C11" s="618" t="s">
        <v>401</v>
      </c>
      <c r="D11" s="577" t="s">
        <v>231</v>
      </c>
      <c r="E11" s="24" t="s">
        <v>232</v>
      </c>
      <c r="F11" s="266" t="s">
        <v>194</v>
      </c>
      <c r="G11" s="266">
        <f>IF(F11="Asignado",15,0)</f>
        <v>15</v>
      </c>
      <c r="H11" s="629" t="str">
        <f>IF(AND(G18&gt;0,G18&lt;=85),"Débil",IF(AND(G18&gt;85,G18&lt;=95),"Moderado",IF(G18&gt;96,"Fuerte"," ")))</f>
        <v>Débil</v>
      </c>
      <c r="I11" s="451" t="s">
        <v>216</v>
      </c>
      <c r="J11" s="451"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627" t="str">
        <f>IF(J11="Fuerte","NO",IF(J11=" "," ","SI"))</f>
        <v>SI</v>
      </c>
      <c r="L11" s="169"/>
    </row>
    <row r="12" spans="1:12" ht="28.5" x14ac:dyDescent="0.2">
      <c r="A12" s="577"/>
      <c r="B12" s="449"/>
      <c r="C12" s="449"/>
      <c r="D12" s="577"/>
      <c r="E12" s="25" t="s">
        <v>233</v>
      </c>
      <c r="F12" s="267" t="s">
        <v>196</v>
      </c>
      <c r="G12" s="267">
        <f>IF(F12="Adecuado",15,0)</f>
        <v>15</v>
      </c>
      <c r="H12" s="629"/>
      <c r="I12" s="452"/>
      <c r="J12" s="452"/>
      <c r="K12" s="627"/>
    </row>
    <row r="13" spans="1:12" ht="42.75" x14ac:dyDescent="0.2">
      <c r="A13" s="577"/>
      <c r="B13" s="449"/>
      <c r="C13" s="449"/>
      <c r="D13" s="122" t="s">
        <v>234</v>
      </c>
      <c r="E13" s="25" t="s">
        <v>235</v>
      </c>
      <c r="F13" s="267" t="s">
        <v>199</v>
      </c>
      <c r="G13" s="267">
        <f>IF(F13="Oportuna",15,0)</f>
        <v>15</v>
      </c>
      <c r="H13" s="629"/>
      <c r="I13" s="452"/>
      <c r="J13" s="452"/>
      <c r="K13" s="627"/>
    </row>
    <row r="14" spans="1:12" ht="42.75" x14ac:dyDescent="0.2">
      <c r="A14" s="577"/>
      <c r="B14" s="449"/>
      <c r="C14" s="449"/>
      <c r="D14" s="122" t="s">
        <v>236</v>
      </c>
      <c r="E14" s="25" t="s">
        <v>237</v>
      </c>
      <c r="F14" s="268" t="s">
        <v>202</v>
      </c>
      <c r="G14" s="267">
        <f>IF(F14="Prevenir",15,IF(F14="Detectar",10,0))</f>
        <v>15</v>
      </c>
      <c r="H14" s="629"/>
      <c r="I14" s="452"/>
      <c r="J14" s="452"/>
      <c r="K14" s="627"/>
    </row>
    <row r="15" spans="1:12" ht="28.5" x14ac:dyDescent="0.2">
      <c r="A15" s="577"/>
      <c r="B15" s="449"/>
      <c r="C15" s="449"/>
      <c r="D15" s="122" t="s">
        <v>238</v>
      </c>
      <c r="E15" s="25" t="s">
        <v>239</v>
      </c>
      <c r="F15" s="267" t="s">
        <v>206</v>
      </c>
      <c r="G15" s="267">
        <f>IF(F15="Confiable",15,0)</f>
        <v>15</v>
      </c>
      <c r="H15" s="629"/>
      <c r="I15" s="452"/>
      <c r="J15" s="452"/>
      <c r="K15" s="627"/>
    </row>
    <row r="16" spans="1:12" ht="57" x14ac:dyDescent="0.2">
      <c r="A16" s="577"/>
      <c r="B16" s="449"/>
      <c r="C16" s="449"/>
      <c r="D16" s="122" t="s">
        <v>240</v>
      </c>
      <c r="E16" s="25" t="s">
        <v>241</v>
      </c>
      <c r="F16" s="268" t="s">
        <v>210</v>
      </c>
      <c r="G16" s="267">
        <f>IF(F16="Se investigan y se resuelven oportunamente",15,0)</f>
        <v>0</v>
      </c>
      <c r="H16" s="629"/>
      <c r="I16" s="452"/>
      <c r="J16" s="452"/>
      <c r="K16" s="627"/>
    </row>
    <row r="17" spans="1:11" ht="28.5" x14ac:dyDescent="0.2">
      <c r="A17" s="577"/>
      <c r="B17" s="446"/>
      <c r="C17" s="446"/>
      <c r="D17" s="108" t="s">
        <v>242</v>
      </c>
      <c r="E17" s="25" t="s">
        <v>243</v>
      </c>
      <c r="F17" s="267" t="s">
        <v>212</v>
      </c>
      <c r="G17" s="267">
        <f>IF(F17="Completa",10,IF(F17="Incompleta",5,0))</f>
        <v>10</v>
      </c>
      <c r="H17" s="630"/>
      <c r="I17" s="452"/>
      <c r="J17" s="452"/>
      <c r="K17" s="627"/>
    </row>
    <row r="18" spans="1:11" ht="15" x14ac:dyDescent="0.2">
      <c r="A18" s="617"/>
      <c r="B18" s="160"/>
      <c r="C18" s="168"/>
      <c r="D18" s="123"/>
      <c r="E18" s="19" t="s">
        <v>244</v>
      </c>
      <c r="F18" s="197"/>
      <c r="G18" s="269">
        <f>SUM(G11:G17)</f>
        <v>85</v>
      </c>
      <c r="H18" s="53"/>
    </row>
    <row r="19" spans="1:11" ht="15" thickBot="1" x14ac:dyDescent="0.25">
      <c r="A19" s="131"/>
      <c r="B19" s="171"/>
    </row>
    <row r="20" spans="1:11" s="130" customFormat="1" ht="30" customHeight="1" x14ac:dyDescent="0.25">
      <c r="A20" s="580" t="s">
        <v>99</v>
      </c>
      <c r="B20" s="596" t="s">
        <v>247</v>
      </c>
      <c r="C20" s="582" t="s">
        <v>220</v>
      </c>
      <c r="D20" s="584" t="s">
        <v>221</v>
      </c>
      <c r="E20" s="584"/>
      <c r="F20" s="584"/>
      <c r="G20" s="584"/>
      <c r="H20" s="584"/>
      <c r="I20" s="124" t="s">
        <v>222</v>
      </c>
      <c r="J20" s="585" t="s">
        <v>223</v>
      </c>
      <c r="K20" s="587" t="s">
        <v>224</v>
      </c>
    </row>
    <row r="21" spans="1:11" s="130" customFormat="1" ht="60.75" thickBot="1" x14ac:dyDescent="0.3">
      <c r="A21" s="581"/>
      <c r="B21" s="624"/>
      <c r="C21" s="583"/>
      <c r="D21" s="125" t="s">
        <v>225</v>
      </c>
      <c r="E21" s="126" t="s">
        <v>226</v>
      </c>
      <c r="F21" s="125" t="s">
        <v>227</v>
      </c>
      <c r="G21" s="125" t="s">
        <v>228</v>
      </c>
      <c r="H21" s="127" t="s">
        <v>245</v>
      </c>
      <c r="I21" s="128" t="s">
        <v>230</v>
      </c>
      <c r="J21" s="586"/>
      <c r="K21" s="588"/>
    </row>
    <row r="22" spans="1:11" ht="20.25" customHeight="1" x14ac:dyDescent="0.2">
      <c r="A22" s="591" t="s">
        <v>351</v>
      </c>
      <c r="B22" s="591" t="s">
        <v>384</v>
      </c>
      <c r="C22" s="618" t="s">
        <v>402</v>
      </c>
      <c r="D22" s="611" t="s">
        <v>231</v>
      </c>
      <c r="E22" s="175" t="s">
        <v>232</v>
      </c>
      <c r="F22" s="176" t="s">
        <v>194</v>
      </c>
      <c r="G22" s="176">
        <f>IF(F22="Asignado",15,0)</f>
        <v>15</v>
      </c>
      <c r="H22" s="620" t="str">
        <f>IF(AND(G29&gt;0,G29&lt;=85),"Débil",IF(AND(G29&gt;85,G29&lt;=95),"Moderado",IF(G29&gt;96,"Fuerte"," ")))</f>
        <v>Débil</v>
      </c>
      <c r="I22" s="621" t="s">
        <v>216</v>
      </c>
      <c r="J22" s="621"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622" t="str">
        <f>IF(J22="Fuerte","NO",IF(J22=" "," ","SI"))</f>
        <v>SI</v>
      </c>
    </row>
    <row r="23" spans="1:11" ht="29.25" customHeight="1" x14ac:dyDescent="0.2">
      <c r="A23" s="592"/>
      <c r="B23" s="592"/>
      <c r="C23" s="449"/>
      <c r="D23" s="577"/>
      <c r="E23" s="25" t="s">
        <v>233</v>
      </c>
      <c r="F23" s="159" t="s">
        <v>196</v>
      </c>
      <c r="G23" s="159">
        <f>IF(F23="Adecuado",15,0)</f>
        <v>15</v>
      </c>
      <c r="H23" s="578"/>
      <c r="I23" s="567"/>
      <c r="J23" s="567"/>
      <c r="K23" s="623"/>
    </row>
    <row r="24" spans="1:11" ht="43.5" customHeight="1" x14ac:dyDescent="0.2">
      <c r="A24" s="592"/>
      <c r="B24" s="592"/>
      <c r="C24" s="449"/>
      <c r="D24" s="122" t="s">
        <v>234</v>
      </c>
      <c r="E24" s="25" t="s">
        <v>235</v>
      </c>
      <c r="F24" s="159" t="s">
        <v>199</v>
      </c>
      <c r="G24" s="159">
        <f>IF(F24="Oportuna",15,0)</f>
        <v>15</v>
      </c>
      <c r="H24" s="578"/>
      <c r="I24" s="567"/>
      <c r="J24" s="567"/>
      <c r="K24" s="623"/>
    </row>
    <row r="25" spans="1:11" ht="43.5" customHeight="1" x14ac:dyDescent="0.2">
      <c r="A25" s="592"/>
      <c r="B25" s="592"/>
      <c r="C25" s="449"/>
      <c r="D25" s="122" t="s">
        <v>236</v>
      </c>
      <c r="E25" s="25" t="s">
        <v>237</v>
      </c>
      <c r="F25" s="104" t="s">
        <v>202</v>
      </c>
      <c r="G25" s="159">
        <f>IF(F25="Prevenir",15,IF(F25="Detectar",10,0))</f>
        <v>15</v>
      </c>
      <c r="H25" s="578"/>
      <c r="I25" s="567"/>
      <c r="J25" s="567"/>
      <c r="K25" s="623"/>
    </row>
    <row r="26" spans="1:11" ht="29.25" customHeight="1" x14ac:dyDescent="0.2">
      <c r="A26" s="592"/>
      <c r="B26" s="592"/>
      <c r="C26" s="449"/>
      <c r="D26" s="122" t="s">
        <v>238</v>
      </c>
      <c r="E26" s="25" t="s">
        <v>239</v>
      </c>
      <c r="F26" s="159" t="s">
        <v>206</v>
      </c>
      <c r="G26" s="159">
        <f>IF(F26="Confiable",15,0)</f>
        <v>15</v>
      </c>
      <c r="H26" s="578"/>
      <c r="I26" s="567"/>
      <c r="J26" s="567"/>
      <c r="K26" s="623"/>
    </row>
    <row r="27" spans="1:11" ht="53.25" customHeight="1" x14ac:dyDescent="0.2">
      <c r="A27" s="592"/>
      <c r="B27" s="592"/>
      <c r="C27" s="449"/>
      <c r="D27" s="122" t="s">
        <v>240</v>
      </c>
      <c r="E27" s="236" t="s">
        <v>241</v>
      </c>
      <c r="F27" s="104" t="s">
        <v>210</v>
      </c>
      <c r="G27" s="159">
        <f>IF(F27="Se investigan y se resuelven oportunamente",15,0)</f>
        <v>0</v>
      </c>
      <c r="H27" s="578"/>
      <c r="I27" s="567"/>
      <c r="J27" s="567"/>
      <c r="K27" s="623"/>
    </row>
    <row r="28" spans="1:11" ht="29.25" customHeight="1" x14ac:dyDescent="0.2">
      <c r="A28" s="592"/>
      <c r="B28" s="592"/>
      <c r="C28" s="446"/>
      <c r="D28" s="108" t="s">
        <v>242</v>
      </c>
      <c r="E28" s="25" t="s">
        <v>243</v>
      </c>
      <c r="F28" s="159" t="s">
        <v>212</v>
      </c>
      <c r="G28" s="159">
        <f>IF(F28="Completa",10,IF(F28="Incompleta",5,0))</f>
        <v>10</v>
      </c>
      <c r="H28" s="579"/>
      <c r="I28" s="567"/>
      <c r="J28" s="567"/>
      <c r="K28" s="623"/>
    </row>
    <row r="29" spans="1:11" s="136" customFormat="1" ht="15.75" thickBot="1" x14ac:dyDescent="0.25">
      <c r="A29" s="593"/>
      <c r="B29" s="593"/>
      <c r="C29" s="132"/>
      <c r="D29" s="133"/>
      <c r="E29" s="134" t="s">
        <v>244</v>
      </c>
      <c r="F29" s="17"/>
      <c r="G29" s="17">
        <f>SUM(G22:G28)</f>
        <v>85</v>
      </c>
      <c r="H29" s="135"/>
      <c r="K29" s="177"/>
    </row>
    <row r="30" spans="1:11" ht="15" thickBot="1" x14ac:dyDescent="0.25"/>
    <row r="31" spans="1:11" s="129" customFormat="1" ht="30" customHeight="1" x14ac:dyDescent="0.25">
      <c r="A31" s="580" t="s">
        <v>99</v>
      </c>
      <c r="B31" s="596" t="s">
        <v>247</v>
      </c>
      <c r="C31" s="582" t="s">
        <v>220</v>
      </c>
      <c r="D31" s="584" t="s">
        <v>221</v>
      </c>
      <c r="E31" s="584"/>
      <c r="F31" s="584"/>
      <c r="G31" s="584"/>
      <c r="H31" s="584"/>
      <c r="I31" s="161" t="s">
        <v>222</v>
      </c>
      <c r="J31" s="585" t="s">
        <v>223</v>
      </c>
      <c r="K31" s="587" t="s">
        <v>224</v>
      </c>
    </row>
    <row r="32" spans="1:11" s="130" customFormat="1" ht="60.75" thickBot="1" x14ac:dyDescent="0.3">
      <c r="A32" s="581"/>
      <c r="B32" s="597"/>
      <c r="C32" s="583"/>
      <c r="D32" s="162" t="s">
        <v>225</v>
      </c>
      <c r="E32" s="126" t="s">
        <v>226</v>
      </c>
      <c r="F32" s="162" t="s">
        <v>227</v>
      </c>
      <c r="G32" s="162" t="s">
        <v>228</v>
      </c>
      <c r="H32" s="127" t="s">
        <v>245</v>
      </c>
      <c r="I32" s="128" t="s">
        <v>230</v>
      </c>
      <c r="J32" s="586"/>
      <c r="K32" s="588"/>
    </row>
    <row r="33" spans="1:11" ht="20.25" customHeight="1" x14ac:dyDescent="0.2">
      <c r="A33" s="579" t="s">
        <v>351</v>
      </c>
      <c r="B33" s="611" t="s">
        <v>385</v>
      </c>
      <c r="C33" s="606" t="s">
        <v>404</v>
      </c>
      <c r="D33" s="577" t="s">
        <v>231</v>
      </c>
      <c r="E33" s="24" t="s">
        <v>232</v>
      </c>
      <c r="F33" s="23" t="s">
        <v>194</v>
      </c>
      <c r="G33" s="23">
        <f>IF(F33="Asignado",15,0)</f>
        <v>15</v>
      </c>
      <c r="H33" s="578" t="s">
        <v>403</v>
      </c>
      <c r="I33" s="402" t="s">
        <v>216</v>
      </c>
      <c r="J33" s="402" t="s">
        <v>403</v>
      </c>
      <c r="K33" s="568" t="str">
        <f>IF(J33="Fuerte","NO",IF(J33=" "," ","SI"))</f>
        <v>SI</v>
      </c>
    </row>
    <row r="34" spans="1:11" ht="28.5" x14ac:dyDescent="0.2">
      <c r="A34" s="385"/>
      <c r="B34" s="577"/>
      <c r="C34" s="594"/>
      <c r="D34" s="577"/>
      <c r="E34" s="25" t="s">
        <v>233</v>
      </c>
      <c r="F34" s="16" t="s">
        <v>196</v>
      </c>
      <c r="G34" s="16">
        <f>IF(F34="Adecuado",15,0)</f>
        <v>15</v>
      </c>
      <c r="H34" s="578"/>
      <c r="I34" s="567"/>
      <c r="J34" s="567"/>
      <c r="K34" s="569"/>
    </row>
    <row r="35" spans="1:11" ht="42.75" x14ac:dyDescent="0.2">
      <c r="A35" s="385"/>
      <c r="B35" s="577"/>
      <c r="C35" s="594"/>
      <c r="D35" s="122" t="s">
        <v>234</v>
      </c>
      <c r="E35" s="25" t="s">
        <v>235</v>
      </c>
      <c r="F35" s="16" t="s">
        <v>199</v>
      </c>
      <c r="G35" s="16">
        <f>IF(F35="Oportuna",15,0)</f>
        <v>15</v>
      </c>
      <c r="H35" s="578"/>
      <c r="I35" s="567"/>
      <c r="J35" s="567"/>
      <c r="K35" s="569"/>
    </row>
    <row r="36" spans="1:11" ht="42.75" x14ac:dyDescent="0.2">
      <c r="A36" s="385"/>
      <c r="B36" s="577"/>
      <c r="C36" s="594"/>
      <c r="D36" s="122" t="s">
        <v>236</v>
      </c>
      <c r="E36" s="25" t="s">
        <v>237</v>
      </c>
      <c r="F36" s="104" t="s">
        <v>202</v>
      </c>
      <c r="G36" s="16">
        <f>IF(F36="Prevenir",15,IF(F36="Detectar",10,0))</f>
        <v>15</v>
      </c>
      <c r="H36" s="578"/>
      <c r="I36" s="567"/>
      <c r="J36" s="567"/>
      <c r="K36" s="569"/>
    </row>
    <row r="37" spans="1:11" ht="28.5" x14ac:dyDescent="0.2">
      <c r="A37" s="385"/>
      <c r="B37" s="577"/>
      <c r="C37" s="594"/>
      <c r="D37" s="122" t="s">
        <v>238</v>
      </c>
      <c r="E37" s="25" t="s">
        <v>239</v>
      </c>
      <c r="F37" s="16" t="s">
        <v>206</v>
      </c>
      <c r="G37" s="16">
        <f>IF(F37="Confiable",15,0)</f>
        <v>15</v>
      </c>
      <c r="H37" s="578"/>
      <c r="I37" s="567"/>
      <c r="J37" s="567"/>
      <c r="K37" s="569"/>
    </row>
    <row r="38" spans="1:11" ht="57" x14ac:dyDescent="0.2">
      <c r="A38" s="385"/>
      <c r="B38" s="577"/>
      <c r="C38" s="594"/>
      <c r="D38" s="122" t="s">
        <v>240</v>
      </c>
      <c r="E38" s="25" t="s">
        <v>241</v>
      </c>
      <c r="F38" s="104" t="s">
        <v>210</v>
      </c>
      <c r="G38" s="16">
        <f>IF(F38="Se investigan y se resuelven oportunamente",15,0)</f>
        <v>0</v>
      </c>
      <c r="H38" s="578"/>
      <c r="I38" s="567"/>
      <c r="J38" s="567"/>
      <c r="K38" s="569"/>
    </row>
    <row r="39" spans="1:11" ht="28.5" x14ac:dyDescent="0.2">
      <c r="A39" s="385"/>
      <c r="B39" s="617"/>
      <c r="C39" s="619"/>
      <c r="D39" s="108" t="s">
        <v>242</v>
      </c>
      <c r="E39" s="25" t="s">
        <v>243</v>
      </c>
      <c r="F39" s="16" t="s">
        <v>212</v>
      </c>
      <c r="G39" s="16">
        <f>IF(F39="Completa",10,IF(F39="Incompleta",5,0))</f>
        <v>10</v>
      </c>
      <c r="H39" s="579"/>
      <c r="I39" s="567"/>
      <c r="J39" s="567"/>
      <c r="K39" s="569"/>
    </row>
    <row r="40" spans="1:11" ht="15.75" thickBot="1" x14ac:dyDescent="0.25">
      <c r="A40" s="243"/>
      <c r="B40" s="220"/>
      <c r="C40" s="237"/>
      <c r="D40" s="237"/>
      <c r="E40" s="19" t="s">
        <v>244</v>
      </c>
      <c r="F40" s="18"/>
      <c r="G40" s="18">
        <v>85</v>
      </c>
      <c r="H40" s="53"/>
    </row>
    <row r="41" spans="1:11" ht="15" thickBot="1" x14ac:dyDescent="0.25">
      <c r="A41" s="131"/>
      <c r="B41" s="171"/>
    </row>
    <row r="42" spans="1:11" s="130" customFormat="1" ht="30" customHeight="1" x14ac:dyDescent="0.25">
      <c r="A42" s="580" t="s">
        <v>99</v>
      </c>
      <c r="B42" s="596" t="s">
        <v>247</v>
      </c>
      <c r="C42" s="582" t="s">
        <v>220</v>
      </c>
      <c r="D42" s="584" t="s">
        <v>221</v>
      </c>
      <c r="E42" s="584"/>
      <c r="F42" s="584"/>
      <c r="G42" s="584"/>
      <c r="H42" s="584"/>
      <c r="I42" s="124" t="s">
        <v>222</v>
      </c>
      <c r="J42" s="585" t="s">
        <v>223</v>
      </c>
      <c r="K42" s="587" t="s">
        <v>224</v>
      </c>
    </row>
    <row r="43" spans="1:11" s="130" customFormat="1" ht="60.75" thickBot="1" x14ac:dyDescent="0.3">
      <c r="A43" s="581"/>
      <c r="B43" s="597"/>
      <c r="C43" s="583"/>
      <c r="D43" s="125" t="s">
        <v>225</v>
      </c>
      <c r="E43" s="126" t="s">
        <v>226</v>
      </c>
      <c r="F43" s="125" t="s">
        <v>227</v>
      </c>
      <c r="G43" s="125" t="s">
        <v>228</v>
      </c>
      <c r="H43" s="127" t="s">
        <v>245</v>
      </c>
      <c r="I43" s="128" t="s">
        <v>230</v>
      </c>
      <c r="J43" s="586"/>
      <c r="K43" s="588"/>
    </row>
    <row r="44" spans="1:11" ht="20.25" customHeight="1" x14ac:dyDescent="0.2">
      <c r="A44" s="612" t="s">
        <v>336</v>
      </c>
      <c r="B44" s="618" t="s">
        <v>382</v>
      </c>
      <c r="C44" s="615" t="s">
        <v>437</v>
      </c>
      <c r="D44" s="577" t="s">
        <v>231</v>
      </c>
      <c r="E44" s="24" t="s">
        <v>232</v>
      </c>
      <c r="F44" s="23" t="s">
        <v>194</v>
      </c>
      <c r="G44" s="23">
        <f>IF(F44="Asignado",15,0)</f>
        <v>15</v>
      </c>
      <c r="H44" s="578" t="str">
        <f>IF(AND(G51&gt;0,G51&lt;=85),"Débil",IF(AND(G51&gt;85,G51&lt;=95),"Moderado",IF(G51&gt;96,"Fuerte"," ")))</f>
        <v>Débil</v>
      </c>
      <c r="I44" s="402" t="s">
        <v>216</v>
      </c>
      <c r="J44" s="402"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Débil</v>
      </c>
      <c r="K44" s="568" t="str">
        <f>IF(J44="Fuerte","NO",IF(J44=" "," ","SI"))</f>
        <v>SI</v>
      </c>
    </row>
    <row r="45" spans="1:11" ht="28.5" x14ac:dyDescent="0.2">
      <c r="A45" s="613"/>
      <c r="B45" s="449"/>
      <c r="C45" s="615"/>
      <c r="D45" s="577"/>
      <c r="E45" s="25" t="s">
        <v>233</v>
      </c>
      <c r="F45" s="16" t="s">
        <v>196</v>
      </c>
      <c r="G45" s="16">
        <f>IF(F45="Adecuado",15,0)</f>
        <v>15</v>
      </c>
      <c r="H45" s="578"/>
      <c r="I45" s="567"/>
      <c r="J45" s="567"/>
      <c r="K45" s="569"/>
    </row>
    <row r="46" spans="1:11" ht="42.75" x14ac:dyDescent="0.2">
      <c r="A46" s="613"/>
      <c r="B46" s="449"/>
      <c r="C46" s="615"/>
      <c r="D46" s="122" t="s">
        <v>234</v>
      </c>
      <c r="E46" s="25" t="s">
        <v>235</v>
      </c>
      <c r="F46" s="16" t="s">
        <v>200</v>
      </c>
      <c r="G46" s="16">
        <f>IF(F46="Oportuna",15,0)</f>
        <v>0</v>
      </c>
      <c r="H46" s="578"/>
      <c r="I46" s="567"/>
      <c r="J46" s="567"/>
      <c r="K46" s="569"/>
    </row>
    <row r="47" spans="1:11" ht="42.75" x14ac:dyDescent="0.2">
      <c r="A47" s="613"/>
      <c r="B47" s="449"/>
      <c r="C47" s="615"/>
      <c r="D47" s="122" t="s">
        <v>236</v>
      </c>
      <c r="E47" s="25" t="s">
        <v>237</v>
      </c>
      <c r="F47" s="104" t="s">
        <v>202</v>
      </c>
      <c r="G47" s="16">
        <f>IF(F47="Prevenir",15,IF(F47="Detectar",10,0))</f>
        <v>15</v>
      </c>
      <c r="H47" s="578"/>
      <c r="I47" s="567"/>
      <c r="J47" s="567"/>
      <c r="K47" s="569"/>
    </row>
    <row r="48" spans="1:11" ht="28.5" x14ac:dyDescent="0.2">
      <c r="A48" s="613"/>
      <c r="B48" s="449"/>
      <c r="C48" s="615"/>
      <c r="D48" s="122" t="s">
        <v>238</v>
      </c>
      <c r="E48" s="25" t="s">
        <v>239</v>
      </c>
      <c r="F48" s="16" t="s">
        <v>206</v>
      </c>
      <c r="G48" s="16">
        <f>IF(F48="Confiable",15,0)</f>
        <v>15</v>
      </c>
      <c r="H48" s="578"/>
      <c r="I48" s="567"/>
      <c r="J48" s="567"/>
      <c r="K48" s="569"/>
    </row>
    <row r="49" spans="1:11" ht="42.75" x14ac:dyDescent="0.2">
      <c r="A49" s="613"/>
      <c r="B49" s="449"/>
      <c r="C49" s="615"/>
      <c r="D49" s="122" t="s">
        <v>240</v>
      </c>
      <c r="E49" s="25" t="s">
        <v>241</v>
      </c>
      <c r="F49" s="104" t="s">
        <v>209</v>
      </c>
      <c r="G49" s="16">
        <f>IF(F49="Se investigan y se resuelven oportunamente",15,0)</f>
        <v>15</v>
      </c>
      <c r="H49" s="578"/>
      <c r="I49" s="567"/>
      <c r="J49" s="567"/>
      <c r="K49" s="569"/>
    </row>
    <row r="50" spans="1:11" ht="28.5" x14ac:dyDescent="0.2">
      <c r="A50" s="613"/>
      <c r="B50" s="446"/>
      <c r="C50" s="616"/>
      <c r="D50" s="108" t="s">
        <v>242</v>
      </c>
      <c r="E50" s="25" t="s">
        <v>243</v>
      </c>
      <c r="F50" s="16" t="s">
        <v>212</v>
      </c>
      <c r="G50" s="16">
        <f>IF(F50="Completa",10,IF(F50="Incompleta",5,0))</f>
        <v>10</v>
      </c>
      <c r="H50" s="579"/>
      <c r="I50" s="567"/>
      <c r="J50" s="567"/>
      <c r="K50" s="569"/>
    </row>
    <row r="51" spans="1:11" s="136" customFormat="1" ht="15.75" thickBot="1" x14ac:dyDescent="0.25">
      <c r="A51" s="614"/>
      <c r="B51" s="244"/>
      <c r="C51" s="132"/>
      <c r="D51" s="133"/>
      <c r="E51" s="134" t="s">
        <v>244</v>
      </c>
      <c r="F51" s="17"/>
      <c r="G51" s="17">
        <f>SUM(G44:G50)</f>
        <v>85</v>
      </c>
      <c r="H51" s="135"/>
    </row>
    <row r="52" spans="1:11" ht="15" thickBot="1" x14ac:dyDescent="0.25"/>
    <row r="53" spans="1:11" s="129" customFormat="1" ht="30" customHeight="1" x14ac:dyDescent="0.25">
      <c r="A53" s="580" t="s">
        <v>99</v>
      </c>
      <c r="B53" s="596" t="s">
        <v>247</v>
      </c>
      <c r="C53" s="582" t="s">
        <v>220</v>
      </c>
      <c r="D53" s="584" t="s">
        <v>221</v>
      </c>
      <c r="E53" s="584"/>
      <c r="F53" s="584"/>
      <c r="G53" s="584"/>
      <c r="H53" s="584"/>
      <c r="I53" s="124" t="s">
        <v>222</v>
      </c>
      <c r="J53" s="585" t="s">
        <v>223</v>
      </c>
      <c r="K53" s="587" t="s">
        <v>224</v>
      </c>
    </row>
    <row r="54" spans="1:11" s="130" customFormat="1" ht="60.75" thickBot="1" x14ac:dyDescent="0.3">
      <c r="A54" s="581"/>
      <c r="B54" s="597"/>
      <c r="C54" s="583"/>
      <c r="D54" s="125" t="s">
        <v>225</v>
      </c>
      <c r="E54" s="126" t="s">
        <v>226</v>
      </c>
      <c r="F54" s="125" t="s">
        <v>227</v>
      </c>
      <c r="G54" s="125" t="s">
        <v>228</v>
      </c>
      <c r="H54" s="127" t="s">
        <v>245</v>
      </c>
      <c r="I54" s="128" t="s">
        <v>230</v>
      </c>
      <c r="J54" s="586"/>
      <c r="K54" s="588"/>
    </row>
    <row r="55" spans="1:11" ht="26.25" customHeight="1" x14ac:dyDescent="0.2">
      <c r="A55" s="591" t="s">
        <v>357</v>
      </c>
      <c r="B55" s="591" t="s">
        <v>387</v>
      </c>
      <c r="C55" s="575" t="s">
        <v>436</v>
      </c>
      <c r="D55" s="611" t="s">
        <v>231</v>
      </c>
      <c r="E55" s="24" t="s">
        <v>232</v>
      </c>
      <c r="F55" s="23" t="s">
        <v>194</v>
      </c>
      <c r="G55" s="23">
        <v>15</v>
      </c>
      <c r="H55" s="578" t="s">
        <v>403</v>
      </c>
      <c r="I55" s="402" t="s">
        <v>216</v>
      </c>
      <c r="J55" s="402" t="s">
        <v>403</v>
      </c>
      <c r="K55" s="568" t="str">
        <f>IF(J55="Fuerte","NO",IF(J55=" "," ","SI"))</f>
        <v>SI</v>
      </c>
    </row>
    <row r="56" spans="1:11" ht="30.75" customHeight="1" x14ac:dyDescent="0.2">
      <c r="A56" s="592"/>
      <c r="B56" s="592"/>
      <c r="C56" s="575"/>
      <c r="D56" s="577"/>
      <c r="E56" s="25" t="s">
        <v>233</v>
      </c>
      <c r="F56" s="199" t="s">
        <v>196</v>
      </c>
      <c r="G56" s="199">
        <v>15</v>
      </c>
      <c r="H56" s="578"/>
      <c r="I56" s="567"/>
      <c r="J56" s="567"/>
      <c r="K56" s="569"/>
    </row>
    <row r="57" spans="1:11" ht="31.5" customHeight="1" x14ac:dyDescent="0.2">
      <c r="A57" s="592"/>
      <c r="B57" s="592"/>
      <c r="C57" s="575"/>
      <c r="D57" s="122" t="s">
        <v>234</v>
      </c>
      <c r="E57" s="25" t="s">
        <v>235</v>
      </c>
      <c r="F57" s="199" t="s">
        <v>199</v>
      </c>
      <c r="G57" s="199">
        <v>15</v>
      </c>
      <c r="H57" s="578"/>
      <c r="I57" s="567"/>
      <c r="J57" s="567"/>
      <c r="K57" s="569"/>
    </row>
    <row r="58" spans="1:11" ht="43.5" customHeight="1" x14ac:dyDescent="0.2">
      <c r="A58" s="592"/>
      <c r="B58" s="592"/>
      <c r="C58" s="575"/>
      <c r="D58" s="122" t="s">
        <v>236</v>
      </c>
      <c r="E58" s="25" t="s">
        <v>237</v>
      </c>
      <c r="F58" s="200" t="s">
        <v>202</v>
      </c>
      <c r="G58" s="199">
        <v>10</v>
      </c>
      <c r="H58" s="578"/>
      <c r="I58" s="567"/>
      <c r="J58" s="567"/>
      <c r="K58" s="569"/>
    </row>
    <row r="59" spans="1:11" ht="30" customHeight="1" x14ac:dyDescent="0.2">
      <c r="A59" s="592"/>
      <c r="B59" s="592"/>
      <c r="C59" s="575"/>
      <c r="D59" s="122" t="s">
        <v>238</v>
      </c>
      <c r="E59" s="25" t="s">
        <v>239</v>
      </c>
      <c r="F59" s="199" t="s">
        <v>206</v>
      </c>
      <c r="G59" s="199">
        <v>15</v>
      </c>
      <c r="H59" s="578"/>
      <c r="I59" s="567"/>
      <c r="J59" s="567"/>
      <c r="K59" s="569"/>
    </row>
    <row r="60" spans="1:11" ht="45.75" customHeight="1" x14ac:dyDescent="0.2">
      <c r="A60" s="592"/>
      <c r="B60" s="592"/>
      <c r="C60" s="575"/>
      <c r="D60" s="122" t="s">
        <v>240</v>
      </c>
      <c r="E60" s="25" t="s">
        <v>241</v>
      </c>
      <c r="F60" s="200" t="s">
        <v>210</v>
      </c>
      <c r="G60" s="199">
        <v>0</v>
      </c>
      <c r="H60" s="578"/>
      <c r="I60" s="567"/>
      <c r="J60" s="567"/>
      <c r="K60" s="569"/>
    </row>
    <row r="61" spans="1:11" ht="33" customHeight="1" x14ac:dyDescent="0.2">
      <c r="A61" s="592"/>
      <c r="B61" s="592"/>
      <c r="C61" s="576"/>
      <c r="D61" s="108" t="s">
        <v>242</v>
      </c>
      <c r="E61" s="25" t="s">
        <v>243</v>
      </c>
      <c r="F61" s="199" t="s">
        <v>212</v>
      </c>
      <c r="G61" s="199">
        <v>10</v>
      </c>
      <c r="H61" s="579"/>
      <c r="I61" s="567"/>
      <c r="J61" s="567"/>
      <c r="K61" s="569"/>
    </row>
    <row r="62" spans="1:11" ht="15" customHeight="1" thickBot="1" x14ac:dyDescent="0.25">
      <c r="A62" s="593"/>
      <c r="B62" s="595"/>
      <c r="C62" s="20"/>
      <c r="D62" s="123"/>
      <c r="E62" s="19" t="s">
        <v>244</v>
      </c>
      <c r="F62" s="18"/>
      <c r="G62" s="18">
        <f>SUM(G55:G61)</f>
        <v>80</v>
      </c>
      <c r="H62" s="53"/>
    </row>
    <row r="63" spans="1:11" ht="15" thickBot="1" x14ac:dyDescent="0.25">
      <c r="A63" s="131"/>
      <c r="B63" s="171"/>
    </row>
    <row r="64" spans="1:11" s="130" customFormat="1" ht="30" customHeight="1" x14ac:dyDescent="0.25">
      <c r="A64" s="580" t="s">
        <v>380</v>
      </c>
      <c r="B64" s="596" t="s">
        <v>247</v>
      </c>
      <c r="C64" s="582" t="s">
        <v>220</v>
      </c>
      <c r="D64" s="584" t="s">
        <v>221</v>
      </c>
      <c r="E64" s="584"/>
      <c r="F64" s="584"/>
      <c r="G64" s="584"/>
      <c r="H64" s="584"/>
      <c r="I64" s="124" t="s">
        <v>222</v>
      </c>
      <c r="J64" s="585" t="s">
        <v>223</v>
      </c>
      <c r="K64" s="587" t="s">
        <v>224</v>
      </c>
    </row>
    <row r="65" spans="1:11" s="130" customFormat="1" ht="60.75" thickBot="1" x14ac:dyDescent="0.3">
      <c r="A65" s="581"/>
      <c r="B65" s="597"/>
      <c r="C65" s="583"/>
      <c r="D65" s="125" t="s">
        <v>225</v>
      </c>
      <c r="E65" s="126" t="s">
        <v>226</v>
      </c>
      <c r="F65" s="125" t="s">
        <v>227</v>
      </c>
      <c r="G65" s="125" t="s">
        <v>228</v>
      </c>
      <c r="H65" s="127" t="s">
        <v>245</v>
      </c>
      <c r="I65" s="128" t="s">
        <v>230</v>
      </c>
      <c r="J65" s="586"/>
      <c r="K65" s="588"/>
    </row>
    <row r="66" spans="1:11" ht="20.25" customHeight="1" x14ac:dyDescent="0.2">
      <c r="A66" s="600"/>
      <c r="B66" s="600"/>
      <c r="C66" s="603" t="s">
        <v>422</v>
      </c>
      <c r="D66" s="606" t="s">
        <v>231</v>
      </c>
      <c r="E66" s="240" t="s">
        <v>232</v>
      </c>
      <c r="F66" s="248" t="s">
        <v>193</v>
      </c>
      <c r="G66" s="248"/>
      <c r="H66" s="607"/>
      <c r="I66" s="609"/>
      <c r="J66" s="609"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598" t="str">
        <f>IF(J66="Fuerte","NO",IF(J66=" "," ","SI"))</f>
        <v xml:space="preserve"> </v>
      </c>
    </row>
    <row r="67" spans="1:11" ht="41.25" customHeight="1" x14ac:dyDescent="0.2">
      <c r="A67" s="601"/>
      <c r="B67" s="601"/>
      <c r="C67" s="604"/>
      <c r="D67" s="594"/>
      <c r="E67" s="213" t="s">
        <v>233</v>
      </c>
      <c r="F67" s="249" t="s">
        <v>193</v>
      </c>
      <c r="G67" s="249"/>
      <c r="H67" s="608"/>
      <c r="I67" s="610"/>
      <c r="J67" s="610"/>
      <c r="K67" s="599"/>
    </row>
    <row r="68" spans="1:11" ht="35.25" customHeight="1" x14ac:dyDescent="0.2">
      <c r="A68" s="601"/>
      <c r="B68" s="601"/>
      <c r="C68" s="604"/>
      <c r="D68" s="238" t="s">
        <v>234</v>
      </c>
      <c r="E68" s="236" t="s">
        <v>235</v>
      </c>
      <c r="F68" s="249" t="s">
        <v>193</v>
      </c>
      <c r="G68" s="249"/>
      <c r="H68" s="608"/>
      <c r="I68" s="610"/>
      <c r="J68" s="610"/>
      <c r="K68" s="599"/>
    </row>
    <row r="69" spans="1:11" ht="48" customHeight="1" x14ac:dyDescent="0.2">
      <c r="A69" s="601"/>
      <c r="B69" s="601"/>
      <c r="C69" s="604"/>
      <c r="D69" s="238" t="s">
        <v>236</v>
      </c>
      <c r="E69" s="236" t="s">
        <v>237</v>
      </c>
      <c r="F69" s="250" t="s">
        <v>193</v>
      </c>
      <c r="G69" s="249"/>
      <c r="H69" s="608"/>
      <c r="I69" s="610"/>
      <c r="J69" s="610"/>
      <c r="K69" s="599"/>
    </row>
    <row r="70" spans="1:11" ht="34.5" customHeight="1" x14ac:dyDescent="0.2">
      <c r="A70" s="601"/>
      <c r="B70" s="601"/>
      <c r="C70" s="604"/>
      <c r="D70" s="238" t="s">
        <v>238</v>
      </c>
      <c r="E70" s="236" t="s">
        <v>239</v>
      </c>
      <c r="F70" s="249" t="s">
        <v>193</v>
      </c>
      <c r="G70" s="249"/>
      <c r="H70" s="608"/>
      <c r="I70" s="610"/>
      <c r="J70" s="610"/>
      <c r="K70" s="599"/>
    </row>
    <row r="71" spans="1:11" ht="44.25" customHeight="1" x14ac:dyDescent="0.2">
      <c r="A71" s="601"/>
      <c r="B71" s="601"/>
      <c r="C71" s="604"/>
      <c r="D71" s="238" t="s">
        <v>240</v>
      </c>
      <c r="E71" s="236" t="s">
        <v>241</v>
      </c>
      <c r="F71" s="250" t="s">
        <v>193</v>
      </c>
      <c r="G71" s="249"/>
      <c r="H71" s="608"/>
      <c r="I71" s="610"/>
      <c r="J71" s="610"/>
      <c r="K71" s="599"/>
    </row>
    <row r="72" spans="1:11" ht="34.5" customHeight="1" x14ac:dyDescent="0.2">
      <c r="A72" s="601"/>
      <c r="B72" s="602"/>
      <c r="C72" s="605"/>
      <c r="D72" s="239" t="s">
        <v>242</v>
      </c>
      <c r="E72" s="236" t="s">
        <v>243</v>
      </c>
      <c r="F72" s="249" t="s">
        <v>193</v>
      </c>
      <c r="G72" s="249"/>
      <c r="H72" s="609"/>
      <c r="I72" s="610"/>
      <c r="J72" s="610"/>
      <c r="K72" s="599"/>
    </row>
    <row r="73" spans="1:11" s="136" customFormat="1" ht="15" customHeight="1" thickBot="1" x14ac:dyDescent="0.25">
      <c r="A73" s="602"/>
      <c r="B73" s="251"/>
      <c r="C73" s="252"/>
      <c r="D73" s="253"/>
      <c r="E73" s="254" t="s">
        <v>244</v>
      </c>
      <c r="F73" s="255"/>
      <c r="G73" s="255"/>
      <c r="H73" s="256"/>
      <c r="I73" s="257"/>
      <c r="J73" s="257"/>
      <c r="K73" s="257"/>
    </row>
    <row r="74" spans="1:11" ht="15" thickBot="1" x14ac:dyDescent="0.25"/>
    <row r="75" spans="1:11" s="129" customFormat="1" ht="30" customHeight="1" x14ac:dyDescent="0.25">
      <c r="A75" s="580" t="s">
        <v>99</v>
      </c>
      <c r="B75" s="596" t="s">
        <v>247</v>
      </c>
      <c r="C75" s="582" t="s">
        <v>220</v>
      </c>
      <c r="D75" s="584" t="s">
        <v>221</v>
      </c>
      <c r="E75" s="584"/>
      <c r="F75" s="584"/>
      <c r="G75" s="584"/>
      <c r="H75" s="584"/>
      <c r="I75" s="124" t="s">
        <v>222</v>
      </c>
      <c r="J75" s="585" t="s">
        <v>223</v>
      </c>
      <c r="K75" s="587" t="s">
        <v>224</v>
      </c>
    </row>
    <row r="76" spans="1:11" s="130" customFormat="1" ht="60.75" thickBot="1" x14ac:dyDescent="0.3">
      <c r="A76" s="581"/>
      <c r="B76" s="597"/>
      <c r="C76" s="583"/>
      <c r="D76" s="125" t="s">
        <v>225</v>
      </c>
      <c r="E76" s="126" t="s">
        <v>226</v>
      </c>
      <c r="F76" s="125" t="s">
        <v>227</v>
      </c>
      <c r="G76" s="125" t="s">
        <v>228</v>
      </c>
      <c r="H76" s="127" t="s">
        <v>245</v>
      </c>
      <c r="I76" s="128" t="s">
        <v>230</v>
      </c>
      <c r="J76" s="586"/>
      <c r="K76" s="588"/>
    </row>
    <row r="77" spans="1:11" ht="20.25" customHeight="1" x14ac:dyDescent="0.2">
      <c r="A77" s="591"/>
      <c r="B77" s="591"/>
      <c r="C77" s="575"/>
      <c r="D77" s="577" t="s">
        <v>231</v>
      </c>
      <c r="E77" s="24" t="s">
        <v>232</v>
      </c>
      <c r="F77" s="23" t="s">
        <v>193</v>
      </c>
      <c r="G77" s="23"/>
      <c r="H77" s="578" t="str">
        <f>IF(AND(G84&gt;0,G84&lt;=85),"Débil",IF(AND(G84&gt;85,G84&lt;=95),"Moderado",IF(G84&gt;96,"Fuerte"," ")))</f>
        <v xml:space="preserve"> </v>
      </c>
      <c r="I77" s="402" t="s">
        <v>193</v>
      </c>
      <c r="J77" s="402"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 xml:space="preserve"> </v>
      </c>
      <c r="K77" s="568" t="str">
        <f>IF(J77="Fuerte","NO",IF(J77=" "," ","SI"))</f>
        <v xml:space="preserve"> </v>
      </c>
    </row>
    <row r="78" spans="1:11" ht="28.5" customHeight="1" x14ac:dyDescent="0.2">
      <c r="A78" s="592"/>
      <c r="B78" s="592"/>
      <c r="C78" s="575"/>
      <c r="D78" s="577"/>
      <c r="E78" s="25" t="s">
        <v>233</v>
      </c>
      <c r="F78" s="199" t="s">
        <v>193</v>
      </c>
      <c r="G78" s="16"/>
      <c r="H78" s="578"/>
      <c r="I78" s="567"/>
      <c r="J78" s="567"/>
      <c r="K78" s="569"/>
    </row>
    <row r="79" spans="1:11" ht="42.75" customHeight="1" x14ac:dyDescent="0.2">
      <c r="A79" s="592"/>
      <c r="B79" s="592"/>
      <c r="C79" s="575"/>
      <c r="D79" s="122" t="s">
        <v>234</v>
      </c>
      <c r="E79" s="25" t="s">
        <v>235</v>
      </c>
      <c r="F79" s="199" t="s">
        <v>193</v>
      </c>
      <c r="G79" s="16"/>
      <c r="H79" s="578"/>
      <c r="I79" s="567"/>
      <c r="J79" s="567"/>
      <c r="K79" s="569"/>
    </row>
    <row r="80" spans="1:11" ht="42.75" customHeight="1" x14ac:dyDescent="0.2">
      <c r="A80" s="592"/>
      <c r="B80" s="592"/>
      <c r="C80" s="575"/>
      <c r="D80" s="122" t="s">
        <v>236</v>
      </c>
      <c r="E80" s="25" t="s">
        <v>237</v>
      </c>
      <c r="F80" s="200" t="s">
        <v>193</v>
      </c>
      <c r="G80" s="16"/>
      <c r="H80" s="578"/>
      <c r="I80" s="567"/>
      <c r="J80" s="567"/>
      <c r="K80" s="569"/>
    </row>
    <row r="81" spans="1:11" ht="28.5" customHeight="1" x14ac:dyDescent="0.2">
      <c r="A81" s="592"/>
      <c r="B81" s="592"/>
      <c r="C81" s="575"/>
      <c r="D81" s="122" t="s">
        <v>238</v>
      </c>
      <c r="E81" s="25" t="s">
        <v>239</v>
      </c>
      <c r="F81" s="16" t="s">
        <v>193</v>
      </c>
      <c r="G81" s="16"/>
      <c r="H81" s="578"/>
      <c r="I81" s="567"/>
      <c r="J81" s="567"/>
      <c r="K81" s="569"/>
    </row>
    <row r="82" spans="1:11" ht="42.75" customHeight="1" x14ac:dyDescent="0.2">
      <c r="A82" s="592"/>
      <c r="B82" s="592"/>
      <c r="C82" s="575"/>
      <c r="D82" s="122" t="s">
        <v>240</v>
      </c>
      <c r="E82" s="25" t="s">
        <v>241</v>
      </c>
      <c r="F82" s="104" t="s">
        <v>193</v>
      </c>
      <c r="G82" s="16"/>
      <c r="H82" s="578"/>
      <c r="I82" s="567"/>
      <c r="J82" s="567"/>
      <c r="K82" s="569"/>
    </row>
    <row r="83" spans="1:11" ht="28.5" customHeight="1" x14ac:dyDescent="0.2">
      <c r="A83" s="592"/>
      <c r="B83" s="595"/>
      <c r="C83" s="576"/>
      <c r="D83" s="108" t="s">
        <v>242</v>
      </c>
      <c r="E83" s="25" t="s">
        <v>243</v>
      </c>
      <c r="F83" s="16" t="s">
        <v>193</v>
      </c>
      <c r="G83" s="16"/>
      <c r="H83" s="579"/>
      <c r="I83" s="567"/>
      <c r="J83" s="567"/>
      <c r="K83" s="569"/>
    </row>
    <row r="84" spans="1:11" ht="15" customHeight="1" x14ac:dyDescent="0.2">
      <c r="A84" s="595"/>
      <c r="B84" s="242"/>
      <c r="C84" s="20"/>
      <c r="D84" s="123"/>
      <c r="E84" s="19" t="s">
        <v>244</v>
      </c>
      <c r="F84" s="18"/>
      <c r="G84" s="18">
        <f>SUM(G77:G83)</f>
        <v>0</v>
      </c>
      <c r="H84" s="53"/>
    </row>
    <row r="85" spans="1:11" ht="15" thickBot="1" x14ac:dyDescent="0.25">
      <c r="A85" s="131"/>
      <c r="B85" s="171"/>
    </row>
    <row r="86" spans="1:11" s="130" customFormat="1" ht="30" customHeight="1" x14ac:dyDescent="0.25">
      <c r="A86" s="580" t="s">
        <v>99</v>
      </c>
      <c r="B86" s="596" t="s">
        <v>247</v>
      </c>
      <c r="C86" s="582" t="s">
        <v>220</v>
      </c>
      <c r="D86" s="584" t="s">
        <v>221</v>
      </c>
      <c r="E86" s="584"/>
      <c r="F86" s="584"/>
      <c r="G86" s="584"/>
      <c r="H86" s="584"/>
      <c r="I86" s="124" t="s">
        <v>222</v>
      </c>
      <c r="J86" s="585" t="s">
        <v>223</v>
      </c>
      <c r="K86" s="587" t="s">
        <v>224</v>
      </c>
    </row>
    <row r="87" spans="1:11" s="130" customFormat="1" ht="60.75" thickBot="1" x14ac:dyDescent="0.3">
      <c r="A87" s="581"/>
      <c r="B87" s="597"/>
      <c r="C87" s="583"/>
      <c r="D87" s="125" t="s">
        <v>225</v>
      </c>
      <c r="E87" s="126" t="s">
        <v>226</v>
      </c>
      <c r="F87" s="125" t="s">
        <v>227</v>
      </c>
      <c r="G87" s="125" t="s">
        <v>228</v>
      </c>
      <c r="H87" s="127" t="s">
        <v>245</v>
      </c>
      <c r="I87" s="128" t="s">
        <v>230</v>
      </c>
      <c r="J87" s="586"/>
      <c r="K87" s="588"/>
    </row>
    <row r="88" spans="1:11" ht="20.25" customHeight="1" x14ac:dyDescent="0.2">
      <c r="A88" s="591"/>
      <c r="B88" s="591"/>
      <c r="C88" s="575"/>
      <c r="D88" s="577" t="s">
        <v>231</v>
      </c>
      <c r="E88" s="24" t="s">
        <v>232</v>
      </c>
      <c r="F88" s="23" t="s">
        <v>193</v>
      </c>
      <c r="G88" s="23">
        <f>IF(F88="Asignado",15,0)</f>
        <v>0</v>
      </c>
      <c r="H88" s="578" t="str">
        <f>IF(AND(G95&gt;0,G95&lt;=85),"Débil",IF(AND(G95&gt;85,G95&lt;=95),"Moderado",IF(G95&gt;96,"Fuerte"," ")))</f>
        <v>Débil</v>
      </c>
      <c r="I88" s="402" t="s">
        <v>193</v>
      </c>
      <c r="J88" s="402"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568" t="str">
        <f>IF(J88="Fuerte","NO",IF(J88=" "," ","SI"))</f>
        <v xml:space="preserve"> </v>
      </c>
    </row>
    <row r="89" spans="1:11" ht="28.5" x14ac:dyDescent="0.2">
      <c r="A89" s="592"/>
      <c r="B89" s="592"/>
      <c r="C89" s="575"/>
      <c r="D89" s="577"/>
      <c r="E89" s="25" t="s">
        <v>233</v>
      </c>
      <c r="F89" s="16" t="s">
        <v>196</v>
      </c>
      <c r="G89" s="16"/>
      <c r="H89" s="578"/>
      <c r="I89" s="567"/>
      <c r="J89" s="567"/>
      <c r="K89" s="569"/>
    </row>
    <row r="90" spans="1:11" ht="42.75" customHeight="1" x14ac:dyDescent="0.2">
      <c r="A90" s="592"/>
      <c r="B90" s="592"/>
      <c r="C90" s="575"/>
      <c r="D90" s="122" t="s">
        <v>234</v>
      </c>
      <c r="E90" s="25" t="s">
        <v>235</v>
      </c>
      <c r="F90" s="16" t="s">
        <v>199</v>
      </c>
      <c r="G90" s="16"/>
      <c r="H90" s="578"/>
      <c r="I90" s="567"/>
      <c r="J90" s="567"/>
      <c r="K90" s="569"/>
    </row>
    <row r="91" spans="1:11" ht="42.75" x14ac:dyDescent="0.2">
      <c r="A91" s="592"/>
      <c r="B91" s="592"/>
      <c r="C91" s="575"/>
      <c r="D91" s="122" t="s">
        <v>236</v>
      </c>
      <c r="E91" s="25" t="s">
        <v>237</v>
      </c>
      <c r="F91" s="104" t="s">
        <v>202</v>
      </c>
      <c r="G91" s="16">
        <f>IF(F91="Prevenir",15,IF(F91="Detectar",10,0))</f>
        <v>15</v>
      </c>
      <c r="H91" s="578"/>
      <c r="I91" s="567"/>
      <c r="J91" s="567"/>
      <c r="K91" s="569"/>
    </row>
    <row r="92" spans="1:11" ht="28.5" x14ac:dyDescent="0.2">
      <c r="A92" s="592"/>
      <c r="B92" s="592"/>
      <c r="C92" s="575"/>
      <c r="D92" s="122" t="s">
        <v>238</v>
      </c>
      <c r="E92" s="25" t="s">
        <v>239</v>
      </c>
      <c r="F92" s="16" t="s">
        <v>206</v>
      </c>
      <c r="G92" s="16">
        <f>IF(F92="Confiable",15,0)</f>
        <v>15</v>
      </c>
      <c r="H92" s="578"/>
      <c r="I92" s="567"/>
      <c r="J92" s="567"/>
      <c r="K92" s="569"/>
    </row>
    <row r="93" spans="1:11" ht="42.75" x14ac:dyDescent="0.2">
      <c r="A93" s="592"/>
      <c r="B93" s="592"/>
      <c r="C93" s="575"/>
      <c r="D93" s="122" t="s">
        <v>240</v>
      </c>
      <c r="E93" s="25" t="s">
        <v>241</v>
      </c>
      <c r="F93" s="104" t="s">
        <v>209</v>
      </c>
      <c r="G93" s="16">
        <f>IF(F93="Se investigan y se resuelven oportunamente",15,0)</f>
        <v>15</v>
      </c>
      <c r="H93" s="578"/>
      <c r="I93" s="567"/>
      <c r="J93" s="567"/>
      <c r="K93" s="569"/>
    </row>
    <row r="94" spans="1:11" ht="28.5" x14ac:dyDescent="0.2">
      <c r="A94" s="592"/>
      <c r="B94" s="595"/>
      <c r="C94" s="576"/>
      <c r="D94" s="108" t="s">
        <v>242</v>
      </c>
      <c r="E94" s="25" t="s">
        <v>243</v>
      </c>
      <c r="F94" s="16" t="s">
        <v>212</v>
      </c>
      <c r="G94" s="16">
        <f>IF(F94="Completa",10,IF(F94="Incompleta",5,0))</f>
        <v>10</v>
      </c>
      <c r="H94" s="579"/>
      <c r="I94" s="567"/>
      <c r="J94" s="567"/>
      <c r="K94" s="569"/>
    </row>
    <row r="95" spans="1:11" s="136" customFormat="1" ht="15.75" thickBot="1" x14ac:dyDescent="0.25">
      <c r="A95" s="595"/>
      <c r="B95" s="174"/>
      <c r="C95" s="132"/>
      <c r="D95" s="133"/>
      <c r="E95" s="134" t="s">
        <v>244</v>
      </c>
      <c r="F95" s="17"/>
      <c r="G95" s="17">
        <f>SUM(G88:G94)</f>
        <v>55</v>
      </c>
      <c r="H95" s="135"/>
    </row>
    <row r="96" spans="1:11" ht="15" thickBot="1" x14ac:dyDescent="0.25"/>
    <row r="97" spans="1:11" s="129" customFormat="1" ht="30" customHeight="1" x14ac:dyDescent="0.25">
      <c r="A97" s="580" t="s">
        <v>99</v>
      </c>
      <c r="B97" s="596" t="s">
        <v>247</v>
      </c>
      <c r="C97" s="582" t="s">
        <v>220</v>
      </c>
      <c r="D97" s="584" t="s">
        <v>221</v>
      </c>
      <c r="E97" s="584"/>
      <c r="F97" s="584"/>
      <c r="G97" s="584"/>
      <c r="H97" s="584"/>
      <c r="I97" s="124" t="s">
        <v>222</v>
      </c>
      <c r="J97" s="585" t="s">
        <v>223</v>
      </c>
      <c r="K97" s="587" t="s">
        <v>224</v>
      </c>
    </row>
    <row r="98" spans="1:11" s="130" customFormat="1" ht="60.75" thickBot="1" x14ac:dyDescent="0.3">
      <c r="A98" s="581"/>
      <c r="B98" s="597"/>
      <c r="C98" s="583"/>
      <c r="D98" s="125" t="s">
        <v>225</v>
      </c>
      <c r="E98" s="126" t="s">
        <v>226</v>
      </c>
      <c r="F98" s="125" t="s">
        <v>227</v>
      </c>
      <c r="G98" s="125" t="s">
        <v>228</v>
      </c>
      <c r="H98" s="127" t="s">
        <v>245</v>
      </c>
      <c r="I98" s="128" t="s">
        <v>230</v>
      </c>
      <c r="J98" s="586"/>
      <c r="K98" s="588"/>
    </row>
    <row r="99" spans="1:11" ht="20.25" customHeight="1" x14ac:dyDescent="0.2">
      <c r="A99" s="591"/>
      <c r="B99" s="591"/>
      <c r="C99" s="575"/>
      <c r="D99" s="594" t="s">
        <v>231</v>
      </c>
      <c r="E99" s="240" t="s">
        <v>232</v>
      </c>
      <c r="F99" s="23" t="s">
        <v>193</v>
      </c>
      <c r="G99" s="23">
        <f>IF(F99="Asignado",15,0)</f>
        <v>0</v>
      </c>
      <c r="H99" s="578" t="str">
        <f>IF(AND(G106&gt;0,G106&lt;=85),"Débil",IF(AND(G106&gt;85,G106&lt;=95),"Moderado",IF(G106&gt;96,"Fuerte"," ")))</f>
        <v xml:space="preserve"> </v>
      </c>
      <c r="I99" s="402" t="s">
        <v>193</v>
      </c>
      <c r="J99" s="402"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568" t="str">
        <f>IF(J99="Fuerte","NO",IF(J99=" "," ","SI"))</f>
        <v xml:space="preserve"> </v>
      </c>
    </row>
    <row r="100" spans="1:11" ht="28.5" x14ac:dyDescent="0.2">
      <c r="A100" s="592"/>
      <c r="B100" s="592"/>
      <c r="C100" s="575"/>
      <c r="D100" s="594"/>
      <c r="E100" s="236" t="s">
        <v>233</v>
      </c>
      <c r="F100" s="16" t="s">
        <v>193</v>
      </c>
      <c r="G100" s="16">
        <f>IF(F100="Adecuado",15,0)</f>
        <v>0</v>
      </c>
      <c r="H100" s="578"/>
      <c r="I100" s="567"/>
      <c r="J100" s="567"/>
      <c r="K100" s="569"/>
    </row>
    <row r="101" spans="1:11" ht="42.75" x14ac:dyDescent="0.2">
      <c r="A101" s="592"/>
      <c r="B101" s="592"/>
      <c r="C101" s="575"/>
      <c r="D101" s="238" t="s">
        <v>234</v>
      </c>
      <c r="E101" s="236" t="s">
        <v>235</v>
      </c>
      <c r="F101" s="16" t="s">
        <v>193</v>
      </c>
      <c r="G101" s="16">
        <f>IF(F101="Oportuna",15,0)</f>
        <v>0</v>
      </c>
      <c r="H101" s="578"/>
      <c r="I101" s="567"/>
      <c r="J101" s="567"/>
      <c r="K101" s="569"/>
    </row>
    <row r="102" spans="1:11" ht="42.75" x14ac:dyDescent="0.2">
      <c r="A102" s="592"/>
      <c r="B102" s="592"/>
      <c r="C102" s="575"/>
      <c r="D102" s="238" t="s">
        <v>236</v>
      </c>
      <c r="E102" s="236" t="s">
        <v>237</v>
      </c>
      <c r="F102" s="104" t="s">
        <v>193</v>
      </c>
      <c r="G102" s="16">
        <f>IF(F102="Prevenir",15,IF(F102="Detectar",10,0))</f>
        <v>0</v>
      </c>
      <c r="H102" s="578"/>
      <c r="I102" s="567"/>
      <c r="J102" s="567"/>
      <c r="K102" s="569"/>
    </row>
    <row r="103" spans="1:11" ht="28.5" x14ac:dyDescent="0.2">
      <c r="A103" s="592"/>
      <c r="B103" s="592"/>
      <c r="C103" s="575"/>
      <c r="D103" s="238" t="s">
        <v>238</v>
      </c>
      <c r="E103" s="236" t="s">
        <v>239</v>
      </c>
      <c r="F103" s="16" t="s">
        <v>193</v>
      </c>
      <c r="G103" s="16">
        <f>IF(F103="Confiable",15,0)</f>
        <v>0</v>
      </c>
      <c r="H103" s="578"/>
      <c r="I103" s="567"/>
      <c r="J103" s="567"/>
      <c r="K103" s="569"/>
    </row>
    <row r="104" spans="1:11" ht="42.75" x14ac:dyDescent="0.2">
      <c r="A104" s="592"/>
      <c r="B104" s="592"/>
      <c r="C104" s="575"/>
      <c r="D104" s="238" t="s">
        <v>240</v>
      </c>
      <c r="E104" s="236" t="s">
        <v>241</v>
      </c>
      <c r="F104" s="104" t="s">
        <v>193</v>
      </c>
      <c r="G104" s="16">
        <f>IF(F104="Se investigan y se resuelven oportunamente",15,0)</f>
        <v>0</v>
      </c>
      <c r="H104" s="578"/>
      <c r="I104" s="567"/>
      <c r="J104" s="567"/>
      <c r="K104" s="569"/>
    </row>
    <row r="105" spans="1:11" ht="28.5" x14ac:dyDescent="0.2">
      <c r="A105" s="592"/>
      <c r="B105" s="595"/>
      <c r="C105" s="576"/>
      <c r="D105" s="239" t="s">
        <v>242</v>
      </c>
      <c r="E105" s="236" t="s">
        <v>243</v>
      </c>
      <c r="F105" s="16" t="s">
        <v>193</v>
      </c>
      <c r="G105" s="16">
        <f>IF(F105="Completa",10,IF(F105="Incompleta",5,0))</f>
        <v>0</v>
      </c>
      <c r="H105" s="579"/>
      <c r="I105" s="567"/>
      <c r="J105" s="567"/>
      <c r="K105" s="569"/>
    </row>
    <row r="106" spans="1:11" ht="15.75" thickBot="1" x14ac:dyDescent="0.25">
      <c r="A106" s="593"/>
      <c r="B106" s="241"/>
      <c r="C106" s="20"/>
      <c r="D106" s="123"/>
      <c r="E106" s="19" t="s">
        <v>244</v>
      </c>
      <c r="F106" s="18"/>
      <c r="G106" s="18">
        <f>SUM(G99:G105)</f>
        <v>0</v>
      </c>
      <c r="H106" s="53"/>
    </row>
    <row r="107" spans="1:11" ht="15" thickBot="1" x14ac:dyDescent="0.25">
      <c r="A107" s="131"/>
      <c r="B107" s="171"/>
    </row>
    <row r="108" spans="1:11" s="130" customFormat="1" ht="30" customHeight="1" x14ac:dyDescent="0.25">
      <c r="A108" s="580" t="s">
        <v>99</v>
      </c>
      <c r="B108" s="596" t="s">
        <v>247</v>
      </c>
      <c r="C108" s="582" t="s">
        <v>220</v>
      </c>
      <c r="D108" s="584" t="s">
        <v>221</v>
      </c>
      <c r="E108" s="584"/>
      <c r="F108" s="584"/>
      <c r="G108" s="584"/>
      <c r="H108" s="584"/>
      <c r="I108" s="124" t="s">
        <v>222</v>
      </c>
      <c r="J108" s="585" t="s">
        <v>223</v>
      </c>
      <c r="K108" s="587" t="s">
        <v>224</v>
      </c>
    </row>
    <row r="109" spans="1:11" s="130" customFormat="1" ht="60.75" thickBot="1" x14ac:dyDescent="0.3">
      <c r="A109" s="581"/>
      <c r="B109" s="597"/>
      <c r="C109" s="583"/>
      <c r="D109" s="125" t="s">
        <v>225</v>
      </c>
      <c r="E109" s="126" t="s">
        <v>226</v>
      </c>
      <c r="F109" s="125" t="s">
        <v>227</v>
      </c>
      <c r="G109" s="125" t="s">
        <v>228</v>
      </c>
      <c r="H109" s="127" t="s">
        <v>245</v>
      </c>
      <c r="I109" s="128" t="s">
        <v>230</v>
      </c>
      <c r="J109" s="586"/>
      <c r="K109" s="588"/>
    </row>
    <row r="110" spans="1:11" ht="20.25" customHeight="1" x14ac:dyDescent="0.2">
      <c r="A110" s="591"/>
      <c r="B110" s="591"/>
      <c r="C110" s="575"/>
      <c r="D110" s="577" t="s">
        <v>231</v>
      </c>
      <c r="E110" s="24" t="s">
        <v>232</v>
      </c>
      <c r="F110" s="23" t="s">
        <v>193</v>
      </c>
      <c r="G110" s="23">
        <f>IF(F110="Asignado",15,0)</f>
        <v>0</v>
      </c>
      <c r="H110" s="578" t="str">
        <f>IF(AND(G117&gt;0,G117&lt;=85),"Débil",IF(AND(G117&gt;85,G117&lt;=95),"Moderado",IF(G117&gt;96,"Fuerte"," ")))</f>
        <v xml:space="preserve"> </v>
      </c>
      <c r="I110" s="402" t="s">
        <v>193</v>
      </c>
      <c r="J110" s="402"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568" t="str">
        <f>IF(J110="Fuerte","NO",IF(J110=" "," ","SI"))</f>
        <v xml:space="preserve"> </v>
      </c>
    </row>
    <row r="111" spans="1:11" ht="28.5" x14ac:dyDescent="0.2">
      <c r="A111" s="592"/>
      <c r="B111" s="592"/>
      <c r="C111" s="575"/>
      <c r="D111" s="577"/>
      <c r="E111" s="25" t="s">
        <v>233</v>
      </c>
      <c r="F111" s="16" t="s">
        <v>193</v>
      </c>
      <c r="G111" s="16">
        <f>IF(F111="Adecuado",15,0)</f>
        <v>0</v>
      </c>
      <c r="H111" s="578"/>
      <c r="I111" s="567"/>
      <c r="J111" s="567"/>
      <c r="K111" s="569"/>
    </row>
    <row r="112" spans="1:11" ht="42.75" x14ac:dyDescent="0.2">
      <c r="A112" s="592"/>
      <c r="B112" s="592"/>
      <c r="C112" s="575"/>
      <c r="D112" s="122" t="s">
        <v>234</v>
      </c>
      <c r="E112" s="25" t="s">
        <v>235</v>
      </c>
      <c r="F112" s="16" t="s">
        <v>193</v>
      </c>
      <c r="G112" s="16">
        <f>IF(F112="Oportuna",15,0)</f>
        <v>0</v>
      </c>
      <c r="H112" s="578"/>
      <c r="I112" s="567"/>
      <c r="J112" s="567"/>
      <c r="K112" s="569"/>
    </row>
    <row r="113" spans="1:11" ht="42.75" x14ac:dyDescent="0.2">
      <c r="A113" s="592"/>
      <c r="B113" s="592"/>
      <c r="C113" s="575"/>
      <c r="D113" s="122" t="s">
        <v>236</v>
      </c>
      <c r="E113" s="25" t="s">
        <v>237</v>
      </c>
      <c r="F113" s="104" t="s">
        <v>193</v>
      </c>
      <c r="G113" s="16">
        <f>IF(F113="Prevenir",15,IF(F113="Detectar",10,0))</f>
        <v>0</v>
      </c>
      <c r="H113" s="578"/>
      <c r="I113" s="567"/>
      <c r="J113" s="567"/>
      <c r="K113" s="569"/>
    </row>
    <row r="114" spans="1:11" ht="28.5" x14ac:dyDescent="0.2">
      <c r="A114" s="592"/>
      <c r="B114" s="592"/>
      <c r="C114" s="575"/>
      <c r="D114" s="122" t="s">
        <v>238</v>
      </c>
      <c r="E114" s="25" t="s">
        <v>239</v>
      </c>
      <c r="F114" s="16" t="s">
        <v>193</v>
      </c>
      <c r="G114" s="16">
        <f>IF(F114="Confiable",15,0)</f>
        <v>0</v>
      </c>
      <c r="H114" s="578"/>
      <c r="I114" s="567"/>
      <c r="J114" s="567"/>
      <c r="K114" s="569"/>
    </row>
    <row r="115" spans="1:11" ht="42.75" x14ac:dyDescent="0.2">
      <c r="A115" s="592"/>
      <c r="B115" s="592"/>
      <c r="C115" s="575"/>
      <c r="D115" s="122" t="s">
        <v>240</v>
      </c>
      <c r="E115" s="25" t="s">
        <v>241</v>
      </c>
      <c r="F115" s="104" t="s">
        <v>193</v>
      </c>
      <c r="G115" s="16">
        <f>IF(F115="Se investigan y se resuelven oportunamente",15,0)</f>
        <v>0</v>
      </c>
      <c r="H115" s="578"/>
      <c r="I115" s="567"/>
      <c r="J115" s="567"/>
      <c r="K115" s="569"/>
    </row>
    <row r="116" spans="1:11" ht="28.5" x14ac:dyDescent="0.2">
      <c r="A116" s="592"/>
      <c r="B116" s="592"/>
      <c r="C116" s="576"/>
      <c r="D116" s="108" t="s">
        <v>242</v>
      </c>
      <c r="E116" s="25" t="s">
        <v>243</v>
      </c>
      <c r="F116" s="16" t="s">
        <v>193</v>
      </c>
      <c r="G116" s="16">
        <f>IF(F116="Completa",10,IF(F116="Incompleta",5,0))</f>
        <v>0</v>
      </c>
      <c r="H116" s="579"/>
      <c r="I116" s="567"/>
      <c r="J116" s="567"/>
      <c r="K116" s="569"/>
    </row>
    <row r="117" spans="1:11" s="136" customFormat="1" ht="15.75" thickBot="1" x14ac:dyDescent="0.25">
      <c r="A117" s="593"/>
      <c r="B117" s="174"/>
      <c r="C117" s="132"/>
      <c r="D117" s="133"/>
      <c r="E117" s="134" t="s">
        <v>244</v>
      </c>
      <c r="F117" s="17"/>
      <c r="G117" s="17">
        <f>SUM(G110:G116)</f>
        <v>0</v>
      </c>
      <c r="H117" s="135"/>
    </row>
    <row r="118" spans="1:11" ht="15" thickBot="1" x14ac:dyDescent="0.25"/>
    <row r="119" spans="1:11" s="129" customFormat="1" ht="30" customHeight="1" x14ac:dyDescent="0.25">
      <c r="A119" s="580" t="s">
        <v>99</v>
      </c>
      <c r="B119" s="170"/>
      <c r="C119" s="582" t="s">
        <v>220</v>
      </c>
      <c r="D119" s="584" t="s">
        <v>221</v>
      </c>
      <c r="E119" s="584"/>
      <c r="F119" s="584"/>
      <c r="G119" s="584"/>
      <c r="H119" s="584"/>
      <c r="I119" s="124" t="s">
        <v>222</v>
      </c>
      <c r="J119" s="585" t="s">
        <v>223</v>
      </c>
      <c r="K119" s="587" t="s">
        <v>224</v>
      </c>
    </row>
    <row r="120" spans="1:11" s="130" customFormat="1" ht="60.75" thickBot="1" x14ac:dyDescent="0.3">
      <c r="A120" s="581"/>
      <c r="B120" s="172"/>
      <c r="C120" s="583"/>
      <c r="D120" s="125" t="s">
        <v>225</v>
      </c>
      <c r="E120" s="126" t="s">
        <v>226</v>
      </c>
      <c r="F120" s="125" t="s">
        <v>227</v>
      </c>
      <c r="G120" s="125" t="s">
        <v>228</v>
      </c>
      <c r="H120" s="127" t="s">
        <v>245</v>
      </c>
      <c r="I120" s="128" t="s">
        <v>230</v>
      </c>
      <c r="J120" s="586"/>
      <c r="K120" s="588"/>
    </row>
    <row r="121" spans="1:11" ht="20.25" customHeight="1" x14ac:dyDescent="0.2">
      <c r="A121" s="589"/>
      <c r="B121" s="589"/>
      <c r="C121" s="575"/>
      <c r="D121" s="577" t="s">
        <v>231</v>
      </c>
      <c r="E121" s="24" t="s">
        <v>232</v>
      </c>
      <c r="F121" s="23" t="s">
        <v>193</v>
      </c>
      <c r="G121" s="23">
        <f>IF(F121="Asignado",15,0)</f>
        <v>0</v>
      </c>
      <c r="H121" s="578" t="str">
        <f>IF(AND(G128&gt;0,G128&lt;=85),"Débil",IF(AND(G128&gt;85,G128&lt;=95),"Moderado",IF(G128&gt;96,"Fuerte"," ")))</f>
        <v xml:space="preserve"> </v>
      </c>
      <c r="I121" s="402" t="s">
        <v>193</v>
      </c>
      <c r="J121" s="402"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568" t="str">
        <f>IF(J121="Fuerte","NO",IF(J121=" "," ","SI"))</f>
        <v xml:space="preserve"> </v>
      </c>
    </row>
    <row r="122" spans="1:11" ht="28.5" x14ac:dyDescent="0.2">
      <c r="A122" s="590"/>
      <c r="B122" s="590"/>
      <c r="C122" s="575"/>
      <c r="D122" s="577"/>
      <c r="E122" s="25" t="s">
        <v>233</v>
      </c>
      <c r="F122" s="16" t="s">
        <v>193</v>
      </c>
      <c r="G122" s="16">
        <f>IF(F122="Adecuado",15,0)</f>
        <v>0</v>
      </c>
      <c r="H122" s="578"/>
      <c r="I122" s="567"/>
      <c r="J122" s="567"/>
      <c r="K122" s="569"/>
    </row>
    <row r="123" spans="1:11" ht="42.75" x14ac:dyDescent="0.2">
      <c r="A123" s="590"/>
      <c r="B123" s="590"/>
      <c r="C123" s="575"/>
      <c r="D123" s="122" t="s">
        <v>234</v>
      </c>
      <c r="E123" s="25" t="s">
        <v>235</v>
      </c>
      <c r="F123" s="16" t="s">
        <v>193</v>
      </c>
      <c r="G123" s="16">
        <f>IF(F123="Oportuna",15,0)</f>
        <v>0</v>
      </c>
      <c r="H123" s="578"/>
      <c r="I123" s="567"/>
      <c r="J123" s="567"/>
      <c r="K123" s="569"/>
    </row>
    <row r="124" spans="1:11" ht="42.75" x14ac:dyDescent="0.2">
      <c r="A124" s="590"/>
      <c r="B124" s="590"/>
      <c r="C124" s="575"/>
      <c r="D124" s="122" t="s">
        <v>236</v>
      </c>
      <c r="E124" s="25" t="s">
        <v>237</v>
      </c>
      <c r="F124" s="104" t="s">
        <v>193</v>
      </c>
      <c r="G124" s="16">
        <f>IF(F124="Prevenir",15,IF(F124="Detectar",10,0))</f>
        <v>0</v>
      </c>
      <c r="H124" s="578"/>
      <c r="I124" s="567"/>
      <c r="J124" s="567"/>
      <c r="K124" s="569"/>
    </row>
    <row r="125" spans="1:11" ht="28.5" x14ac:dyDescent="0.2">
      <c r="A125" s="590"/>
      <c r="B125" s="590"/>
      <c r="C125" s="575"/>
      <c r="D125" s="122" t="s">
        <v>238</v>
      </c>
      <c r="E125" s="25" t="s">
        <v>239</v>
      </c>
      <c r="F125" s="16" t="s">
        <v>193</v>
      </c>
      <c r="G125" s="16">
        <f>IF(F125="Confiable",15,0)</f>
        <v>0</v>
      </c>
      <c r="H125" s="578"/>
      <c r="I125" s="567"/>
      <c r="J125" s="567"/>
      <c r="K125" s="569"/>
    </row>
    <row r="126" spans="1:11" ht="42.75" x14ac:dyDescent="0.2">
      <c r="A126" s="590"/>
      <c r="B126" s="590"/>
      <c r="C126" s="575"/>
      <c r="D126" s="122" t="s">
        <v>240</v>
      </c>
      <c r="E126" s="25" t="s">
        <v>241</v>
      </c>
      <c r="F126" s="104" t="s">
        <v>193</v>
      </c>
      <c r="G126" s="16">
        <f>IF(F126="Se investigan y se resuelven oportunamente",15,0)</f>
        <v>0</v>
      </c>
      <c r="H126" s="578"/>
      <c r="I126" s="567"/>
      <c r="J126" s="567"/>
      <c r="K126" s="569"/>
    </row>
    <row r="127" spans="1:11" ht="28.5" x14ac:dyDescent="0.2">
      <c r="A127" s="590"/>
      <c r="B127" s="590"/>
      <c r="C127" s="576"/>
      <c r="D127" s="108" t="s">
        <v>242</v>
      </c>
      <c r="E127" s="25" t="s">
        <v>243</v>
      </c>
      <c r="F127" s="16" t="s">
        <v>193</v>
      </c>
      <c r="G127" s="16">
        <f>IF(F127="Completa",10,IF(F127="Incompleta",5,0))</f>
        <v>0</v>
      </c>
      <c r="H127" s="579"/>
      <c r="I127" s="567"/>
      <c r="J127" s="567"/>
      <c r="K127" s="569"/>
    </row>
    <row r="128" spans="1:11" ht="15" x14ac:dyDescent="0.2">
      <c r="A128" s="590"/>
      <c r="B128" s="173"/>
      <c r="C128" s="20"/>
      <c r="D128" s="123"/>
      <c r="E128" s="19" t="s">
        <v>244</v>
      </c>
      <c r="F128" s="18"/>
      <c r="G128" s="18">
        <f>SUM(G121:G127)</f>
        <v>0</v>
      </c>
      <c r="H128" s="53"/>
    </row>
    <row r="129" spans="1:11" ht="15" thickBot="1" x14ac:dyDescent="0.25">
      <c r="A129" s="131"/>
      <c r="B129" s="171"/>
    </row>
    <row r="130" spans="1:11" s="130" customFormat="1" ht="30" customHeight="1" x14ac:dyDescent="0.25">
      <c r="A130" s="580" t="s">
        <v>99</v>
      </c>
      <c r="B130" s="170"/>
      <c r="C130" s="582" t="s">
        <v>220</v>
      </c>
      <c r="D130" s="584" t="s">
        <v>221</v>
      </c>
      <c r="E130" s="584"/>
      <c r="F130" s="584"/>
      <c r="G130" s="584"/>
      <c r="H130" s="584"/>
      <c r="I130" s="124" t="s">
        <v>222</v>
      </c>
      <c r="J130" s="585" t="s">
        <v>223</v>
      </c>
      <c r="K130" s="587" t="s">
        <v>224</v>
      </c>
    </row>
    <row r="131" spans="1:11" s="130" customFormat="1" ht="60.75" thickBot="1" x14ac:dyDescent="0.3">
      <c r="A131" s="581"/>
      <c r="B131" s="172"/>
      <c r="C131" s="583"/>
      <c r="D131" s="125" t="s">
        <v>225</v>
      </c>
      <c r="E131" s="126" t="s">
        <v>226</v>
      </c>
      <c r="F131" s="125" t="s">
        <v>227</v>
      </c>
      <c r="G131" s="125" t="s">
        <v>228</v>
      </c>
      <c r="H131" s="127" t="s">
        <v>245</v>
      </c>
      <c r="I131" s="128" t="s">
        <v>230</v>
      </c>
      <c r="J131" s="586"/>
      <c r="K131" s="588"/>
    </row>
    <row r="132" spans="1:11" ht="20.25" customHeight="1" x14ac:dyDescent="0.2">
      <c r="A132" s="572"/>
      <c r="B132" s="173"/>
      <c r="C132" s="575"/>
      <c r="D132" s="577" t="s">
        <v>231</v>
      </c>
      <c r="E132" s="24" t="s">
        <v>232</v>
      </c>
      <c r="F132" s="23" t="s">
        <v>193</v>
      </c>
      <c r="G132" s="23">
        <f>IF(F132="Asignado",15,0)</f>
        <v>0</v>
      </c>
      <c r="H132" s="578" t="str">
        <f>IF(AND(G139&gt;0,G139&lt;=85),"Débil",IF(AND(G139&gt;85,G139&lt;=95),"Moderado",IF(G139&gt;96,"Fuerte"," ")))</f>
        <v xml:space="preserve"> </v>
      </c>
      <c r="I132" s="402" t="s">
        <v>193</v>
      </c>
      <c r="J132" s="402"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568" t="str">
        <f>IF(J132="Fuerte","NO",IF(J132=" "," ","SI"))</f>
        <v xml:space="preserve"> </v>
      </c>
    </row>
    <row r="133" spans="1:11" ht="28.5" x14ac:dyDescent="0.2">
      <c r="A133" s="573"/>
      <c r="B133" s="173"/>
      <c r="C133" s="575"/>
      <c r="D133" s="577"/>
      <c r="E133" s="25" t="s">
        <v>233</v>
      </c>
      <c r="F133" s="16" t="s">
        <v>193</v>
      </c>
      <c r="G133" s="16">
        <f>IF(F133="Adecuado",15,0)</f>
        <v>0</v>
      </c>
      <c r="H133" s="578"/>
      <c r="I133" s="567"/>
      <c r="J133" s="567"/>
      <c r="K133" s="569"/>
    </row>
    <row r="134" spans="1:11" ht="42.75" x14ac:dyDescent="0.2">
      <c r="A134" s="573"/>
      <c r="B134" s="173"/>
      <c r="C134" s="575"/>
      <c r="D134" s="122" t="s">
        <v>234</v>
      </c>
      <c r="E134" s="25" t="s">
        <v>235</v>
      </c>
      <c r="F134" s="16" t="s">
        <v>193</v>
      </c>
      <c r="G134" s="16">
        <f>IF(F134="Oportuna",15,0)</f>
        <v>0</v>
      </c>
      <c r="H134" s="578"/>
      <c r="I134" s="567"/>
      <c r="J134" s="567"/>
      <c r="K134" s="569"/>
    </row>
    <row r="135" spans="1:11" ht="42.75" x14ac:dyDescent="0.2">
      <c r="A135" s="573"/>
      <c r="B135" s="173"/>
      <c r="C135" s="575"/>
      <c r="D135" s="122" t="s">
        <v>236</v>
      </c>
      <c r="E135" s="25" t="s">
        <v>237</v>
      </c>
      <c r="F135" s="104" t="s">
        <v>193</v>
      </c>
      <c r="G135" s="16">
        <f>IF(F135="Prevenir",15,IF(F135="Detectar",10,0))</f>
        <v>0</v>
      </c>
      <c r="H135" s="578"/>
      <c r="I135" s="567"/>
      <c r="J135" s="567"/>
      <c r="K135" s="569"/>
    </row>
    <row r="136" spans="1:11" ht="28.5" x14ac:dyDescent="0.2">
      <c r="A136" s="573"/>
      <c r="B136" s="173"/>
      <c r="C136" s="575"/>
      <c r="D136" s="122" t="s">
        <v>238</v>
      </c>
      <c r="E136" s="25" t="s">
        <v>239</v>
      </c>
      <c r="F136" s="16" t="s">
        <v>193</v>
      </c>
      <c r="G136" s="16">
        <f>IF(F136="Confiable",15,0)</f>
        <v>0</v>
      </c>
      <c r="H136" s="578"/>
      <c r="I136" s="567"/>
      <c r="J136" s="567"/>
      <c r="K136" s="569"/>
    </row>
    <row r="137" spans="1:11" ht="42.75" x14ac:dyDescent="0.2">
      <c r="A137" s="573"/>
      <c r="B137" s="173"/>
      <c r="C137" s="575"/>
      <c r="D137" s="122" t="s">
        <v>240</v>
      </c>
      <c r="E137" s="25" t="s">
        <v>241</v>
      </c>
      <c r="F137" s="104" t="s">
        <v>193</v>
      </c>
      <c r="G137" s="16">
        <f>IF(F137="Se investigan y se resuelven oportunamente",15,0)</f>
        <v>0</v>
      </c>
      <c r="H137" s="578"/>
      <c r="I137" s="567"/>
      <c r="J137" s="567"/>
      <c r="K137" s="569"/>
    </row>
    <row r="138" spans="1:11" ht="28.5" x14ac:dyDescent="0.2">
      <c r="A138" s="573"/>
      <c r="B138" s="173"/>
      <c r="C138" s="576"/>
      <c r="D138" s="108" t="s">
        <v>242</v>
      </c>
      <c r="E138" s="25" t="s">
        <v>243</v>
      </c>
      <c r="F138" s="16" t="s">
        <v>193</v>
      </c>
      <c r="G138" s="16">
        <f>IF(F138="Completa",10,IF(F138="Incompleta",5,0))</f>
        <v>0</v>
      </c>
      <c r="H138" s="579"/>
      <c r="I138" s="567"/>
      <c r="J138" s="567"/>
      <c r="K138" s="569"/>
    </row>
    <row r="139" spans="1:11" s="136" customFormat="1" ht="15.75" thickBot="1" x14ac:dyDescent="0.25">
      <c r="A139" s="574"/>
      <c r="B139" s="174"/>
      <c r="C139" s="132"/>
      <c r="D139" s="133"/>
      <c r="E139" s="134" t="s">
        <v>244</v>
      </c>
      <c r="F139" s="17"/>
      <c r="G139" s="17">
        <f>SUM(G132:G138)</f>
        <v>0</v>
      </c>
      <c r="H139" s="135"/>
    </row>
  </sheetData>
  <mergeCells count="176">
    <mergeCell ref="B121:B127"/>
    <mergeCell ref="B108:B109"/>
    <mergeCell ref="J1:J4"/>
    <mergeCell ref="B6:J6"/>
    <mergeCell ref="B7:J7"/>
    <mergeCell ref="B5:G5"/>
    <mergeCell ref="H1:I1"/>
    <mergeCell ref="H2:I2"/>
    <mergeCell ref="H3:I3"/>
    <mergeCell ref="H4:I4"/>
    <mergeCell ref="J55:J61"/>
    <mergeCell ref="J66:J72"/>
    <mergeCell ref="J77:J83"/>
    <mergeCell ref="J88:J94"/>
    <mergeCell ref="J99:J105"/>
    <mergeCell ref="A9:A10"/>
    <mergeCell ref="A11:A18"/>
    <mergeCell ref="J11:J17"/>
    <mergeCell ref="K11:K17"/>
    <mergeCell ref="J9:J10"/>
    <mergeCell ref="K9:K10"/>
    <mergeCell ref="D11:D12"/>
    <mergeCell ref="H11:H17"/>
    <mergeCell ref="D9:H9"/>
    <mergeCell ref="I11:I17"/>
    <mergeCell ref="C11:C17"/>
    <mergeCell ref="C9:C10"/>
    <mergeCell ref="B9:B10"/>
    <mergeCell ref="B11:B17"/>
    <mergeCell ref="A20:A21"/>
    <mergeCell ref="C20:C21"/>
    <mergeCell ref="D20:H20"/>
    <mergeCell ref="J20:J21"/>
    <mergeCell ref="K20:K21"/>
    <mergeCell ref="C22:C28"/>
    <mergeCell ref="D22:D23"/>
    <mergeCell ref="H22:H28"/>
    <mergeCell ref="I22:I28"/>
    <mergeCell ref="J22:J28"/>
    <mergeCell ref="K22:K28"/>
    <mergeCell ref="A22:A29"/>
    <mergeCell ref="B22:B29"/>
    <mergeCell ref="B20:B21"/>
    <mergeCell ref="A31:A32"/>
    <mergeCell ref="C31:C32"/>
    <mergeCell ref="D31:H31"/>
    <mergeCell ref="J31:J32"/>
    <mergeCell ref="K31:K32"/>
    <mergeCell ref="A33:A39"/>
    <mergeCell ref="C33:C39"/>
    <mergeCell ref="D33:D34"/>
    <mergeCell ref="H33:H39"/>
    <mergeCell ref="I33:I39"/>
    <mergeCell ref="B31:B32"/>
    <mergeCell ref="A53:A54"/>
    <mergeCell ref="C53:C54"/>
    <mergeCell ref="D53:H53"/>
    <mergeCell ref="J53:J54"/>
    <mergeCell ref="K53:K54"/>
    <mergeCell ref="J33:J39"/>
    <mergeCell ref="K33:K39"/>
    <mergeCell ref="A42:A43"/>
    <mergeCell ref="C42:C43"/>
    <mergeCell ref="D42:H42"/>
    <mergeCell ref="J42:J43"/>
    <mergeCell ref="K42:K43"/>
    <mergeCell ref="J44:J50"/>
    <mergeCell ref="K44:K50"/>
    <mergeCell ref="A44:A51"/>
    <mergeCell ref="C44:C50"/>
    <mergeCell ref="D44:D45"/>
    <mergeCell ref="H44:H50"/>
    <mergeCell ref="I44:I50"/>
    <mergeCell ref="B33:B39"/>
    <mergeCell ref="B42:B43"/>
    <mergeCell ref="B53:B54"/>
    <mergeCell ref="B44:B50"/>
    <mergeCell ref="K55:K61"/>
    <mergeCell ref="A64:A65"/>
    <mergeCell ref="C64:C65"/>
    <mergeCell ref="D64:H64"/>
    <mergeCell ref="J64:J65"/>
    <mergeCell ref="K64:K65"/>
    <mergeCell ref="A55:A62"/>
    <mergeCell ref="C55:C61"/>
    <mergeCell ref="D55:D56"/>
    <mergeCell ref="H55:H61"/>
    <mergeCell ref="I55:I61"/>
    <mergeCell ref="B64:B65"/>
    <mergeCell ref="B55:B62"/>
    <mergeCell ref="K66:K72"/>
    <mergeCell ref="A75:A76"/>
    <mergeCell ref="C75:C76"/>
    <mergeCell ref="D75:H75"/>
    <mergeCell ref="J75:J76"/>
    <mergeCell ref="K75:K76"/>
    <mergeCell ref="A66:A73"/>
    <mergeCell ref="C66:C72"/>
    <mergeCell ref="D66:D67"/>
    <mergeCell ref="H66:H72"/>
    <mergeCell ref="I66:I72"/>
    <mergeCell ref="B66:B72"/>
    <mergeCell ref="B75:B76"/>
    <mergeCell ref="K77:K83"/>
    <mergeCell ref="A86:A87"/>
    <mergeCell ref="C86:C87"/>
    <mergeCell ref="D86:H86"/>
    <mergeCell ref="J86:J87"/>
    <mergeCell ref="K86:K87"/>
    <mergeCell ref="A77:A84"/>
    <mergeCell ref="C77:C83"/>
    <mergeCell ref="D77:D78"/>
    <mergeCell ref="H77:H83"/>
    <mergeCell ref="I77:I83"/>
    <mergeCell ref="B77:B83"/>
    <mergeCell ref="B86:B87"/>
    <mergeCell ref="K88:K94"/>
    <mergeCell ref="A97:A98"/>
    <mergeCell ref="C97:C98"/>
    <mergeCell ref="D97:H97"/>
    <mergeCell ref="J97:J98"/>
    <mergeCell ref="K97:K98"/>
    <mergeCell ref="A88:A95"/>
    <mergeCell ref="C88:C94"/>
    <mergeCell ref="D88:D89"/>
    <mergeCell ref="H88:H94"/>
    <mergeCell ref="I88:I94"/>
    <mergeCell ref="B88:B94"/>
    <mergeCell ref="B97:B98"/>
    <mergeCell ref="K99:K105"/>
    <mergeCell ref="A108:A109"/>
    <mergeCell ref="C108:C109"/>
    <mergeCell ref="D108:H108"/>
    <mergeCell ref="J108:J109"/>
    <mergeCell ref="K108:K109"/>
    <mergeCell ref="A99:A106"/>
    <mergeCell ref="C99:C105"/>
    <mergeCell ref="D99:D100"/>
    <mergeCell ref="H99:H105"/>
    <mergeCell ref="I99:I105"/>
    <mergeCell ref="B99:B105"/>
    <mergeCell ref="A119:A120"/>
    <mergeCell ref="C119:C120"/>
    <mergeCell ref="D119:H119"/>
    <mergeCell ref="J119:J120"/>
    <mergeCell ref="K119:K120"/>
    <mergeCell ref="A110:A117"/>
    <mergeCell ref="C110:C116"/>
    <mergeCell ref="D110:D111"/>
    <mergeCell ref="H110:H116"/>
    <mergeCell ref="I110:I116"/>
    <mergeCell ref="B110:B116"/>
    <mergeCell ref="J132:J138"/>
    <mergeCell ref="K132:K138"/>
    <mergeCell ref="A1:A4"/>
    <mergeCell ref="B1:G2"/>
    <mergeCell ref="B3:G4"/>
    <mergeCell ref="A132:A139"/>
    <mergeCell ref="C132:C138"/>
    <mergeCell ref="D132:D133"/>
    <mergeCell ref="H132:H138"/>
    <mergeCell ref="I132:I138"/>
    <mergeCell ref="J121:J127"/>
    <mergeCell ref="K121:K127"/>
    <mergeCell ref="A130:A131"/>
    <mergeCell ref="C130:C131"/>
    <mergeCell ref="D130:H130"/>
    <mergeCell ref="J130:J131"/>
    <mergeCell ref="K130:K131"/>
    <mergeCell ref="A121:A128"/>
    <mergeCell ref="C121:C127"/>
    <mergeCell ref="D121:D122"/>
    <mergeCell ref="H121:H127"/>
    <mergeCell ref="I121:I127"/>
    <mergeCell ref="J110:J116"/>
    <mergeCell ref="K110:K116"/>
  </mergeCells>
  <printOptions horizontalCentered="1" verticalCentered="1"/>
  <pageMargins left="0.31496062992125984" right="0.11811023622047245" top="0.15748031496062992" bottom="0.15748031496062992" header="0.11811023622047245" footer="0.11811023622047245"/>
  <pageSetup paperSize="5" scale="85"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F33 F44 F55 F66 F77 F88 F99 F110 F121 F132</xm:sqref>
        </x14:dataValidation>
        <x14:dataValidation type="list" allowBlank="1" showInputMessage="1" showErrorMessage="1">
          <x14:formula1>
            <xm:f>Hoja3!$A$155:$A$157</xm:f>
          </x14:formula1>
          <xm:sqref>F12 F23 F34 F45 F56 F67 F78 F89 F100 F111 F122 F133</xm:sqref>
        </x14:dataValidation>
        <x14:dataValidation type="list" allowBlank="1" showInputMessage="1" showErrorMessage="1">
          <x14:formula1>
            <xm:f>Hoja3!$A$160:$A$162</xm:f>
          </x14:formula1>
          <xm:sqref>F13 F24 F35 F46 F57 F68 F79 F90 F101 F112 F123 F134</xm:sqref>
        </x14:dataValidation>
        <x14:dataValidation type="list" allowBlank="1" showInputMessage="1" showErrorMessage="1">
          <x14:formula1>
            <xm:f>Hoja3!$A$165:$A$168</xm:f>
          </x14:formula1>
          <xm:sqref>F14 F25 F36 F47 F58 F69 F80 F91 F102 F113 F124 F135</xm:sqref>
        </x14:dataValidation>
        <x14:dataValidation type="list" allowBlank="1" showInputMessage="1" showErrorMessage="1">
          <x14:formula1>
            <xm:f>Hoja3!$A$171:$A$173</xm:f>
          </x14:formula1>
          <xm:sqref>F15 F26 F37 F48 F59 F70 F81 F92 F103 F114 F125 F136</xm:sqref>
        </x14:dataValidation>
        <x14:dataValidation type="list" allowBlank="1" showInputMessage="1" showErrorMessage="1">
          <x14:formula1>
            <xm:f>Hoja3!$A$176:$A$178</xm:f>
          </x14:formula1>
          <xm:sqref>F16 F27 F38 F49 F60 F71 F82 F93 F104 F115 F126 F137</xm:sqref>
        </x14:dataValidation>
        <x14:dataValidation type="list" allowBlank="1" showInputMessage="1" showErrorMessage="1">
          <x14:formula1>
            <xm:f>Hoja3!$A$181:$A$184</xm:f>
          </x14:formula1>
          <xm:sqref>F17 F28 F39 F50 F61 F72 F83 F94 F105 F116 F127 F138</xm:sqref>
        </x14:dataValidation>
        <x14:dataValidation type="list" allowBlank="1" showInputMessage="1" showErrorMessage="1">
          <x14:formula1>
            <xm:f>Hoja3!$A$187:$A$190</xm:f>
          </x14:formula1>
          <xm:sqref>I11:I17 I22:I28 I44:I50 I33:I39 I66:I72 I77:I83 I88:I94 I99:I105 I110:I116 I121:I127 I132:I138 I55:I61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topLeftCell="A13" zoomScale="58" zoomScaleNormal="58" workbookViewId="0">
      <selection activeCell="F16" sqref="F16"/>
    </sheetView>
  </sheetViews>
  <sheetFormatPr baseColWidth="10" defaultColWidth="11.42578125" defaultRowHeight="14.25" x14ac:dyDescent="0.2"/>
  <cols>
    <col min="1" max="2" width="38.28515625" style="1" customWidth="1"/>
    <col min="3" max="3" width="37.8554687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8" customFormat="1" ht="15.75" customHeight="1" x14ac:dyDescent="0.25">
      <c r="A1" s="570"/>
      <c r="B1" s="321" t="s">
        <v>0</v>
      </c>
      <c r="C1" s="322"/>
      <c r="D1" s="463"/>
      <c r="E1" s="434" t="s">
        <v>16</v>
      </c>
      <c r="F1" s="434"/>
      <c r="G1" s="434"/>
      <c r="H1" s="650"/>
    </row>
    <row r="2" spans="1:8" customFormat="1" ht="15.75" customHeight="1" x14ac:dyDescent="0.25">
      <c r="A2" s="316"/>
      <c r="B2" s="571"/>
      <c r="C2" s="479"/>
      <c r="D2" s="480"/>
      <c r="E2" s="403" t="s">
        <v>2</v>
      </c>
      <c r="F2" s="403"/>
      <c r="G2" s="403"/>
      <c r="H2" s="651"/>
    </row>
    <row r="3" spans="1:8" customFormat="1" ht="36" customHeight="1" x14ac:dyDescent="0.25">
      <c r="A3" s="316"/>
      <c r="B3" s="571" t="s">
        <v>246</v>
      </c>
      <c r="C3" s="479"/>
      <c r="D3" s="480"/>
      <c r="E3" s="403" t="s">
        <v>4</v>
      </c>
      <c r="F3" s="403"/>
      <c r="G3" s="403"/>
      <c r="H3" s="651"/>
    </row>
    <row r="4" spans="1:8" customFormat="1" ht="15.75" customHeight="1" thickBot="1" x14ac:dyDescent="0.3">
      <c r="A4" s="317"/>
      <c r="B4" s="330"/>
      <c r="C4" s="331"/>
      <c r="D4" s="464"/>
      <c r="E4" s="640" t="s">
        <v>5</v>
      </c>
      <c r="F4" s="640"/>
      <c r="G4" s="640"/>
      <c r="H4" s="652"/>
    </row>
    <row r="5" spans="1:8" ht="15" thickBot="1" x14ac:dyDescent="0.25">
      <c r="C5" s="272"/>
      <c r="D5" s="272"/>
      <c r="E5" s="272"/>
      <c r="F5" s="272"/>
      <c r="G5" s="272"/>
    </row>
    <row r="6" spans="1:8" customFormat="1" ht="24" customHeight="1" x14ac:dyDescent="0.25">
      <c r="A6" s="275" t="s">
        <v>7</v>
      </c>
      <c r="B6" s="646" t="s">
        <v>328</v>
      </c>
      <c r="C6" s="647"/>
      <c r="D6" s="647"/>
      <c r="E6" s="647"/>
      <c r="F6" s="647"/>
      <c r="G6" s="647"/>
      <c r="H6" s="648"/>
    </row>
    <row r="7" spans="1:8" customFormat="1" ht="87.75" customHeight="1" thickBot="1" x14ac:dyDescent="0.3">
      <c r="A7" s="31" t="s">
        <v>9</v>
      </c>
      <c r="B7" s="643" t="str">
        <f>CONTEXTO!$B$8</f>
        <v xml:space="preserve">GESTIONAR LA CONSERVACIÓN, RESTAURACIÓN Y APROVECHAMIENTO SOSTENIBLE DE LOS RECURSOS NATURALES ASÌ COMO EJECUTAR  ACCIONES DE CONOCIMIENTO, REDUCCIÓN DEL RIESGO Y MANEJO DEL DESASTRE DE MANERA PERMANENTE, MEDIANTE LA IMPLEMENTACIÓN DE PLANES , PROGRAMAS Y PROYECTOS  EN PROCURA DE ALCANZAR CALIDAD AMBIENTAL Y EJERCER EL CONTROL Y VIGILANCIA EN LOS CASOS QUE APLIQUE, PARA EL DESARROLLO HUMANO INTEGRAL EN EL MUNICIPIO DE IBAGUÉ. </v>
      </c>
      <c r="C7" s="644"/>
      <c r="D7" s="644"/>
      <c r="E7" s="644"/>
      <c r="F7" s="644"/>
      <c r="G7" s="644"/>
      <c r="H7" s="645"/>
    </row>
    <row r="8" spans="1:8" ht="15" thickBot="1" x14ac:dyDescent="0.25">
      <c r="C8" s="272"/>
      <c r="D8" s="272"/>
      <c r="E8" s="272"/>
      <c r="F8" s="272"/>
      <c r="G8" s="272"/>
    </row>
    <row r="9" spans="1:8" s="129" customFormat="1" ht="30" customHeight="1" x14ac:dyDescent="0.25">
      <c r="A9" s="641" t="s">
        <v>99</v>
      </c>
      <c r="B9" s="641" t="s">
        <v>247</v>
      </c>
      <c r="C9" s="642" t="s">
        <v>220</v>
      </c>
      <c r="D9" s="642" t="s">
        <v>229</v>
      </c>
      <c r="E9" s="642" t="s">
        <v>248</v>
      </c>
      <c r="F9" s="654" t="s">
        <v>249</v>
      </c>
      <c r="G9" s="654"/>
      <c r="H9" s="649" t="s">
        <v>250</v>
      </c>
    </row>
    <row r="10" spans="1:8" s="130" customFormat="1" ht="48.75" customHeight="1" x14ac:dyDescent="0.25">
      <c r="A10" s="641"/>
      <c r="B10" s="641"/>
      <c r="C10" s="642"/>
      <c r="D10" s="642"/>
      <c r="E10" s="642"/>
      <c r="F10" s="654"/>
      <c r="G10" s="654"/>
      <c r="H10" s="649"/>
    </row>
    <row r="11" spans="1:8" s="130" customFormat="1" ht="329.25" customHeight="1" x14ac:dyDescent="0.25">
      <c r="A11" s="285" t="s">
        <v>351</v>
      </c>
      <c r="B11" s="143" t="s">
        <v>323</v>
      </c>
      <c r="C11" s="143" t="s">
        <v>401</v>
      </c>
      <c r="D11" s="143" t="s">
        <v>423</v>
      </c>
      <c r="E11" s="143" t="s">
        <v>216</v>
      </c>
      <c r="F11" s="144" t="s">
        <v>423</v>
      </c>
      <c r="G11" s="145">
        <f t="shared" ref="G11:G23" si="0">IF(F11="Fuerte",100,IF(F11="Moderado",50,IF(F11="Débil",0," ")))</f>
        <v>0</v>
      </c>
      <c r="H11" s="653" t="str">
        <f>IF(G24=100,"Fuerte",IF(AND(G24&gt;=50,G24&lt;=99),"Moderado",IF(AND(G24&gt;=0,G24&lt;=49),"Débil"," ")))</f>
        <v>Débil</v>
      </c>
    </row>
    <row r="12" spans="1:8" s="130" customFormat="1" ht="172.5" customHeight="1" x14ac:dyDescent="0.25">
      <c r="A12" s="286"/>
      <c r="B12" s="143" t="s">
        <v>384</v>
      </c>
      <c r="C12" s="143" t="s">
        <v>402</v>
      </c>
      <c r="D12" s="143" t="s">
        <v>423</v>
      </c>
      <c r="E12" s="143" t="s">
        <v>216</v>
      </c>
      <c r="F12" s="144" t="s">
        <v>423</v>
      </c>
      <c r="G12" s="145">
        <f t="shared" si="0"/>
        <v>0</v>
      </c>
      <c r="H12" s="653"/>
    </row>
    <row r="13" spans="1:8" s="130" customFormat="1" ht="223.5" customHeight="1" x14ac:dyDescent="0.25">
      <c r="A13" s="287"/>
      <c r="B13" s="143" t="s">
        <v>385</v>
      </c>
      <c r="C13" s="143" t="s">
        <v>404</v>
      </c>
      <c r="D13" s="143" t="s">
        <v>403</v>
      </c>
      <c r="E13" s="143" t="s">
        <v>216</v>
      </c>
      <c r="F13" s="144" t="s">
        <v>423</v>
      </c>
      <c r="G13" s="145">
        <f t="shared" si="0"/>
        <v>0</v>
      </c>
      <c r="H13" s="653"/>
    </row>
    <row r="14" spans="1:8" s="130" customFormat="1" ht="170.25" customHeight="1" x14ac:dyDescent="0.25">
      <c r="A14" s="278" t="s">
        <v>336</v>
      </c>
      <c r="B14" s="143" t="s">
        <v>382</v>
      </c>
      <c r="C14" s="143" t="s">
        <v>409</v>
      </c>
      <c r="D14" s="143" t="s">
        <v>403</v>
      </c>
      <c r="E14" s="143" t="s">
        <v>216</v>
      </c>
      <c r="F14" s="144" t="s">
        <v>423</v>
      </c>
      <c r="G14" s="145">
        <f t="shared" si="0"/>
        <v>0</v>
      </c>
      <c r="H14" s="653"/>
    </row>
    <row r="15" spans="1:8" s="130" customFormat="1" ht="168.75" customHeight="1" x14ac:dyDescent="0.25">
      <c r="A15" s="276" t="s">
        <v>357</v>
      </c>
      <c r="B15" s="143" t="s">
        <v>387</v>
      </c>
      <c r="C15" s="143" t="s">
        <v>388</v>
      </c>
      <c r="D15" s="143" t="s">
        <v>403</v>
      </c>
      <c r="E15" s="143" t="s">
        <v>216</v>
      </c>
      <c r="F15" s="144" t="s">
        <v>423</v>
      </c>
      <c r="G15" s="145">
        <f t="shared" si="0"/>
        <v>0</v>
      </c>
      <c r="H15" s="653"/>
    </row>
    <row r="16" spans="1:8" s="130" customFormat="1" ht="39.75" customHeight="1" x14ac:dyDescent="0.25">
      <c r="A16" s="277"/>
      <c r="B16" s="178"/>
      <c r="C16" s="143"/>
      <c r="D16" s="143"/>
      <c r="E16" s="143"/>
      <c r="F16" s="144"/>
      <c r="G16" s="145" t="str">
        <f t="shared" si="0"/>
        <v xml:space="preserve"> </v>
      </c>
      <c r="H16" s="653"/>
    </row>
    <row r="17" spans="1:8" s="130" customFormat="1" ht="39.75" customHeight="1" x14ac:dyDescent="0.25">
      <c r="A17" s="277"/>
      <c r="B17" s="178"/>
      <c r="C17" s="143"/>
      <c r="D17" s="143"/>
      <c r="E17" s="143"/>
      <c r="F17" s="144"/>
      <c r="G17" s="145" t="str">
        <f t="shared" si="0"/>
        <v xml:space="preserve"> </v>
      </c>
      <c r="H17" s="653"/>
    </row>
    <row r="18" spans="1:8" s="130" customFormat="1" ht="39.75" customHeight="1" x14ac:dyDescent="0.25">
      <c r="A18" s="277"/>
      <c r="B18" s="178"/>
      <c r="C18" s="143"/>
      <c r="D18" s="143"/>
      <c r="E18" s="143"/>
      <c r="F18" s="144"/>
      <c r="G18" s="145" t="str">
        <f t="shared" si="0"/>
        <v xml:space="preserve"> </v>
      </c>
      <c r="H18" s="653"/>
    </row>
    <row r="19" spans="1:8" s="130" customFormat="1" ht="39.75" customHeight="1" x14ac:dyDescent="0.25">
      <c r="A19" s="277"/>
      <c r="B19" s="178"/>
      <c r="C19" s="143"/>
      <c r="D19" s="143"/>
      <c r="E19" s="143"/>
      <c r="F19" s="144"/>
      <c r="G19" s="145" t="str">
        <f t="shared" si="0"/>
        <v xml:space="preserve"> </v>
      </c>
      <c r="H19" s="653"/>
    </row>
    <row r="20" spans="1:8" s="130" customFormat="1" ht="39.75" customHeight="1" x14ac:dyDescent="0.25">
      <c r="A20" s="277"/>
      <c r="B20" s="178"/>
      <c r="C20" s="143"/>
      <c r="D20" s="143"/>
      <c r="E20" s="143"/>
      <c r="F20" s="144"/>
      <c r="G20" s="145" t="str">
        <f t="shared" si="0"/>
        <v xml:space="preserve"> </v>
      </c>
      <c r="H20" s="653"/>
    </row>
    <row r="21" spans="1:8" s="130" customFormat="1" ht="39.75" customHeight="1" x14ac:dyDescent="0.25">
      <c r="A21" s="277"/>
      <c r="B21" s="178"/>
      <c r="C21" s="143"/>
      <c r="D21" s="143"/>
      <c r="E21" s="143"/>
      <c r="F21" s="144"/>
      <c r="G21" s="145" t="str">
        <f t="shared" si="0"/>
        <v xml:space="preserve"> </v>
      </c>
      <c r="H21" s="653"/>
    </row>
    <row r="22" spans="1:8" s="130" customFormat="1" ht="39.75" customHeight="1" x14ac:dyDescent="0.25">
      <c r="A22" s="277"/>
      <c r="B22" s="178"/>
      <c r="C22" s="143"/>
      <c r="D22" s="143"/>
      <c r="E22" s="143"/>
      <c r="F22" s="144"/>
      <c r="G22" s="145" t="str">
        <f t="shared" si="0"/>
        <v xml:space="preserve"> </v>
      </c>
      <c r="H22" s="653"/>
    </row>
    <row r="23" spans="1:8" s="130" customFormat="1" ht="39.75" customHeight="1" x14ac:dyDescent="0.25">
      <c r="A23" s="178"/>
      <c r="B23" s="178"/>
      <c r="C23" s="143"/>
      <c r="D23" s="143"/>
      <c r="E23" s="143"/>
      <c r="F23" s="144"/>
      <c r="G23" s="145" t="str">
        <f t="shared" si="0"/>
        <v xml:space="preserve"> </v>
      </c>
      <c r="H23" s="653"/>
    </row>
    <row r="24" spans="1:8" s="130" customFormat="1" ht="39.75" customHeight="1" x14ac:dyDescent="0.25">
      <c r="A24" s="146" t="s">
        <v>424</v>
      </c>
      <c r="B24" s="146"/>
      <c r="C24" s="146"/>
      <c r="D24" s="146"/>
      <c r="E24" s="146"/>
      <c r="F24" s="146"/>
      <c r="G24" s="147">
        <f>IF(ISERROR(AVERAGE(G11:G23)),0,AVERAGE(G11:G23))</f>
        <v>0</v>
      </c>
      <c r="H24" s="145"/>
    </row>
  </sheetData>
  <mergeCells count="19">
    <mergeCell ref="H11:H23"/>
    <mergeCell ref="A11:A13"/>
    <mergeCell ref="A9:A10"/>
    <mergeCell ref="C9:C10"/>
    <mergeCell ref="E9:E10"/>
    <mergeCell ref="F9:G10"/>
    <mergeCell ref="A1:A4"/>
    <mergeCell ref="B9:B10"/>
    <mergeCell ref="D9:D10"/>
    <mergeCell ref="B1:D2"/>
    <mergeCell ref="B3:D4"/>
    <mergeCell ref="B7:H7"/>
    <mergeCell ref="B6:H6"/>
    <mergeCell ref="H9:H10"/>
    <mergeCell ref="E3:G3"/>
    <mergeCell ref="E4:G4"/>
    <mergeCell ref="H1:H4"/>
    <mergeCell ref="E1:G1"/>
    <mergeCell ref="E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0"/>
  <sheetViews>
    <sheetView tabSelected="1" topLeftCell="B1" workbookViewId="0">
      <selection activeCell="K17" sqref="K17"/>
    </sheetView>
  </sheetViews>
  <sheetFormatPr baseColWidth="10" defaultColWidth="11.42578125" defaultRowHeight="12.75" x14ac:dyDescent="0.2"/>
  <cols>
    <col min="1" max="1" width="28.140625" style="55" customWidth="1"/>
    <col min="2" max="2" width="18.5703125" style="55" customWidth="1"/>
    <col min="3" max="3" width="14.5703125" style="55" customWidth="1"/>
    <col min="4" max="4" width="17.42578125" style="57" customWidth="1"/>
    <col min="5" max="5" width="12.42578125" style="55" customWidth="1"/>
    <col min="6" max="6" width="16.42578125" style="55" customWidth="1"/>
    <col min="7" max="7" width="10.85546875" style="55" customWidth="1"/>
    <col min="8" max="8" width="11.5703125" style="55" customWidth="1"/>
    <col min="9" max="9" width="22" style="55" customWidth="1"/>
    <col min="10" max="10" width="14.42578125" style="55" customWidth="1"/>
    <col min="11" max="12" width="13.140625" style="55" customWidth="1"/>
    <col min="13" max="13" width="13.5703125" style="55" customWidth="1"/>
    <col min="14" max="16384" width="11.42578125" style="55"/>
  </cols>
  <sheetData>
    <row r="1" spans="1:13" ht="15.75" customHeight="1" x14ac:dyDescent="0.2">
      <c r="A1" s="662"/>
      <c r="B1" s="663" t="s">
        <v>251</v>
      </c>
      <c r="C1" s="663"/>
      <c r="D1" s="663"/>
      <c r="E1" s="663"/>
      <c r="F1" s="663"/>
      <c r="G1" s="663"/>
      <c r="H1" s="663"/>
      <c r="I1" s="663"/>
      <c r="J1" s="523" t="s">
        <v>16</v>
      </c>
      <c r="K1" s="523"/>
      <c r="L1" s="523"/>
      <c r="M1" s="658"/>
    </row>
    <row r="2" spans="1:13" ht="15.75" customHeight="1" x14ac:dyDescent="0.2">
      <c r="A2" s="660"/>
      <c r="B2" s="661"/>
      <c r="C2" s="661"/>
      <c r="D2" s="661"/>
      <c r="E2" s="661"/>
      <c r="F2" s="661"/>
      <c r="G2" s="661"/>
      <c r="H2" s="661"/>
      <c r="I2" s="661"/>
      <c r="J2" s="524" t="s">
        <v>31</v>
      </c>
      <c r="K2" s="524"/>
      <c r="L2" s="524"/>
      <c r="M2" s="659"/>
    </row>
    <row r="3" spans="1:13" ht="15.75" customHeight="1" x14ac:dyDescent="0.2">
      <c r="A3" s="660"/>
      <c r="B3" s="661" t="s">
        <v>252</v>
      </c>
      <c r="C3" s="661"/>
      <c r="D3" s="661"/>
      <c r="E3" s="661"/>
      <c r="F3" s="661"/>
      <c r="G3" s="661"/>
      <c r="H3" s="661"/>
      <c r="I3" s="661"/>
      <c r="J3" s="524" t="s">
        <v>98</v>
      </c>
      <c r="K3" s="524"/>
      <c r="L3" s="524"/>
      <c r="M3" s="659"/>
    </row>
    <row r="4" spans="1:13" ht="15.75" customHeight="1" x14ac:dyDescent="0.2">
      <c r="A4" s="660"/>
      <c r="B4" s="661"/>
      <c r="C4" s="661"/>
      <c r="D4" s="661"/>
      <c r="E4" s="661"/>
      <c r="F4" s="661"/>
      <c r="G4" s="661"/>
      <c r="H4" s="661"/>
      <c r="I4" s="661"/>
      <c r="J4" s="524" t="s">
        <v>5</v>
      </c>
      <c r="K4" s="524"/>
      <c r="L4" s="524"/>
      <c r="M4" s="659"/>
    </row>
    <row r="5" spans="1:13" ht="15" customHeight="1" x14ac:dyDescent="0.2">
      <c r="A5" s="660"/>
      <c r="B5" s="661"/>
      <c r="C5" s="661"/>
      <c r="D5" s="661"/>
      <c r="E5" s="661"/>
      <c r="F5" s="661"/>
      <c r="G5" s="101"/>
      <c r="H5" s="101"/>
      <c r="I5" s="101"/>
      <c r="J5" s="101"/>
      <c r="K5" s="101"/>
      <c r="L5" s="101"/>
      <c r="M5" s="102"/>
    </row>
    <row r="6" spans="1:13" s="56" customFormat="1" ht="15.75" customHeight="1" x14ac:dyDescent="0.2">
      <c r="A6" s="140" t="s">
        <v>253</v>
      </c>
      <c r="B6" s="664" t="s">
        <v>346</v>
      </c>
      <c r="C6" s="664"/>
      <c r="D6" s="664"/>
      <c r="E6" s="664"/>
      <c r="F6" s="664"/>
      <c r="G6" s="664"/>
      <c r="H6" s="664"/>
      <c r="I6" s="664"/>
      <c r="J6" s="664"/>
      <c r="K6" s="664"/>
      <c r="L6" s="664"/>
      <c r="M6" s="665"/>
    </row>
    <row r="7" spans="1:13" s="56" customFormat="1" ht="63" customHeight="1" x14ac:dyDescent="0.2">
      <c r="A7" s="140" t="s">
        <v>254</v>
      </c>
      <c r="B7" s="524" t="s">
        <v>347</v>
      </c>
      <c r="C7" s="524"/>
      <c r="D7" s="524"/>
      <c r="E7" s="524"/>
      <c r="F7" s="524"/>
      <c r="G7" s="524"/>
      <c r="H7" s="524"/>
      <c r="I7" s="524"/>
      <c r="J7" s="524"/>
      <c r="K7" s="524"/>
      <c r="L7" s="524"/>
      <c r="M7" s="666"/>
    </row>
    <row r="8" spans="1:13" s="56" customFormat="1" ht="15" customHeight="1" x14ac:dyDescent="0.2">
      <c r="A8" s="668"/>
      <c r="B8" s="669"/>
      <c r="C8" s="669"/>
      <c r="D8" s="669"/>
      <c r="E8" s="669"/>
      <c r="F8" s="669"/>
      <c r="G8" s="139"/>
      <c r="H8" s="139"/>
      <c r="I8" s="139"/>
      <c r="J8" s="139"/>
      <c r="K8" s="139"/>
      <c r="L8" s="139"/>
      <c r="M8" s="141"/>
    </row>
    <row r="9" spans="1:13" s="138" customFormat="1" ht="40.5" customHeight="1" x14ac:dyDescent="0.2">
      <c r="A9" s="137" t="s">
        <v>255</v>
      </c>
      <c r="B9" s="73" t="s">
        <v>256</v>
      </c>
      <c r="C9" s="73" t="s">
        <v>83</v>
      </c>
      <c r="D9" s="73" t="s">
        <v>88</v>
      </c>
      <c r="E9" s="74" t="s">
        <v>257</v>
      </c>
      <c r="F9" s="74" t="s">
        <v>258</v>
      </c>
      <c r="G9" s="74" t="s">
        <v>259</v>
      </c>
      <c r="H9" s="74" t="s">
        <v>260</v>
      </c>
      <c r="I9" s="74" t="s">
        <v>261</v>
      </c>
      <c r="J9" s="73" t="s">
        <v>262</v>
      </c>
      <c r="K9" s="73" t="s">
        <v>263</v>
      </c>
      <c r="L9" s="73" t="s">
        <v>264</v>
      </c>
      <c r="M9" s="142" t="s">
        <v>265</v>
      </c>
    </row>
    <row r="10" spans="1:13" s="56" customFormat="1" ht="123.75" customHeight="1" x14ac:dyDescent="0.2">
      <c r="A10" s="671" t="s">
        <v>325</v>
      </c>
      <c r="B10" s="667" t="str">
        <f>+(PROBABILIDAD!A11)</f>
        <v>Utilizacion de influencias en la entrega o suministro de materiales o insumos y/o ayudas humanitarias en beneficio de un tercero</v>
      </c>
      <c r="C10" s="670" t="s">
        <v>266</v>
      </c>
      <c r="D10" s="262" t="str">
        <f>+(DESCRIPCION!D10)</f>
        <v>Concentracion del poder en una sola persona</v>
      </c>
      <c r="E10" s="670" t="str">
        <f>+(PROBABILIDAD!T11)</f>
        <v>Posible</v>
      </c>
      <c r="F10" s="670" t="s">
        <v>176</v>
      </c>
      <c r="G10" s="667" t="s">
        <v>267</v>
      </c>
      <c r="H10" s="670" t="s">
        <v>269</v>
      </c>
      <c r="I10" s="270" t="s">
        <v>405</v>
      </c>
      <c r="J10" s="265" t="s">
        <v>406</v>
      </c>
      <c r="K10" s="265" t="s">
        <v>370</v>
      </c>
      <c r="L10" s="265" t="s">
        <v>407</v>
      </c>
      <c r="M10" s="655" t="s">
        <v>377</v>
      </c>
    </row>
    <row r="11" spans="1:13" s="56" customFormat="1" ht="234" customHeight="1" x14ac:dyDescent="0.2">
      <c r="A11" s="672"/>
      <c r="B11" s="667"/>
      <c r="C11" s="670"/>
      <c r="D11" s="262" t="s">
        <v>384</v>
      </c>
      <c r="E11" s="670"/>
      <c r="F11" s="670"/>
      <c r="G11" s="667"/>
      <c r="H11" s="670"/>
      <c r="I11" s="270" t="s">
        <v>408</v>
      </c>
      <c r="J11" s="265" t="s">
        <v>396</v>
      </c>
      <c r="K11" s="265" t="s">
        <v>390</v>
      </c>
      <c r="L11" s="265" t="s">
        <v>407</v>
      </c>
      <c r="M11" s="656"/>
    </row>
    <row r="12" spans="1:13" s="56" customFormat="1" ht="136.5" customHeight="1" x14ac:dyDescent="0.2">
      <c r="A12" s="672"/>
      <c r="B12" s="667"/>
      <c r="C12" s="670"/>
      <c r="D12" s="262" t="s">
        <v>385</v>
      </c>
      <c r="E12" s="670"/>
      <c r="F12" s="670"/>
      <c r="G12" s="667"/>
      <c r="H12" s="670"/>
      <c r="I12" s="270" t="s">
        <v>441</v>
      </c>
      <c r="J12" s="284" t="s">
        <v>442</v>
      </c>
      <c r="K12" s="280" t="s">
        <v>389</v>
      </c>
      <c r="L12" s="280" t="s">
        <v>407</v>
      </c>
      <c r="M12" s="262" t="s">
        <v>443</v>
      </c>
    </row>
    <row r="13" spans="1:13" s="56" customFormat="1" ht="36" hidden="1" customHeight="1" x14ac:dyDescent="0.2">
      <c r="A13" s="672"/>
      <c r="B13" s="676" t="str">
        <f>+(PROBABILIDAD!A12)</f>
        <v xml:space="preserve">Incumplimiento  en la ejecución de  Planes, Programas y Proyectos,  priorizados en el Plan de Desarrollo  </v>
      </c>
      <c r="C13" s="677" t="s">
        <v>374</v>
      </c>
      <c r="D13" s="62"/>
      <c r="E13" s="657" t="str">
        <f>+(PROBABILIDAD!T12)</f>
        <v>Posible</v>
      </c>
      <c r="F13" s="657" t="s">
        <v>176</v>
      </c>
      <c r="G13" s="657" t="s">
        <v>267</v>
      </c>
      <c r="H13" s="657" t="s">
        <v>269</v>
      </c>
      <c r="I13" s="139"/>
      <c r="J13" s="139"/>
      <c r="K13" s="139"/>
      <c r="L13" s="139"/>
      <c r="M13" s="141"/>
    </row>
    <row r="14" spans="1:13" s="56" customFormat="1" ht="36" hidden="1" customHeight="1" x14ac:dyDescent="0.2">
      <c r="A14" s="672"/>
      <c r="B14" s="676"/>
      <c r="C14" s="678"/>
      <c r="D14" s="62"/>
      <c r="E14" s="657"/>
      <c r="F14" s="657"/>
      <c r="G14" s="657"/>
      <c r="H14" s="657"/>
      <c r="I14" s="139"/>
      <c r="J14" s="139"/>
      <c r="K14" s="139"/>
      <c r="L14" s="139"/>
      <c r="M14" s="141"/>
    </row>
    <row r="15" spans="1:13" s="56" customFormat="1" ht="36" hidden="1" customHeight="1" x14ac:dyDescent="0.2">
      <c r="A15" s="672"/>
      <c r="B15" s="676"/>
      <c r="C15" s="678"/>
      <c r="D15" s="62"/>
      <c r="E15" s="657"/>
      <c r="F15" s="657"/>
      <c r="G15" s="657"/>
      <c r="H15" s="657"/>
      <c r="I15" s="139"/>
      <c r="J15" s="139"/>
      <c r="K15" s="139"/>
      <c r="L15" s="139"/>
      <c r="M15" s="141"/>
    </row>
    <row r="16" spans="1:13" s="56" customFormat="1" ht="274.5" customHeight="1" x14ac:dyDescent="0.2">
      <c r="A16" s="672"/>
      <c r="B16" s="676"/>
      <c r="C16" s="679"/>
      <c r="D16" s="62" t="s">
        <v>382</v>
      </c>
      <c r="E16" s="657"/>
      <c r="F16" s="657"/>
      <c r="G16" s="657"/>
      <c r="H16" s="657"/>
      <c r="I16" s="202" t="s">
        <v>410</v>
      </c>
      <c r="J16" s="203" t="s">
        <v>399</v>
      </c>
      <c r="K16" s="265" t="s">
        <v>444</v>
      </c>
      <c r="L16" s="265" t="s">
        <v>407</v>
      </c>
      <c r="M16" s="271" t="s">
        <v>425</v>
      </c>
    </row>
    <row r="17" spans="1:13" s="56" customFormat="1" ht="135" customHeight="1" x14ac:dyDescent="0.2">
      <c r="A17" s="672"/>
      <c r="B17" s="280" t="s">
        <v>357</v>
      </c>
      <c r="C17" s="282" t="s">
        <v>426</v>
      </c>
      <c r="D17" s="270" t="s">
        <v>387</v>
      </c>
      <c r="E17" s="264" t="s">
        <v>140</v>
      </c>
      <c r="F17" s="264" t="s">
        <v>176</v>
      </c>
      <c r="G17" s="264" t="s">
        <v>267</v>
      </c>
      <c r="H17" s="264" t="s">
        <v>269</v>
      </c>
      <c r="I17" s="263" t="s">
        <v>438</v>
      </c>
      <c r="J17" s="281" t="s">
        <v>439</v>
      </c>
      <c r="K17" s="280" t="s">
        <v>389</v>
      </c>
      <c r="L17" s="280" t="s">
        <v>329</v>
      </c>
      <c r="M17" s="279" t="s">
        <v>440</v>
      </c>
    </row>
    <row r="18" spans="1:13" s="56" customFormat="1" ht="30.75" customHeight="1" x14ac:dyDescent="0.2">
      <c r="A18" s="672"/>
      <c r="B18" s="675"/>
      <c r="C18" s="674"/>
      <c r="D18" s="258"/>
      <c r="E18" s="674" t="str">
        <f>+(PROBABILIDAD!T14)</f>
        <v xml:space="preserve"> </v>
      </c>
      <c r="F18" s="674"/>
      <c r="G18" s="674"/>
      <c r="H18" s="674"/>
      <c r="I18" s="259"/>
      <c r="J18" s="259"/>
      <c r="K18" s="259"/>
      <c r="L18" s="260"/>
      <c r="M18" s="261"/>
    </row>
    <row r="19" spans="1:13" s="56" customFormat="1" ht="31.5" customHeight="1" x14ac:dyDescent="0.2">
      <c r="A19" s="672"/>
      <c r="B19" s="675"/>
      <c r="C19" s="674"/>
      <c r="D19" s="258"/>
      <c r="E19" s="674"/>
      <c r="F19" s="674"/>
      <c r="G19" s="674"/>
      <c r="H19" s="674"/>
      <c r="I19" s="259"/>
      <c r="J19" s="259"/>
      <c r="K19" s="259"/>
      <c r="L19" s="260"/>
      <c r="M19" s="261"/>
    </row>
    <row r="20" spans="1:13" s="56" customFormat="1" ht="29.25" customHeight="1" x14ac:dyDescent="0.2">
      <c r="A20" s="673"/>
      <c r="B20" s="675"/>
      <c r="C20" s="674"/>
      <c r="D20" s="258"/>
      <c r="E20" s="674"/>
      <c r="F20" s="674"/>
      <c r="G20" s="674"/>
      <c r="H20" s="674"/>
      <c r="I20" s="259"/>
      <c r="J20" s="259"/>
      <c r="K20" s="259"/>
      <c r="L20" s="260"/>
      <c r="M20" s="261"/>
    </row>
  </sheetData>
  <mergeCells count="32">
    <mergeCell ref="A10:A20"/>
    <mergeCell ref="H18:H20"/>
    <mergeCell ref="B18:B20"/>
    <mergeCell ref="C18:C20"/>
    <mergeCell ref="E18:E20"/>
    <mergeCell ref="F18:F20"/>
    <mergeCell ref="G18:G20"/>
    <mergeCell ref="H13:H16"/>
    <mergeCell ref="B10:B12"/>
    <mergeCell ref="C10:C12"/>
    <mergeCell ref="E10:E12"/>
    <mergeCell ref="F10:F12"/>
    <mergeCell ref="B13:B16"/>
    <mergeCell ref="C13:C16"/>
    <mergeCell ref="E13:E16"/>
    <mergeCell ref="F13:F16"/>
    <mergeCell ref="M10:M11"/>
    <mergeCell ref="G13:G16"/>
    <mergeCell ref="M1:M4"/>
    <mergeCell ref="A5:F5"/>
    <mergeCell ref="A1:A4"/>
    <mergeCell ref="J1:L1"/>
    <mergeCell ref="J2:L2"/>
    <mergeCell ref="J3:L3"/>
    <mergeCell ref="J4:L4"/>
    <mergeCell ref="B1:I2"/>
    <mergeCell ref="B3:I4"/>
    <mergeCell ref="B6:M6"/>
    <mergeCell ref="B7:M7"/>
    <mergeCell ref="G10:G12"/>
    <mergeCell ref="A8:F8"/>
    <mergeCell ref="H10:H12"/>
  </mergeCells>
  <printOptions horizontalCentered="1" verticalCentered="1"/>
  <pageMargins left="0.15748031496062992" right="0.15748031496062992" top="0.11811023622047245" bottom="0" header="0.11811023622047245" footer="0.11811023622047245"/>
  <pageSetup paperSize="5" scale="8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workbookViewId="0">
      <selection sqref="A1:J140"/>
    </sheetView>
  </sheetViews>
  <sheetFormatPr baseColWidth="10" defaultRowHeight="15" x14ac:dyDescent="0.25"/>
  <sheetData>
    <row r="1" spans="1:10" x14ac:dyDescent="0.25">
      <c r="A1" s="321" t="s">
        <v>0</v>
      </c>
      <c r="B1" s="322"/>
      <c r="C1" s="322"/>
      <c r="D1" s="322"/>
      <c r="E1" s="322"/>
      <c r="F1" s="463"/>
      <c r="G1" s="434" t="s">
        <v>16</v>
      </c>
      <c r="H1" s="434"/>
      <c r="I1" s="631"/>
    </row>
    <row r="2" spans="1:10" x14ac:dyDescent="0.25">
      <c r="A2" s="571"/>
      <c r="B2" s="479"/>
      <c r="C2" s="479"/>
      <c r="D2" s="479"/>
      <c r="E2" s="479"/>
      <c r="F2" s="480"/>
      <c r="G2" s="403" t="s">
        <v>2</v>
      </c>
      <c r="H2" s="403"/>
      <c r="I2" s="482"/>
    </row>
    <row r="3" spans="1:10" x14ac:dyDescent="0.25">
      <c r="A3" s="571" t="s">
        <v>219</v>
      </c>
      <c r="B3" s="479"/>
      <c r="C3" s="479"/>
      <c r="D3" s="479"/>
      <c r="E3" s="479"/>
      <c r="F3" s="480"/>
      <c r="G3" s="403" t="s">
        <v>4</v>
      </c>
      <c r="H3" s="403"/>
      <c r="I3" s="482"/>
    </row>
    <row r="4" spans="1:10" ht="15.75" thickBot="1" x14ac:dyDescent="0.3">
      <c r="A4" s="330"/>
      <c r="B4" s="331"/>
      <c r="C4" s="331"/>
      <c r="D4" s="331"/>
      <c r="E4" s="331"/>
      <c r="F4" s="464"/>
      <c r="G4" s="640" t="s">
        <v>5</v>
      </c>
      <c r="H4" s="640"/>
      <c r="I4" s="632"/>
    </row>
    <row r="5" spans="1:10" x14ac:dyDescent="0.25">
      <c r="A5" s="639"/>
      <c r="B5" s="639"/>
      <c r="C5" s="639"/>
      <c r="D5" s="639"/>
      <c r="E5" s="639"/>
      <c r="F5" s="639"/>
      <c r="G5" s="1"/>
      <c r="H5" s="1"/>
      <c r="I5" s="1"/>
      <c r="J5" s="1"/>
    </row>
    <row r="6" spans="1:10" ht="15.75" x14ac:dyDescent="0.25">
      <c r="A6" s="633" t="s">
        <v>328</v>
      </c>
      <c r="B6" s="634"/>
      <c r="C6" s="634"/>
      <c r="D6" s="634"/>
      <c r="E6" s="634"/>
      <c r="F6" s="634"/>
      <c r="G6" s="634"/>
      <c r="H6" s="634"/>
      <c r="I6" s="635"/>
    </row>
    <row r="7" spans="1:10" ht="15.75" x14ac:dyDescent="0.25">
      <c r="A7" s="636" t="str">
        <f>CONTEXTO!$B$8</f>
        <v xml:space="preserve">GESTIONAR LA CONSERVACIÓN, RESTAURACIÓN Y APROVECHAMIENTO SOSTENIBLE DE LOS RECURSOS NATURALES ASÌ COMO EJECUTAR  ACCIONES DE CONOCIMIENTO, REDUCCIÓN DEL RIESGO Y MANEJO DEL DESASTRE DE MANERA PERMANENTE, MEDIANTE LA IMPLEMENTACIÓN DE PLANES , PROGRAMAS Y PROYECTOS  EN PROCURA DE ALCANZAR CALIDAD AMBIENTAL Y EJERCER EL CONTROL Y VIGILANCIA EN LOS CASOS QUE APLIQUE, PARA EL DESARROLLO HUMANO INTEGRAL EN EL MUNICIPIO DE IBAGUÉ. </v>
      </c>
      <c r="B7" s="637"/>
      <c r="C7" s="637"/>
      <c r="D7" s="637"/>
      <c r="E7" s="637"/>
      <c r="F7" s="637"/>
      <c r="G7" s="637"/>
      <c r="H7" s="637"/>
      <c r="I7" s="638"/>
    </row>
    <row r="8" spans="1:10" ht="15.75" thickBot="1" x14ac:dyDescent="0.3">
      <c r="A8" s="1"/>
      <c r="B8" s="232"/>
      <c r="C8" s="232"/>
      <c r="D8" s="232"/>
      <c r="E8" s="232"/>
      <c r="F8" s="232"/>
      <c r="G8" s="232"/>
      <c r="H8" s="1"/>
      <c r="I8" s="1"/>
      <c r="J8" s="1"/>
    </row>
    <row r="9" spans="1:10" ht="60" x14ac:dyDescent="0.25">
      <c r="A9" s="596" t="s">
        <v>247</v>
      </c>
      <c r="B9" s="582" t="s">
        <v>353</v>
      </c>
      <c r="C9" s="584" t="s">
        <v>221</v>
      </c>
      <c r="D9" s="584"/>
      <c r="E9" s="584"/>
      <c r="F9" s="584"/>
      <c r="G9" s="584"/>
      <c r="H9" s="233" t="s">
        <v>222</v>
      </c>
      <c r="I9" s="585" t="s">
        <v>223</v>
      </c>
      <c r="J9" s="587" t="s">
        <v>224</v>
      </c>
    </row>
    <row r="10" spans="1:10" ht="150.75" thickBot="1" x14ac:dyDescent="0.3">
      <c r="A10" s="624"/>
      <c r="B10" s="583"/>
      <c r="C10" s="234" t="s">
        <v>225</v>
      </c>
      <c r="D10" s="126" t="s">
        <v>226</v>
      </c>
      <c r="E10" s="234" t="s">
        <v>227</v>
      </c>
      <c r="F10" s="234" t="s">
        <v>228</v>
      </c>
      <c r="G10" s="127" t="s">
        <v>229</v>
      </c>
      <c r="H10" s="128" t="s">
        <v>230</v>
      </c>
      <c r="I10" s="586"/>
      <c r="J10" s="628"/>
    </row>
    <row r="11" spans="1:10" ht="100.5" x14ac:dyDescent="0.25">
      <c r="A11" s="445" t="str">
        <f>+(DESCRIPCION!C10)</f>
        <v>CORRUPCION</v>
      </c>
      <c r="B11" s="618" t="s">
        <v>369</v>
      </c>
      <c r="C11" s="577" t="s">
        <v>231</v>
      </c>
      <c r="D11" s="24" t="s">
        <v>232</v>
      </c>
      <c r="E11" s="194" t="s">
        <v>194</v>
      </c>
      <c r="F11" s="194">
        <f>IF(E11="Asignado",15,0)</f>
        <v>15</v>
      </c>
      <c r="G11" s="680" t="str">
        <f>IF(AND(F18&gt;0,F18&lt;=85),"Débil",IF(AND(F18&gt;85,F18&lt;=95),"Moderado",IF(F18&gt;96,"Fuerte"," ")))</f>
        <v>Fuerte</v>
      </c>
      <c r="H11" s="682" t="s">
        <v>216</v>
      </c>
      <c r="I11" s="682" t="str">
        <f>IF(AND(G11="Fuerte",H11="Fuerte (Siempre se Ejecuta)"),"Fuerte",IF(AND(G11="Fuerte",H11="Moderado (Algunas veces se ejecuta)"),"Moderado",IF(AND(G11="Fuerte",H11="Débil (No se ejecuta)"),"Débil",IF(AND(G11="Moderado",H11="Fuerte (Siempre se Ejecuta)"),"Moderado",IF(AND(G11="Moderado",H11="Moderado (Algunas veces se ejecuta)"),"Moderado",IF(AND(G11="Moderado",H11="Débil (No se ejecuta)"),"Débil",IF(AND(G11="Débil",H11="Fuerte (Siempre se Ejecuta)"),"Débil",IF(AND(G11="Débil",H11="Moderado (Algunas veces se ejecuta)"),"Débil",IF(AND(G11="Débil",H11="Débil (No se ejecuta)"),"Débil"," ")))))))))</f>
        <v>Fuerte</v>
      </c>
      <c r="J11" s="684" t="str">
        <f>IF(I11="Fuerte","NO",IF(I11=" "," ","SI"))</f>
        <v>NO</v>
      </c>
    </row>
    <row r="12" spans="1:10" ht="171.75" x14ac:dyDescent="0.25">
      <c r="A12" s="449"/>
      <c r="B12" s="449"/>
      <c r="C12" s="577"/>
      <c r="D12" s="25" t="s">
        <v>233</v>
      </c>
      <c r="E12" s="195" t="s">
        <v>196</v>
      </c>
      <c r="F12" s="195">
        <f>IF(E12="Adecuado",15,0)</f>
        <v>15</v>
      </c>
      <c r="G12" s="680"/>
      <c r="H12" s="683"/>
      <c r="I12" s="683"/>
      <c r="J12" s="684"/>
    </row>
    <row r="13" spans="1:10" ht="228.75" x14ac:dyDescent="0.25">
      <c r="A13" s="449"/>
      <c r="B13" s="449"/>
      <c r="C13" s="122" t="s">
        <v>234</v>
      </c>
      <c r="D13" s="25" t="s">
        <v>235</v>
      </c>
      <c r="E13" s="195" t="s">
        <v>199</v>
      </c>
      <c r="F13" s="195">
        <f>IF(E13="Oportuna",15,0)</f>
        <v>15</v>
      </c>
      <c r="G13" s="680"/>
      <c r="H13" s="683"/>
      <c r="I13" s="683"/>
      <c r="J13" s="684"/>
    </row>
    <row r="14" spans="1:10" ht="328.5" x14ac:dyDescent="0.25">
      <c r="A14" s="449"/>
      <c r="B14" s="449"/>
      <c r="C14" s="122" t="s">
        <v>236</v>
      </c>
      <c r="D14" s="25" t="s">
        <v>237</v>
      </c>
      <c r="E14" s="196" t="s">
        <v>202</v>
      </c>
      <c r="F14" s="195">
        <f>IF(E14="Prevenir",15,IF(E14="Detectar",10,0))</f>
        <v>15</v>
      </c>
      <c r="G14" s="680"/>
      <c r="H14" s="683"/>
      <c r="I14" s="683"/>
      <c r="J14" s="684"/>
    </row>
    <row r="15" spans="1:10" ht="200.25" x14ac:dyDescent="0.25">
      <c r="A15" s="449"/>
      <c r="B15" s="449"/>
      <c r="C15" s="122" t="s">
        <v>238</v>
      </c>
      <c r="D15" s="25" t="s">
        <v>239</v>
      </c>
      <c r="E15" s="195" t="s">
        <v>206</v>
      </c>
      <c r="F15" s="195">
        <f>IF(E15="Confiable",15,0)</f>
        <v>15</v>
      </c>
      <c r="G15" s="680"/>
      <c r="H15" s="683"/>
      <c r="I15" s="683"/>
      <c r="J15" s="684"/>
    </row>
    <row r="16" spans="1:10" ht="257.25" x14ac:dyDescent="0.25">
      <c r="A16" s="449"/>
      <c r="B16" s="449"/>
      <c r="C16" s="122" t="s">
        <v>240</v>
      </c>
      <c r="D16" s="25" t="s">
        <v>241</v>
      </c>
      <c r="E16" s="196" t="s">
        <v>209</v>
      </c>
      <c r="F16" s="195">
        <f>IF(E16="Se investigan y se resuelven oportunamente",15,0)</f>
        <v>15</v>
      </c>
      <c r="G16" s="680"/>
      <c r="H16" s="683"/>
      <c r="I16" s="683"/>
      <c r="J16" s="684"/>
    </row>
    <row r="17" spans="1:10" ht="214.5" x14ac:dyDescent="0.25">
      <c r="A17" s="446"/>
      <c r="B17" s="446"/>
      <c r="C17" s="108" t="s">
        <v>242</v>
      </c>
      <c r="D17" s="25" t="s">
        <v>243</v>
      </c>
      <c r="E17" s="195" t="s">
        <v>212</v>
      </c>
      <c r="F17" s="195">
        <f>IF(E17="Completa",10,IF(E17="Incompleta",5,0))</f>
        <v>10</v>
      </c>
      <c r="G17" s="681"/>
      <c r="H17" s="683"/>
      <c r="I17" s="683"/>
      <c r="J17" s="684"/>
    </row>
    <row r="18" spans="1:10" x14ac:dyDescent="0.25">
      <c r="A18" s="231"/>
      <c r="B18" s="168"/>
      <c r="C18" s="123"/>
      <c r="D18" s="19" t="s">
        <v>244</v>
      </c>
      <c r="E18" s="197"/>
      <c r="F18" s="197">
        <f>SUM(F11:F17)</f>
        <v>100</v>
      </c>
      <c r="G18" s="53"/>
      <c r="H18" s="1"/>
      <c r="I18" s="1"/>
      <c r="J18" s="1"/>
    </row>
    <row r="19" spans="1:10" ht="15.75" thickBot="1" x14ac:dyDescent="0.3">
      <c r="A19" s="171"/>
      <c r="B19" s="1"/>
      <c r="C19" s="1"/>
      <c r="D19" s="1"/>
      <c r="E19" s="1"/>
      <c r="F19" s="1"/>
      <c r="G19" s="1"/>
      <c r="H19" s="1"/>
      <c r="I19" s="1"/>
      <c r="J19" s="1"/>
    </row>
    <row r="20" spans="1:10" ht="60" x14ac:dyDescent="0.25">
      <c r="A20" s="596" t="s">
        <v>247</v>
      </c>
      <c r="B20" s="582" t="s">
        <v>220</v>
      </c>
      <c r="C20" s="584" t="s">
        <v>221</v>
      </c>
      <c r="D20" s="584"/>
      <c r="E20" s="584"/>
      <c r="F20" s="584"/>
      <c r="G20" s="584"/>
      <c r="H20" s="233" t="s">
        <v>222</v>
      </c>
      <c r="I20" s="585" t="s">
        <v>223</v>
      </c>
      <c r="J20" s="587" t="s">
        <v>224</v>
      </c>
    </row>
    <row r="21" spans="1:10" ht="150.75" thickBot="1" x14ac:dyDescent="0.3">
      <c r="A21" s="624"/>
      <c r="B21" s="583"/>
      <c r="C21" s="234" t="s">
        <v>225</v>
      </c>
      <c r="D21" s="126" t="s">
        <v>226</v>
      </c>
      <c r="E21" s="234" t="s">
        <v>227</v>
      </c>
      <c r="F21" s="234" t="s">
        <v>228</v>
      </c>
      <c r="G21" s="127" t="s">
        <v>245</v>
      </c>
      <c r="H21" s="128" t="s">
        <v>230</v>
      </c>
      <c r="I21" s="586"/>
      <c r="J21" s="588"/>
    </row>
    <row r="22" spans="1:10" ht="100.5" x14ac:dyDescent="0.25">
      <c r="A22" s="591" t="e">
        <f>+(DESCRIPCION!#REF!)</f>
        <v>#REF!</v>
      </c>
      <c r="B22" s="618" t="s">
        <v>364</v>
      </c>
      <c r="C22" s="611" t="s">
        <v>231</v>
      </c>
      <c r="D22" s="175" t="s">
        <v>232</v>
      </c>
      <c r="E22" s="176" t="s">
        <v>194</v>
      </c>
      <c r="F22" s="176">
        <f>IF(E22="Asignado",15,0)</f>
        <v>15</v>
      </c>
      <c r="G22" s="620" t="str">
        <f>IF(AND(F29&gt;0,F29&lt;=85),"Débil",IF(AND(F29&gt;85,F29&lt;=95),"Moderado",IF(F29&gt;96,"Fuerte"," ")))</f>
        <v>Fuerte</v>
      </c>
      <c r="H22" s="621" t="s">
        <v>216</v>
      </c>
      <c r="I22" s="621" t="str">
        <f>IF(AND(G22="Fuerte",H22="Fuerte (Siempre se Ejecuta)"),"Fuerte",IF(AND(G22="Fuerte",H22="Moderado (Algunas veces se ejecuta)"),"Moderado",IF(AND(G22="Fuerte",H22="Débil (No se ejecuta)"),"Débil",IF(AND(G22="Moderado",H22="Fuerte (Siempre se Ejecuta)"),"Moderado",IF(AND(G22="Moderado",H22="Moderado (Algunas veces se ejecuta)"),"Moderado",IF(AND(G22="Moderado",H22="Débil (No se ejecuta)"),"Débil",IF(AND(G22="Débil",H22="Fuerte (Siempre se Ejecuta)"),"Débil",IF(AND(G22="Débil",H22="Moderado (Algunas veces se ejecuta)"),"Débil",IF(AND(G22="Débil",H22="Débil (No se ejecuta)"),"Débil"," ")))))))))</f>
        <v>Fuerte</v>
      </c>
      <c r="J22" s="622" t="str">
        <f>IF(I22="Fuerte","NO",IF(I22=" "," ","SI"))</f>
        <v>NO</v>
      </c>
    </row>
    <row r="23" spans="1:10" ht="171.75" x14ac:dyDescent="0.25">
      <c r="A23" s="592"/>
      <c r="B23" s="449"/>
      <c r="C23" s="577"/>
      <c r="D23" s="25" t="s">
        <v>233</v>
      </c>
      <c r="E23" s="199" t="s">
        <v>196</v>
      </c>
      <c r="F23" s="199">
        <f>IF(E23="Adecuado",15,0)</f>
        <v>15</v>
      </c>
      <c r="G23" s="578"/>
      <c r="H23" s="567"/>
      <c r="I23" s="567"/>
      <c r="J23" s="623"/>
    </row>
    <row r="24" spans="1:10" ht="228.75" x14ac:dyDescent="0.25">
      <c r="A24" s="592"/>
      <c r="B24" s="449"/>
      <c r="C24" s="122" t="s">
        <v>234</v>
      </c>
      <c r="D24" s="25" t="s">
        <v>235</v>
      </c>
      <c r="E24" s="199" t="s">
        <v>199</v>
      </c>
      <c r="F24" s="199">
        <f>IF(E24="Oportuna",15,0)</f>
        <v>15</v>
      </c>
      <c r="G24" s="578"/>
      <c r="H24" s="567"/>
      <c r="I24" s="567"/>
      <c r="J24" s="623"/>
    </row>
    <row r="25" spans="1:10" ht="328.5" x14ac:dyDescent="0.25">
      <c r="A25" s="592"/>
      <c r="B25" s="449"/>
      <c r="C25" s="122" t="s">
        <v>236</v>
      </c>
      <c r="D25" s="25" t="s">
        <v>237</v>
      </c>
      <c r="E25" s="200" t="s">
        <v>202</v>
      </c>
      <c r="F25" s="199">
        <f>IF(E25="Prevenir",15,IF(E25="Detectar",10,0))</f>
        <v>15</v>
      </c>
      <c r="G25" s="578"/>
      <c r="H25" s="567"/>
      <c r="I25" s="567"/>
      <c r="J25" s="623"/>
    </row>
    <row r="26" spans="1:10" ht="200.25" x14ac:dyDescent="0.25">
      <c r="A26" s="592"/>
      <c r="B26" s="449"/>
      <c r="C26" s="122" t="s">
        <v>238</v>
      </c>
      <c r="D26" s="25" t="s">
        <v>239</v>
      </c>
      <c r="E26" s="199" t="s">
        <v>206</v>
      </c>
      <c r="F26" s="199">
        <f>IF(E26="Confiable",15,0)</f>
        <v>15</v>
      </c>
      <c r="G26" s="578"/>
      <c r="H26" s="567"/>
      <c r="I26" s="567"/>
      <c r="J26" s="623"/>
    </row>
    <row r="27" spans="1:10" ht="257.25" x14ac:dyDescent="0.25">
      <c r="A27" s="592"/>
      <c r="B27" s="449"/>
      <c r="C27" s="122" t="s">
        <v>240</v>
      </c>
      <c r="D27" s="25" t="s">
        <v>241</v>
      </c>
      <c r="E27" s="200" t="s">
        <v>209</v>
      </c>
      <c r="F27" s="199">
        <f>IF(E27="Se investigan y se resuelven oportunamente",15,0)</f>
        <v>15</v>
      </c>
      <c r="G27" s="578"/>
      <c r="H27" s="567"/>
      <c r="I27" s="567"/>
      <c r="J27" s="623"/>
    </row>
    <row r="28" spans="1:10" ht="214.5" x14ac:dyDescent="0.25">
      <c r="A28" s="592"/>
      <c r="B28" s="446"/>
      <c r="C28" s="108" t="s">
        <v>242</v>
      </c>
      <c r="D28" s="25" t="s">
        <v>243</v>
      </c>
      <c r="E28" s="199" t="s">
        <v>212</v>
      </c>
      <c r="F28" s="199">
        <f>IF(E28="Completa",10,IF(E28="Incompleta",5,0))</f>
        <v>10</v>
      </c>
      <c r="G28" s="579"/>
      <c r="H28" s="567"/>
      <c r="I28" s="567"/>
      <c r="J28" s="623"/>
    </row>
    <row r="29" spans="1:10" ht="15.75" thickBot="1" x14ac:dyDescent="0.3">
      <c r="A29" s="593"/>
      <c r="B29" s="132"/>
      <c r="C29" s="133"/>
      <c r="D29" s="134" t="s">
        <v>244</v>
      </c>
      <c r="E29" s="17"/>
      <c r="F29" s="17">
        <f>SUM(F22:F28)</f>
        <v>100</v>
      </c>
      <c r="G29" s="135"/>
      <c r="H29" s="136"/>
      <c r="I29" s="136"/>
      <c r="J29" s="177"/>
    </row>
    <row r="30" spans="1:10" ht="15.75" thickBot="1" x14ac:dyDescent="0.3">
      <c r="A30" s="1"/>
      <c r="B30" s="1"/>
      <c r="C30" s="1"/>
      <c r="D30" s="1"/>
      <c r="E30" s="1"/>
      <c r="F30" s="1"/>
      <c r="G30" s="1"/>
      <c r="H30" s="1"/>
      <c r="I30" s="1"/>
      <c r="J30" s="1"/>
    </row>
    <row r="31" spans="1:10" ht="60" x14ac:dyDescent="0.25">
      <c r="A31" s="596" t="s">
        <v>247</v>
      </c>
      <c r="B31" s="582" t="s">
        <v>220</v>
      </c>
      <c r="C31" s="584" t="s">
        <v>221</v>
      </c>
      <c r="D31" s="584"/>
      <c r="E31" s="584"/>
      <c r="F31" s="584"/>
      <c r="G31" s="584"/>
      <c r="H31" s="233" t="s">
        <v>222</v>
      </c>
      <c r="I31" s="585" t="s">
        <v>223</v>
      </c>
      <c r="J31" s="587" t="s">
        <v>224</v>
      </c>
    </row>
    <row r="32" spans="1:10" ht="150.75" thickBot="1" x14ac:dyDescent="0.3">
      <c r="A32" s="597"/>
      <c r="B32" s="583"/>
      <c r="C32" s="234" t="s">
        <v>225</v>
      </c>
      <c r="D32" s="126" t="s">
        <v>226</v>
      </c>
      <c r="E32" s="234" t="s">
        <v>227</v>
      </c>
      <c r="F32" s="234" t="s">
        <v>228</v>
      </c>
      <c r="G32" s="127" t="s">
        <v>245</v>
      </c>
      <c r="H32" s="128" t="s">
        <v>230</v>
      </c>
      <c r="I32" s="586"/>
      <c r="J32" s="588"/>
    </row>
    <row r="33" spans="1:10" ht="100.5" x14ac:dyDescent="0.25">
      <c r="A33" s="611" t="s">
        <v>356</v>
      </c>
      <c r="B33" s="611" t="s">
        <v>363</v>
      </c>
      <c r="C33" s="577" t="s">
        <v>231</v>
      </c>
      <c r="D33" s="24" t="s">
        <v>232</v>
      </c>
      <c r="E33" s="23" t="s">
        <v>194</v>
      </c>
      <c r="F33" s="23">
        <f>IF(E33="Asignado",15,0)</f>
        <v>15</v>
      </c>
      <c r="G33" s="578" t="str">
        <f>IF(AND(F40&gt;0,F40&lt;=85),"Débil",IF(AND(F40&gt;85,F40&lt;=95),"Moderado",IF(F40&gt;96,"Fuerte"," ")))</f>
        <v>Fuerte</v>
      </c>
      <c r="H33" s="402" t="s">
        <v>216</v>
      </c>
      <c r="I33" s="402" t="str">
        <f>IF(AND(G33="Fuerte",H33="Fuerte (Siempre se Ejecuta)"),"Fuerte",IF(AND(G33="Fuerte",H33="Moderado (Algunas veces se ejecuta)"),"Moderado",IF(AND(G33="Fuerte",H33="Débil (No se ejecuta)"),"Débil",IF(AND(G33="Moderado",H33="Fuerte (Siempre se Ejecuta)"),"Moderado",IF(AND(G33="Moderado",H33="Moderado (Algunas veces se ejecuta)"),"Moderado",IF(AND(G33="Moderado",H33="Débil (No se ejecuta)"),"Débil",IF(AND(G33="Débil",H33="Fuerte (Siempre se Ejecuta)"),"Débil",IF(AND(G33="Débil",H33="Moderado (Algunas veces se ejecuta)"),"Débil",IF(AND(G33="Débil",H33="Débil (No se ejecuta)"),"Débil"," ")))))))))</f>
        <v>Fuerte</v>
      </c>
      <c r="J33" s="568" t="str">
        <f>IF(I33="Fuerte","NO",IF(I33=" "," ","SI"))</f>
        <v>NO</v>
      </c>
    </row>
    <row r="34" spans="1:10" ht="171.75" x14ac:dyDescent="0.25">
      <c r="A34" s="577"/>
      <c r="B34" s="577"/>
      <c r="C34" s="577"/>
      <c r="D34" s="25" t="s">
        <v>233</v>
      </c>
      <c r="E34" s="199" t="s">
        <v>196</v>
      </c>
      <c r="F34" s="199">
        <f>IF(E34="Adecuado",15,0)</f>
        <v>15</v>
      </c>
      <c r="G34" s="578"/>
      <c r="H34" s="567"/>
      <c r="I34" s="567"/>
      <c r="J34" s="569"/>
    </row>
    <row r="35" spans="1:10" ht="228.75" x14ac:dyDescent="0.25">
      <c r="A35" s="577"/>
      <c r="B35" s="577"/>
      <c r="C35" s="122" t="s">
        <v>234</v>
      </c>
      <c r="D35" s="25" t="s">
        <v>235</v>
      </c>
      <c r="E35" s="199" t="s">
        <v>199</v>
      </c>
      <c r="F35" s="199">
        <f>IF(E35="Oportuna",15,0)</f>
        <v>15</v>
      </c>
      <c r="G35" s="578"/>
      <c r="H35" s="567"/>
      <c r="I35" s="567"/>
      <c r="J35" s="569"/>
    </row>
    <row r="36" spans="1:10" ht="328.5" x14ac:dyDescent="0.25">
      <c r="A36" s="577"/>
      <c r="B36" s="577"/>
      <c r="C36" s="122" t="s">
        <v>236</v>
      </c>
      <c r="D36" s="25" t="s">
        <v>237</v>
      </c>
      <c r="E36" s="200" t="s">
        <v>202</v>
      </c>
      <c r="F36" s="199">
        <f>IF(E36="Prevenir",15,IF(E36="Detectar",10,0))</f>
        <v>15</v>
      </c>
      <c r="G36" s="578"/>
      <c r="H36" s="567"/>
      <c r="I36" s="567"/>
      <c r="J36" s="569"/>
    </row>
    <row r="37" spans="1:10" ht="200.25" x14ac:dyDescent="0.25">
      <c r="A37" s="577"/>
      <c r="B37" s="577"/>
      <c r="C37" s="122" t="s">
        <v>238</v>
      </c>
      <c r="D37" s="25" t="s">
        <v>239</v>
      </c>
      <c r="E37" s="199" t="s">
        <v>206</v>
      </c>
      <c r="F37" s="199">
        <f>IF(E37="Confiable",15,0)</f>
        <v>15</v>
      </c>
      <c r="G37" s="578"/>
      <c r="H37" s="567"/>
      <c r="I37" s="567"/>
      <c r="J37" s="569"/>
    </row>
    <row r="38" spans="1:10" ht="257.25" x14ac:dyDescent="0.25">
      <c r="A38" s="577"/>
      <c r="B38" s="577"/>
      <c r="C38" s="122" t="s">
        <v>240</v>
      </c>
      <c r="D38" s="25" t="s">
        <v>241</v>
      </c>
      <c r="E38" s="200" t="s">
        <v>209</v>
      </c>
      <c r="F38" s="199">
        <f>IF(E38="Se investigan y se resuelven oportunamente",15,0)</f>
        <v>15</v>
      </c>
      <c r="G38" s="578"/>
      <c r="H38" s="567"/>
      <c r="I38" s="567"/>
      <c r="J38" s="569"/>
    </row>
    <row r="39" spans="1:10" ht="214.5" x14ac:dyDescent="0.25">
      <c r="A39" s="577"/>
      <c r="B39" s="617"/>
      <c r="C39" s="108" t="s">
        <v>242</v>
      </c>
      <c r="D39" s="25" t="s">
        <v>243</v>
      </c>
      <c r="E39" s="199" t="s">
        <v>212</v>
      </c>
      <c r="F39" s="199">
        <f>IF(E39="Completa",10,IF(E39="Incompleta",5,0))</f>
        <v>10</v>
      </c>
      <c r="G39" s="579"/>
      <c r="H39" s="567"/>
      <c r="I39" s="567"/>
      <c r="J39" s="569"/>
    </row>
    <row r="40" spans="1:10" x14ac:dyDescent="0.25">
      <c r="A40" s="617"/>
      <c r="B40" s="168"/>
      <c r="C40" s="123"/>
      <c r="D40" s="19" t="s">
        <v>244</v>
      </c>
      <c r="E40" s="18"/>
      <c r="F40" s="18">
        <f>SUM(F33:F39)</f>
        <v>100</v>
      </c>
      <c r="G40" s="53"/>
      <c r="H40" s="1"/>
      <c r="I40" s="1"/>
      <c r="J40" s="1"/>
    </row>
    <row r="41" spans="1:10" ht="15.75" thickBot="1" x14ac:dyDescent="0.3">
      <c r="A41" s="171"/>
      <c r="B41" s="1"/>
      <c r="C41" s="1"/>
      <c r="D41" s="1"/>
      <c r="E41" s="1"/>
      <c r="F41" s="1"/>
      <c r="G41" s="1"/>
      <c r="H41" s="1"/>
      <c r="I41" s="1"/>
      <c r="J41" s="1"/>
    </row>
    <row r="42" spans="1:10" ht="60" x14ac:dyDescent="0.25">
      <c r="A42" s="596" t="s">
        <v>247</v>
      </c>
      <c r="B42" s="582" t="s">
        <v>220</v>
      </c>
      <c r="C42" s="584" t="s">
        <v>221</v>
      </c>
      <c r="D42" s="584"/>
      <c r="E42" s="584"/>
      <c r="F42" s="584"/>
      <c r="G42" s="584"/>
      <c r="H42" s="233" t="s">
        <v>222</v>
      </c>
      <c r="I42" s="585" t="s">
        <v>223</v>
      </c>
      <c r="J42" s="587" t="s">
        <v>224</v>
      </c>
    </row>
    <row r="43" spans="1:10" ht="150.75" thickBot="1" x14ac:dyDescent="0.3">
      <c r="A43" s="597"/>
      <c r="B43" s="583"/>
      <c r="C43" s="234" t="s">
        <v>225</v>
      </c>
      <c r="D43" s="126" t="s">
        <v>226</v>
      </c>
      <c r="E43" s="234" t="s">
        <v>227</v>
      </c>
      <c r="F43" s="234" t="s">
        <v>228</v>
      </c>
      <c r="G43" s="127" t="s">
        <v>245</v>
      </c>
      <c r="H43" s="128" t="s">
        <v>230</v>
      </c>
      <c r="I43" s="586"/>
      <c r="J43" s="588"/>
    </row>
    <row r="44" spans="1:10" ht="100.5" x14ac:dyDescent="0.25">
      <c r="A44" s="591" t="str">
        <f>DESCRIPCION!$D$13</f>
        <v xml:space="preserve">Falta de continuidad en la ejecución de  planes y  políticas ambientales. </v>
      </c>
      <c r="B44" s="575"/>
      <c r="C44" s="577" t="s">
        <v>231</v>
      </c>
      <c r="D44" s="24" t="s">
        <v>232</v>
      </c>
      <c r="E44" s="23" t="s">
        <v>193</v>
      </c>
      <c r="F44" s="23">
        <f>IF(E44="Asignado",15,0)</f>
        <v>0</v>
      </c>
      <c r="G44" s="578" t="str">
        <f>IF(AND(F51&gt;0,F51&lt;=85),"Débil",IF(AND(F51&gt;85,F51&lt;=95),"Moderado",IF(F51&gt;96,"Fuerte"," ")))</f>
        <v xml:space="preserve"> </v>
      </c>
      <c r="H44" s="402" t="s">
        <v>193</v>
      </c>
      <c r="I44" s="402" t="str">
        <f>IF(AND(G44="Fuerte",H44="Fuerte (Siempre se Ejecuta)"),"Fuerte",IF(AND(G44="Fuerte",H44="Moderado (Algunas veces se ejecuta)"),"Moderado",IF(AND(G44="Fuerte",H44="Débil (No se ejecuta)"),"Débil",IF(AND(G44="Moderado",H44="Fuerte (Siempre se Ejecuta)"),"Moderado",IF(AND(G44="Moderado",H44="Moderado (Algunas veces se ejecuta)"),"Moderado",IF(AND(G44="Moderado",H44="Débil (No se ejecuta)"),"Débil",IF(AND(G44="Débil",H44="Fuerte (Siempre se Ejecuta)"),"Débil",IF(AND(G44="Débil",H44="Moderado (Algunas veces se ejecuta)"),"Débil",IF(AND(G44="Débil",H44="Débil (No se ejecuta)"),"Débil"," ")))))))))</f>
        <v xml:space="preserve"> </v>
      </c>
      <c r="J44" s="568" t="str">
        <f>IF(I44="Fuerte","NO",IF(I44=" "," ","SI"))</f>
        <v xml:space="preserve"> </v>
      </c>
    </row>
    <row r="45" spans="1:10" ht="171.75" x14ac:dyDescent="0.25">
      <c r="A45" s="592"/>
      <c r="B45" s="575"/>
      <c r="C45" s="577"/>
      <c r="D45" s="25" t="s">
        <v>233</v>
      </c>
      <c r="E45" s="199" t="s">
        <v>193</v>
      </c>
      <c r="F45" s="199">
        <f>IF(E45="Adecuado",15,0)</f>
        <v>0</v>
      </c>
      <c r="G45" s="578"/>
      <c r="H45" s="567"/>
      <c r="I45" s="567"/>
      <c r="J45" s="569"/>
    </row>
    <row r="46" spans="1:10" ht="228.75" x14ac:dyDescent="0.25">
      <c r="A46" s="592"/>
      <c r="B46" s="575"/>
      <c r="C46" s="122" t="s">
        <v>234</v>
      </c>
      <c r="D46" s="25" t="s">
        <v>235</v>
      </c>
      <c r="E46" s="199" t="s">
        <v>193</v>
      </c>
      <c r="F46" s="199">
        <f>IF(E46="Oportuna",15,0)</f>
        <v>0</v>
      </c>
      <c r="G46" s="578"/>
      <c r="H46" s="567"/>
      <c r="I46" s="567"/>
      <c r="J46" s="569"/>
    </row>
    <row r="47" spans="1:10" ht="328.5" x14ac:dyDescent="0.25">
      <c r="A47" s="592"/>
      <c r="B47" s="575"/>
      <c r="C47" s="122" t="s">
        <v>236</v>
      </c>
      <c r="D47" s="25" t="s">
        <v>237</v>
      </c>
      <c r="E47" s="200" t="s">
        <v>193</v>
      </c>
      <c r="F47" s="199">
        <f>IF(E47="Prevenir",15,IF(E47="Detectar",10,0))</f>
        <v>0</v>
      </c>
      <c r="G47" s="578"/>
      <c r="H47" s="567"/>
      <c r="I47" s="567"/>
      <c r="J47" s="569"/>
    </row>
    <row r="48" spans="1:10" ht="200.25" x14ac:dyDescent="0.25">
      <c r="A48" s="592"/>
      <c r="B48" s="575"/>
      <c r="C48" s="122" t="s">
        <v>238</v>
      </c>
      <c r="D48" s="25" t="s">
        <v>239</v>
      </c>
      <c r="E48" s="199" t="s">
        <v>193</v>
      </c>
      <c r="F48" s="199">
        <f>IF(E48="Confiable",15,0)</f>
        <v>0</v>
      </c>
      <c r="G48" s="578"/>
      <c r="H48" s="567"/>
      <c r="I48" s="567"/>
      <c r="J48" s="569"/>
    </row>
    <row r="49" spans="1:10" ht="257.25" x14ac:dyDescent="0.25">
      <c r="A49" s="592"/>
      <c r="B49" s="575"/>
      <c r="C49" s="122" t="s">
        <v>240</v>
      </c>
      <c r="D49" s="25" t="s">
        <v>241</v>
      </c>
      <c r="E49" s="200" t="s">
        <v>193</v>
      </c>
      <c r="F49" s="199">
        <f>IF(E49="Se investigan y se resuelven oportunamente",15,0)</f>
        <v>0</v>
      </c>
      <c r="G49" s="578"/>
      <c r="H49" s="567"/>
      <c r="I49" s="567"/>
      <c r="J49" s="569"/>
    </row>
    <row r="50" spans="1:10" ht="214.5" x14ac:dyDescent="0.25">
      <c r="A50" s="592"/>
      <c r="B50" s="576"/>
      <c r="C50" s="108" t="s">
        <v>242</v>
      </c>
      <c r="D50" s="25" t="s">
        <v>243</v>
      </c>
      <c r="E50" s="199" t="s">
        <v>193</v>
      </c>
      <c r="F50" s="199">
        <f>IF(E50="Completa",10,IF(E50="Incompleta",5,0))</f>
        <v>0</v>
      </c>
      <c r="G50" s="579"/>
      <c r="H50" s="567"/>
      <c r="I50" s="567"/>
      <c r="J50" s="569"/>
    </row>
    <row r="51" spans="1:10" ht="15.75" thickBot="1" x14ac:dyDescent="0.3">
      <c r="A51" s="174"/>
      <c r="B51" s="132"/>
      <c r="C51" s="133"/>
      <c r="D51" s="134" t="s">
        <v>244</v>
      </c>
      <c r="E51" s="17"/>
      <c r="F51" s="17">
        <f>SUM(F44:F50)</f>
        <v>0</v>
      </c>
      <c r="G51" s="135"/>
      <c r="H51" s="136"/>
      <c r="I51" s="136"/>
      <c r="J51" s="136"/>
    </row>
    <row r="52" spans="1:10" ht="15.75" thickBot="1" x14ac:dyDescent="0.3">
      <c r="A52" s="1"/>
      <c r="B52" s="1"/>
      <c r="C52" s="1"/>
      <c r="D52" s="1"/>
      <c r="E52" s="1"/>
      <c r="F52" s="1"/>
      <c r="G52" s="1"/>
      <c r="H52" s="1"/>
      <c r="I52" s="1"/>
      <c r="J52" s="1"/>
    </row>
    <row r="53" spans="1:10" ht="60" x14ac:dyDescent="0.25">
      <c r="A53" s="596" t="s">
        <v>247</v>
      </c>
      <c r="B53" s="582" t="s">
        <v>220</v>
      </c>
      <c r="C53" s="584" t="s">
        <v>221</v>
      </c>
      <c r="D53" s="584"/>
      <c r="E53" s="584"/>
      <c r="F53" s="584"/>
      <c r="G53" s="584"/>
      <c r="H53" s="233" t="s">
        <v>222</v>
      </c>
      <c r="I53" s="585" t="s">
        <v>223</v>
      </c>
      <c r="J53" s="587" t="s">
        <v>224</v>
      </c>
    </row>
    <row r="54" spans="1:10" ht="150.75" thickBot="1" x14ac:dyDescent="0.3">
      <c r="A54" s="597"/>
      <c r="B54" s="583"/>
      <c r="C54" s="234" t="s">
        <v>225</v>
      </c>
      <c r="D54" s="126" t="s">
        <v>226</v>
      </c>
      <c r="E54" s="234" t="s">
        <v>227</v>
      </c>
      <c r="F54" s="234" t="s">
        <v>228</v>
      </c>
      <c r="G54" s="127" t="s">
        <v>245</v>
      </c>
      <c r="H54" s="128" t="s">
        <v>230</v>
      </c>
      <c r="I54" s="586"/>
      <c r="J54" s="588"/>
    </row>
    <row r="55" spans="1:10" ht="100.5" x14ac:dyDescent="0.25">
      <c r="A55" s="591">
        <f>DESCRIPCION!$D$14</f>
        <v>0</v>
      </c>
      <c r="B55" s="685" t="s">
        <v>372</v>
      </c>
      <c r="C55" s="611" t="s">
        <v>231</v>
      </c>
      <c r="D55" s="24" t="s">
        <v>232</v>
      </c>
      <c r="E55" s="23" t="s">
        <v>193</v>
      </c>
      <c r="F55" s="23">
        <f>IF(E55="Asignado",15,0)</f>
        <v>0</v>
      </c>
      <c r="G55" s="686" t="str">
        <f>IF(AND(F62&gt;0,F62&lt;=85),"Débil",IF(AND(F62&gt;85,F62&lt;=95),"Moderado",IF(F62&gt;96,"Fuerte"," ")))</f>
        <v xml:space="preserve"> </v>
      </c>
      <c r="H55" s="402" t="s">
        <v>193</v>
      </c>
      <c r="I55" s="402" t="str">
        <f>IF(AND(G55="Fuerte",H55="Fuerte (Siempre se Ejecuta)"),"Fuerte",IF(AND(G55="Fuerte",H55="Moderado (Algunas veces se ejecuta)"),"Moderado",IF(AND(G55="Fuerte",H55="Débil (No se ejecuta)"),"Débil",IF(AND(G55="Moderado",H55="Fuerte (Siempre se Ejecuta)"),"Moderado",IF(AND(G55="Moderado",H55="Moderado (Algunas veces se ejecuta)"),"Moderado",IF(AND(G55="Moderado",H55="Débil (No se ejecuta)"),"Débil",IF(AND(G55="Débil",H55="Fuerte (Siempre se Ejecuta)"),"Débil",IF(AND(G55="Débil",H55="Moderado (Algunas veces se ejecuta)"),"Débil",IF(AND(G55="Débil",H55="Débil (No se ejecuta)"),"Débil"," ")))))))))</f>
        <v xml:space="preserve"> </v>
      </c>
      <c r="J55" s="568" t="str">
        <f>IF(I55="Fuerte","NO",IF(I55=" "," ","SI"))</f>
        <v xml:space="preserve"> </v>
      </c>
    </row>
    <row r="56" spans="1:10" ht="171.75" x14ac:dyDescent="0.25">
      <c r="A56" s="592"/>
      <c r="B56" s="575"/>
      <c r="C56" s="577"/>
      <c r="D56" s="25" t="s">
        <v>233</v>
      </c>
      <c r="E56" s="199" t="s">
        <v>193</v>
      </c>
      <c r="F56" s="199">
        <f>IF(E56="Adecuado",15,0)</f>
        <v>0</v>
      </c>
      <c r="G56" s="401"/>
      <c r="H56" s="567"/>
      <c r="I56" s="567"/>
      <c r="J56" s="569"/>
    </row>
    <row r="57" spans="1:10" ht="228.75" x14ac:dyDescent="0.25">
      <c r="A57" s="592"/>
      <c r="B57" s="575"/>
      <c r="C57" s="122" t="s">
        <v>234</v>
      </c>
      <c r="D57" s="25" t="s">
        <v>235</v>
      </c>
      <c r="E57" s="199" t="s">
        <v>193</v>
      </c>
      <c r="F57" s="199">
        <f>IF(E57="Oportuna",15,0)</f>
        <v>0</v>
      </c>
      <c r="G57" s="401"/>
      <c r="H57" s="567"/>
      <c r="I57" s="567"/>
      <c r="J57" s="569"/>
    </row>
    <row r="58" spans="1:10" ht="328.5" x14ac:dyDescent="0.25">
      <c r="A58" s="592"/>
      <c r="B58" s="575"/>
      <c r="C58" s="122" t="s">
        <v>236</v>
      </c>
      <c r="D58" s="25" t="s">
        <v>237</v>
      </c>
      <c r="E58" s="200" t="s">
        <v>193</v>
      </c>
      <c r="F58" s="199">
        <f>IF(E58="Prevenir",15,IF(E58="Detectar",10,0))</f>
        <v>0</v>
      </c>
      <c r="G58" s="401"/>
      <c r="H58" s="567"/>
      <c r="I58" s="567"/>
      <c r="J58" s="569"/>
    </row>
    <row r="59" spans="1:10" ht="200.25" x14ac:dyDescent="0.25">
      <c r="A59" s="592"/>
      <c r="B59" s="575"/>
      <c r="C59" s="122" t="s">
        <v>238</v>
      </c>
      <c r="D59" s="25" t="s">
        <v>239</v>
      </c>
      <c r="E59" s="199" t="s">
        <v>193</v>
      </c>
      <c r="F59" s="199">
        <f>IF(E59="Confiable",15,0)</f>
        <v>0</v>
      </c>
      <c r="G59" s="401"/>
      <c r="H59" s="567"/>
      <c r="I59" s="567"/>
      <c r="J59" s="569"/>
    </row>
    <row r="60" spans="1:10" ht="257.25" x14ac:dyDescent="0.25">
      <c r="A60" s="592"/>
      <c r="B60" s="575"/>
      <c r="C60" s="122" t="s">
        <v>240</v>
      </c>
      <c r="D60" s="25" t="s">
        <v>241</v>
      </c>
      <c r="E60" s="200" t="s">
        <v>193</v>
      </c>
      <c r="F60" s="199">
        <f>IF(E60="Se investigan y se resuelven oportunamente",15,0)</f>
        <v>0</v>
      </c>
      <c r="G60" s="401"/>
      <c r="H60" s="567"/>
      <c r="I60" s="567"/>
      <c r="J60" s="569"/>
    </row>
    <row r="61" spans="1:10" ht="214.5" x14ac:dyDescent="0.25">
      <c r="A61" s="592"/>
      <c r="B61" s="576"/>
      <c r="C61" s="108" t="s">
        <v>242</v>
      </c>
      <c r="D61" s="25" t="s">
        <v>243</v>
      </c>
      <c r="E61" s="199" t="s">
        <v>193</v>
      </c>
      <c r="F61" s="199">
        <f>IF(E61="Completa",10,IF(E61="Incompleta",5,0))</f>
        <v>0</v>
      </c>
      <c r="G61" s="402"/>
      <c r="H61" s="567"/>
      <c r="I61" s="567"/>
      <c r="J61" s="569"/>
    </row>
    <row r="62" spans="1:10" x14ac:dyDescent="0.25">
      <c r="A62" s="592"/>
      <c r="B62" s="20"/>
      <c r="C62" s="123"/>
      <c r="D62" s="19" t="s">
        <v>244</v>
      </c>
      <c r="E62" s="18"/>
      <c r="F62" s="18">
        <f>SUM(F55:F61)</f>
        <v>0</v>
      </c>
      <c r="G62" s="53"/>
      <c r="H62" s="1"/>
      <c r="I62" s="1"/>
      <c r="J62" s="1"/>
    </row>
    <row r="63" spans="1:10" ht="15.75" thickBot="1" x14ac:dyDescent="0.3">
      <c r="A63" s="171"/>
      <c r="B63" s="1"/>
      <c r="C63" s="1"/>
      <c r="D63" s="1"/>
      <c r="E63" s="1"/>
      <c r="F63" s="1"/>
      <c r="G63" s="1"/>
      <c r="H63" s="1"/>
      <c r="I63" s="1"/>
      <c r="J63" s="1"/>
    </row>
    <row r="64" spans="1:10" ht="60" x14ac:dyDescent="0.25">
      <c r="A64" s="596" t="s">
        <v>247</v>
      </c>
      <c r="B64" s="582" t="s">
        <v>220</v>
      </c>
      <c r="C64" s="584" t="s">
        <v>221</v>
      </c>
      <c r="D64" s="584"/>
      <c r="E64" s="584"/>
      <c r="F64" s="584"/>
      <c r="G64" s="584"/>
      <c r="H64" s="233" t="s">
        <v>222</v>
      </c>
      <c r="I64" s="585" t="s">
        <v>223</v>
      </c>
      <c r="J64" s="587" t="s">
        <v>224</v>
      </c>
    </row>
    <row r="65" spans="1:10" ht="150.75" thickBot="1" x14ac:dyDescent="0.3">
      <c r="A65" s="597"/>
      <c r="B65" s="583"/>
      <c r="C65" s="234" t="s">
        <v>225</v>
      </c>
      <c r="D65" s="126" t="s">
        <v>226</v>
      </c>
      <c r="E65" s="234" t="s">
        <v>227</v>
      </c>
      <c r="F65" s="234" t="s">
        <v>228</v>
      </c>
      <c r="G65" s="127" t="s">
        <v>245</v>
      </c>
      <c r="H65" s="128" t="s">
        <v>230</v>
      </c>
      <c r="I65" s="586"/>
      <c r="J65" s="588"/>
    </row>
    <row r="66" spans="1:10" ht="100.5" x14ac:dyDescent="0.25">
      <c r="A66" s="591" t="e">
        <f>DESCRIPCION!#REF!</f>
        <v>#REF!</v>
      </c>
      <c r="B66" s="575" t="s">
        <v>373</v>
      </c>
      <c r="C66" s="577" t="s">
        <v>231</v>
      </c>
      <c r="D66" s="24" t="s">
        <v>232</v>
      </c>
      <c r="E66" s="23" t="s">
        <v>193</v>
      </c>
      <c r="F66" s="23">
        <f>IF(E66="Asignado",15,0)</f>
        <v>0</v>
      </c>
      <c r="G66" s="578" t="str">
        <f>IF(AND(F73&gt;0,F73&lt;=85),"Débil",IF(AND(F73&gt;85,F73&lt;=95),"Moderado",IF(F73&gt;96,"Fuerte"," ")))</f>
        <v xml:space="preserve"> </v>
      </c>
      <c r="H66" s="402" t="s">
        <v>193</v>
      </c>
      <c r="I66" s="402" t="str">
        <f>IF(AND(G66="Fuerte",H66="Fuerte (Siempre se Ejecuta)"),"Fuerte",IF(AND(G66="Fuerte",H66="Moderado (Algunas veces se ejecuta)"),"Moderado",IF(AND(G66="Fuerte",H66="Débil (No se ejecuta)"),"Débil",IF(AND(G66="Moderado",H66="Fuerte (Siempre se Ejecuta)"),"Moderado",IF(AND(G66="Moderado",H66="Moderado (Algunas veces se ejecuta)"),"Moderado",IF(AND(G66="Moderado",H66="Débil (No se ejecuta)"),"Débil",IF(AND(G66="Débil",H66="Fuerte (Siempre se Ejecuta)"),"Débil",IF(AND(G66="Débil",H66="Moderado (Algunas veces se ejecuta)"),"Débil",IF(AND(G66="Débil",H66="Débil (No se ejecuta)"),"Débil"," ")))))))))</f>
        <v xml:space="preserve"> </v>
      </c>
      <c r="J66" s="568" t="str">
        <f>IF(I66="Fuerte","NO",IF(I66=" "," ","SI"))</f>
        <v xml:space="preserve"> </v>
      </c>
    </row>
    <row r="67" spans="1:10" ht="171.75" x14ac:dyDescent="0.25">
      <c r="A67" s="592"/>
      <c r="B67" s="575"/>
      <c r="C67" s="577"/>
      <c r="D67" s="25" t="s">
        <v>233</v>
      </c>
      <c r="E67" s="199" t="s">
        <v>193</v>
      </c>
      <c r="F67" s="199">
        <f>IF(E67="Adecuado",15,0)</f>
        <v>0</v>
      </c>
      <c r="G67" s="578"/>
      <c r="H67" s="567"/>
      <c r="I67" s="567"/>
      <c r="J67" s="569"/>
    </row>
    <row r="68" spans="1:10" ht="228.75" x14ac:dyDescent="0.25">
      <c r="A68" s="592"/>
      <c r="B68" s="575"/>
      <c r="C68" s="122" t="s">
        <v>234</v>
      </c>
      <c r="D68" s="25" t="s">
        <v>235</v>
      </c>
      <c r="E68" s="199" t="s">
        <v>193</v>
      </c>
      <c r="F68" s="199">
        <f>IF(E68="Oportuna",15,0)</f>
        <v>0</v>
      </c>
      <c r="G68" s="578"/>
      <c r="H68" s="567"/>
      <c r="I68" s="567"/>
      <c r="J68" s="569"/>
    </row>
    <row r="69" spans="1:10" ht="328.5" x14ac:dyDescent="0.25">
      <c r="A69" s="592"/>
      <c r="B69" s="575"/>
      <c r="C69" s="122" t="s">
        <v>236</v>
      </c>
      <c r="D69" s="25" t="s">
        <v>237</v>
      </c>
      <c r="E69" s="200" t="s">
        <v>193</v>
      </c>
      <c r="F69" s="199">
        <f>IF(E69="Prevenir",15,IF(E69="Detectar",10,0))</f>
        <v>0</v>
      </c>
      <c r="G69" s="578"/>
      <c r="H69" s="567"/>
      <c r="I69" s="567"/>
      <c r="J69" s="569"/>
    </row>
    <row r="70" spans="1:10" ht="200.25" x14ac:dyDescent="0.25">
      <c r="A70" s="592"/>
      <c r="B70" s="575"/>
      <c r="C70" s="122" t="s">
        <v>238</v>
      </c>
      <c r="D70" s="25" t="s">
        <v>239</v>
      </c>
      <c r="E70" s="199" t="s">
        <v>193</v>
      </c>
      <c r="F70" s="199">
        <f>IF(E70="Confiable",15,0)</f>
        <v>0</v>
      </c>
      <c r="G70" s="578"/>
      <c r="H70" s="567"/>
      <c r="I70" s="567"/>
      <c r="J70" s="569"/>
    </row>
    <row r="71" spans="1:10" ht="257.25" x14ac:dyDescent="0.25">
      <c r="A71" s="592"/>
      <c r="B71" s="575"/>
      <c r="C71" s="122" t="s">
        <v>240</v>
      </c>
      <c r="D71" s="25" t="s">
        <v>241</v>
      </c>
      <c r="E71" s="200" t="s">
        <v>193</v>
      </c>
      <c r="F71" s="199">
        <f>IF(E71="Se investigan y se resuelven oportunamente",15,0)</f>
        <v>0</v>
      </c>
      <c r="G71" s="578"/>
      <c r="H71" s="567"/>
      <c r="I71" s="567"/>
      <c r="J71" s="569"/>
    </row>
    <row r="72" spans="1:10" ht="214.5" x14ac:dyDescent="0.25">
      <c r="A72" s="592"/>
      <c r="B72" s="576"/>
      <c r="C72" s="108" t="s">
        <v>242</v>
      </c>
      <c r="D72" s="25" t="s">
        <v>243</v>
      </c>
      <c r="E72" s="199" t="s">
        <v>193</v>
      </c>
      <c r="F72" s="199">
        <f>IF(E72="Completa",10,IF(E72="Incompleta",5,0))</f>
        <v>0</v>
      </c>
      <c r="G72" s="579"/>
      <c r="H72" s="567"/>
      <c r="I72" s="567"/>
      <c r="J72" s="569"/>
    </row>
    <row r="73" spans="1:10" ht="15.75" thickBot="1" x14ac:dyDescent="0.3">
      <c r="A73" s="174"/>
      <c r="B73" s="132"/>
      <c r="C73" s="133"/>
      <c r="D73" s="134" t="s">
        <v>244</v>
      </c>
      <c r="E73" s="17"/>
      <c r="F73" s="17">
        <f>SUM(F66:F72)</f>
        <v>0</v>
      </c>
      <c r="G73" s="135"/>
      <c r="H73" s="136"/>
      <c r="I73" s="136"/>
      <c r="J73" s="136"/>
    </row>
    <row r="74" spans="1:10" ht="15.75" thickBot="1" x14ac:dyDescent="0.3">
      <c r="A74" s="1"/>
      <c r="B74" s="1"/>
      <c r="C74" s="1"/>
      <c r="D74" s="1"/>
      <c r="E74" s="1"/>
      <c r="F74" s="1"/>
      <c r="G74" s="1"/>
      <c r="H74" s="1"/>
      <c r="I74" s="1"/>
      <c r="J74" s="1"/>
    </row>
    <row r="75" spans="1:10" ht="60" x14ac:dyDescent="0.25">
      <c r="A75" s="596" t="s">
        <v>247</v>
      </c>
      <c r="B75" s="582" t="s">
        <v>220</v>
      </c>
      <c r="C75" s="584" t="s">
        <v>221</v>
      </c>
      <c r="D75" s="584"/>
      <c r="E75" s="584"/>
      <c r="F75" s="584"/>
      <c r="G75" s="584"/>
      <c r="H75" s="233" t="s">
        <v>222</v>
      </c>
      <c r="I75" s="585" t="s">
        <v>223</v>
      </c>
      <c r="J75" s="587" t="s">
        <v>224</v>
      </c>
    </row>
    <row r="76" spans="1:10" ht="150.75" thickBot="1" x14ac:dyDescent="0.3">
      <c r="A76" s="597"/>
      <c r="B76" s="583"/>
      <c r="C76" s="234" t="s">
        <v>225</v>
      </c>
      <c r="D76" s="126" t="s">
        <v>226</v>
      </c>
      <c r="E76" s="234" t="s">
        <v>227</v>
      </c>
      <c r="F76" s="234" t="s">
        <v>228</v>
      </c>
      <c r="G76" s="127" t="s">
        <v>245</v>
      </c>
      <c r="H76" s="128" t="s">
        <v>230</v>
      </c>
      <c r="I76" s="586"/>
      <c r="J76" s="588"/>
    </row>
    <row r="77" spans="1:10" ht="100.5" x14ac:dyDescent="0.25">
      <c r="A77" s="591" t="e">
        <f>#REF!</f>
        <v>#REF!</v>
      </c>
      <c r="B77" s="685" t="s">
        <v>341</v>
      </c>
      <c r="C77" s="577" t="s">
        <v>231</v>
      </c>
      <c r="D77" s="24" t="s">
        <v>232</v>
      </c>
      <c r="E77" s="23" t="s">
        <v>193</v>
      </c>
      <c r="F77" s="23">
        <f>IF(E77="Asignado",15,0)</f>
        <v>0</v>
      </c>
      <c r="G77" s="578" t="str">
        <f>IF(AND(F84&gt;0,F84&lt;=85),"Débil",IF(AND(F84&gt;85,F84&lt;=95),"Moderado",IF(F84&gt;96,"Fuerte"," ")))</f>
        <v xml:space="preserve"> </v>
      </c>
      <c r="H77" s="402" t="s">
        <v>193</v>
      </c>
      <c r="I77" s="402" t="str">
        <f>IF(AND(G77="Fuerte",H77="Fuerte (Siempre se Ejecuta)"),"Fuerte",IF(AND(G77="Fuerte",H77="Moderado (Algunas veces se ejecuta)"),"Moderado",IF(AND(G77="Fuerte",H77="Débil (No se ejecuta)"),"Débil",IF(AND(G77="Moderado",H77="Fuerte (Siempre se Ejecuta)"),"Moderado",IF(AND(G77="Moderado",H77="Moderado (Algunas veces se ejecuta)"),"Moderado",IF(AND(G77="Moderado",H77="Débil (No se ejecuta)"),"Débil",IF(AND(G77="Débil",H77="Fuerte (Siempre se Ejecuta)"),"Débil",IF(AND(G77="Débil",H77="Moderado (Algunas veces se ejecuta)"),"Débil",IF(AND(G77="Débil",H77="Débil (No se ejecuta)"),"Débil"," ")))))))))</f>
        <v xml:space="preserve"> </v>
      </c>
      <c r="J77" s="568" t="str">
        <f>IF(I77="Fuerte","NO",IF(I77=" "," ","SI"))</f>
        <v xml:space="preserve"> </v>
      </c>
    </row>
    <row r="78" spans="1:10" ht="171.75" x14ac:dyDescent="0.25">
      <c r="A78" s="592"/>
      <c r="B78" s="575"/>
      <c r="C78" s="577"/>
      <c r="D78" s="25" t="s">
        <v>233</v>
      </c>
      <c r="E78" s="199" t="s">
        <v>193</v>
      </c>
      <c r="F78" s="199">
        <f>IF(E78="Adecuado",15,0)</f>
        <v>0</v>
      </c>
      <c r="G78" s="578"/>
      <c r="H78" s="567"/>
      <c r="I78" s="567"/>
      <c r="J78" s="569"/>
    </row>
    <row r="79" spans="1:10" ht="228.75" x14ac:dyDescent="0.25">
      <c r="A79" s="592"/>
      <c r="B79" s="575"/>
      <c r="C79" s="122" t="s">
        <v>234</v>
      </c>
      <c r="D79" s="25" t="s">
        <v>235</v>
      </c>
      <c r="E79" s="199" t="s">
        <v>193</v>
      </c>
      <c r="F79" s="199">
        <f>IF(E79="Oportuna",15,0)</f>
        <v>0</v>
      </c>
      <c r="G79" s="578"/>
      <c r="H79" s="567"/>
      <c r="I79" s="567"/>
      <c r="J79" s="569"/>
    </row>
    <row r="80" spans="1:10" ht="328.5" x14ac:dyDescent="0.25">
      <c r="A80" s="592"/>
      <c r="B80" s="575"/>
      <c r="C80" s="122" t="s">
        <v>236</v>
      </c>
      <c r="D80" s="25" t="s">
        <v>237</v>
      </c>
      <c r="E80" s="200" t="s">
        <v>193</v>
      </c>
      <c r="F80" s="199">
        <f>IF(E80="Prevenir",15,IF(E80="Detectar",10,0))</f>
        <v>0</v>
      </c>
      <c r="G80" s="578"/>
      <c r="H80" s="567"/>
      <c r="I80" s="567"/>
      <c r="J80" s="569"/>
    </row>
    <row r="81" spans="1:10" ht="200.25" x14ac:dyDescent="0.25">
      <c r="A81" s="592"/>
      <c r="B81" s="575"/>
      <c r="C81" s="122" t="s">
        <v>238</v>
      </c>
      <c r="D81" s="25" t="s">
        <v>239</v>
      </c>
      <c r="E81" s="199" t="s">
        <v>193</v>
      </c>
      <c r="F81" s="199">
        <f>IF(E81="Confiable",15,0)</f>
        <v>0</v>
      </c>
      <c r="G81" s="578"/>
      <c r="H81" s="567"/>
      <c r="I81" s="567"/>
      <c r="J81" s="569"/>
    </row>
    <row r="82" spans="1:10" ht="257.25" x14ac:dyDescent="0.25">
      <c r="A82" s="592"/>
      <c r="B82" s="575"/>
      <c r="C82" s="122" t="s">
        <v>240</v>
      </c>
      <c r="D82" s="25" t="s">
        <v>241</v>
      </c>
      <c r="E82" s="200" t="s">
        <v>193</v>
      </c>
      <c r="F82" s="199">
        <f>IF(E82="Se investigan y se resuelven oportunamente",15,0)</f>
        <v>0</v>
      </c>
      <c r="G82" s="578"/>
      <c r="H82" s="567"/>
      <c r="I82" s="567"/>
      <c r="J82" s="569"/>
    </row>
    <row r="83" spans="1:10" ht="214.5" x14ac:dyDescent="0.25">
      <c r="A83" s="592"/>
      <c r="B83" s="576"/>
      <c r="C83" s="108" t="s">
        <v>242</v>
      </c>
      <c r="D83" s="25" t="s">
        <v>243</v>
      </c>
      <c r="E83" s="199" t="s">
        <v>193</v>
      </c>
      <c r="F83" s="199">
        <f>IF(E83="Completa",10,IF(E83="Incompleta",5,0))</f>
        <v>0</v>
      </c>
      <c r="G83" s="579"/>
      <c r="H83" s="567"/>
      <c r="I83" s="567"/>
      <c r="J83" s="569"/>
    </row>
    <row r="84" spans="1:10" x14ac:dyDescent="0.25">
      <c r="A84" s="173"/>
      <c r="B84" s="20"/>
      <c r="C84" s="123"/>
      <c r="D84" s="19" t="s">
        <v>244</v>
      </c>
      <c r="E84" s="18"/>
      <c r="F84" s="18">
        <f>SUM(F77:F83)</f>
        <v>0</v>
      </c>
      <c r="G84" s="53"/>
      <c r="H84" s="1"/>
      <c r="I84" s="1"/>
      <c r="J84" s="1"/>
    </row>
    <row r="85" spans="1:10" ht="15.75" thickBot="1" x14ac:dyDescent="0.3">
      <c r="A85" s="171"/>
      <c r="B85" s="1"/>
      <c r="C85" s="1"/>
      <c r="D85" s="1"/>
      <c r="E85" s="1"/>
      <c r="F85" s="1"/>
      <c r="G85" s="1"/>
      <c r="H85" s="1"/>
      <c r="I85" s="1"/>
      <c r="J85" s="1"/>
    </row>
    <row r="86" spans="1:10" ht="60" x14ac:dyDescent="0.25">
      <c r="A86" s="596" t="s">
        <v>247</v>
      </c>
      <c r="B86" s="582" t="s">
        <v>220</v>
      </c>
      <c r="C86" s="584" t="s">
        <v>221</v>
      </c>
      <c r="D86" s="584"/>
      <c r="E86" s="584"/>
      <c r="F86" s="584"/>
      <c r="G86" s="584"/>
      <c r="H86" s="233" t="s">
        <v>222</v>
      </c>
      <c r="I86" s="585" t="s">
        <v>223</v>
      </c>
      <c r="J86" s="587" t="s">
        <v>224</v>
      </c>
    </row>
    <row r="87" spans="1:10" ht="150.75" thickBot="1" x14ac:dyDescent="0.3">
      <c r="A87" s="597"/>
      <c r="B87" s="583"/>
      <c r="C87" s="234" t="s">
        <v>225</v>
      </c>
      <c r="D87" s="126" t="s">
        <v>226</v>
      </c>
      <c r="E87" s="234" t="s">
        <v>227</v>
      </c>
      <c r="F87" s="234" t="s">
        <v>228</v>
      </c>
      <c r="G87" s="127" t="s">
        <v>245</v>
      </c>
      <c r="H87" s="128" t="s">
        <v>230</v>
      </c>
      <c r="I87" s="586"/>
      <c r="J87" s="588"/>
    </row>
    <row r="88" spans="1:10" ht="100.5" x14ac:dyDescent="0.25">
      <c r="A88" s="591" t="e">
        <f>#REF!</f>
        <v>#REF!</v>
      </c>
      <c r="B88" s="575" t="s">
        <v>342</v>
      </c>
      <c r="C88" s="577" t="s">
        <v>231</v>
      </c>
      <c r="D88" s="24" t="s">
        <v>232</v>
      </c>
      <c r="E88" s="23" t="s">
        <v>193</v>
      </c>
      <c r="F88" s="23">
        <f>IF(E88="Asignado",15,0)</f>
        <v>0</v>
      </c>
      <c r="G88" s="578" t="str">
        <f>IF(AND(F95&gt;0,F95&lt;=85),"Débil",IF(AND(F95&gt;85,F95&lt;=95),"Moderado",IF(F95&gt;96,"Fuerte"," ")))</f>
        <v xml:space="preserve"> </v>
      </c>
      <c r="H88" s="402" t="s">
        <v>193</v>
      </c>
      <c r="I88" s="402" t="str">
        <f>IF(AND(G88="Fuerte",H88="Fuerte (Siempre se Ejecuta)"),"Fuerte",IF(AND(G88="Fuerte",H88="Moderado (Algunas veces se ejecuta)"),"Moderado",IF(AND(G88="Fuerte",H88="Débil (No se ejecuta)"),"Débil",IF(AND(G88="Moderado",H88="Fuerte (Siempre se Ejecuta)"),"Moderado",IF(AND(G88="Moderado",H88="Moderado (Algunas veces se ejecuta)"),"Moderado",IF(AND(G88="Moderado",H88="Débil (No se ejecuta)"),"Débil",IF(AND(G88="Débil",H88="Fuerte (Siempre se Ejecuta)"),"Débil",IF(AND(G88="Débil",H88="Moderado (Algunas veces se ejecuta)"),"Débil",IF(AND(G88="Débil",H88="Débil (No se ejecuta)"),"Débil"," ")))))))))</f>
        <v xml:space="preserve"> </v>
      </c>
      <c r="J88" s="568" t="str">
        <f>IF(I88="Fuerte","NO",IF(I88=" "," ","SI"))</f>
        <v xml:space="preserve"> </v>
      </c>
    </row>
    <row r="89" spans="1:10" ht="171.75" x14ac:dyDescent="0.25">
      <c r="A89" s="592"/>
      <c r="B89" s="575"/>
      <c r="C89" s="577"/>
      <c r="D89" s="25" t="s">
        <v>233</v>
      </c>
      <c r="E89" s="199" t="s">
        <v>193</v>
      </c>
      <c r="F89" s="199">
        <f>IF(E89="Adecuado",15,0)</f>
        <v>0</v>
      </c>
      <c r="G89" s="578"/>
      <c r="H89" s="567"/>
      <c r="I89" s="567"/>
      <c r="J89" s="569"/>
    </row>
    <row r="90" spans="1:10" ht="228.75" x14ac:dyDescent="0.25">
      <c r="A90" s="592"/>
      <c r="B90" s="575"/>
      <c r="C90" s="122" t="s">
        <v>234</v>
      </c>
      <c r="D90" s="25" t="s">
        <v>235</v>
      </c>
      <c r="E90" s="199" t="s">
        <v>193</v>
      </c>
      <c r="F90" s="199">
        <f>IF(E90="Oportuna",15,0)</f>
        <v>0</v>
      </c>
      <c r="G90" s="578"/>
      <c r="H90" s="567"/>
      <c r="I90" s="567"/>
      <c r="J90" s="569"/>
    </row>
    <row r="91" spans="1:10" ht="328.5" x14ac:dyDescent="0.25">
      <c r="A91" s="592"/>
      <c r="B91" s="575"/>
      <c r="C91" s="122" t="s">
        <v>236</v>
      </c>
      <c r="D91" s="25" t="s">
        <v>237</v>
      </c>
      <c r="E91" s="200" t="s">
        <v>193</v>
      </c>
      <c r="F91" s="199">
        <f>IF(E91="Prevenir",15,IF(E91="Detectar",10,0))</f>
        <v>0</v>
      </c>
      <c r="G91" s="578"/>
      <c r="H91" s="567"/>
      <c r="I91" s="567"/>
      <c r="J91" s="569"/>
    </row>
    <row r="92" spans="1:10" ht="200.25" x14ac:dyDescent="0.25">
      <c r="A92" s="592"/>
      <c r="B92" s="575"/>
      <c r="C92" s="122" t="s">
        <v>238</v>
      </c>
      <c r="D92" s="25" t="s">
        <v>239</v>
      </c>
      <c r="E92" s="199" t="s">
        <v>193</v>
      </c>
      <c r="F92" s="199">
        <f>IF(E92="Confiable",15,0)</f>
        <v>0</v>
      </c>
      <c r="G92" s="578"/>
      <c r="H92" s="567"/>
      <c r="I92" s="567"/>
      <c r="J92" s="569"/>
    </row>
    <row r="93" spans="1:10" ht="257.25" x14ac:dyDescent="0.25">
      <c r="A93" s="592"/>
      <c r="B93" s="575"/>
      <c r="C93" s="122" t="s">
        <v>240</v>
      </c>
      <c r="D93" s="25" t="s">
        <v>241</v>
      </c>
      <c r="E93" s="200" t="s">
        <v>193</v>
      </c>
      <c r="F93" s="199">
        <f>IF(E93="Se investigan y se resuelven oportunamente",15,0)</f>
        <v>0</v>
      </c>
      <c r="G93" s="578"/>
      <c r="H93" s="567"/>
      <c r="I93" s="567"/>
      <c r="J93" s="569"/>
    </row>
    <row r="94" spans="1:10" ht="214.5" x14ac:dyDescent="0.25">
      <c r="A94" s="592"/>
      <c r="B94" s="576"/>
      <c r="C94" s="108" t="s">
        <v>242</v>
      </c>
      <c r="D94" s="25" t="s">
        <v>243</v>
      </c>
      <c r="E94" s="199" t="s">
        <v>193</v>
      </c>
      <c r="F94" s="199">
        <f>IF(E94="Completa",10,IF(E94="Incompleta",5,0))</f>
        <v>0</v>
      </c>
      <c r="G94" s="579"/>
      <c r="H94" s="567"/>
      <c r="I94" s="567"/>
      <c r="J94" s="569"/>
    </row>
    <row r="95" spans="1:10" ht="15.75" thickBot="1" x14ac:dyDescent="0.3">
      <c r="A95" s="174"/>
      <c r="B95" s="132"/>
      <c r="C95" s="133"/>
      <c r="D95" s="134" t="s">
        <v>244</v>
      </c>
      <c r="E95" s="17"/>
      <c r="F95" s="17">
        <f>SUM(F88:F94)</f>
        <v>0</v>
      </c>
      <c r="G95" s="135"/>
      <c r="H95" s="136"/>
      <c r="I95" s="136"/>
      <c r="J95" s="136"/>
    </row>
    <row r="96" spans="1:10" ht="15.75" thickBot="1" x14ac:dyDescent="0.3">
      <c r="A96" s="1"/>
      <c r="B96" s="1"/>
      <c r="C96" s="1"/>
      <c r="D96" s="1"/>
      <c r="E96" s="1"/>
      <c r="F96" s="1"/>
      <c r="G96" s="1"/>
      <c r="H96" s="1"/>
      <c r="I96" s="1"/>
      <c r="J96" s="1"/>
    </row>
    <row r="97" spans="1:10" ht="60" x14ac:dyDescent="0.25">
      <c r="A97" s="596" t="s">
        <v>247</v>
      </c>
      <c r="B97" s="582" t="s">
        <v>220</v>
      </c>
      <c r="C97" s="584" t="s">
        <v>221</v>
      </c>
      <c r="D97" s="584"/>
      <c r="E97" s="584"/>
      <c r="F97" s="584"/>
      <c r="G97" s="584"/>
      <c r="H97" s="233" t="s">
        <v>222</v>
      </c>
      <c r="I97" s="585" t="s">
        <v>223</v>
      </c>
      <c r="J97" s="587" t="s">
        <v>224</v>
      </c>
    </row>
    <row r="98" spans="1:10" ht="150.75" thickBot="1" x14ac:dyDescent="0.3">
      <c r="A98" s="597"/>
      <c r="B98" s="583"/>
      <c r="C98" s="234" t="s">
        <v>225</v>
      </c>
      <c r="D98" s="126" t="s">
        <v>226</v>
      </c>
      <c r="E98" s="234" t="s">
        <v>227</v>
      </c>
      <c r="F98" s="234" t="s">
        <v>228</v>
      </c>
      <c r="G98" s="127" t="s">
        <v>245</v>
      </c>
      <c r="H98" s="128" t="s">
        <v>230</v>
      </c>
      <c r="I98" s="586"/>
      <c r="J98" s="588"/>
    </row>
    <row r="99" spans="1:10" ht="100.5" x14ac:dyDescent="0.25">
      <c r="A99" s="687" t="e">
        <f>#REF!</f>
        <v>#REF!</v>
      </c>
      <c r="B99" s="689" t="s">
        <v>343</v>
      </c>
      <c r="C99" s="691" t="s">
        <v>231</v>
      </c>
      <c r="D99" s="223" t="s">
        <v>232</v>
      </c>
      <c r="E99" s="23" t="s">
        <v>193</v>
      </c>
      <c r="F99" s="23">
        <f>IF(E99="Asignado",15,0)</f>
        <v>0</v>
      </c>
      <c r="G99" s="578" t="str">
        <f>IF(AND(F106&gt;0,F106&lt;=85),"Débil",IF(AND(F106&gt;85,F106&lt;=95),"Moderado",IF(F106&gt;96,"Fuerte"," ")))</f>
        <v xml:space="preserve"> </v>
      </c>
      <c r="H99" s="402" t="s">
        <v>193</v>
      </c>
      <c r="I99" s="402" t="str">
        <f>IF(AND(G99="Fuerte",H99="Fuerte (Siempre se Ejecuta)"),"Fuerte",IF(AND(G99="Fuerte",H99="Moderado (Algunas veces se ejecuta)"),"Moderado",IF(AND(G99="Fuerte",H99="Débil (No se ejecuta)"),"Débil",IF(AND(G99="Moderado",H99="Fuerte (Siempre se Ejecuta)"),"Moderado",IF(AND(G99="Moderado",H99="Moderado (Algunas veces se ejecuta)"),"Moderado",IF(AND(G99="Moderado",H99="Débil (No se ejecuta)"),"Débil",IF(AND(G99="Débil",H99="Fuerte (Siempre se Ejecuta)"),"Débil",IF(AND(G99="Débil",H99="Moderado (Algunas veces se ejecuta)"),"Débil",IF(AND(G99="Débil",H99="Débil (No se ejecuta)"),"Débil"," ")))))))))</f>
        <v xml:space="preserve"> </v>
      </c>
      <c r="J99" s="568" t="str">
        <f>IF(I99="Fuerte","NO",IF(I99=" "," ","SI"))</f>
        <v xml:space="preserve"> </v>
      </c>
    </row>
    <row r="100" spans="1:10" ht="171.75" x14ac:dyDescent="0.25">
      <c r="A100" s="688"/>
      <c r="B100" s="689"/>
      <c r="C100" s="691"/>
      <c r="D100" s="224" t="s">
        <v>233</v>
      </c>
      <c r="E100" s="199" t="s">
        <v>193</v>
      </c>
      <c r="F100" s="199">
        <f>IF(E100="Adecuado",15,0)</f>
        <v>0</v>
      </c>
      <c r="G100" s="578"/>
      <c r="H100" s="567"/>
      <c r="I100" s="567"/>
      <c r="J100" s="569"/>
    </row>
    <row r="101" spans="1:10" ht="228.75" x14ac:dyDescent="0.25">
      <c r="A101" s="688"/>
      <c r="B101" s="689"/>
      <c r="C101" s="225" t="s">
        <v>234</v>
      </c>
      <c r="D101" s="224" t="s">
        <v>235</v>
      </c>
      <c r="E101" s="199" t="s">
        <v>193</v>
      </c>
      <c r="F101" s="199">
        <f>IF(E101="Oportuna",15,0)</f>
        <v>0</v>
      </c>
      <c r="G101" s="578"/>
      <c r="H101" s="567"/>
      <c r="I101" s="567"/>
      <c r="J101" s="569"/>
    </row>
    <row r="102" spans="1:10" ht="328.5" x14ac:dyDescent="0.25">
      <c r="A102" s="688"/>
      <c r="B102" s="689"/>
      <c r="C102" s="225" t="s">
        <v>236</v>
      </c>
      <c r="D102" s="224" t="s">
        <v>237</v>
      </c>
      <c r="E102" s="200" t="s">
        <v>193</v>
      </c>
      <c r="F102" s="199">
        <f>IF(E102="Prevenir",15,IF(E102="Detectar",10,0))</f>
        <v>0</v>
      </c>
      <c r="G102" s="578"/>
      <c r="H102" s="567"/>
      <c r="I102" s="567"/>
      <c r="J102" s="569"/>
    </row>
    <row r="103" spans="1:10" ht="200.25" x14ac:dyDescent="0.25">
      <c r="A103" s="688"/>
      <c r="B103" s="689"/>
      <c r="C103" s="225" t="s">
        <v>238</v>
      </c>
      <c r="D103" s="224" t="s">
        <v>239</v>
      </c>
      <c r="E103" s="199" t="s">
        <v>193</v>
      </c>
      <c r="F103" s="199">
        <f>IF(E103="Confiable",15,0)</f>
        <v>0</v>
      </c>
      <c r="G103" s="578"/>
      <c r="H103" s="567"/>
      <c r="I103" s="567"/>
      <c r="J103" s="569"/>
    </row>
    <row r="104" spans="1:10" ht="257.25" x14ac:dyDescent="0.25">
      <c r="A104" s="688"/>
      <c r="B104" s="689"/>
      <c r="C104" s="225" t="s">
        <v>240</v>
      </c>
      <c r="D104" s="224" t="s">
        <v>241</v>
      </c>
      <c r="E104" s="200" t="s">
        <v>193</v>
      </c>
      <c r="F104" s="199">
        <f>IF(E104="Se investigan y se resuelven oportunamente",15,0)</f>
        <v>0</v>
      </c>
      <c r="G104" s="578"/>
      <c r="H104" s="567"/>
      <c r="I104" s="567"/>
      <c r="J104" s="569"/>
    </row>
    <row r="105" spans="1:10" ht="214.5" x14ac:dyDescent="0.25">
      <c r="A105" s="688"/>
      <c r="B105" s="690"/>
      <c r="C105" s="226" t="s">
        <v>242</v>
      </c>
      <c r="D105" s="224" t="s">
        <v>243</v>
      </c>
      <c r="E105" s="199" t="s">
        <v>193</v>
      </c>
      <c r="F105" s="199">
        <f>IF(E105="Completa",10,IF(E105="Incompleta",5,0))</f>
        <v>0</v>
      </c>
      <c r="G105" s="579"/>
      <c r="H105" s="567"/>
      <c r="I105" s="567"/>
      <c r="J105" s="569"/>
    </row>
    <row r="106" spans="1:10" x14ac:dyDescent="0.25">
      <c r="A106" s="227"/>
      <c r="B106" s="228"/>
      <c r="C106" s="229"/>
      <c r="D106" s="230" t="s">
        <v>244</v>
      </c>
      <c r="E106" s="18"/>
      <c r="F106" s="18">
        <f>SUM(F99:F105)</f>
        <v>0</v>
      </c>
      <c r="G106" s="53"/>
      <c r="H106" s="1"/>
      <c r="I106" s="1"/>
      <c r="J106" s="1"/>
    </row>
    <row r="107" spans="1:10" ht="15.75" thickBot="1" x14ac:dyDescent="0.3">
      <c r="A107" s="171"/>
      <c r="B107" s="1"/>
      <c r="C107" s="1"/>
      <c r="D107" s="1"/>
      <c r="E107" s="1"/>
      <c r="F107" s="1"/>
      <c r="G107" s="1"/>
      <c r="H107" s="1"/>
      <c r="I107" s="1"/>
      <c r="J107" s="1"/>
    </row>
    <row r="108" spans="1:10" ht="60" x14ac:dyDescent="0.25">
      <c r="A108" s="596" t="s">
        <v>247</v>
      </c>
      <c r="B108" s="582" t="s">
        <v>220</v>
      </c>
      <c r="C108" s="584" t="s">
        <v>221</v>
      </c>
      <c r="D108" s="584"/>
      <c r="E108" s="584"/>
      <c r="F108" s="584"/>
      <c r="G108" s="584"/>
      <c r="H108" s="233" t="s">
        <v>222</v>
      </c>
      <c r="I108" s="585" t="s">
        <v>223</v>
      </c>
      <c r="J108" s="587" t="s">
        <v>224</v>
      </c>
    </row>
    <row r="109" spans="1:10" ht="150.75" thickBot="1" x14ac:dyDescent="0.3">
      <c r="A109" s="597"/>
      <c r="B109" s="583"/>
      <c r="C109" s="234" t="s">
        <v>225</v>
      </c>
      <c r="D109" s="126" t="s">
        <v>226</v>
      </c>
      <c r="E109" s="234" t="s">
        <v>227</v>
      </c>
      <c r="F109" s="234" t="s">
        <v>228</v>
      </c>
      <c r="G109" s="127" t="s">
        <v>245</v>
      </c>
      <c r="H109" s="128" t="s">
        <v>230</v>
      </c>
      <c r="I109" s="586"/>
      <c r="J109" s="588"/>
    </row>
    <row r="110" spans="1:10" ht="100.5" x14ac:dyDescent="0.25">
      <c r="A110" s="591" t="e">
        <f>#REF!</f>
        <v>#REF!</v>
      </c>
      <c r="B110" s="575" t="s">
        <v>344</v>
      </c>
      <c r="C110" s="577" t="s">
        <v>231</v>
      </c>
      <c r="D110" s="24" t="s">
        <v>232</v>
      </c>
      <c r="E110" s="23" t="s">
        <v>193</v>
      </c>
      <c r="F110" s="23">
        <f>IF(E110="Asignado",15,0)</f>
        <v>0</v>
      </c>
      <c r="G110" s="578" t="str">
        <f>IF(AND(F117&gt;0,F117&lt;=85),"Débil",IF(AND(F117&gt;85,F117&lt;=95),"Moderado",IF(F117&gt;96,"Fuerte"," ")))</f>
        <v xml:space="preserve"> </v>
      </c>
      <c r="H110" s="402" t="s">
        <v>193</v>
      </c>
      <c r="I110" s="402" t="str">
        <f>IF(AND(G110="Fuerte",H110="Fuerte (Siempre se Ejecuta)"),"Fuerte",IF(AND(G110="Fuerte",H110="Moderado (Algunas veces se ejecuta)"),"Moderado",IF(AND(G110="Fuerte",H110="Débil (No se ejecuta)"),"Débil",IF(AND(G110="Moderado",H110="Fuerte (Siempre se Ejecuta)"),"Moderado",IF(AND(G110="Moderado",H110="Moderado (Algunas veces se ejecuta)"),"Moderado",IF(AND(G110="Moderado",H110="Débil (No se ejecuta)"),"Débil",IF(AND(G110="Débil",H110="Fuerte (Siempre se Ejecuta)"),"Débil",IF(AND(G110="Débil",H110="Moderado (Algunas veces se ejecuta)"),"Débil",IF(AND(G110="Débil",H110="Débil (No se ejecuta)"),"Débil"," ")))))))))</f>
        <v xml:space="preserve"> </v>
      </c>
      <c r="J110" s="568" t="str">
        <f>IF(I110="Fuerte","NO",IF(I110=" "," ","SI"))</f>
        <v xml:space="preserve"> </v>
      </c>
    </row>
    <row r="111" spans="1:10" ht="171.75" x14ac:dyDescent="0.25">
      <c r="A111" s="592"/>
      <c r="B111" s="575"/>
      <c r="C111" s="577"/>
      <c r="D111" s="25" t="s">
        <v>233</v>
      </c>
      <c r="E111" s="199" t="s">
        <v>193</v>
      </c>
      <c r="F111" s="199">
        <f>IF(E111="Adecuado",15,0)</f>
        <v>0</v>
      </c>
      <c r="G111" s="578"/>
      <c r="H111" s="567"/>
      <c r="I111" s="567"/>
      <c r="J111" s="569"/>
    </row>
    <row r="112" spans="1:10" ht="228.75" x14ac:dyDescent="0.25">
      <c r="A112" s="592"/>
      <c r="B112" s="575"/>
      <c r="C112" s="122" t="s">
        <v>234</v>
      </c>
      <c r="D112" s="25" t="s">
        <v>235</v>
      </c>
      <c r="E112" s="199" t="s">
        <v>193</v>
      </c>
      <c r="F112" s="199">
        <f>IF(E112="Oportuna",15,0)</f>
        <v>0</v>
      </c>
      <c r="G112" s="578"/>
      <c r="H112" s="567"/>
      <c r="I112" s="567"/>
      <c r="J112" s="569"/>
    </row>
    <row r="113" spans="1:10" ht="328.5" x14ac:dyDescent="0.25">
      <c r="A113" s="592"/>
      <c r="B113" s="575"/>
      <c r="C113" s="122" t="s">
        <v>236</v>
      </c>
      <c r="D113" s="25" t="s">
        <v>237</v>
      </c>
      <c r="E113" s="200" t="s">
        <v>193</v>
      </c>
      <c r="F113" s="199">
        <f>IF(E113="Prevenir",15,IF(E113="Detectar",10,0))</f>
        <v>0</v>
      </c>
      <c r="G113" s="578"/>
      <c r="H113" s="567"/>
      <c r="I113" s="567"/>
      <c r="J113" s="569"/>
    </row>
    <row r="114" spans="1:10" ht="200.25" x14ac:dyDescent="0.25">
      <c r="A114" s="592"/>
      <c r="B114" s="575"/>
      <c r="C114" s="122" t="s">
        <v>238</v>
      </c>
      <c r="D114" s="25" t="s">
        <v>239</v>
      </c>
      <c r="E114" s="199" t="s">
        <v>193</v>
      </c>
      <c r="F114" s="199">
        <f>IF(E114="Confiable",15,0)</f>
        <v>0</v>
      </c>
      <c r="G114" s="578"/>
      <c r="H114" s="567"/>
      <c r="I114" s="567"/>
      <c r="J114" s="569"/>
    </row>
    <row r="115" spans="1:10" ht="257.25" x14ac:dyDescent="0.25">
      <c r="A115" s="592"/>
      <c r="B115" s="575"/>
      <c r="C115" s="122" t="s">
        <v>240</v>
      </c>
      <c r="D115" s="25" t="s">
        <v>241</v>
      </c>
      <c r="E115" s="200" t="s">
        <v>193</v>
      </c>
      <c r="F115" s="199">
        <f>IF(E115="Se investigan y se resuelven oportunamente",15,0)</f>
        <v>0</v>
      </c>
      <c r="G115" s="578"/>
      <c r="H115" s="567"/>
      <c r="I115" s="567"/>
      <c r="J115" s="569"/>
    </row>
    <row r="116" spans="1:10" ht="214.5" x14ac:dyDescent="0.25">
      <c r="A116" s="592"/>
      <c r="B116" s="576"/>
      <c r="C116" s="108" t="s">
        <v>242</v>
      </c>
      <c r="D116" s="25" t="s">
        <v>243</v>
      </c>
      <c r="E116" s="199" t="s">
        <v>193</v>
      </c>
      <c r="F116" s="199">
        <f>IF(E116="Completa",10,IF(E116="Incompleta",5,0))</f>
        <v>0</v>
      </c>
      <c r="G116" s="579"/>
      <c r="H116" s="567"/>
      <c r="I116" s="567"/>
      <c r="J116" s="569"/>
    </row>
    <row r="117" spans="1:10" ht="15.75" thickBot="1" x14ac:dyDescent="0.3">
      <c r="A117" s="174"/>
      <c r="B117" s="132"/>
      <c r="C117" s="133"/>
      <c r="D117" s="134" t="s">
        <v>244</v>
      </c>
      <c r="E117" s="17"/>
      <c r="F117" s="17">
        <f>SUM(F110:F116)</f>
        <v>0</v>
      </c>
      <c r="G117" s="135"/>
      <c r="H117" s="136"/>
      <c r="I117" s="136"/>
      <c r="J117" s="136"/>
    </row>
    <row r="118" spans="1:10" ht="15.75" thickBot="1" x14ac:dyDescent="0.3">
      <c r="A118" s="1"/>
      <c r="B118" s="1"/>
      <c r="C118" s="1"/>
      <c r="D118" s="1"/>
      <c r="E118" s="1"/>
      <c r="F118" s="1"/>
      <c r="G118" s="1"/>
      <c r="H118" s="1"/>
      <c r="I118" s="1"/>
      <c r="J118" s="1"/>
    </row>
    <row r="119" spans="1:10" ht="60" x14ac:dyDescent="0.25">
      <c r="A119" s="170"/>
      <c r="B119" s="582" t="s">
        <v>220</v>
      </c>
      <c r="C119" s="584" t="s">
        <v>221</v>
      </c>
      <c r="D119" s="584"/>
      <c r="E119" s="584"/>
      <c r="F119" s="584"/>
      <c r="G119" s="584"/>
      <c r="H119" s="233" t="s">
        <v>222</v>
      </c>
      <c r="I119" s="585" t="s">
        <v>223</v>
      </c>
      <c r="J119" s="587" t="s">
        <v>224</v>
      </c>
    </row>
    <row r="120" spans="1:10" ht="150.75" thickBot="1" x14ac:dyDescent="0.3">
      <c r="A120" s="172"/>
      <c r="B120" s="583"/>
      <c r="C120" s="234" t="s">
        <v>225</v>
      </c>
      <c r="D120" s="126" t="s">
        <v>226</v>
      </c>
      <c r="E120" s="234" t="s">
        <v>227</v>
      </c>
      <c r="F120" s="234" t="s">
        <v>228</v>
      </c>
      <c r="G120" s="127" t="s">
        <v>245</v>
      </c>
      <c r="H120" s="128" t="s">
        <v>230</v>
      </c>
      <c r="I120" s="586"/>
      <c r="J120" s="588"/>
    </row>
    <row r="121" spans="1:10" ht="100.5" x14ac:dyDescent="0.25">
      <c r="A121" s="589" t="e">
        <f>#REF!</f>
        <v>#REF!</v>
      </c>
      <c r="B121" s="575" t="s">
        <v>344</v>
      </c>
      <c r="C121" s="577" t="s">
        <v>231</v>
      </c>
      <c r="D121" s="24" t="s">
        <v>232</v>
      </c>
      <c r="E121" s="23" t="s">
        <v>193</v>
      </c>
      <c r="F121" s="23">
        <f>IF(E121="Asignado",15,0)</f>
        <v>0</v>
      </c>
      <c r="G121" s="578" t="str">
        <f>IF(AND(F128&gt;0,F128&lt;=85),"Débil",IF(AND(F128&gt;85,F128&lt;=95),"Moderado",IF(F128&gt;96,"Fuerte"," ")))</f>
        <v xml:space="preserve"> </v>
      </c>
      <c r="H121" s="402" t="s">
        <v>193</v>
      </c>
      <c r="I121" s="402" t="str">
        <f>IF(AND(G121="Fuerte",H121="Fuerte (Siempre se Ejecuta)"),"Fuerte",IF(AND(G121="Fuerte",H121="Moderado (Algunas veces se ejecuta)"),"Moderado",IF(AND(G121="Fuerte",H121="Débil (No se ejecuta)"),"Débil",IF(AND(G121="Moderado",H121="Fuerte (Siempre se Ejecuta)"),"Moderado",IF(AND(G121="Moderado",H121="Moderado (Algunas veces se ejecuta)"),"Moderado",IF(AND(G121="Moderado",H121="Débil (No se ejecuta)"),"Débil",IF(AND(G121="Débil",H121="Fuerte (Siempre se Ejecuta)"),"Débil",IF(AND(G121="Débil",H121="Moderado (Algunas veces se ejecuta)"),"Débil",IF(AND(G121="Débil",H121="Débil (No se ejecuta)"),"Débil"," ")))))))))</f>
        <v xml:space="preserve"> </v>
      </c>
      <c r="J121" s="568" t="str">
        <f>IF(I121="Fuerte","NO",IF(I121=" "," ","SI"))</f>
        <v xml:space="preserve"> </v>
      </c>
    </row>
    <row r="122" spans="1:10" ht="171.75" x14ac:dyDescent="0.25">
      <c r="A122" s="590"/>
      <c r="B122" s="575"/>
      <c r="C122" s="577"/>
      <c r="D122" s="25" t="s">
        <v>233</v>
      </c>
      <c r="E122" s="199" t="s">
        <v>193</v>
      </c>
      <c r="F122" s="199">
        <f>IF(E122="Adecuado",15,0)</f>
        <v>0</v>
      </c>
      <c r="G122" s="578"/>
      <c r="H122" s="567"/>
      <c r="I122" s="567"/>
      <c r="J122" s="569"/>
    </row>
    <row r="123" spans="1:10" ht="228.75" x14ac:dyDescent="0.25">
      <c r="A123" s="590"/>
      <c r="B123" s="575"/>
      <c r="C123" s="122" t="s">
        <v>234</v>
      </c>
      <c r="D123" s="25" t="s">
        <v>235</v>
      </c>
      <c r="E123" s="199" t="s">
        <v>193</v>
      </c>
      <c r="F123" s="199">
        <f>IF(E123="Oportuna",15,0)</f>
        <v>0</v>
      </c>
      <c r="G123" s="578"/>
      <c r="H123" s="567"/>
      <c r="I123" s="567"/>
      <c r="J123" s="569"/>
    </row>
    <row r="124" spans="1:10" ht="328.5" x14ac:dyDescent="0.25">
      <c r="A124" s="590"/>
      <c r="B124" s="575"/>
      <c r="C124" s="122" t="s">
        <v>236</v>
      </c>
      <c r="D124" s="25" t="s">
        <v>237</v>
      </c>
      <c r="E124" s="200" t="s">
        <v>193</v>
      </c>
      <c r="F124" s="199">
        <f>IF(E124="Prevenir",15,IF(E124="Detectar",10,0))</f>
        <v>0</v>
      </c>
      <c r="G124" s="578"/>
      <c r="H124" s="567"/>
      <c r="I124" s="567"/>
      <c r="J124" s="569"/>
    </row>
    <row r="125" spans="1:10" ht="200.25" x14ac:dyDescent="0.25">
      <c r="A125" s="590"/>
      <c r="B125" s="575"/>
      <c r="C125" s="122" t="s">
        <v>238</v>
      </c>
      <c r="D125" s="25" t="s">
        <v>239</v>
      </c>
      <c r="E125" s="199" t="s">
        <v>193</v>
      </c>
      <c r="F125" s="199">
        <f>IF(E125="Confiable",15,0)</f>
        <v>0</v>
      </c>
      <c r="G125" s="578"/>
      <c r="H125" s="567"/>
      <c r="I125" s="567"/>
      <c r="J125" s="569"/>
    </row>
    <row r="126" spans="1:10" ht="257.25" x14ac:dyDescent="0.25">
      <c r="A126" s="590"/>
      <c r="B126" s="575"/>
      <c r="C126" s="122" t="s">
        <v>240</v>
      </c>
      <c r="D126" s="25" t="s">
        <v>241</v>
      </c>
      <c r="E126" s="200" t="s">
        <v>193</v>
      </c>
      <c r="F126" s="199">
        <f>IF(E126="Se investigan y se resuelven oportunamente",15,0)</f>
        <v>0</v>
      </c>
      <c r="G126" s="578"/>
      <c r="H126" s="567"/>
      <c r="I126" s="567"/>
      <c r="J126" s="569"/>
    </row>
    <row r="127" spans="1:10" ht="214.5" x14ac:dyDescent="0.25">
      <c r="A127" s="590"/>
      <c r="B127" s="576"/>
      <c r="C127" s="108" t="s">
        <v>242</v>
      </c>
      <c r="D127" s="25" t="s">
        <v>243</v>
      </c>
      <c r="E127" s="199" t="s">
        <v>193</v>
      </c>
      <c r="F127" s="199">
        <f>IF(E127="Completa",10,IF(E127="Incompleta",5,0))</f>
        <v>0</v>
      </c>
      <c r="G127" s="579"/>
      <c r="H127" s="567"/>
      <c r="I127" s="567"/>
      <c r="J127" s="569"/>
    </row>
    <row r="128" spans="1:10" x14ac:dyDescent="0.25">
      <c r="A128" s="173"/>
      <c r="B128" s="20"/>
      <c r="C128" s="123"/>
      <c r="D128" s="19" t="s">
        <v>244</v>
      </c>
      <c r="E128" s="18"/>
      <c r="F128" s="18">
        <f>SUM(F121:F127)</f>
        <v>0</v>
      </c>
      <c r="G128" s="53"/>
      <c r="H128" s="1"/>
      <c r="I128" s="1"/>
      <c r="J128" s="1"/>
    </row>
    <row r="129" spans="1:10" ht="15.75" thickBot="1" x14ac:dyDescent="0.3">
      <c r="A129" s="171"/>
      <c r="B129" s="1"/>
      <c r="C129" s="1"/>
      <c r="D129" s="1"/>
      <c r="E129" s="1"/>
      <c r="F129" s="1"/>
      <c r="G129" s="1"/>
      <c r="H129" s="1"/>
      <c r="I129" s="1"/>
      <c r="J129" s="1"/>
    </row>
    <row r="130" spans="1:10" ht="60" x14ac:dyDescent="0.25">
      <c r="A130" s="170"/>
      <c r="B130" s="582" t="s">
        <v>220</v>
      </c>
      <c r="C130" s="584" t="s">
        <v>221</v>
      </c>
      <c r="D130" s="584"/>
      <c r="E130" s="584"/>
      <c r="F130" s="584"/>
      <c r="G130" s="584"/>
      <c r="H130" s="233" t="s">
        <v>222</v>
      </c>
      <c r="I130" s="585" t="s">
        <v>223</v>
      </c>
      <c r="J130" s="587" t="s">
        <v>224</v>
      </c>
    </row>
    <row r="131" spans="1:10" ht="150.75" thickBot="1" x14ac:dyDescent="0.3">
      <c r="A131" s="172"/>
      <c r="B131" s="583"/>
      <c r="C131" s="234" t="s">
        <v>225</v>
      </c>
      <c r="D131" s="126" t="s">
        <v>226</v>
      </c>
      <c r="E131" s="234" t="s">
        <v>227</v>
      </c>
      <c r="F131" s="234" t="s">
        <v>228</v>
      </c>
      <c r="G131" s="127" t="s">
        <v>245</v>
      </c>
      <c r="H131" s="128" t="s">
        <v>230</v>
      </c>
      <c r="I131" s="586"/>
      <c r="J131" s="588"/>
    </row>
    <row r="132" spans="1:10" ht="100.5" x14ac:dyDescent="0.25">
      <c r="A132" s="173"/>
      <c r="B132" s="575"/>
      <c r="C132" s="577" t="s">
        <v>231</v>
      </c>
      <c r="D132" s="24" t="s">
        <v>232</v>
      </c>
      <c r="E132" s="23" t="s">
        <v>193</v>
      </c>
      <c r="F132" s="23">
        <f>IF(E132="Asignado",15,0)</f>
        <v>0</v>
      </c>
      <c r="G132" s="578" t="str">
        <f>IF(AND(F139&gt;0,F139&lt;=85),"Débil",IF(AND(F139&gt;85,F139&lt;=95),"Moderado",IF(F139&gt;96,"Fuerte"," ")))</f>
        <v xml:space="preserve"> </v>
      </c>
      <c r="H132" s="402" t="s">
        <v>193</v>
      </c>
      <c r="I132" s="402" t="str">
        <f>IF(AND(G132="Fuerte",H132="Fuerte (Siempre se Ejecuta)"),"Fuerte",IF(AND(G132="Fuerte",H132="Moderado (Algunas veces se ejecuta)"),"Moderado",IF(AND(G132="Fuerte",H132="Débil (No se ejecuta)"),"Débil",IF(AND(G132="Moderado",H132="Fuerte (Siempre se Ejecuta)"),"Moderado",IF(AND(G132="Moderado",H132="Moderado (Algunas veces se ejecuta)"),"Moderado",IF(AND(G132="Moderado",H132="Débil (No se ejecuta)"),"Débil",IF(AND(G132="Débil",H132="Fuerte (Siempre se Ejecuta)"),"Débil",IF(AND(G132="Débil",H132="Moderado (Algunas veces se ejecuta)"),"Débil",IF(AND(G132="Débil",H132="Débil (No se ejecuta)"),"Débil"," ")))))))))</f>
        <v xml:space="preserve"> </v>
      </c>
      <c r="J132" s="568" t="str">
        <f>IF(I132="Fuerte","NO",IF(I132=" "," ","SI"))</f>
        <v xml:space="preserve"> </v>
      </c>
    </row>
    <row r="133" spans="1:10" ht="171.75" x14ac:dyDescent="0.25">
      <c r="A133" s="173"/>
      <c r="B133" s="575"/>
      <c r="C133" s="577"/>
      <c r="D133" s="25" t="s">
        <v>233</v>
      </c>
      <c r="E133" s="199" t="s">
        <v>193</v>
      </c>
      <c r="F133" s="199">
        <f>IF(E133="Adecuado",15,0)</f>
        <v>0</v>
      </c>
      <c r="G133" s="578"/>
      <c r="H133" s="567"/>
      <c r="I133" s="567"/>
      <c r="J133" s="569"/>
    </row>
    <row r="134" spans="1:10" ht="228.75" x14ac:dyDescent="0.25">
      <c r="A134" s="173"/>
      <c r="B134" s="575"/>
      <c r="C134" s="122" t="s">
        <v>234</v>
      </c>
      <c r="D134" s="25" t="s">
        <v>235</v>
      </c>
      <c r="E134" s="199" t="s">
        <v>193</v>
      </c>
      <c r="F134" s="199">
        <f>IF(E134="Oportuna",15,0)</f>
        <v>0</v>
      </c>
      <c r="G134" s="578"/>
      <c r="H134" s="567"/>
      <c r="I134" s="567"/>
      <c r="J134" s="569"/>
    </row>
    <row r="135" spans="1:10" ht="328.5" x14ac:dyDescent="0.25">
      <c r="A135" s="173"/>
      <c r="B135" s="575"/>
      <c r="C135" s="122" t="s">
        <v>236</v>
      </c>
      <c r="D135" s="25" t="s">
        <v>237</v>
      </c>
      <c r="E135" s="200" t="s">
        <v>193</v>
      </c>
      <c r="F135" s="199">
        <f>IF(E135="Prevenir",15,IF(E135="Detectar",10,0))</f>
        <v>0</v>
      </c>
      <c r="G135" s="578"/>
      <c r="H135" s="567"/>
      <c r="I135" s="567"/>
      <c r="J135" s="569"/>
    </row>
    <row r="136" spans="1:10" ht="200.25" x14ac:dyDescent="0.25">
      <c r="A136" s="173"/>
      <c r="B136" s="575"/>
      <c r="C136" s="122" t="s">
        <v>238</v>
      </c>
      <c r="D136" s="25" t="s">
        <v>239</v>
      </c>
      <c r="E136" s="199" t="s">
        <v>193</v>
      </c>
      <c r="F136" s="199">
        <f>IF(E136="Confiable",15,0)</f>
        <v>0</v>
      </c>
      <c r="G136" s="578"/>
      <c r="H136" s="567"/>
      <c r="I136" s="567"/>
      <c r="J136" s="569"/>
    </row>
    <row r="137" spans="1:10" ht="257.25" x14ac:dyDescent="0.25">
      <c r="A137" s="173"/>
      <c r="B137" s="575"/>
      <c r="C137" s="122" t="s">
        <v>240</v>
      </c>
      <c r="D137" s="25" t="s">
        <v>241</v>
      </c>
      <c r="E137" s="200" t="s">
        <v>193</v>
      </c>
      <c r="F137" s="199">
        <f>IF(E137="Se investigan y se resuelven oportunamente",15,0)</f>
        <v>0</v>
      </c>
      <c r="G137" s="578"/>
      <c r="H137" s="567"/>
      <c r="I137" s="567"/>
      <c r="J137" s="569"/>
    </row>
    <row r="138" spans="1:10" ht="214.5" x14ac:dyDescent="0.25">
      <c r="A138" s="173"/>
      <c r="B138" s="576"/>
      <c r="C138" s="108" t="s">
        <v>242</v>
      </c>
      <c r="D138" s="25" t="s">
        <v>243</v>
      </c>
      <c r="E138" s="199" t="s">
        <v>193</v>
      </c>
      <c r="F138" s="199">
        <f>IF(E138="Completa",10,IF(E138="Incompleta",5,0))</f>
        <v>0</v>
      </c>
      <c r="G138" s="579"/>
      <c r="H138" s="567"/>
      <c r="I138" s="567"/>
      <c r="J138" s="569"/>
    </row>
    <row r="139" spans="1:10" ht="15.75" thickBot="1" x14ac:dyDescent="0.3">
      <c r="A139" s="174"/>
      <c r="B139" s="132"/>
      <c r="C139" s="133"/>
      <c r="D139" s="134" t="s">
        <v>244</v>
      </c>
      <c r="E139" s="17"/>
      <c r="F139" s="17">
        <f>SUM(F132:F138)</f>
        <v>0</v>
      </c>
      <c r="G139" s="135"/>
      <c r="H139" s="136"/>
      <c r="I139" s="136"/>
      <c r="J139" s="136"/>
    </row>
    <row r="140" spans="1:10" x14ac:dyDescent="0.25">
      <c r="A140" s="1"/>
      <c r="B140" s="1"/>
      <c r="C140" s="1"/>
      <c r="D140" s="1"/>
      <c r="E140" s="1"/>
      <c r="F140" s="1"/>
      <c r="G140" s="1"/>
      <c r="H140" s="1"/>
      <c r="I140" s="1"/>
      <c r="J140" s="1"/>
    </row>
  </sheetData>
  <mergeCells count="151">
    <mergeCell ref="B132:B138"/>
    <mergeCell ref="C132:C133"/>
    <mergeCell ref="G132:G138"/>
    <mergeCell ref="H132:H138"/>
    <mergeCell ref="I132:I138"/>
    <mergeCell ref="J132:J138"/>
    <mergeCell ref="I121:I127"/>
    <mergeCell ref="J121:J127"/>
    <mergeCell ref="B130:B131"/>
    <mergeCell ref="C130:G130"/>
    <mergeCell ref="I130:I131"/>
    <mergeCell ref="J130:J131"/>
    <mergeCell ref="J110:J116"/>
    <mergeCell ref="B119:B120"/>
    <mergeCell ref="C119:G119"/>
    <mergeCell ref="I119:I120"/>
    <mergeCell ref="J119:J120"/>
    <mergeCell ref="A121:A127"/>
    <mergeCell ref="B121:B127"/>
    <mergeCell ref="C121:C122"/>
    <mergeCell ref="G121:G127"/>
    <mergeCell ref="H121:H127"/>
    <mergeCell ref="A110:A116"/>
    <mergeCell ref="B110:B116"/>
    <mergeCell ref="C110:C111"/>
    <mergeCell ref="G110:G116"/>
    <mergeCell ref="H110:H116"/>
    <mergeCell ref="I110:I116"/>
    <mergeCell ref="J99:J105"/>
    <mergeCell ref="A108:A109"/>
    <mergeCell ref="B108:B109"/>
    <mergeCell ref="C108:G108"/>
    <mergeCell ref="I108:I109"/>
    <mergeCell ref="J108:J109"/>
    <mergeCell ref="A99:A105"/>
    <mergeCell ref="B99:B105"/>
    <mergeCell ref="C99:C100"/>
    <mergeCell ref="G99:G105"/>
    <mergeCell ref="H99:H105"/>
    <mergeCell ref="I99:I105"/>
    <mergeCell ref="J88:J94"/>
    <mergeCell ref="A97:A98"/>
    <mergeCell ref="B97:B98"/>
    <mergeCell ref="C97:G97"/>
    <mergeCell ref="I97:I98"/>
    <mergeCell ref="J97:J98"/>
    <mergeCell ref="A88:A94"/>
    <mergeCell ref="B88:B94"/>
    <mergeCell ref="C88:C89"/>
    <mergeCell ref="G88:G94"/>
    <mergeCell ref="H88:H94"/>
    <mergeCell ref="I88:I94"/>
    <mergeCell ref="J77:J83"/>
    <mergeCell ref="A86:A87"/>
    <mergeCell ref="B86:B87"/>
    <mergeCell ref="C86:G86"/>
    <mergeCell ref="I86:I87"/>
    <mergeCell ref="J86:J87"/>
    <mergeCell ref="A77:A83"/>
    <mergeCell ref="B77:B83"/>
    <mergeCell ref="C77:C78"/>
    <mergeCell ref="G77:G83"/>
    <mergeCell ref="H77:H83"/>
    <mergeCell ref="I77:I83"/>
    <mergeCell ref="J66:J72"/>
    <mergeCell ref="A75:A76"/>
    <mergeCell ref="B75:B76"/>
    <mergeCell ref="C75:G75"/>
    <mergeCell ref="I75:I76"/>
    <mergeCell ref="J75:J76"/>
    <mergeCell ref="A66:A72"/>
    <mergeCell ref="B66:B72"/>
    <mergeCell ref="C66:C67"/>
    <mergeCell ref="G66:G72"/>
    <mergeCell ref="H66:H72"/>
    <mergeCell ref="I66:I72"/>
    <mergeCell ref="J55:J61"/>
    <mergeCell ref="A64:A65"/>
    <mergeCell ref="B64:B65"/>
    <mergeCell ref="C64:G64"/>
    <mergeCell ref="I64:I65"/>
    <mergeCell ref="J64:J65"/>
    <mergeCell ref="A55:A62"/>
    <mergeCell ref="B55:B61"/>
    <mergeCell ref="C55:C56"/>
    <mergeCell ref="G55:G61"/>
    <mergeCell ref="H55:H61"/>
    <mergeCell ref="I55:I61"/>
    <mergeCell ref="J44:J50"/>
    <mergeCell ref="A53:A54"/>
    <mergeCell ref="B53:B54"/>
    <mergeCell ref="C53:G53"/>
    <mergeCell ref="I53:I54"/>
    <mergeCell ref="J53:J54"/>
    <mergeCell ref="A44:A50"/>
    <mergeCell ref="B44:B50"/>
    <mergeCell ref="C44:C45"/>
    <mergeCell ref="G44:G50"/>
    <mergeCell ref="H44:H50"/>
    <mergeCell ref="I44:I50"/>
    <mergeCell ref="J33:J39"/>
    <mergeCell ref="A42:A43"/>
    <mergeCell ref="B42:B43"/>
    <mergeCell ref="C42:G42"/>
    <mergeCell ref="I42:I43"/>
    <mergeCell ref="J42:J43"/>
    <mergeCell ref="A33:A40"/>
    <mergeCell ref="B33:B39"/>
    <mergeCell ref="C33:C34"/>
    <mergeCell ref="G33:G39"/>
    <mergeCell ref="H33:H39"/>
    <mergeCell ref="I33:I39"/>
    <mergeCell ref="I22:I28"/>
    <mergeCell ref="J22:J28"/>
    <mergeCell ref="A31:A32"/>
    <mergeCell ref="B31:B32"/>
    <mergeCell ref="C31:G31"/>
    <mergeCell ref="I31:I32"/>
    <mergeCell ref="J31:J32"/>
    <mergeCell ref="A20:A21"/>
    <mergeCell ref="B20:B21"/>
    <mergeCell ref="C20:G20"/>
    <mergeCell ref="I20:I21"/>
    <mergeCell ref="J20:J21"/>
    <mergeCell ref="A22:A29"/>
    <mergeCell ref="B22:B28"/>
    <mergeCell ref="C22:C23"/>
    <mergeCell ref="G22:G28"/>
    <mergeCell ref="H22:H28"/>
    <mergeCell ref="A1:F2"/>
    <mergeCell ref="G1:H1"/>
    <mergeCell ref="I1:I4"/>
    <mergeCell ref="G2:H2"/>
    <mergeCell ref="A3:F4"/>
    <mergeCell ref="G3:H3"/>
    <mergeCell ref="G4:H4"/>
    <mergeCell ref="J9:J10"/>
    <mergeCell ref="A11:A17"/>
    <mergeCell ref="B11:B17"/>
    <mergeCell ref="C11:C12"/>
    <mergeCell ref="G11:G17"/>
    <mergeCell ref="H11:H17"/>
    <mergeCell ref="I11:I17"/>
    <mergeCell ref="J11:J17"/>
    <mergeCell ref="A5:F5"/>
    <mergeCell ref="A6:I6"/>
    <mergeCell ref="A7:I7"/>
    <mergeCell ref="A9:A10"/>
    <mergeCell ref="B9:B10"/>
    <mergeCell ref="C9:G9"/>
    <mergeCell ref="I9:I10"/>
  </mergeCells>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Hoja3!$A$187:$A$190</xm:f>
          </x14:formula1>
          <xm:sqref>H11:H17 H22:H28 H33:H39 H44:H50 H55:H61 H66:H72 H77:H83 H88:H94 H99:H105 H110:H116 H121:H127 H132:H138</xm:sqref>
        </x14:dataValidation>
        <x14:dataValidation type="list" allowBlank="1" showInputMessage="1" showErrorMessage="1">
          <x14:formula1>
            <xm:f>Hoja3!$A$181:$A$184</xm:f>
          </x14:formula1>
          <xm:sqref>E17 E28 E39 E50 E61 E72 E83 E94 E105 E116 E127 E138</xm:sqref>
        </x14:dataValidation>
        <x14:dataValidation type="list" allowBlank="1" showInputMessage="1" showErrorMessage="1">
          <x14:formula1>
            <xm:f>Hoja3!$A$176:$A$178</xm:f>
          </x14:formula1>
          <xm:sqref>E16 E27 E38 E49 E60 E71 E82 E93 E104 E115 E126 E137</xm:sqref>
        </x14:dataValidation>
        <x14:dataValidation type="list" allowBlank="1" showInputMessage="1" showErrorMessage="1">
          <x14:formula1>
            <xm:f>Hoja3!$A$171:$A$173</xm:f>
          </x14:formula1>
          <xm:sqref>E15 E26 E37 E48 E59 E70 E81 E92 E103 E114 E125 E136</xm:sqref>
        </x14:dataValidation>
        <x14:dataValidation type="list" allowBlank="1" showInputMessage="1" showErrorMessage="1">
          <x14:formula1>
            <xm:f>Hoja3!$A$165:$A$168</xm:f>
          </x14:formula1>
          <xm:sqref>E14 E25 E36 E47 E58 E69 E80 E91 E102 E113 E124 E135</xm:sqref>
        </x14:dataValidation>
        <x14:dataValidation type="list" allowBlank="1" showInputMessage="1" showErrorMessage="1">
          <x14:formula1>
            <xm:f>Hoja3!$A$160:$A$162</xm:f>
          </x14:formula1>
          <xm:sqref>E13 E24 E35 E46 E57 E68 E79 E90 E101 E112 E123 E134</xm:sqref>
        </x14:dataValidation>
        <x14:dataValidation type="list" allowBlank="1" showInputMessage="1" showErrorMessage="1">
          <x14:formula1>
            <xm:f>Hoja3!$A$155:$A$157</xm:f>
          </x14:formula1>
          <xm:sqref>E12 E23 E34 E45 E56 E67 E78 E89 E100 E111 E122 E133</xm:sqref>
        </x14:dataValidation>
        <x14:dataValidation type="list" allowBlank="1" showInputMessage="1" showErrorMessage="1">
          <x14:formula1>
            <xm:f>Hoja3!$A$152:$A$154</xm:f>
          </x14:formula1>
          <xm:sqref>E11 E22 E33 E44 E55 E66 E77 E88 E99 E110 E121 E132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5"/>
  <sheetViews>
    <sheetView workbookViewId="0">
      <selection activeCell="F9" sqref="F9"/>
    </sheetView>
  </sheetViews>
  <sheetFormatPr baseColWidth="10" defaultRowHeight="15" x14ac:dyDescent="0.25"/>
  <cols>
    <col min="6" max="6" width="88" customWidth="1"/>
  </cols>
  <sheetData>
    <row r="5" spans="6:6" ht="75.75" customHeight="1" x14ac:dyDescent="0.25">
      <c r="F5" s="2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vt:i4>
      </vt:variant>
    </vt:vector>
  </HeadingPairs>
  <TitlesOfParts>
    <vt:vector size="22"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VALORACION RIESGO (4)</vt:lpstr>
      <vt:lpstr>Hoja3</vt:lpstr>
      <vt:lpstr>CONTROLES Y EVALUACION</vt:lpstr>
      <vt:lpstr>SOLIDEZ DE LOS CONTROLES (2)</vt:lpstr>
      <vt:lpstr>MAPA DE RIESGO ADMON</vt:lpstr>
      <vt:lpstr>Hoja2</vt:lpstr>
      <vt:lpstr>Hoja1</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Equipo1</cp:lastModifiedBy>
  <cp:revision/>
  <cp:lastPrinted>2018-11-20T20:28:05Z</cp:lastPrinted>
  <dcterms:created xsi:type="dcterms:W3CDTF">2014-12-30T19:27:19Z</dcterms:created>
  <dcterms:modified xsi:type="dcterms:W3CDTF">2019-02-21T21:33:00Z</dcterms:modified>
</cp:coreProperties>
</file>