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autoCompressPictures="0" defaultThemeVersion="124226"/>
  <mc:AlternateContent xmlns:mc="http://schemas.openxmlformats.org/markup-compatibility/2006">
    <mc:Choice Requires="x15">
      <x15ac:absPath xmlns:x15ac="http://schemas.microsoft.com/office/spreadsheetml/2010/11/ac" url="C:\Users\Equipo1\Desktop\Mapa de Riesgos por proceso\2018\"/>
    </mc:Choice>
  </mc:AlternateContent>
  <bookViews>
    <workbookView xWindow="0" yWindow="0" windowWidth="10395" windowHeight="3150" tabRatio="763"/>
  </bookViews>
  <sheets>
    <sheet name="CONTEXTO" sheetId="4" r:id="rId1"/>
    <sheet name="matriz definicion riesgo" sheetId="5" state="hidden" r:id="rId2"/>
    <sheet name="IDENTIFICACION" sheetId="6" state="hidden" r:id="rId3"/>
    <sheet name="PRIORIZACIÓN DE CAUSA" sheetId="24" r:id="rId4"/>
    <sheet name="DOFA" sheetId="23" r:id="rId5"/>
    <sheet name="IDENTIFICACION(GyC)" sheetId="20" r:id="rId6"/>
    <sheet name="DESCRIPCION" sheetId="22" r:id="rId7"/>
    <sheet name="PROBABILIDAD" sheetId="8" r:id="rId8"/>
    <sheet name=" IMPACTO RIESGOS GESTION" sheetId="13" r:id="rId9"/>
    <sheet name=" IMPACTO RIESGOS CORRUPCION" sheetId="25" r:id="rId10"/>
    <sheet name="VALORACION RIESGO (1)" sheetId="16" r:id="rId11"/>
    <sheet name="VALORACION RIESGO (2)" sheetId="18" r:id="rId12"/>
    <sheet name="VALORACION RIESGO (3)" sheetId="17" r:id="rId13"/>
    <sheet name="Hoja3" sheetId="21" state="hidden" r:id="rId14"/>
    <sheet name="CONTROLES Y EVALUACION" sheetId="3" r:id="rId15"/>
    <sheet name="SOLIDEZ DE LOS CONTROLES" sheetId="26" r:id="rId16"/>
    <sheet name="MAPA DE RIESGO ADMON" sheetId="1" r:id="rId17"/>
  </sheets>
  <definedNames>
    <definedName name="_xlnm.Print_Titles" localSheetId="6">DESCRIPCION!$1:$9</definedName>
    <definedName name="_xlnm.Print_Titles" localSheetId="5">'IDENTIFICACION(GyC)'!$1:$9</definedName>
  </definedNames>
  <calcPr calcId="162913"/>
  <extLst>
    <ext xmlns:mx="http://schemas.microsoft.com/office/mac/excel/2008/main" uri="{7523E5D3-25F3-A5E0-1632-64F254C22452}">
      <mx:ArchID Flags="2"/>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I15" i="1" l="1"/>
  <c r="I14" i="1"/>
  <c r="I13" i="1"/>
  <c r="I12" i="1"/>
  <c r="I11" i="1"/>
  <c r="I10" i="1"/>
  <c r="G12" i="26"/>
  <c r="G15" i="26" s="1"/>
  <c r="H11" i="26" s="1"/>
  <c r="G13" i="26"/>
  <c r="C14" i="26"/>
  <c r="C13" i="26"/>
  <c r="B33" i="24"/>
  <c r="B13" i="20"/>
  <c r="D13" i="22" s="1"/>
  <c r="G44" i="3"/>
  <c r="G51" i="3" s="1"/>
  <c r="H44" i="3" s="1"/>
  <c r="J44" i="3" s="1"/>
  <c r="K44" i="3" s="1"/>
  <c r="G45" i="3"/>
  <c r="G46" i="3"/>
  <c r="G47" i="3"/>
  <c r="G48" i="3"/>
  <c r="G49" i="3"/>
  <c r="G50" i="3"/>
  <c r="B7" i="3"/>
  <c r="E11" i="22"/>
  <c r="E12" i="22"/>
  <c r="E13" i="22"/>
  <c r="E10" i="22"/>
  <c r="D12" i="22"/>
  <c r="B33" i="3" s="1"/>
  <c r="B23" i="24"/>
  <c r="A10" i="22"/>
  <c r="A11" i="8" s="1"/>
  <c r="B26" i="24"/>
  <c r="B12" i="20"/>
  <c r="B13" i="26" s="1"/>
  <c r="B25" i="24"/>
  <c r="B11" i="20"/>
  <c r="D11" i="22" s="1"/>
  <c r="B10" i="20"/>
  <c r="D10" i="22" s="1"/>
  <c r="B8" i="20"/>
  <c r="B7" i="20"/>
  <c r="B17" i="24"/>
  <c r="R26" i="24"/>
  <c r="S26" i="24"/>
  <c r="R25" i="24"/>
  <c r="S25" i="24"/>
  <c r="R24" i="24"/>
  <c r="S24" i="24"/>
  <c r="S11" i="24"/>
  <c r="S12" i="24"/>
  <c r="S37" i="24" s="1"/>
  <c r="S38" i="24" s="1"/>
  <c r="R11" i="24"/>
  <c r="R12" i="24"/>
  <c r="B34" i="24"/>
  <c r="B35" i="24"/>
  <c r="B36" i="24"/>
  <c r="B32" i="24"/>
  <c r="B18" i="24"/>
  <c r="B19" i="24"/>
  <c r="B20" i="24"/>
  <c r="B21" i="24"/>
  <c r="B22" i="24"/>
  <c r="B24" i="24"/>
  <c r="B27" i="24"/>
  <c r="B28" i="24"/>
  <c r="B29" i="24"/>
  <c r="B30" i="24"/>
  <c r="B31" i="24"/>
  <c r="B11" i="24"/>
  <c r="B12" i="24"/>
  <c r="B13" i="24"/>
  <c r="B14" i="24"/>
  <c r="B15" i="24"/>
  <c r="B16" i="24"/>
  <c r="B10" i="24"/>
  <c r="B7" i="26"/>
  <c r="A12" i="1"/>
  <c r="A10" i="1"/>
  <c r="B6" i="26"/>
  <c r="B6" i="3"/>
  <c r="B9" i="17"/>
  <c r="B9" i="18"/>
  <c r="B9" i="16"/>
  <c r="B8" i="17"/>
  <c r="B7" i="17"/>
  <c r="B8" i="18"/>
  <c r="B7" i="18"/>
  <c r="B8" i="16"/>
  <c r="B7" i="16"/>
  <c r="B7" i="25"/>
  <c r="B6" i="25"/>
  <c r="B7" i="13"/>
  <c r="B6" i="13"/>
  <c r="B8" i="8"/>
  <c r="B7" i="8"/>
  <c r="B8" i="22"/>
  <c r="B7" i="22"/>
  <c r="B16" i="1"/>
  <c r="C21" i="26"/>
  <c r="C20" i="26"/>
  <c r="C19" i="26"/>
  <c r="C17" i="26"/>
  <c r="C12" i="26"/>
  <c r="C11" i="26"/>
  <c r="B21" i="26"/>
  <c r="B20" i="26"/>
  <c r="B19" i="26"/>
  <c r="B17" i="26"/>
  <c r="B16" i="26"/>
  <c r="A19" i="26"/>
  <c r="A16" i="26"/>
  <c r="B12" i="26"/>
  <c r="A88" i="3"/>
  <c r="A77" i="3"/>
  <c r="B88" i="3"/>
  <c r="B77" i="3"/>
  <c r="B66" i="3"/>
  <c r="A66" i="3"/>
  <c r="B55" i="3"/>
  <c r="A55" i="3"/>
  <c r="A11" i="25"/>
  <c r="D20" i="1"/>
  <c r="D21" i="1"/>
  <c r="D22" i="1"/>
  <c r="D16" i="1"/>
  <c r="D17" i="1"/>
  <c r="B20" i="1"/>
  <c r="R14" i="8"/>
  <c r="S10" i="24"/>
  <c r="S13" i="24"/>
  <c r="S14" i="24"/>
  <c r="S15" i="24"/>
  <c r="S16" i="24"/>
  <c r="S17" i="24"/>
  <c r="S18" i="24"/>
  <c r="S19" i="24"/>
  <c r="S20" i="24"/>
  <c r="S21" i="24"/>
  <c r="S22" i="24"/>
  <c r="S23" i="24"/>
  <c r="S27" i="24"/>
  <c r="S28" i="24"/>
  <c r="S29" i="24"/>
  <c r="S30" i="24"/>
  <c r="S31" i="24"/>
  <c r="S32" i="24"/>
  <c r="S33" i="24"/>
  <c r="S34" i="24"/>
  <c r="S35" i="24"/>
  <c r="S36" i="24"/>
  <c r="R36" i="24"/>
  <c r="R35" i="24"/>
  <c r="G14" i="26"/>
  <c r="G19" i="26"/>
  <c r="G22" i="26" s="1"/>
  <c r="H19" i="26" s="1"/>
  <c r="G17" i="26"/>
  <c r="G16" i="26"/>
  <c r="G18" i="26"/>
  <c r="H16" i="26" s="1"/>
  <c r="G138" i="3"/>
  <c r="G137" i="3"/>
  <c r="G136" i="3"/>
  <c r="G135" i="3"/>
  <c r="G134" i="3"/>
  <c r="G132" i="3"/>
  <c r="G139" i="3" s="1"/>
  <c r="H132" i="3" s="1"/>
  <c r="J132" i="3" s="1"/>
  <c r="K132" i="3" s="1"/>
  <c r="G133" i="3"/>
  <c r="G127" i="3"/>
  <c r="G126" i="3"/>
  <c r="G125" i="3"/>
  <c r="G124" i="3"/>
  <c r="G123" i="3"/>
  <c r="G122" i="3"/>
  <c r="G121" i="3"/>
  <c r="G128" i="3" s="1"/>
  <c r="H121" i="3" s="1"/>
  <c r="J121" i="3" s="1"/>
  <c r="K121" i="3" s="1"/>
  <c r="G116" i="3"/>
  <c r="G115" i="3"/>
  <c r="G114" i="3"/>
  <c r="G113" i="3"/>
  <c r="G117" i="3" s="1"/>
  <c r="H110" i="3" s="1"/>
  <c r="J110" i="3" s="1"/>
  <c r="K110" i="3" s="1"/>
  <c r="G112" i="3"/>
  <c r="G111" i="3"/>
  <c r="G110" i="3"/>
  <c r="G105" i="3"/>
  <c r="G104" i="3"/>
  <c r="G103" i="3"/>
  <c r="G102" i="3"/>
  <c r="G101" i="3"/>
  <c r="G100" i="3"/>
  <c r="G106" i="3" s="1"/>
  <c r="H99" i="3" s="1"/>
  <c r="J99" i="3" s="1"/>
  <c r="K99" i="3" s="1"/>
  <c r="G99" i="3"/>
  <c r="G94" i="3"/>
  <c r="G93" i="3"/>
  <c r="G92" i="3"/>
  <c r="G91" i="3"/>
  <c r="G90" i="3"/>
  <c r="G89" i="3"/>
  <c r="G95" i="3" s="1"/>
  <c r="H88" i="3" s="1"/>
  <c r="J88" i="3" s="1"/>
  <c r="K88" i="3" s="1"/>
  <c r="G88" i="3"/>
  <c r="G83" i="3"/>
  <c r="G82" i="3"/>
  <c r="G81" i="3"/>
  <c r="G80" i="3"/>
  <c r="G79" i="3"/>
  <c r="G78" i="3"/>
  <c r="G77" i="3"/>
  <c r="G84" i="3" s="1"/>
  <c r="H77" i="3" s="1"/>
  <c r="J77" i="3" s="1"/>
  <c r="K77" i="3" s="1"/>
  <c r="G72" i="3"/>
  <c r="G71" i="3"/>
  <c r="G70" i="3"/>
  <c r="G69" i="3"/>
  <c r="G68" i="3"/>
  <c r="G67" i="3"/>
  <c r="G66" i="3"/>
  <c r="G73" i="3" s="1"/>
  <c r="H66" i="3" s="1"/>
  <c r="J66" i="3" s="1"/>
  <c r="K66" i="3" s="1"/>
  <c r="G61" i="3"/>
  <c r="G62" i="3" s="1"/>
  <c r="H55" i="3" s="1"/>
  <c r="J55" i="3" s="1"/>
  <c r="K55" i="3" s="1"/>
  <c r="G60" i="3"/>
  <c r="G59" i="3"/>
  <c r="G58" i="3"/>
  <c r="G57" i="3"/>
  <c r="G56" i="3"/>
  <c r="G55" i="3"/>
  <c r="G39" i="3"/>
  <c r="G38" i="3"/>
  <c r="G37" i="3"/>
  <c r="G36" i="3"/>
  <c r="G35" i="3"/>
  <c r="G34" i="3"/>
  <c r="G33" i="3"/>
  <c r="G28" i="3"/>
  <c r="G27" i="3"/>
  <c r="G26" i="3"/>
  <c r="G29" i="3" s="1"/>
  <c r="H22" i="3" s="1"/>
  <c r="J22" i="3" s="1"/>
  <c r="K22" i="3" s="1"/>
  <c r="G25" i="3"/>
  <c r="G24" i="3"/>
  <c r="G23" i="3"/>
  <c r="G22" i="3"/>
  <c r="G17" i="3"/>
  <c r="G16" i="3"/>
  <c r="G15" i="3"/>
  <c r="G14" i="3"/>
  <c r="G13" i="3"/>
  <c r="G12" i="3"/>
  <c r="G11" i="3"/>
  <c r="B145" i="21"/>
  <c r="B144" i="21"/>
  <c r="B143" i="21"/>
  <c r="B142" i="21"/>
  <c r="B141" i="21"/>
  <c r="B140" i="21"/>
  <c r="B139" i="21"/>
  <c r="B138" i="21"/>
  <c r="B137" i="21"/>
  <c r="B136" i="21"/>
  <c r="B135" i="21"/>
  <c r="B134" i="21"/>
  <c r="B133" i="21"/>
  <c r="B132" i="21"/>
  <c r="B131" i="21"/>
  <c r="B130" i="21"/>
  <c r="B127" i="21"/>
  <c r="B128" i="21"/>
  <c r="B146" i="21" s="1"/>
  <c r="D122" i="25" s="1"/>
  <c r="F103" i="25" s="1"/>
  <c r="B129" i="21"/>
  <c r="B122" i="21"/>
  <c r="B121" i="21"/>
  <c r="B120" i="21"/>
  <c r="B119" i="21"/>
  <c r="B118" i="21"/>
  <c r="B117" i="21"/>
  <c r="B116" i="21"/>
  <c r="B115" i="21"/>
  <c r="B114" i="21"/>
  <c r="B113" i="21"/>
  <c r="B112" i="21"/>
  <c r="B111" i="21"/>
  <c r="B110" i="21"/>
  <c r="B109" i="21"/>
  <c r="B108" i="21"/>
  <c r="B123" i="21" s="1"/>
  <c r="D99" i="25" s="1"/>
  <c r="F80" i="25" s="1"/>
  <c r="B107" i="21"/>
  <c r="B106" i="21"/>
  <c r="B104" i="21"/>
  <c r="B105" i="21"/>
  <c r="B99" i="21"/>
  <c r="B98" i="21"/>
  <c r="B97" i="21"/>
  <c r="B96" i="21"/>
  <c r="B95" i="21"/>
  <c r="B94" i="21"/>
  <c r="B93" i="21"/>
  <c r="B92" i="21"/>
  <c r="B91" i="21"/>
  <c r="B90" i="21"/>
  <c r="B89" i="21"/>
  <c r="B88" i="21"/>
  <c r="B87" i="21"/>
  <c r="B86" i="21"/>
  <c r="B85" i="21"/>
  <c r="B84" i="21"/>
  <c r="B83" i="21"/>
  <c r="B100" i="21" s="1"/>
  <c r="D76" i="25" s="1"/>
  <c r="F57" i="25" s="1"/>
  <c r="B82" i="21"/>
  <c r="B81" i="21"/>
  <c r="B76" i="21"/>
  <c r="B75" i="21"/>
  <c r="B74" i="21"/>
  <c r="B73" i="21"/>
  <c r="B72" i="21"/>
  <c r="B71" i="21"/>
  <c r="B70" i="21"/>
  <c r="B69" i="21"/>
  <c r="B68" i="21"/>
  <c r="B67" i="21"/>
  <c r="B66" i="21"/>
  <c r="B65" i="21"/>
  <c r="B64" i="21"/>
  <c r="B63" i="21"/>
  <c r="B62" i="21"/>
  <c r="B61" i="21"/>
  <c r="B60" i="21"/>
  <c r="B59" i="21"/>
  <c r="B58" i="21"/>
  <c r="B77" i="21" s="1"/>
  <c r="D53" i="25" s="1"/>
  <c r="F34" i="25" s="1"/>
  <c r="B36" i="21"/>
  <c r="B37" i="21"/>
  <c r="B38" i="21"/>
  <c r="B39" i="21"/>
  <c r="B40" i="21"/>
  <c r="B41" i="21"/>
  <c r="B42" i="21"/>
  <c r="B43" i="21"/>
  <c r="B44" i="21"/>
  <c r="B45" i="21"/>
  <c r="B46" i="21"/>
  <c r="B47" i="21"/>
  <c r="B48" i="21"/>
  <c r="B49" i="21"/>
  <c r="B50" i="21"/>
  <c r="B51" i="21"/>
  <c r="B52" i="21"/>
  <c r="B53" i="21"/>
  <c r="B35" i="21"/>
  <c r="B54" i="21" s="1"/>
  <c r="D30" i="25" s="1"/>
  <c r="F11" i="25" s="1"/>
  <c r="E18" i="13"/>
  <c r="C18" i="13"/>
  <c r="E17" i="13"/>
  <c r="C17" i="13"/>
  <c r="E16" i="13"/>
  <c r="C16" i="13"/>
  <c r="E15" i="13"/>
  <c r="C15" i="13"/>
  <c r="E14" i="13"/>
  <c r="C14" i="13"/>
  <c r="E13" i="13"/>
  <c r="C13" i="13"/>
  <c r="E12" i="13"/>
  <c r="C12" i="13"/>
  <c r="E11" i="13"/>
  <c r="C11" i="13"/>
  <c r="S20" i="8"/>
  <c r="T20" i="8"/>
  <c r="R20" i="8"/>
  <c r="S19" i="8"/>
  <c r="T19" i="8"/>
  <c r="R19" i="8"/>
  <c r="S18" i="8"/>
  <c r="T18" i="8" s="1"/>
  <c r="R18" i="8"/>
  <c r="S17" i="8"/>
  <c r="T17" i="8"/>
  <c r="R17" i="8"/>
  <c r="S16" i="8"/>
  <c r="T16" i="8" s="1"/>
  <c r="R16" i="8"/>
  <c r="S15" i="8"/>
  <c r="T15" i="8"/>
  <c r="R15" i="8"/>
  <c r="S14" i="8"/>
  <c r="T14" i="8" s="1"/>
  <c r="S13" i="8"/>
  <c r="T13" i="8" s="1"/>
  <c r="R13" i="8"/>
  <c r="S12" i="8"/>
  <c r="T12" i="8"/>
  <c r="R12" i="8"/>
  <c r="S11" i="8"/>
  <c r="T11" i="8" s="1"/>
  <c r="R11" i="8"/>
  <c r="R34" i="24"/>
  <c r="R33" i="24"/>
  <c r="R32" i="24"/>
  <c r="R31" i="24"/>
  <c r="R30" i="24"/>
  <c r="R29" i="24"/>
  <c r="R28" i="24"/>
  <c r="R27" i="24"/>
  <c r="R23" i="24"/>
  <c r="R22" i="24"/>
  <c r="R21" i="24"/>
  <c r="R20" i="24"/>
  <c r="R19" i="24"/>
  <c r="R18" i="24"/>
  <c r="R17" i="24"/>
  <c r="R16" i="24"/>
  <c r="R15" i="24"/>
  <c r="R14" i="24"/>
  <c r="R13" i="24"/>
  <c r="R10" i="24"/>
  <c r="J16" i="20"/>
  <c r="J10" i="20"/>
  <c r="G40" i="3"/>
  <c r="H33" i="3" s="1"/>
  <c r="J33" i="3" s="1"/>
  <c r="K33" i="3" s="1"/>
  <c r="G18" i="3"/>
  <c r="H11" i="3" s="1"/>
  <c r="J11" i="3" s="1"/>
  <c r="K11" i="3" s="1"/>
  <c r="D11" i="1" l="1"/>
  <c r="B22" i="3"/>
  <c r="D13" i="1"/>
  <c r="B44" i="3"/>
  <c r="A11" i="13"/>
  <c r="A44" i="3"/>
  <c r="A22" i="3"/>
  <c r="A33" i="3"/>
  <c r="A11" i="3"/>
  <c r="B10" i="1"/>
  <c r="B11" i="3"/>
  <c r="D10" i="1"/>
  <c r="A11" i="26"/>
  <c r="D12" i="1"/>
  <c r="B14" i="26"/>
  <c r="B11" i="26"/>
</calcChain>
</file>

<file path=xl/comments1.xml><?xml version="1.0" encoding="utf-8"?>
<comments xmlns="http://schemas.openxmlformats.org/spreadsheetml/2006/main">
  <authors>
    <author>Muricio Pulido</author>
  </authors>
  <commentList>
    <comment ref="M10" authorId="0" shapeId="0">
      <text>
        <r>
          <rPr>
            <sz val="9"/>
            <color indexed="81"/>
            <rFont val="Tahoma"/>
            <family val="2"/>
          </rPr>
          <t>Si el indicador de efectividad da negativo, los controles y las acciones han sido efectivas para prevenir la materialización del riesgo. Si el indicador es positivo significa que los controles y las acciones no han sido efectivas y se hace necesario crear nuevos controles.</t>
        </r>
      </text>
    </comment>
  </commentList>
</comments>
</file>

<file path=xl/sharedStrings.xml><?xml version="1.0" encoding="utf-8"?>
<sst xmlns="http://schemas.openxmlformats.org/spreadsheetml/2006/main" count="1127" uniqueCount="400">
  <si>
    <r>
      <t xml:space="preserve">PROCESO: </t>
    </r>
    <r>
      <rPr>
        <sz val="11"/>
        <color indexed="8"/>
        <rFont val="Arial"/>
        <family val="2"/>
      </rPr>
      <t>GESTION INTEGRAL DE CALIDAD</t>
    </r>
  </si>
  <si>
    <t>Codigo:FOR-13-PRO-GIC-02</t>
  </si>
  <si>
    <t>Versión:</t>
  </si>
  <si>
    <t>FORMATO: CONTEXTO ESTRATEGICO</t>
  </si>
  <si>
    <t xml:space="preserve">Fecha: </t>
  </si>
  <si>
    <t>Pagina:</t>
  </si>
  <si>
    <t xml:space="preserve">CONTEXTO ESTRATEGICO </t>
  </si>
  <si>
    <t xml:space="preserve">PROCESO: </t>
  </si>
  <si>
    <t xml:space="preserve">OBJETIVO: </t>
  </si>
  <si>
    <t>FACTORES EXTERNOS</t>
  </si>
  <si>
    <t>CAUSAS</t>
  </si>
  <si>
    <t>FACTORES INTERNOS</t>
  </si>
  <si>
    <t>FACTORES DEL PROCESO</t>
  </si>
  <si>
    <t>PERSONAL: Capacidad del personal, políticas de manejo del talento humano, idoneidad.</t>
  </si>
  <si>
    <t>Interacción con otros procesos</t>
  </si>
  <si>
    <r>
      <t xml:space="preserve">PROCESO: </t>
    </r>
    <r>
      <rPr>
        <sz val="12"/>
        <color indexed="8"/>
        <rFont val="Arial"/>
        <family val="2"/>
      </rPr>
      <t>MEJORAMIENTO CONTINUO</t>
    </r>
  </si>
  <si>
    <t>Codigo:</t>
  </si>
  <si>
    <r>
      <t xml:space="preserve">FORMATO: </t>
    </r>
    <r>
      <rPr>
        <sz val="12"/>
        <color indexed="8"/>
        <rFont val="Arial"/>
        <family val="2"/>
      </rPr>
      <t>MAPA DE RIESGOS DE CORRUPCION</t>
    </r>
  </si>
  <si>
    <t>Fecha: DD_____MM_____AA______</t>
  </si>
  <si>
    <t>Matriz definicion del Riesgo de Corrupción</t>
  </si>
  <si>
    <t>descripcion del riesgo</t>
  </si>
  <si>
    <t>Accion y Omision</t>
  </si>
  <si>
    <t>Uso del Poder</t>
  </si>
  <si>
    <t>Desviar la gestión de lo público</t>
  </si>
  <si>
    <t>Beneficio Particular</t>
  </si>
  <si>
    <t>Solicitud y/o recibimiento de dadivas para el favoritismo de una decision</t>
  </si>
  <si>
    <t>si</t>
  </si>
  <si>
    <t>Tráfico de influencias y amiguismo en la celeredidad de respuesta de un tramite</t>
  </si>
  <si>
    <t>Cobro para la realizacion de un tramite o beneficiar una decision</t>
  </si>
  <si>
    <t>Uso indebido de la información que reposa en las bases de datos de la Secretaría</t>
  </si>
  <si>
    <t>Perdida, daño, alteracion o manipulación de documentos en el archivo de gestión y en el archivo  Urbanistico</t>
  </si>
  <si>
    <t xml:space="preserve">Versión: </t>
  </si>
  <si>
    <r>
      <t xml:space="preserve">FORMATO: </t>
    </r>
    <r>
      <rPr>
        <sz val="11"/>
        <color indexed="8"/>
        <rFont val="Arial"/>
        <family val="2"/>
      </rPr>
      <t>MAPA DE RIESGOS ADMINISTRATIVO</t>
    </r>
  </si>
  <si>
    <t>IDENTIFICACION DEL RIESGO</t>
  </si>
  <si>
    <t>Proceso</t>
  </si>
  <si>
    <t>Objetivo del proceso</t>
  </si>
  <si>
    <t>Que Puede Suceder?</t>
  </si>
  <si>
    <t>Cómo Puede Suceder?
(Causas)</t>
  </si>
  <si>
    <t>Cuándo puede Suceder?</t>
  </si>
  <si>
    <t>Consecuencia</t>
  </si>
  <si>
    <t>Descripción del Riesgo</t>
  </si>
  <si>
    <t>FORMATO: PRIORIZACION DE CAUSAS (Amenazas y Debilidades)</t>
  </si>
  <si>
    <t>PRIORIZACION DE CAUSAS (Amenazas y Debilidades)
CALIFIQUE DE 1 A 5  donde 1 es la menos importante</t>
  </si>
  <si>
    <t>No.</t>
  </si>
  <si>
    <t>CAUSAS (Amenazas y Debilidades)</t>
  </si>
  <si>
    <t>P1</t>
  </si>
  <si>
    <t>P2</t>
  </si>
  <si>
    <t>P3</t>
  </si>
  <si>
    <t>P4</t>
  </si>
  <si>
    <t>P5</t>
  </si>
  <si>
    <t>P6</t>
  </si>
  <si>
    <t>P7</t>
  </si>
  <si>
    <t>P8</t>
  </si>
  <si>
    <t>P9</t>
  </si>
  <si>
    <t>P10</t>
  </si>
  <si>
    <t>P11</t>
  </si>
  <si>
    <t>P12</t>
  </si>
  <si>
    <t>P13</t>
  </si>
  <si>
    <t>P14</t>
  </si>
  <si>
    <t>P15</t>
  </si>
  <si>
    <t>TOTAL</t>
  </si>
  <si>
    <t>PROMEDIO</t>
  </si>
  <si>
    <t>FORMATO: MATRIZ DOFA</t>
  </si>
  <si>
    <t xml:space="preserve">
MATRIZ DOFA
IDENTIFICACION DE FACTORES 
Y
DEFINICION DE ESTRATEGIAS
</t>
  </si>
  <si>
    <t>NEGATIVOS</t>
  </si>
  <si>
    <t>POSITIVOS</t>
  </si>
  <si>
    <t>DEBILIDADES (D)</t>
  </si>
  <si>
    <t>FORTALEZAS (F)</t>
  </si>
  <si>
    <t>OPORTUNIDADES (O)</t>
  </si>
  <si>
    <r>
      <t xml:space="preserve">ESTRATEGIA DO (SUPERVIVENCIA)
</t>
    </r>
    <r>
      <rPr>
        <b/>
        <sz val="11"/>
        <color theme="1"/>
        <rFont val="Calibri"/>
        <family val="2"/>
        <scheme val="minor"/>
      </rPr>
      <t>consiste en contrarrestar Debilidades por medio de Oportunidades.</t>
    </r>
  </si>
  <si>
    <r>
      <t xml:space="preserve">ESTRATEGIA FO (CRECIMIENTO)
</t>
    </r>
    <r>
      <rPr>
        <b/>
        <sz val="11"/>
        <color theme="1"/>
        <rFont val="Calibri"/>
        <family val="2"/>
        <scheme val="minor"/>
      </rPr>
      <t>Utilizar fortalezas para optimizar oportunidades.</t>
    </r>
  </si>
  <si>
    <t>AMENAZAS (A)</t>
  </si>
  <si>
    <r>
      <t xml:space="preserve">ESTRATEGIA DA (CONTINGENCIA)
</t>
    </r>
    <r>
      <rPr>
        <b/>
        <sz val="11"/>
        <color theme="1"/>
        <rFont val="Calibri"/>
        <family val="2"/>
        <scheme val="minor"/>
      </rPr>
      <t>Cuando el riesgo se materialice a partir de la combinación de debilidades
con amenazas, para formular acciones de contingencia.</t>
    </r>
  </si>
  <si>
    <r>
      <t xml:space="preserve">ESTRATEGIA FA (SUPERVIVENCIA)
</t>
    </r>
    <r>
      <rPr>
        <b/>
        <sz val="11"/>
        <color theme="1"/>
        <rFont val="Calibri"/>
        <family val="2"/>
        <scheme val="minor"/>
      </rPr>
      <t>Utilizar fortalezas para contrarrestar amenazas</t>
    </r>
    <r>
      <rPr>
        <b/>
        <sz val="14"/>
        <color theme="1"/>
        <rFont val="Calibri"/>
        <family val="2"/>
        <scheme val="minor"/>
      </rPr>
      <t xml:space="preserve">
</t>
    </r>
  </si>
  <si>
    <t>FORMATO: IDENTIFICACION DE RIESGOS</t>
  </si>
  <si>
    <t>Riesgo</t>
  </si>
  <si>
    <t>Acción u Omisión</t>
  </si>
  <si>
    <t>Uso del poder</t>
  </si>
  <si>
    <t>Desviar la Gestión de lo Público</t>
  </si>
  <si>
    <t>Beneficio Privado</t>
  </si>
  <si>
    <t>Clasificación</t>
  </si>
  <si>
    <r>
      <t>FORMATO: DESCRIPCION DEL RIESGO</t>
    </r>
    <r>
      <rPr>
        <sz val="11"/>
        <color indexed="8"/>
        <rFont val="Arial"/>
        <family val="2"/>
      </rPr>
      <t xml:space="preserve"> </t>
    </r>
  </si>
  <si>
    <t>DESCRIPCION DEL RIESGO</t>
  </si>
  <si>
    <t>Descripción</t>
  </si>
  <si>
    <t xml:space="preserve"> Clasificación</t>
  </si>
  <si>
    <t>Causas</t>
  </si>
  <si>
    <t>Consecuencias</t>
  </si>
  <si>
    <t xml:space="preserve">Seleccione </t>
  </si>
  <si>
    <t xml:space="preserve">Codigo:                                  </t>
  </si>
  <si>
    <t>FORMATO:DETERMINACION  DE LA PROBABILIDAD</t>
  </si>
  <si>
    <t>DETERMINACION DE LA PROBABILIDAD</t>
  </si>
  <si>
    <t>PRIORIZACION DE LA PROBABILIDAD
(Califique de 1 a 5 , de acuerdo con la tabla de criterios</t>
  </si>
  <si>
    <t>Nivel</t>
  </si>
  <si>
    <t xml:space="preserve">Codigo:                        </t>
  </si>
  <si>
    <t>FORMATO: DETERMINACION DEL IMPACTO DE RIESGOS DE GESTION</t>
  </si>
  <si>
    <t>Fecha:</t>
  </si>
  <si>
    <t>RIESGO</t>
  </si>
  <si>
    <t>NIVELES</t>
  </si>
  <si>
    <t>Impacto (Consecuencias)</t>
  </si>
  <si>
    <t>Cuantitativo</t>
  </si>
  <si>
    <t>Cualitativo</t>
  </si>
  <si>
    <t>Seleccione</t>
  </si>
  <si>
    <t>FORMATO: DETERMINACION DEL IMPACTO RIESGOS DE CORRUPCION</t>
  </si>
  <si>
    <t>RIESGO DE CORRUPCION</t>
  </si>
  <si>
    <t>SI EL RIESGO DE CORRUPCION SE MATERIALIZA PODRIA…</t>
  </si>
  <si>
    <t>RESPUESTA (MARQUE CON X)</t>
  </si>
  <si>
    <t>NIVEL DE IMPACTO</t>
  </si>
  <si>
    <t>SI</t>
  </si>
  <si>
    <t>NO</t>
  </si>
  <si>
    <t>1 ¿Afectar al grupo de funcionarios del proceso?</t>
  </si>
  <si>
    <t xml:space="preserve">2 ¿Afectar el cumplimiento de metas y objetivos de la dependencia? </t>
  </si>
  <si>
    <t xml:space="preserve">3 ¿Afectar el cumplimiento de misión de la Entidad? </t>
  </si>
  <si>
    <t xml:space="preserve">4 ¿Afectar el cumplimiento de la misión del sector al que pertenece la Entidad? </t>
  </si>
  <si>
    <t xml:space="preserve">5 ¿Generar pérdida de confianza de la Entidad, afectando su reputación? </t>
  </si>
  <si>
    <t xml:space="preserve">6 ¿Generar pérdida de recursos económicos? </t>
  </si>
  <si>
    <t xml:space="preserve">7 ¿Afectar la generación de los productos o la prestación de servicios? </t>
  </si>
  <si>
    <t>8 ¿Dar lugar al detrimento de calidad de vida de la comunidad por la pérdida del bien o servicios o los recursos públicos?</t>
  </si>
  <si>
    <t xml:space="preserve">9 ¿Generar pérdida de información de la Entidad? </t>
  </si>
  <si>
    <t xml:space="preserve">10 ¿Generar intervención de los órganos de control, de la Fiscalía, u otro ente? </t>
  </si>
  <si>
    <t xml:space="preserve">11 ¿Dar lugar a procesos sancionatorios? </t>
  </si>
  <si>
    <t xml:space="preserve">12 ¿Dar lugar a procesos disciplinarios? </t>
  </si>
  <si>
    <t xml:space="preserve">13 ¿Dar lugar a procesos fiscales? </t>
  </si>
  <si>
    <t>14 ¿Dar lugar a procesos penales</t>
  </si>
  <si>
    <t xml:space="preserve">15 ¿Generar pérdida de credibilidad del sector? </t>
  </si>
  <si>
    <t xml:space="preserve">16 ¿Ocasionar lesiones físicas o pérdida de vidas humanas? </t>
  </si>
  <si>
    <t xml:space="preserve">17 ¿Afectar la imagen regional? </t>
  </si>
  <si>
    <t xml:space="preserve">18 ¿Afectar la imagen nacional? </t>
  </si>
  <si>
    <t xml:space="preserve">19 ¿Generar daño ambiental? </t>
  </si>
  <si>
    <t>Versión:02</t>
  </si>
  <si>
    <t>Fecha: 2018/07/30</t>
  </si>
  <si>
    <t>GRAFICO DE UBICACIÓN EN LA ZONA DE RIESGO</t>
  </si>
  <si>
    <t>RIESGO:</t>
  </si>
  <si>
    <t>ZONA DE RIESGO</t>
  </si>
  <si>
    <t>PROBABILIDAD DE OCURRENCIA</t>
  </si>
  <si>
    <t>EXTREMA</t>
  </si>
  <si>
    <t>Casi Seguro</t>
  </si>
  <si>
    <t>ALTA</t>
  </si>
  <si>
    <t>Probable</t>
  </si>
  <si>
    <t>MODERADA</t>
  </si>
  <si>
    <t>Posible</t>
  </si>
  <si>
    <t>BAJA</t>
  </si>
  <si>
    <t>Rara Vez</t>
  </si>
  <si>
    <t>Insignificante</t>
  </si>
  <si>
    <t>Menor</t>
  </si>
  <si>
    <t>Moderado</t>
  </si>
  <si>
    <t>Mayor</t>
  </si>
  <si>
    <t>Catastrófico</t>
  </si>
  <si>
    <t>IMPACTO</t>
  </si>
  <si>
    <t>Fecha: 201/07/30</t>
  </si>
  <si>
    <t>DEFINICION RIESGO</t>
  </si>
  <si>
    <t>X</t>
  </si>
  <si>
    <t>NA</t>
  </si>
  <si>
    <t>TIPOLOGIA</t>
  </si>
  <si>
    <t>Estratégico</t>
  </si>
  <si>
    <t>Gerencial</t>
  </si>
  <si>
    <t>Operativo</t>
  </si>
  <si>
    <t>Financiero</t>
  </si>
  <si>
    <t>Tecnológico</t>
  </si>
  <si>
    <t>Cumplimiento</t>
  </si>
  <si>
    <t>Imagen o Reputación</t>
  </si>
  <si>
    <t>Corrupción</t>
  </si>
  <si>
    <t>Seguridad Digital</t>
  </si>
  <si>
    <t>5. CATASTROFICO</t>
  </si>
  <si>
    <t>4. MAYOR</t>
  </si>
  <si>
    <t>3. MODERADO</t>
  </si>
  <si>
    <t>2. MENOR</t>
  </si>
  <si>
    <t>1. INSIGNIFICANTE</t>
  </si>
  <si>
    <t>CATASTROFICO</t>
  </si>
  <si>
    <t xml:space="preserve">* Interrupción de las operaciones de la Entidad por más de cinco (5) días.
* Intervención por parte de un ente de control u otro ente regulador.
* Pérdida de Información crítica para la entidad que no se puede recuperar.
* Incumplimiento en las metas y objetivos institucionales afectando de forma grave la ejecución presupuestal.
* Imagen institucional afectada en el orden nacional o regional por actos o hechos de corrupción </t>
  </si>
  <si>
    <t>* Impacto que afecte la ejecución presupuestal en un valor ≥50%
* Pérdida de cobertura en la prestación de los servicios de la entidad ≥50%.
* Pago de indemnizaciones a terceros por acciones legales que pueden afectar el presupuesto total de la entidad en un valor ≥50%
* Pago de sanciones económicas por incumplimiento en la normatividad aplicable ante un ente regulador, las cuales afectan en un valor ≥50% del presupuesto general de la  entidad.</t>
  </si>
  <si>
    <t>MAYOR</t>
  </si>
  <si>
    <t>* Interrupción de las operaciones de la Entidad por más de dos (2) días.
* Pérdida de información crítica que puede ser recuperada de forma parcial o incompleta.
* Sanción por parte del ente de control u otro ente regulador.
* Incumplimiento en las metas y objetivos institucionales afectando el cumplimiento en las metas de gobierno.
* Imagen institucional afectada en el orden nacional o regional por incumplimientos en la prestación del servicio a los usuarios o ciudadanos.</t>
  </si>
  <si>
    <t>* Impacto que afecte la ejecución presupuestal en un valor ≥20%
* Pérdida de cobertura en la prestación de los servicios de la entidad ≥20%.
* Pago de indemnizaciones a terceros por acciones legales que pueden afectar el presupuesto total de la entidad en un valor ≥20%
* Pago de sanciones económicas por incumplimiento en la normatividad aplicable ante un ente regulador, las cuales afectan en un valor ≥20% del presupuesto general de la entidad.</t>
  </si>
  <si>
    <t>MODERADO</t>
  </si>
  <si>
    <t>* Interrupción de las operaciones de la Entidad por un (1) día.
* Reclamaciones o quejas de los usuarios que podrían implicar una denuncia ante los entes reguladores o una demanda de largo alcance para la entidad.
* Inoportunidad en la información ocasionando retrasos en la atención a los usuarios.
* Reproceso de actividades y aumento de carga operativa.
* Imagen institucional afectada en el orden nacional o regional por retrasos en la prestación del servicio a los usuarios o ciudadanos.
* Investigaciones penales, fiscales o disciplinarias.</t>
  </si>
  <si>
    <t>* Impacto que afecte la ejecución presupuestal en un valor ≥5%
* Pérdida de cobertura en la prestación de los servicios de la entidad ≥10%.
* Pago de indemnizaciones a terceros por acciones legales que pueden afectar el presupuesto total de la entidad en un valor ≥5%
* Pago de sanciones económicas por incumplimiento en la normatividad aplicable ante un ente regulador, las cuales afectan en un valor ≥5% del presupuesto general de la entidad.</t>
  </si>
  <si>
    <t>MENOR</t>
  </si>
  <si>
    <t>* Interrupción de las operaciones de la Entidad por algunas horas.
* Reclamaciones o quejas de los usuarios que implican investigaciones internas disciplinarias.
* Imagen institucional afectada localmente por retrasos en la prestación del servicio a los usuarios o ciudadanos.</t>
  </si>
  <si>
    <t>* Impacto que afecte la ejecución presupuestal en un valor ≥1%
* Pérdida de cobertura en la prestación de los servicios de la entidad ≥5%.
* Pago de indemnizaciones a terceros por acciones legales que pueden afectar el presupuesto total de la entidad en un valor ≥1%
* Pago de sanciones económicas por incumplimiento en la normatividad aplicable ante un ente regulador, las cuales afectan en un valor ≥1%del presupuesto general de la entidad.</t>
  </si>
  <si>
    <t>INSIGNIFICANTE</t>
  </si>
  <si>
    <t>* No hay interrupción de las operaciones de la entidad.
* No se generan sanciones económicas o administrativas.
* No se afecta la imagen institucional de forma significativa</t>
  </si>
  <si>
    <t>* Impacto que afecte la ejecución presupuestal en un valor ≥0,5%
* Pérdida de cobertura en la prestación de los servicios de la entidad ≥1%.
* Pago de indemnizaciones a terceros por acciones legales que pueden afectar el presupuesto total de la entidad en un valor ≥0,5%
* Pago de sanciones económicas por incumplimiento en la normatividad aplicable ante un ente regulador, las cuales afectan en un valor ≥0,5%del presupuesto general de la entidad.</t>
  </si>
  <si>
    <t>RIESGO 1</t>
  </si>
  <si>
    <t>RESPUESTA SI O NO</t>
  </si>
  <si>
    <t>total</t>
  </si>
  <si>
    <t>riesgo 2</t>
  </si>
  <si>
    <t>riesgo 3</t>
  </si>
  <si>
    <t>riesgo 4</t>
  </si>
  <si>
    <t>RESPUESTA CONTROLES</t>
  </si>
  <si>
    <t>RESPONSABLE</t>
  </si>
  <si>
    <t>Seleccionar</t>
  </si>
  <si>
    <t>Asignado</t>
  </si>
  <si>
    <t>No Asignado</t>
  </si>
  <si>
    <t>Adecuado</t>
  </si>
  <si>
    <t>Inadecuado</t>
  </si>
  <si>
    <t>PERIODICIDAD</t>
  </si>
  <si>
    <t>Oportuna</t>
  </si>
  <si>
    <t>Inoportuna</t>
  </si>
  <si>
    <t>PROPOSITO</t>
  </si>
  <si>
    <t>Prevenir</t>
  </si>
  <si>
    <t>Detectar</t>
  </si>
  <si>
    <t>No es un Control</t>
  </si>
  <si>
    <t>COMO SE REALIZA</t>
  </si>
  <si>
    <t>Confiable</t>
  </si>
  <si>
    <t>No confiable</t>
  </si>
  <si>
    <t>OBSERVACIONES</t>
  </si>
  <si>
    <t>Se investigan y se resuelven oportunamente</t>
  </si>
  <si>
    <t>No se investigan y resuelven oportunamente</t>
  </si>
  <si>
    <t>EVIDENCIA</t>
  </si>
  <si>
    <t>Completa</t>
  </si>
  <si>
    <t>Incompleta</t>
  </si>
  <si>
    <t>No existe</t>
  </si>
  <si>
    <t>EJECUCION</t>
  </si>
  <si>
    <t>Fuerte (Siempre se Ejecuta)</t>
  </si>
  <si>
    <t>Moderado (Algunas veces se ejecuta)</t>
  </si>
  <si>
    <t>Débil (No se ejecuta)</t>
  </si>
  <si>
    <t>FORMATO: EVALUACION DE CONTROLES</t>
  </si>
  <si>
    <t>DESCRIPCION DEL CONTROL</t>
  </si>
  <si>
    <t xml:space="preserve">EVALUACION DEL DISEÑO DEL CONTROL </t>
  </si>
  <si>
    <t>EVALUACION A LA EJECUCION</t>
  </si>
  <si>
    <t>Solidez individual de cada
control fuerte:100
moderado:50
debil:0</t>
  </si>
  <si>
    <t>Aplica plan de
acción para
fortalecer el control
Sí / NO</t>
  </si>
  <si>
    <t>CRITERIO DE EVALUACION</t>
  </si>
  <si>
    <t>ASPECTO A EVALUAR EN EL DISEÑO DEL CONTROL</t>
  </si>
  <si>
    <t>OPCIONES DE RESPUESTA</t>
  </si>
  <si>
    <t>PESO EN LA EVALUACION</t>
  </si>
  <si>
    <t>CALIFICACION DEL DISEÑO DEL CONTROL</t>
  </si>
  <si>
    <t>El control se ejecuta de manera consistente por los responsables.
(EJECUCIÓN)</t>
  </si>
  <si>
    <t>1. Responsable</t>
  </si>
  <si>
    <t>¿Existe un responsable asignado a la ejecución del control?</t>
  </si>
  <si>
    <t>¿El responsable tiene la autoridad y adecuada segregación de funciones en la ejecución del control?</t>
  </si>
  <si>
    <t>2. Periodicidad</t>
  </si>
  <si>
    <t>¿La oportunidad en que se ejecuta el control ayuda a prevenir la mitigación del riesgo o a detectar la materialización del riesgo de manera oportuna?</t>
  </si>
  <si>
    <t>3. Propósito</t>
  </si>
  <si>
    <t>¿Las actividades que se desarrollan en el control realmente buscan por si sola prevenir o detectar las causas que pueden dar origen al riesgo, ejemplo Verificar, Validar,Cotejar, Comparar, Revisar, etc.?</t>
  </si>
  <si>
    <t>4. Cómo se realiza la actividad de control</t>
  </si>
  <si>
    <t>¿La fuente de información que se utiliza en el desarrollo del control es información confiable que permita mitigar el riesgo?.</t>
  </si>
  <si>
    <t>5. Qué pasa con las observaciones o desviaciones</t>
  </si>
  <si>
    <t>¿Las observaciones, desviaciones o diferencias identificadas como resultados de la ejecución del control son investigadas y resueltas de manera oportuna?</t>
  </si>
  <si>
    <t>6. Evidencia de la ejecución del control</t>
  </si>
  <si>
    <t>¿Se deja evidencia o rastro de la ejecución del control, que permita a cualquier tercero con la evidencia, llegar a la misma conclusión?.</t>
  </si>
  <si>
    <t>R#-C#</t>
  </si>
  <si>
    <t>CALIFICACION DEL DISEÑO</t>
  </si>
  <si>
    <t>FORMATO: EVALUACION SOLIDEZ  DEL CONJUNTO DE CONTROLES</t>
  </si>
  <si>
    <t>CAUSA</t>
  </si>
  <si>
    <t>CALIFICACION DE LA EJECUCION DEL CONTROL</t>
  </si>
  <si>
    <t>SOLIDEZ INDIVIDUAL DEL CONTROL 
control Fuerte:100
Moderado:50
Débil:0</t>
  </si>
  <si>
    <t>SOLIDEZ DEL CONJUNTO DE CONTROLES</t>
  </si>
  <si>
    <t xml:space="preserve">PROMEDIO </t>
  </si>
  <si>
    <t>PROCESO: GESTION INTEGRAL DE CALIDAD</t>
  </si>
  <si>
    <t>FORMATO: MAPA Y PLAN DE TRATAMIENTO DE RIESGOS</t>
  </si>
  <si>
    <t>ENTIDAD</t>
  </si>
  <si>
    <t>MISION</t>
  </si>
  <si>
    <t>PROCESO Y OBJETIVO</t>
  </si>
  <si>
    <t xml:space="preserve">Riesgo </t>
  </si>
  <si>
    <t>Probabilidad</t>
  </si>
  <si>
    <t>Impacto</t>
  </si>
  <si>
    <t>Riesgo Residual</t>
  </si>
  <si>
    <t>Opción de Manejo</t>
  </si>
  <si>
    <t>Actividad de Control</t>
  </si>
  <si>
    <t>Soporte</t>
  </si>
  <si>
    <t>Responsable</t>
  </si>
  <si>
    <t>Tiempo</t>
  </si>
  <si>
    <t>Indicador</t>
  </si>
  <si>
    <t>GESTIÓN</t>
  </si>
  <si>
    <t>Improbable</t>
  </si>
  <si>
    <t>REDUCIR</t>
  </si>
  <si>
    <t>DESCRIPCION DEL CONTROL  -  Plan Anual de Auditoría</t>
  </si>
  <si>
    <t>e</t>
  </si>
  <si>
    <t>ACCIÓN DE CONTINGENCIA</t>
  </si>
  <si>
    <t>ALCALDÍA DE IBAGUÉ</t>
  </si>
  <si>
    <t>La Alcaldía de Ibagué como entidad pública del orden territorial, garantiza las condiciones y los recursos económicos y humanos, necesarios para la oportuna prestación de los servicios que promueven el desarrollo social, económico, cultural, ambiental y del territorio, a partir de la implementación de planes y programas que fomentan el adecuado ejercicio de los derechos humanos, la equidad y la justicia, con una Administración transparente y efectiva de los recursos públicos.</t>
  </si>
  <si>
    <t>GESTIÓN DEL SERVICIO Y ATENCIÓN AL CIUDADANO</t>
  </si>
  <si>
    <t>ATENDER, ORIENTAR Y EVALUAR CONTINUAMENTE DE MANERA EFICIENTE, EFICAZ Y EFECTIVA, LAS DIFERENTES SOLICITUDES DE LA CIUDADANÍA, EN EL MARCO DE SUS REQUISITOS Y NECESIDADES, CON EL FIN DE ALCANZAR UN GRADO DE SATISFACCIÓN DEL CIUDADANO NO MENOR DEL 90%, FRENTE A LOS SERVICIOS Y LA ATENCIÓN PRESTADA EN LA ADMINISTRACIÓN MUNICIPAL.</t>
  </si>
  <si>
    <t>Legales y Reglamentarios</t>
  </si>
  <si>
    <t>Constantes cambios y actualizaciones normativas</t>
  </si>
  <si>
    <t>Políticos</t>
  </si>
  <si>
    <t>Credibilidad de la Institucionalidad</t>
  </si>
  <si>
    <t>Cambio de gobierno</t>
  </si>
  <si>
    <t>Sociales y Culturales</t>
  </si>
  <si>
    <t>Grado de satisfacción del ciudadano frente a los servicios y atención prestada por la entidad</t>
  </si>
  <si>
    <t>Idiosincrasia de los ciudadanos</t>
  </si>
  <si>
    <t>Tecnológicos</t>
  </si>
  <si>
    <t>Gobierno en Línea</t>
  </si>
  <si>
    <t>Avances Tecnológicos</t>
  </si>
  <si>
    <t>Baja competencia del personal frente al manejo de las PQRS, orientación y atención al ciudadano</t>
  </si>
  <si>
    <t>Inadecuada selección y baja disponibilidad de personal</t>
  </si>
  <si>
    <t xml:space="preserve"> Insuficientes capacitación del personal</t>
  </si>
  <si>
    <t>Políticas  de manejo del talento humano (Personal de contrato realizando actividades de atención al ciudadano)</t>
  </si>
  <si>
    <t>Falta de comportamientos de integridad de lo público del Servidor que recibe la PQRS</t>
  </si>
  <si>
    <t>Estratégicos</t>
  </si>
  <si>
    <t xml:space="preserve">Ausencia de direccionamiento estratégico, liderazgo y trabajo en equipo </t>
  </si>
  <si>
    <t>Procesos-Operativos</t>
  </si>
  <si>
    <t>Demora en la respuesta en los términos establecidos por la ley de algunas unidades administrativas a las PQRS realizadas por los ciudadanos</t>
  </si>
  <si>
    <t>Demora en el direcionamiento de las PQRS para su respectivas respuestas</t>
  </si>
  <si>
    <t>Falta de seguimiento a las respuestas de las PQRS formuladas a la entidad</t>
  </si>
  <si>
    <t xml:space="preserve">Errores en la clasificiación del tipo de petición y remisión a la unidad administrativa competente </t>
  </si>
  <si>
    <t>Financieros</t>
  </si>
  <si>
    <t>Bajo presupuesto de funcionamiento.</t>
  </si>
  <si>
    <t xml:space="preserve">Falta de Infraestructura, capacidad instalada </t>
  </si>
  <si>
    <t xml:space="preserve">Integridad de datos, disponibilidad de datos y sistemas, </t>
  </si>
  <si>
    <t>Tecnología</t>
  </si>
  <si>
    <t xml:space="preserve">Bajo nivel de integración de los sistemas computarizados. </t>
  </si>
  <si>
    <t>Comunicación Interna</t>
  </si>
  <si>
    <t>Baja efectividad y fluidez en los canales de información, necesarios para el desarrollo de las operaciones</t>
  </si>
  <si>
    <t>Baja articulación y relación con todos los procesos en cuanto a proveedores, entradas y salidas.</t>
  </si>
  <si>
    <t>Responsables de Proceso</t>
  </si>
  <si>
    <t>Bajo grado de autoridad y responsabilidad de los funcionarios frente al proceso.</t>
  </si>
  <si>
    <t>Comunicación entre los Procesos</t>
  </si>
  <si>
    <t>Baja efectividad en los flujos de información determinados en la interacción de los procesos.</t>
  </si>
  <si>
    <t>Diseño del Proceso</t>
  </si>
  <si>
    <t xml:space="preserve">Actividades que no guardan relación con el objetivo y alcance del proceso. </t>
  </si>
  <si>
    <r>
      <rPr>
        <b/>
        <sz val="11"/>
        <rFont val="Arial"/>
        <family val="2"/>
      </rPr>
      <t xml:space="preserve">1) </t>
    </r>
    <r>
      <rPr>
        <sz val="11"/>
        <rFont val="Arial"/>
      </rPr>
      <t>Baja competencia del personal frente al manejo de las PQRS, orientación y atención al ciudadano</t>
    </r>
  </si>
  <si>
    <r>
      <rPr>
        <b/>
        <sz val="11"/>
        <rFont val="Arial"/>
        <family val="2"/>
      </rPr>
      <t xml:space="preserve">2) </t>
    </r>
    <r>
      <rPr>
        <sz val="11"/>
        <rFont val="Arial"/>
      </rPr>
      <t>Inadecuada selección y baja disponibilidad de personal</t>
    </r>
  </si>
  <si>
    <r>
      <rPr>
        <b/>
        <sz val="11"/>
        <rFont val="Arial"/>
        <family val="2"/>
      </rPr>
      <t xml:space="preserve">3) </t>
    </r>
    <r>
      <rPr>
        <sz val="11"/>
        <rFont val="Arial"/>
      </rPr>
      <t xml:space="preserve"> Insuficientes capacitación del personal</t>
    </r>
  </si>
  <si>
    <r>
      <rPr>
        <b/>
        <sz val="11"/>
        <rFont val="Arial"/>
        <family val="2"/>
      </rPr>
      <t xml:space="preserve">4) </t>
    </r>
    <r>
      <rPr>
        <sz val="11"/>
        <rFont val="Arial"/>
      </rPr>
      <t>Políticas  de manejo del talento humano (Personal de contrato realizando actividades de atención al ciudadano)</t>
    </r>
  </si>
  <si>
    <r>
      <rPr>
        <b/>
        <sz val="11"/>
        <rFont val="Arial"/>
        <family val="2"/>
      </rPr>
      <t xml:space="preserve">5) </t>
    </r>
    <r>
      <rPr>
        <sz val="11"/>
        <rFont val="Arial"/>
      </rPr>
      <t>Falta de comportamientos de integridad de lo público del Servidor que recibe la PQRS</t>
    </r>
  </si>
  <si>
    <r>
      <rPr>
        <b/>
        <sz val="11"/>
        <rFont val="Arial"/>
        <family val="2"/>
      </rPr>
      <t xml:space="preserve">6) </t>
    </r>
    <r>
      <rPr>
        <sz val="11"/>
        <rFont val="Arial"/>
      </rPr>
      <t xml:space="preserve">Ausencia de direccionamiento estratégico, liderazgo y trabajo en equipo </t>
    </r>
  </si>
  <si>
    <r>
      <rPr>
        <b/>
        <sz val="11"/>
        <rFont val="Arial"/>
        <family val="2"/>
      </rPr>
      <t xml:space="preserve">7) </t>
    </r>
    <r>
      <rPr>
        <sz val="11"/>
        <rFont val="Arial"/>
      </rPr>
      <t>Demora en la respuesta en los términos establecidos por la ley de algunas unidades administrativas a las PQRS realizadas por los ciudadanos</t>
    </r>
  </si>
  <si>
    <r>
      <rPr>
        <b/>
        <sz val="11"/>
        <rFont val="Arial"/>
        <family val="2"/>
      </rPr>
      <t xml:space="preserve">8) </t>
    </r>
    <r>
      <rPr>
        <sz val="11"/>
        <rFont val="Arial"/>
      </rPr>
      <t>Demora en el direcionamiento de las PQRS para su respectivas respuestas</t>
    </r>
  </si>
  <si>
    <r>
      <rPr>
        <b/>
        <sz val="11"/>
        <rFont val="Arial"/>
        <family val="2"/>
      </rPr>
      <t xml:space="preserve">9) </t>
    </r>
    <r>
      <rPr>
        <sz val="11"/>
        <rFont val="Arial"/>
      </rPr>
      <t>Falta de seguimiento a las respuestas de las PQRS formuladas a la entidad</t>
    </r>
  </si>
  <si>
    <r>
      <rPr>
        <b/>
        <sz val="11"/>
        <rFont val="Arial"/>
        <family val="2"/>
      </rPr>
      <t>10)</t>
    </r>
    <r>
      <rPr>
        <sz val="11"/>
        <rFont val="Arial"/>
      </rPr>
      <t xml:space="preserve"> Errores en la clasificiación del tipo de petición y remisión a la unidad administrativa competente </t>
    </r>
  </si>
  <si>
    <r>
      <rPr>
        <b/>
        <sz val="11"/>
        <rFont val="Arial"/>
        <family val="2"/>
      </rPr>
      <t xml:space="preserve">11) </t>
    </r>
    <r>
      <rPr>
        <sz val="11"/>
        <rFont val="Arial"/>
      </rPr>
      <t>Bajo presupuesto de funcionamiento</t>
    </r>
  </si>
  <si>
    <r>
      <t xml:space="preserve">12) </t>
    </r>
    <r>
      <rPr>
        <sz val="11"/>
        <rFont val="Arial"/>
      </rPr>
      <t xml:space="preserve">Falta de Infraestructura, capacidad instalada </t>
    </r>
  </si>
  <si>
    <r>
      <t xml:space="preserve">14) </t>
    </r>
    <r>
      <rPr>
        <sz val="11"/>
        <rFont val="Arial"/>
      </rPr>
      <t>Bajo nivel de integración de los sistemas computarizados</t>
    </r>
  </si>
  <si>
    <r>
      <t xml:space="preserve">13) </t>
    </r>
    <r>
      <rPr>
        <sz val="11"/>
        <rFont val="Arial"/>
      </rPr>
      <t>Integridad de datos, disponibilidad de datos y sistemas</t>
    </r>
  </si>
  <si>
    <r>
      <t xml:space="preserve">15) </t>
    </r>
    <r>
      <rPr>
        <sz val="11"/>
        <rFont val="Arial"/>
      </rPr>
      <t>Baja efectividad y fluidez en los canales de información, necesarios para el desarrollo de las operaciones</t>
    </r>
  </si>
  <si>
    <r>
      <t xml:space="preserve">16) </t>
    </r>
    <r>
      <rPr>
        <sz val="11"/>
        <rFont val="Arial"/>
      </rPr>
      <t>Baja articulación y relación con todos los procesos en cuanto a proveedores, entradas y salidas.</t>
    </r>
  </si>
  <si>
    <r>
      <t xml:space="preserve">18) </t>
    </r>
    <r>
      <rPr>
        <sz val="11"/>
        <rFont val="Arial"/>
      </rPr>
      <t>Bajo grado de autoridad y responsabilidad de los funcionarios frente al proceso.</t>
    </r>
  </si>
  <si>
    <r>
      <t xml:space="preserve">19) </t>
    </r>
    <r>
      <rPr>
        <sz val="11"/>
        <rFont val="Arial"/>
      </rPr>
      <t>Baja efectividad en los flujos de información determinados en la interacción de los procesos.</t>
    </r>
  </si>
  <si>
    <r>
      <t xml:space="preserve">20) </t>
    </r>
    <r>
      <rPr>
        <sz val="11"/>
        <rFont val="Arial"/>
      </rPr>
      <t>Actividades que no guardan relación con el objetivo y alcance del proceso</t>
    </r>
  </si>
  <si>
    <r>
      <rPr>
        <b/>
        <sz val="11"/>
        <rFont val="Arial"/>
        <family val="2"/>
      </rPr>
      <t>1)</t>
    </r>
    <r>
      <rPr>
        <sz val="11"/>
        <rFont val="Arial"/>
      </rPr>
      <t xml:space="preserve"> Compromiso laboral 
</t>
    </r>
  </si>
  <si>
    <r>
      <rPr>
        <b/>
        <sz val="11"/>
        <rFont val="Arial"/>
        <family val="2"/>
      </rPr>
      <t>3)</t>
    </r>
    <r>
      <rPr>
        <sz val="11"/>
        <rFont val="Arial"/>
      </rPr>
      <t xml:space="preserve"> Ampliación en el Cubrimiento en la disposición espacial de los puntos de Atención al Ciudadano </t>
    </r>
  </si>
  <si>
    <r>
      <rPr>
        <b/>
        <sz val="11"/>
        <rFont val="Arial"/>
        <family val="2"/>
      </rPr>
      <t>4)</t>
    </r>
    <r>
      <rPr>
        <sz val="11"/>
        <rFont val="Arial"/>
      </rPr>
      <t xml:space="preserve"> Prestación de los servicios que se realizan en las ventanillas y/o puntos de atención al ciudadano</t>
    </r>
  </si>
  <si>
    <r>
      <rPr>
        <b/>
        <sz val="11"/>
        <rFont val="Arial"/>
        <family val="2"/>
      </rPr>
      <t>5)</t>
    </r>
    <r>
      <rPr>
        <sz val="11"/>
        <rFont val="Arial"/>
      </rPr>
      <t xml:space="preserve"> Conectividad y fluidez de la información a través de la plataforma PISAMI</t>
    </r>
  </si>
  <si>
    <r>
      <rPr>
        <b/>
        <sz val="11"/>
        <rFont val="Arial"/>
        <family val="2"/>
      </rPr>
      <t>6)</t>
    </r>
    <r>
      <rPr>
        <sz val="11"/>
        <rFont val="Arial"/>
      </rPr>
      <t xml:space="preserve"> Compromiso institucional por parte de los servidores públicos de la Administración Municipal. </t>
    </r>
  </si>
  <si>
    <r>
      <rPr>
        <b/>
        <sz val="11"/>
        <rFont val="Arial"/>
        <family val="2"/>
      </rPr>
      <t>2)</t>
    </r>
    <r>
      <rPr>
        <sz val="11"/>
        <rFont val="Arial"/>
      </rPr>
      <t xml:space="preserve"> Toma de decisiones oportunas por parte del nivel directivo</t>
    </r>
  </si>
  <si>
    <r>
      <rPr>
        <b/>
        <sz val="11"/>
        <color theme="1"/>
        <rFont val="Arial"/>
        <family val="2"/>
      </rPr>
      <t>7)</t>
    </r>
    <r>
      <rPr>
        <sz val="11"/>
        <color theme="1"/>
        <rFont val="Arial"/>
        <family val="2"/>
      </rPr>
      <t xml:space="preserve"> Gestión basada en procesos</t>
    </r>
  </si>
  <si>
    <r>
      <rPr>
        <b/>
        <sz val="11"/>
        <rFont val="Arial"/>
        <family val="2"/>
      </rPr>
      <t>1)</t>
    </r>
    <r>
      <rPr>
        <sz val="11"/>
        <rFont val="Arial"/>
      </rPr>
      <t xml:space="preserve"> Oferta de personal en el mercado con el perfil y las competencias acordes a las necesidades demandadas</t>
    </r>
  </si>
  <si>
    <r>
      <rPr>
        <b/>
        <sz val="11"/>
        <rFont val="Arial"/>
        <family val="2"/>
      </rPr>
      <t>2)</t>
    </r>
    <r>
      <rPr>
        <sz val="11"/>
        <rFont val="Arial"/>
      </rPr>
      <t xml:space="preserve"> Implementación y aplicación de políticas en los procesos de selección de personal</t>
    </r>
  </si>
  <si>
    <r>
      <rPr>
        <b/>
        <sz val="11"/>
        <rFont val="Arial"/>
        <family val="2"/>
      </rPr>
      <t>3)</t>
    </r>
    <r>
      <rPr>
        <sz val="11"/>
        <rFont val="Arial"/>
      </rPr>
      <t xml:space="preserve"> Acceso a tecnologías en sistemas y comunicaciones para
mejorar el proceso, haciéndolo eficiente y oportuno.</t>
    </r>
  </si>
  <si>
    <r>
      <rPr>
        <b/>
        <sz val="11"/>
        <rFont val="Arial"/>
        <family val="2"/>
      </rPr>
      <t>5)</t>
    </r>
    <r>
      <rPr>
        <sz val="11"/>
        <rFont val="Arial"/>
      </rPr>
      <t xml:space="preserve"> Requisitos legales favorables</t>
    </r>
  </si>
  <si>
    <r>
      <rPr>
        <b/>
        <sz val="11"/>
        <rFont val="Arial"/>
        <family val="2"/>
      </rPr>
      <t>6)</t>
    </r>
    <r>
      <rPr>
        <sz val="11"/>
        <rFont val="Arial"/>
      </rPr>
      <t xml:space="preserve"> Disponibilidad de equipos y herramientas tecnológicas que permitan agilizar los procesos de respuesta a las PQRS</t>
    </r>
  </si>
  <si>
    <r>
      <rPr>
        <b/>
        <sz val="11"/>
        <rFont val="Arial"/>
        <family val="2"/>
      </rPr>
      <t>7)</t>
    </r>
    <r>
      <rPr>
        <sz val="11"/>
        <rFont val="Arial"/>
      </rPr>
      <t xml:space="preserve"> Aplicación e implementación de conceptos enfocados en liderazgo estratégico, orientado a resultados.</t>
    </r>
  </si>
  <si>
    <r>
      <rPr>
        <b/>
        <sz val="11"/>
        <rFont val="Arial"/>
        <family val="2"/>
      </rPr>
      <t>8)</t>
    </r>
    <r>
      <rPr>
        <sz val="11"/>
        <rFont val="Arial"/>
      </rPr>
      <t xml:space="preserve"> Gestión por procesos (Proceso, procedimientos, oportunidades de seguimiento, eficacia y eficiencia del proceso</t>
    </r>
  </si>
  <si>
    <r>
      <rPr>
        <b/>
        <sz val="11"/>
        <color theme="1"/>
        <rFont val="Arial"/>
        <family val="2"/>
      </rPr>
      <t>9)</t>
    </r>
    <r>
      <rPr>
        <sz val="11"/>
        <color theme="1"/>
        <rFont val="Arial"/>
        <family val="2"/>
      </rPr>
      <t xml:space="preserve"> Comité Institucional de Coordinación de Control Interno</t>
    </r>
  </si>
  <si>
    <r>
      <t xml:space="preserve">1) </t>
    </r>
    <r>
      <rPr>
        <sz val="11"/>
        <rFont val="Arial"/>
      </rPr>
      <t>Constantes cambios y actualizaciones normativas</t>
    </r>
  </si>
  <si>
    <r>
      <t xml:space="preserve">2) </t>
    </r>
    <r>
      <rPr>
        <sz val="11"/>
        <rFont val="Arial"/>
      </rPr>
      <t>Cambio de gobierno</t>
    </r>
  </si>
  <si>
    <r>
      <t xml:space="preserve">3) </t>
    </r>
    <r>
      <rPr>
        <sz val="11"/>
        <rFont val="Arial"/>
      </rPr>
      <t>Credibilidad de la Institucionalidad</t>
    </r>
  </si>
  <si>
    <r>
      <t>5) I</t>
    </r>
    <r>
      <rPr>
        <sz val="11"/>
        <rFont val="Arial"/>
      </rPr>
      <t>diosincrasia de los ciudadanos</t>
    </r>
  </si>
  <si>
    <r>
      <t xml:space="preserve">6) </t>
    </r>
    <r>
      <rPr>
        <sz val="11"/>
        <rFont val="Arial"/>
      </rPr>
      <t>Gobierno en Línea</t>
    </r>
  </si>
  <si>
    <r>
      <rPr>
        <b/>
        <sz val="11"/>
        <color theme="1"/>
        <rFont val="Arial"/>
        <family val="2"/>
      </rPr>
      <t xml:space="preserve">7) </t>
    </r>
    <r>
      <rPr>
        <sz val="11"/>
        <color theme="1"/>
        <rFont val="Arial"/>
        <family val="2"/>
      </rPr>
      <t xml:space="preserve">Avances Tecnológicos </t>
    </r>
  </si>
  <si>
    <r>
      <rPr>
        <b/>
        <sz val="11"/>
        <rFont val="Arial"/>
        <family val="2"/>
      </rPr>
      <t>D1,3O1;</t>
    </r>
    <r>
      <rPr>
        <sz val="11"/>
        <rFont val="Arial"/>
      </rPr>
      <t xml:space="preserve"> Contratar personal con el perfil y las competencias demandadas</t>
    </r>
  </si>
  <si>
    <r>
      <t xml:space="preserve">D2,4O2; </t>
    </r>
    <r>
      <rPr>
        <sz val="11"/>
        <rFont val="Arial"/>
      </rPr>
      <t>Establecer políticas y mecanismos que permitan realizar procesos de selección de personal, acorde a las necesidades demandadas</t>
    </r>
  </si>
  <si>
    <r>
      <t xml:space="preserve">D3,10O4; </t>
    </r>
    <r>
      <rPr>
        <sz val="11"/>
        <rFont val="Arial"/>
      </rPr>
      <t>Realizar capacitaciones al personal en temas relacionados a la atención al ciudadano y en la ejecución del procedimiento "Recepción y trámite de PQRS</t>
    </r>
  </si>
  <si>
    <r>
      <t xml:space="preserve">D7,8,9,13O3,6; </t>
    </r>
    <r>
      <rPr>
        <sz val="11"/>
        <rFont val="Arial"/>
      </rPr>
      <t>Adquirir equipos, implementar y utilizar herramientas tecnológicas y de comunicación que permitar reducir los tiempos de respuestas de las PQRS</t>
    </r>
  </si>
  <si>
    <r>
      <rPr>
        <b/>
        <sz val="11"/>
        <rFont val="Arial"/>
        <family val="2"/>
      </rPr>
      <t>4)</t>
    </r>
    <r>
      <rPr>
        <sz val="11"/>
        <rFont val="Arial"/>
      </rPr>
      <t xml:space="preserve"> Planes de capacitación y de inducción específicos en temas relacionados a la atención al ciudadano y administración por procesos </t>
    </r>
  </si>
  <si>
    <r>
      <rPr>
        <b/>
        <sz val="11"/>
        <rFont val="Arial"/>
        <family val="2"/>
      </rPr>
      <t>D7,9,16,18O7;</t>
    </r>
    <r>
      <rPr>
        <sz val="11"/>
        <rFont val="Arial"/>
      </rPr>
      <t xml:space="preserve"> Remitir memorandos a las dependencias rezagadas en dar respuesta en los términos establecidos por la ley de las PQRS, formuladas por los ciudadanos a la entidad.</t>
    </r>
  </si>
  <si>
    <r>
      <rPr>
        <b/>
        <sz val="11"/>
        <rFont val="Arial"/>
        <family val="2"/>
      </rPr>
      <t xml:space="preserve">D6,7,9,11,18O7,9; </t>
    </r>
    <r>
      <rPr>
        <sz val="11"/>
        <rFont val="Arial"/>
      </rPr>
      <t>Remitir informe ejecutivo a la Secretaría de Planeación municipal (Dirección de estudios estrategicos) o a la oficina de control interno, donde se visualice el estado y seguimiento de las PQRS emitidas a la entidad, con el fin de que se pueda llevar al comité de cordinación de control interno, donde se evalue el comportamiento de las respuestas a las PQRS, realice seguimiento y se establezcan compromisos con los jefes de área y/o grupo (primera línea de defensa), con el fin de dar respuesta de manera eficiente, efectiva y eficaz a las PQRS e implementar estrategias que permitan evaluar la percepción del ciudadano frente a las respuestas emitidas por la entidad.</t>
    </r>
  </si>
  <si>
    <r>
      <rPr>
        <b/>
        <sz val="11"/>
        <color theme="1"/>
        <rFont val="Arial"/>
        <family val="2"/>
      </rPr>
      <t xml:space="preserve">D10,17O8; </t>
    </r>
    <r>
      <rPr>
        <sz val="11"/>
        <color theme="1"/>
        <rFont val="Arial"/>
        <family val="2"/>
      </rPr>
      <t xml:space="preserve">Realizar la actualización del procedimiento "Recepción y trámite de PQRS", estableciendo los controles pertinentes, responsables y registros a tener en cuenta durante la aplicación del mismo </t>
    </r>
  </si>
  <si>
    <r>
      <rPr>
        <b/>
        <sz val="11"/>
        <rFont val="Arial"/>
        <family val="2"/>
      </rPr>
      <t>D5,6,7,9,13,16,19O3,6,7;</t>
    </r>
    <r>
      <rPr>
        <sz val="11"/>
        <rFont val="Arial"/>
      </rPr>
      <t xml:space="preserve"> Realizar informes ejecutivos de seguimiento por unidad administrativa, referente a las respuestas y el estado de seguimiento de las PQRS</t>
    </r>
  </si>
  <si>
    <r>
      <rPr>
        <b/>
        <sz val="11"/>
        <rFont val="Arial"/>
        <family val="2"/>
      </rPr>
      <t>4)</t>
    </r>
    <r>
      <rPr>
        <sz val="11"/>
        <rFont val="Arial"/>
      </rPr>
      <t xml:space="preserve"> Grado de satisfacción del ciudadano frente a los servicios y atención prestada por la entidad</t>
    </r>
  </si>
  <si>
    <r>
      <rPr>
        <b/>
        <sz val="11"/>
        <color theme="1"/>
        <rFont val="Arial"/>
        <family val="2"/>
      </rPr>
      <t>D6,7,9,11,18A1,2,3,4;</t>
    </r>
    <r>
      <rPr>
        <sz val="11"/>
        <color theme="1"/>
        <rFont val="Arial"/>
        <family val="2"/>
      </rPr>
      <t xml:space="preserve"> Remitir informe ejecutivo a la Secretaría de Planeación municipal (Dirección de estudios estrategicos) o a la oficina de control interno, donde se visualice el estado y seguimiento a las PQRS emitidas a la entidad, que no se le han dado respuesta, con el fin de que se pueda direccionar al comité de cordinación de control interno, donde se evalue el comportamiento de las respuestas a las PQRS, realice seguimiento y se establezcan compromisos con los jefes de área y/o grupo (primera línea de defensa), con el fin de dar respuesta de manera eficiente, efectiva y eficaz a las PQRS e implementar estrategias que permitan evaluar la percepción del ciudadano frente a las respuestas emitidas por la entidad.</t>
    </r>
  </si>
  <si>
    <r>
      <rPr>
        <sz val="11"/>
        <color theme="1"/>
        <rFont val="Arial"/>
        <family val="2"/>
      </rPr>
      <t xml:space="preserve"> </t>
    </r>
  </si>
  <si>
    <r>
      <rPr>
        <b/>
        <sz val="11"/>
        <color theme="1"/>
        <rFont val="Arial"/>
        <family val="2"/>
      </rPr>
      <t>D6,7,9,11,18A1,2,3,4;</t>
    </r>
    <r>
      <rPr>
        <sz val="11"/>
        <color theme="1"/>
        <rFont val="Arial"/>
        <family val="2"/>
      </rPr>
      <t xml:space="preserve"> Remitir informe ejecutivo a la oficina de control disciplinario, donde se visualice el estado y seguimiento a las PQRS emitidas a la entidad, que no se le dieron respuesta dentro de los terminos establecidos por la ley.</t>
    </r>
  </si>
  <si>
    <r>
      <rPr>
        <b/>
        <sz val="11"/>
        <rFont val="Arial"/>
        <family val="2"/>
      </rPr>
      <t>F3,4O1,3</t>
    </r>
    <r>
      <rPr>
        <sz val="11"/>
        <rFont val="Arial"/>
      </rPr>
      <t>; Ampliar la cobertura en la prestación de los servicios ofrecidos por la entidad, mediante la apertura de Centros de Atención Municipal "CAM", que cuenten con el personal idoneo y la disponibilidad de equipos y herramientas tecnológicas que permitan dar respuesta de manera eficiente, efectiva y eficaz a las solicitudes formuladas por los ciudadanos.</t>
    </r>
  </si>
  <si>
    <r>
      <rPr>
        <b/>
        <sz val="11"/>
        <rFont val="Arial"/>
        <family val="2"/>
      </rPr>
      <t>F5,O6;</t>
    </r>
    <r>
      <rPr>
        <sz val="11"/>
        <rFont val="Arial"/>
      </rPr>
      <t xml:space="preserve"> Adquirir equipos y herramientas tecnológicas que permitan agilizar la conectividad y fluidez de la información a través de la plataforma PISAMI</t>
    </r>
  </si>
  <si>
    <r>
      <rPr>
        <b/>
        <sz val="11"/>
        <color theme="1"/>
        <rFont val="Arial"/>
        <family val="2"/>
      </rPr>
      <t>F7,O8;</t>
    </r>
    <r>
      <rPr>
        <sz val="11"/>
        <color theme="1"/>
        <rFont val="Arial"/>
        <family val="2"/>
      </rPr>
      <t xml:space="preserve"> Socializar la importancia de la administración o gestión por procesos a todos los funcionarios de la entidad, con el fin de que conozcan el alcance y beneficios que trae consigo para gestionar toda la entidad.</t>
    </r>
  </si>
  <si>
    <r>
      <rPr>
        <b/>
        <sz val="11"/>
        <rFont val="Arial"/>
        <family val="2"/>
      </rPr>
      <t xml:space="preserve">F1,2,6A3,4,5; </t>
    </r>
    <r>
      <rPr>
        <sz val="11"/>
        <rFont val="Arial"/>
      </rPr>
      <t>Potencializar, empoderar y capacitar los servidores públicos</t>
    </r>
    <r>
      <rPr>
        <b/>
        <sz val="11"/>
        <rFont val="Arial"/>
        <family val="2"/>
      </rPr>
      <t xml:space="preserve"> </t>
    </r>
    <r>
      <rPr>
        <sz val="11"/>
        <rFont val="Arial"/>
      </rPr>
      <t>para que desarrollen sus actividades enfocadas en el mejoramiento de la percepción del ciudadano frente a los servicios que presta la entidad.</t>
    </r>
  </si>
  <si>
    <r>
      <rPr>
        <b/>
        <sz val="11"/>
        <rFont val="Arial"/>
        <family val="2"/>
      </rPr>
      <t>F4,A4;</t>
    </r>
    <r>
      <rPr>
        <sz val="11"/>
        <rFont val="Arial"/>
      </rPr>
      <t xml:space="preserve"> Ampliar la prestación de los servicios que se realizan en las ventanillas y/o puntos de atención al ciudadano, con el fin de atender y orientar de una mejor manera las solicitudes de los ciudadanos.</t>
    </r>
  </si>
  <si>
    <t>Bajo grado de satisfacción del ciudadano frente a los servicios prestados por la administración municipal.</t>
  </si>
  <si>
    <t>Inoportunidad en la respuesta de las PQRS formuladas a la entidad</t>
  </si>
  <si>
    <t>Perdida de credibilidad frente a la institucionalidad</t>
  </si>
  <si>
    <t>Acciones legales (Sanciones, demandas y demás acciones juridícas) y hallazgos de los entes de control</t>
  </si>
  <si>
    <t>Insatisfacción de la ciudadanía</t>
  </si>
  <si>
    <t>Incumplimiento en la entrega de bienes y servicios a los grupos de valor</t>
  </si>
  <si>
    <t>En el momento en que el ciudadano se dirige a la administración municipal y solicita orientación y respuesta a una PQRS</t>
  </si>
  <si>
    <t>1) Líder de Unidad Administrativa  2) Semanalmente, 3) Verificar que las respuestas a las PQRS son respondidas entre los términos establecidos por la ley 4) A través de la plataforma PISAMI, donde se visualiza el estado de respuesta de las PQRS 5) En caso de de no ser posible responder dentro del témino establecido por la ley (se comunica al peticionario antes del vencimiento, expresando los motivos y señalando el plazo en que se resolverá, no excediendo el doble del término establecido en la norma) o encontrar documentación faltante (se oficia al peticionario, solicitando la información, suspendiendo los términos de la respuesta, los cuales se reanudarán cuando allegue la información) 6) Documentos adjuntos en la plataforma PISAMI, relacionado a la respuesta de la PQRS</t>
  </si>
  <si>
    <t xml:space="preserve">1) Director Grupo de recursos físicos 2) Bimensual 3)  Verificar que las respuestas emitidas por las diferentes unidades administrativas a las PQRS son respondidas entre los términos establecidos por la ley 4) Se genera un informe que se exporta de la plataforma PISAMI, donde se puede visualizar el estado de las respuestas de las PQRS de cada unidad administrativa y se remite a la direción de talento humano y a cada unidad administrativa mediante memorando 5) En caso de encontrar PQRS a las cuales no se les dio respuesta dentro de los términos establecidos por la ley, se remite un informe de lo ocurrido a la oficina de control disciplinario 6) Informes de seguimiento </t>
  </si>
  <si>
    <t>1) Técnico o auxiliar administrativo. 2) Diariamente 3) Verificar que la clasificación del tipo de petición sea la correcta y haya sido remitida a la unidad administrativa competente 4) A través de la plataforma PISAMI, donde se realiza la exportación de las peticiones radicadas y se verifica el grado de clasificación, de acuerdo a lo establecido en el procedimiento "Recepción y trámite de PQRS" 5) En caso de encontrar peticiones mal clasificadas y direccionadas, se procede a realizar la clasificación correcta y a reportar el cambio realizado  a la unidad administrativa competente 6) Plataforma PISAMI y correos emitidos</t>
  </si>
  <si>
    <t xml:space="preserve"> Desactualización del Procedimiento "Recepción y trámite de PQRS" </t>
  </si>
  <si>
    <r>
      <t xml:space="preserve">17) </t>
    </r>
    <r>
      <rPr>
        <sz val="11"/>
        <rFont val="Arial"/>
      </rPr>
      <t xml:space="preserve"> Desactualización del Procedimiento "Recepción y trámite de PQRS" </t>
    </r>
  </si>
  <si>
    <t>1) Líder del Proceso 2) De acuerdo a cambios normativos y actividades inmersas en el procedimiento 3) Verificar y revisar que el procedimiento se encuentre actualizado, de acuerdo a los parámetros normativos, determinando los responsables, los controles y registros inmersos en el procedimiento, que permitirá dar trámite de manera oportuna a las PQRS formuladas a la entidad 4) Revisión de la actualización normativa relacionada al proceso y de las actividades desarrolladas en el procedimiento 5) Se evaluan y se actualiza el procedimiento de acuerdo a los parámetros establecidos por la Secretaría de Planeación , en relación a la actualización de los procesos y procedimientos 6) Memorando o correos electrónicos remitidos a la Secretaria de Planeación, solicitando la actualización del Proceso Gesión del servicio y atención al ciudadano-Procedimiento "Recepción y trámite de PQRS"</t>
  </si>
  <si>
    <t>Debil</t>
  </si>
  <si>
    <t>Fuerte</t>
  </si>
  <si>
    <t>Gestión</t>
  </si>
  <si>
    <t>Alta</t>
  </si>
  <si>
    <t>Memorandos a dependencias que no han dado respuestas a las PQRS formuladas a la entidad en los términos establecidos por la ley</t>
  </si>
  <si>
    <t>Director (a) Recursos Físicos</t>
  </si>
  <si>
    <t>Informe Ejecutivo-Memorando</t>
  </si>
  <si>
    <t>Del 01/12/2018 a 31/12/2018</t>
  </si>
  <si>
    <t>Bimensualmente Del 01/12/2018 a 31/12/2018</t>
  </si>
  <si>
    <t>Acta y planilla de asistencia-Jornada de capacitación</t>
  </si>
  <si>
    <t>Dirección Talento Humano</t>
  </si>
  <si>
    <t>1) Memorando o e-mail remitido a Secretaría de Planeación.               2) Procedimiento actualizado</t>
  </si>
  <si>
    <t>Líder Proceso-Secretario (a) Administrativo (a)</t>
  </si>
  <si>
    <r>
      <t xml:space="preserve">PROCESO: </t>
    </r>
    <r>
      <rPr>
        <sz val="12"/>
        <rFont val="Arial"/>
      </rPr>
      <t>GESTIÓN DEL SERVICIO Y ATENCIÓN AL CIUDADANO</t>
    </r>
  </si>
  <si>
    <r>
      <rPr>
        <b/>
        <sz val="12"/>
        <rFont val="Arial"/>
      </rPr>
      <t xml:space="preserve">OBJETIVO: </t>
    </r>
    <r>
      <rPr>
        <sz val="12"/>
        <rFont val="Arial"/>
      </rPr>
      <t xml:space="preserve">ATENDER, ORIENTAR Y EVALUAR CONTINUAMENTE DE MANERA EFICIENTE, EFICAZ Y EFECTIVA, LAS DIFERENTES SOLICITUDES DE LA CIUDADANÍA, EN EL MARCO DE SUS REQUISITOS Y NECESIDADES, CON EL FIN DE ALCANZAR UN GRADO DE SATISFACCIÓN DEL CIUDADANO NO MENOR DEL 90%, FRENTE A LOS SERVICIOS Y LA ATENCIÓN PRESTADA EN LA ADMINISTRACIÓN MUNICIPAL. </t>
    </r>
  </si>
  <si>
    <t>La combinanción de factores como; Demora en la respuesta en los términos establecidos por la ley de algunas unidades administrativas a las PQRS realizadas por los ciudadanos, falta de seguimiento a las respuestas de las PQRS formuladas a la entidad, errores en la clasificiación del tipo de petición y remisión a la unidad administrativa competente  y la ausencia de controles  y  de registros en el procedimiento "Recepción y trámites de PQRS".; pueden ocasionar la Inoportunidad en la respuesta de las PQRS formuladas a la entidad</t>
  </si>
  <si>
    <r>
      <rPr>
        <b/>
        <u/>
        <sz val="10"/>
        <rFont val="Arial"/>
      </rPr>
      <t>EFICACIA:</t>
    </r>
    <r>
      <rPr>
        <sz val="10"/>
        <rFont val="Arial"/>
      </rPr>
      <t xml:space="preserve"> Índice de Cumplimiento= (Actividades ejecutadas /Actividades programadas)*100.                                                                                                                                                                                                                                        </t>
    </r>
    <r>
      <rPr>
        <b/>
        <u/>
        <sz val="10"/>
        <rFont val="Arial"/>
      </rPr>
      <t>EFECTIVIDAD:</t>
    </r>
    <r>
      <rPr>
        <sz val="10"/>
        <rFont val="Arial"/>
      </rPr>
      <t xml:space="preserve"> Efectividad del Plan de Manejo del Riesgo= ((Número de respuestas a PQRS respondidas inoportunamente en el periodo actual -Número de respuestas a PQRS respondidas inoportunamente en el periodo anterior) / Número de respuestas a PQRS respondidas inoportunamente en el periodo anterior)) * 100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</si>
</sst>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41" x14ac:knownFonts="1">
    <font>
      <sz val="11"/>
      <color theme="1"/>
      <name val="Calibri"/>
      <family val="2"/>
      <scheme val="minor"/>
    </font>
    <font>
      <b/>
      <sz val="12"/>
      <color indexed="8"/>
      <name val="Arial"/>
      <family val="2"/>
    </font>
    <font>
      <sz val="12"/>
      <color indexed="8"/>
      <name val="Arial"/>
      <family val="2"/>
    </font>
    <font>
      <b/>
      <sz val="11"/>
      <color indexed="17"/>
      <name val="Arial"/>
      <family val="2"/>
    </font>
    <font>
      <sz val="11"/>
      <color theme="1"/>
      <name val="Arial"/>
      <family val="2"/>
    </font>
    <font>
      <b/>
      <sz val="11"/>
      <color theme="1"/>
      <name val="Arial"/>
      <family val="2"/>
    </font>
    <font>
      <sz val="10"/>
      <color theme="1"/>
      <name val="Arial"/>
      <family val="2"/>
    </font>
    <font>
      <b/>
      <sz val="12"/>
      <color theme="1"/>
      <name val="Arial"/>
      <family val="2"/>
    </font>
    <font>
      <sz val="12"/>
      <color theme="1"/>
      <name val="Arial"/>
      <family val="2"/>
    </font>
    <font>
      <b/>
      <sz val="11"/>
      <color theme="1"/>
      <name val="Calibri"/>
      <family val="2"/>
      <scheme val="minor"/>
    </font>
    <font>
      <b/>
      <sz val="16"/>
      <color theme="1"/>
      <name val="Calibri"/>
      <family val="2"/>
      <scheme val="minor"/>
    </font>
    <font>
      <sz val="12"/>
      <color theme="1"/>
      <name val="Calibri"/>
      <family val="2"/>
      <scheme val="minor"/>
    </font>
    <font>
      <b/>
      <sz val="10"/>
      <color indexed="8"/>
      <name val="Arial"/>
      <family val="2"/>
    </font>
    <font>
      <sz val="10"/>
      <color theme="1"/>
      <name val="Calibri"/>
      <family val="2"/>
      <scheme val="minor"/>
    </font>
    <font>
      <b/>
      <sz val="10"/>
      <color theme="1"/>
      <name val="Arial"/>
      <family val="2"/>
    </font>
    <font>
      <b/>
      <sz val="11"/>
      <color indexed="8"/>
      <name val="Arial"/>
      <family val="2"/>
    </font>
    <font>
      <sz val="11"/>
      <color indexed="8"/>
      <name val="Arial"/>
      <family val="2"/>
    </font>
    <font>
      <b/>
      <sz val="14"/>
      <color theme="1"/>
      <name val="Arial"/>
      <family val="2"/>
    </font>
    <font>
      <b/>
      <sz val="14"/>
      <color theme="1"/>
      <name val="Calibri"/>
      <family val="2"/>
      <scheme val="minor"/>
    </font>
    <font>
      <b/>
      <sz val="12"/>
      <color theme="1"/>
      <name val="Calibri"/>
      <family val="2"/>
      <scheme val="minor"/>
    </font>
    <font>
      <b/>
      <sz val="20"/>
      <color theme="1"/>
      <name val="Calibri"/>
      <family val="2"/>
      <scheme val="minor"/>
    </font>
    <font>
      <b/>
      <sz val="11"/>
      <name val="Arial"/>
      <family val="2"/>
    </font>
    <font>
      <b/>
      <sz val="9"/>
      <name val="Arial"/>
      <family val="2"/>
    </font>
    <font>
      <sz val="11"/>
      <color rgb="FFFF0000"/>
      <name val="Calibri"/>
      <family val="2"/>
      <scheme val="minor"/>
    </font>
    <font>
      <sz val="9"/>
      <color theme="1"/>
      <name val="Arial"/>
      <family val="2"/>
    </font>
    <font>
      <sz val="9"/>
      <color indexed="8"/>
      <name val="Arial"/>
      <family val="2"/>
    </font>
    <font>
      <sz val="8"/>
      <color indexed="8"/>
      <name val="Arial"/>
      <family val="2"/>
    </font>
    <font>
      <sz val="9"/>
      <color indexed="81"/>
      <name val="Tahoma"/>
      <family val="2"/>
    </font>
    <font>
      <sz val="11"/>
      <name val="Arial"/>
    </font>
    <font>
      <u/>
      <sz val="11"/>
      <color theme="10"/>
      <name val="Calibri"/>
      <family val="2"/>
      <scheme val="minor"/>
    </font>
    <font>
      <u/>
      <sz val="11"/>
      <color theme="11"/>
      <name val="Calibri"/>
      <family val="2"/>
      <scheme val="minor"/>
    </font>
    <font>
      <b/>
      <sz val="12"/>
      <name val="Arial"/>
    </font>
    <font>
      <sz val="12"/>
      <name val="Arial"/>
    </font>
    <font>
      <sz val="11"/>
      <name val="Calibri"/>
      <family val="2"/>
      <scheme val="minor"/>
    </font>
    <font>
      <sz val="10"/>
      <name val="Arial"/>
    </font>
    <font>
      <b/>
      <sz val="11"/>
      <name val="Calibri"/>
      <family val="2"/>
      <scheme val="minor"/>
    </font>
    <font>
      <sz val="9"/>
      <name val="Arial"/>
    </font>
    <font>
      <b/>
      <sz val="10"/>
      <name val="Arial"/>
      <family val="2"/>
    </font>
    <font>
      <b/>
      <sz val="14"/>
      <name val="Arial"/>
      <family val="2"/>
    </font>
    <font>
      <b/>
      <u/>
      <sz val="10"/>
      <name val="Arial"/>
    </font>
    <font>
      <sz val="10"/>
      <name val="Calibri"/>
      <family val="2"/>
      <scheme val="minor"/>
    </font>
  </fonts>
  <fills count="18">
    <fill>
      <patternFill patternType="none"/>
    </fill>
    <fill>
      <patternFill patternType="gray125"/>
    </fill>
    <fill>
      <patternFill patternType="solid">
        <fgColor theme="6"/>
        <bgColor indexed="64"/>
      </patternFill>
    </fill>
    <fill>
      <patternFill patternType="solid">
        <fgColor theme="0"/>
        <bgColor indexed="64"/>
      </patternFill>
    </fill>
    <fill>
      <patternFill patternType="solid">
        <fgColor rgb="FFFFFF00"/>
        <bgColor indexed="64"/>
      </patternFill>
    </fill>
    <fill>
      <patternFill patternType="solid">
        <fgColor theme="9"/>
        <bgColor indexed="64"/>
      </patternFill>
    </fill>
    <fill>
      <patternFill patternType="solid">
        <fgColor theme="9" tint="0.59999389629810485"/>
        <bgColor indexed="64"/>
      </patternFill>
    </fill>
    <fill>
      <patternFill patternType="solid">
        <fgColor rgb="FF92D050"/>
        <bgColor indexed="64"/>
      </patternFill>
    </fill>
    <fill>
      <patternFill patternType="solid">
        <fgColor rgb="FFFFC000"/>
        <bgColor indexed="64"/>
      </patternFill>
    </fill>
    <fill>
      <patternFill patternType="solid">
        <fgColor theme="9" tint="-0.249977111117893"/>
        <bgColor indexed="64"/>
      </patternFill>
    </fill>
    <fill>
      <patternFill patternType="solid">
        <fgColor theme="5"/>
        <bgColor indexed="64"/>
      </patternFill>
    </fill>
    <fill>
      <patternFill patternType="solid">
        <fgColor rgb="FF00B050"/>
        <bgColor indexed="64"/>
      </patternFill>
    </fill>
    <fill>
      <patternFill patternType="solid">
        <fgColor theme="9" tint="0.39997558519241921"/>
        <bgColor indexed="64"/>
      </patternFill>
    </fill>
    <fill>
      <patternFill patternType="solid">
        <fgColor rgb="FFFF8837"/>
        <bgColor indexed="64"/>
      </patternFill>
    </fill>
    <fill>
      <patternFill patternType="solid">
        <fgColor rgb="FFFF9B57"/>
        <bgColor indexed="64"/>
      </patternFill>
    </fill>
    <fill>
      <patternFill patternType="solid">
        <fgColor rgb="FFFFA365"/>
        <bgColor indexed="64"/>
      </patternFill>
    </fill>
    <fill>
      <patternFill patternType="solid">
        <fgColor theme="4" tint="0.39997558519241921"/>
        <bgColor indexed="64"/>
      </patternFill>
    </fill>
    <fill>
      <patternFill patternType="solid">
        <fgColor theme="7" tint="0.39997558519241921"/>
        <bgColor indexed="64"/>
      </patternFill>
    </fill>
  </fills>
  <borders count="67">
    <border>
      <left/>
      <right/>
      <top/>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medium">
        <color auto="1"/>
      </right>
      <top/>
      <bottom/>
      <diagonal/>
    </border>
    <border>
      <left style="thin">
        <color auto="1"/>
      </left>
      <right style="medium">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bottom/>
      <diagonal/>
    </border>
    <border>
      <left/>
      <right/>
      <top style="medium">
        <color auto="1"/>
      </top>
      <bottom/>
      <diagonal/>
    </border>
    <border>
      <left style="medium">
        <color auto="1"/>
      </left>
      <right style="thin">
        <color auto="1"/>
      </right>
      <top/>
      <bottom/>
      <diagonal/>
    </border>
    <border>
      <left/>
      <right style="medium">
        <color auto="1"/>
      </right>
      <top style="medium">
        <color auto="1"/>
      </top>
      <bottom/>
      <diagonal/>
    </border>
    <border>
      <left/>
      <right style="medium">
        <color auto="1"/>
      </right>
      <top/>
      <bottom/>
      <diagonal/>
    </border>
    <border>
      <left style="thin">
        <color auto="1"/>
      </left>
      <right/>
      <top/>
      <bottom style="medium">
        <color auto="1"/>
      </bottom>
      <diagonal/>
    </border>
    <border>
      <left/>
      <right style="medium">
        <color auto="1"/>
      </right>
      <top/>
      <bottom style="medium">
        <color auto="1"/>
      </bottom>
      <diagonal/>
    </border>
    <border>
      <left style="medium">
        <color auto="1"/>
      </left>
      <right style="thin">
        <color auto="1"/>
      </right>
      <top style="thin">
        <color auto="1"/>
      </top>
      <bottom/>
      <diagonal/>
    </border>
    <border>
      <left style="medium">
        <color auto="1"/>
      </left>
      <right/>
      <top style="medium">
        <color auto="1"/>
      </top>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thin">
        <color auto="1"/>
      </right>
      <top style="medium">
        <color auto="1"/>
      </top>
      <bottom/>
      <diagonal/>
    </border>
    <border>
      <left style="medium">
        <color theme="0"/>
      </left>
      <right style="medium">
        <color theme="0"/>
      </right>
      <top style="medium">
        <color theme="0"/>
      </top>
      <bottom style="medium">
        <color theme="0"/>
      </bottom>
      <diagonal/>
    </border>
    <border>
      <left style="medium">
        <color theme="0"/>
      </left>
      <right style="medium">
        <color theme="0"/>
      </right>
      <top style="medium">
        <color theme="0"/>
      </top>
      <bottom style="medium">
        <color auto="1"/>
      </bottom>
      <diagonal/>
    </border>
    <border>
      <left/>
      <right style="medium">
        <color theme="0"/>
      </right>
      <top style="medium">
        <color theme="0"/>
      </top>
      <bottom style="medium">
        <color theme="0"/>
      </bottom>
      <diagonal/>
    </border>
    <border>
      <left/>
      <right style="medium">
        <color theme="0"/>
      </right>
      <top style="medium">
        <color theme="0"/>
      </top>
      <bottom style="medium">
        <color auto="1"/>
      </bottom>
      <diagonal/>
    </border>
    <border>
      <left style="medium">
        <color theme="0"/>
      </left>
      <right/>
      <top/>
      <bottom style="medium">
        <color auto="1"/>
      </bottom>
      <diagonal/>
    </border>
    <border>
      <left/>
      <right style="thin">
        <color auto="1"/>
      </right>
      <top/>
      <bottom/>
      <diagonal/>
    </border>
    <border>
      <left/>
      <right/>
      <top style="thin">
        <color auto="1"/>
      </top>
      <bottom/>
      <diagonal/>
    </border>
    <border>
      <left/>
      <right/>
      <top/>
      <bottom style="thin">
        <color auto="1"/>
      </bottom>
      <diagonal/>
    </border>
    <border>
      <left style="medium">
        <color auto="1"/>
      </left>
      <right/>
      <top/>
      <bottom/>
      <diagonal/>
    </border>
    <border>
      <left style="medium">
        <color auto="1"/>
      </left>
      <right/>
      <top/>
      <bottom style="medium">
        <color auto="1"/>
      </bottom>
      <diagonal/>
    </border>
    <border>
      <left/>
      <right/>
      <top/>
      <bottom style="medium">
        <color auto="1"/>
      </bottom>
      <diagonal/>
    </border>
    <border>
      <left/>
      <right style="thin">
        <color auto="1"/>
      </right>
      <top/>
      <bottom style="medium">
        <color auto="1"/>
      </bottom>
      <diagonal/>
    </border>
    <border>
      <left style="thin">
        <color auto="1"/>
      </left>
      <right/>
      <top style="medium">
        <color auto="1"/>
      </top>
      <bottom/>
      <diagonal/>
    </border>
    <border>
      <left/>
      <right style="thin">
        <color auto="1"/>
      </right>
      <top style="medium">
        <color auto="1"/>
      </top>
      <bottom/>
      <diagonal/>
    </border>
    <border>
      <left style="medium">
        <color auto="1"/>
      </left>
      <right style="thin">
        <color auto="1"/>
      </right>
      <top/>
      <bottom style="medium">
        <color auto="1"/>
      </bottom>
      <diagonal/>
    </border>
    <border>
      <left style="thin">
        <color auto="1"/>
      </left>
      <right style="medium">
        <color auto="1"/>
      </right>
      <top style="medium">
        <color auto="1"/>
      </top>
      <bottom/>
      <diagonal/>
    </border>
    <border>
      <left style="thin">
        <color auto="1"/>
      </left>
      <right style="medium">
        <color auto="1"/>
      </right>
      <top/>
      <bottom style="medium">
        <color auto="1"/>
      </bottom>
      <diagonal/>
    </border>
    <border>
      <left style="thin">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theme="0"/>
      </left>
      <right style="medium">
        <color theme="0"/>
      </right>
      <top style="medium">
        <color theme="0"/>
      </top>
      <bottom/>
      <diagonal/>
    </border>
    <border>
      <left style="medium">
        <color theme="0"/>
      </left>
      <right style="medium">
        <color theme="0"/>
      </right>
      <top/>
      <bottom style="medium">
        <color theme="0"/>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top style="thin">
        <color auto="1"/>
      </top>
      <bottom style="thin">
        <color auto="1"/>
      </bottom>
      <diagonal/>
    </border>
    <border>
      <left/>
      <right/>
      <top style="medium">
        <color auto="1"/>
      </top>
      <bottom style="thin">
        <color auto="1"/>
      </bottom>
      <diagonal/>
    </border>
    <border>
      <left/>
      <right style="thin">
        <color auto="1"/>
      </right>
      <top style="thin">
        <color auto="1"/>
      </top>
      <bottom style="medium">
        <color auto="1"/>
      </bottom>
      <diagonal/>
    </border>
    <border>
      <left style="thin">
        <color auto="1"/>
      </left>
      <right/>
      <top style="medium">
        <color auto="1"/>
      </top>
      <bottom style="thin">
        <color auto="1"/>
      </bottom>
      <diagonal/>
    </border>
    <border>
      <left style="thin">
        <color auto="1"/>
      </left>
      <right/>
      <top style="thin">
        <color auto="1"/>
      </top>
      <bottom style="thin">
        <color auto="1"/>
      </bottom>
      <diagonal/>
    </border>
    <border>
      <left/>
      <right style="thin">
        <color auto="1"/>
      </right>
      <top style="medium">
        <color auto="1"/>
      </top>
      <bottom style="thin">
        <color auto="1"/>
      </bottom>
      <diagonal/>
    </border>
    <border>
      <left/>
      <right style="thin">
        <color auto="1"/>
      </right>
      <top style="thin">
        <color auto="1"/>
      </top>
      <bottom style="thin">
        <color auto="1"/>
      </bottom>
      <diagonal/>
    </border>
    <border>
      <left/>
      <right style="medium">
        <color auto="1"/>
      </right>
      <top/>
      <bottom style="thin">
        <color auto="1"/>
      </bottom>
      <diagonal/>
    </border>
    <border>
      <left style="thin">
        <color auto="1"/>
      </left>
      <right style="thin">
        <color auto="1"/>
      </right>
      <top style="medium">
        <color auto="1"/>
      </top>
      <bottom/>
      <diagonal/>
    </border>
    <border>
      <left style="thin">
        <color auto="1"/>
      </left>
      <right style="thin">
        <color auto="1"/>
      </right>
      <top/>
      <bottom style="medium">
        <color auto="1"/>
      </bottom>
      <diagonal/>
    </border>
    <border>
      <left/>
      <right style="medium">
        <color auto="1"/>
      </right>
      <top style="medium">
        <color auto="1"/>
      </top>
      <bottom style="thin">
        <color auto="1"/>
      </bottom>
      <diagonal/>
    </border>
  </borders>
  <cellStyleXfs count="7">
    <xf numFmtId="0" fontId="0" fillId="0" borderId="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cellStyleXfs>
  <cellXfs count="671">
    <xf numFmtId="0" fontId="0" fillId="0" borderId="0" xfId="0"/>
    <xf numFmtId="0" fontId="4" fillId="0" borderId="0" xfId="0" applyFont="1"/>
    <xf numFmtId="0" fontId="1" fillId="0" borderId="0" xfId="0" applyFont="1" applyAlignment="1">
      <alignment vertical="center" wrapText="1"/>
    </xf>
    <xf numFmtId="0" fontId="3" fillId="0" borderId="1" xfId="0" applyFont="1" applyBorder="1" applyAlignment="1">
      <alignment vertical="center" wrapText="1"/>
    </xf>
    <xf numFmtId="0" fontId="5" fillId="2" borderId="4" xfId="0" applyFont="1" applyFill="1" applyBorder="1" applyAlignment="1">
      <alignment horizontal="center" vertical="center"/>
    </xf>
    <xf numFmtId="0" fontId="5" fillId="2" borderId="5" xfId="0" applyFont="1" applyFill="1" applyBorder="1" applyAlignment="1">
      <alignment horizontal="center" vertical="center"/>
    </xf>
    <xf numFmtId="0" fontId="0" fillId="0" borderId="7" xfId="0" applyBorder="1"/>
    <xf numFmtId="0" fontId="0" fillId="0" borderId="9" xfId="0" applyBorder="1"/>
    <xf numFmtId="0" fontId="0" fillId="0" borderId="1" xfId="0" applyBorder="1"/>
    <xf numFmtId="0" fontId="0" fillId="0" borderId="3" xfId="0" applyBorder="1"/>
    <xf numFmtId="0" fontId="5" fillId="2" borderId="5" xfId="0" applyFont="1" applyFill="1" applyBorder="1" applyAlignment="1">
      <alignment horizontal="center" vertical="center" wrapText="1"/>
    </xf>
    <xf numFmtId="0" fontId="0" fillId="4" borderId="2" xfId="0" applyFill="1" applyBorder="1" applyAlignment="1">
      <alignment wrapText="1"/>
    </xf>
    <xf numFmtId="0" fontId="0" fillId="4" borderId="8" xfId="0" applyFill="1" applyBorder="1" applyAlignment="1">
      <alignment wrapText="1"/>
    </xf>
    <xf numFmtId="0" fontId="6" fillId="0" borderId="0" xfId="0" applyFont="1" applyAlignment="1">
      <alignment wrapText="1"/>
    </xf>
    <xf numFmtId="0" fontId="0" fillId="0" borderId="11" xfId="0" applyBorder="1"/>
    <xf numFmtId="0" fontId="0" fillId="0" borderId="12" xfId="0" applyBorder="1"/>
    <xf numFmtId="0" fontId="4" fillId="0" borderId="1" xfId="0" applyFont="1" applyBorder="1" applyAlignment="1">
      <alignment horizontal="center"/>
    </xf>
    <xf numFmtId="0" fontId="4" fillId="5" borderId="5" xfId="0" applyFont="1" applyFill="1" applyBorder="1" applyAlignment="1">
      <alignment horizontal="center"/>
    </xf>
    <xf numFmtId="0" fontId="4" fillId="5" borderId="1" xfId="0" applyFont="1" applyFill="1" applyBorder="1" applyAlignment="1">
      <alignment horizontal="center"/>
    </xf>
    <xf numFmtId="0" fontId="4" fillId="5" borderId="1" xfId="0" applyFont="1" applyFill="1" applyBorder="1" applyAlignment="1">
      <alignment horizontal="center" wrapText="1"/>
    </xf>
    <xf numFmtId="0" fontId="0" fillId="5" borderId="2" xfId="0" applyFill="1" applyBorder="1" applyAlignment="1">
      <alignment horizontal="center" vertical="center" wrapText="1"/>
    </xf>
    <xf numFmtId="0" fontId="1" fillId="5" borderId="2" xfId="0" applyFont="1" applyFill="1" applyBorder="1" applyAlignment="1">
      <alignment vertical="center" wrapText="1"/>
    </xf>
    <xf numFmtId="0" fontId="7" fillId="5" borderId="2" xfId="0" applyFont="1" applyFill="1" applyBorder="1" applyAlignment="1">
      <alignment vertical="center"/>
    </xf>
    <xf numFmtId="0" fontId="4" fillId="0" borderId="28" xfId="0" applyFont="1" applyBorder="1" applyAlignment="1">
      <alignment horizontal="center"/>
    </xf>
    <xf numFmtId="0" fontId="4" fillId="0" borderId="28" xfId="0" applyFont="1" applyBorder="1" applyAlignment="1">
      <alignment horizontal="left" wrapText="1"/>
    </xf>
    <xf numFmtId="0" fontId="4" fillId="0" borderId="1" xfId="0" applyFont="1" applyBorder="1" applyAlignment="1">
      <alignment horizontal="left" wrapText="1"/>
    </xf>
    <xf numFmtId="0" fontId="0" fillId="3" borderId="0" xfId="0" applyFill="1" applyAlignment="1">
      <alignment horizontal="center"/>
    </xf>
    <xf numFmtId="0" fontId="0" fillId="3" borderId="22" xfId="0" applyFill="1" applyBorder="1" applyAlignment="1">
      <alignment horizontal="center"/>
    </xf>
    <xf numFmtId="0" fontId="0" fillId="3" borderId="22" xfId="0" applyFill="1" applyBorder="1" applyAlignment="1">
      <alignment horizontal="center" vertical="top"/>
    </xf>
    <xf numFmtId="0" fontId="7" fillId="5" borderId="10" xfId="0" applyFont="1" applyFill="1" applyBorder="1" applyAlignment="1">
      <alignment horizontal="center" vertical="center"/>
    </xf>
    <xf numFmtId="0" fontId="7" fillId="5" borderId="13" xfId="0" applyFont="1" applyFill="1" applyBorder="1" applyAlignment="1">
      <alignment horizontal="center" vertical="center"/>
    </xf>
    <xf numFmtId="0" fontId="1" fillId="5" borderId="4" xfId="0" applyFont="1" applyFill="1" applyBorder="1" applyAlignment="1">
      <alignment vertical="center" wrapText="1"/>
    </xf>
    <xf numFmtId="0" fontId="9" fillId="0" borderId="0" xfId="0" applyFont="1"/>
    <xf numFmtId="0" fontId="9" fillId="10" borderId="0" xfId="0" applyFont="1" applyFill="1"/>
    <xf numFmtId="0" fontId="9" fillId="9" borderId="0" xfId="0" applyFont="1" applyFill="1"/>
    <xf numFmtId="0" fontId="9" fillId="8" borderId="0" xfId="0" applyFont="1" applyFill="1"/>
    <xf numFmtId="0" fontId="9" fillId="11" borderId="0" xfId="0" applyFont="1" applyFill="1"/>
    <xf numFmtId="0" fontId="0" fillId="3" borderId="26" xfId="0" applyFill="1" applyBorder="1"/>
    <xf numFmtId="0" fontId="0" fillId="3" borderId="19" xfId="0" applyFill="1" applyBorder="1"/>
    <xf numFmtId="0" fontId="0" fillId="3" borderId="21" xfId="0" applyFill="1" applyBorder="1"/>
    <xf numFmtId="0" fontId="0" fillId="3" borderId="39" xfId="0" applyFill="1" applyBorder="1"/>
    <xf numFmtId="0" fontId="0" fillId="3" borderId="0" xfId="0" applyFill="1"/>
    <xf numFmtId="0" fontId="0" fillId="3" borderId="22" xfId="0" applyFill="1" applyBorder="1"/>
    <xf numFmtId="0" fontId="9" fillId="3" borderId="0" xfId="0" applyFont="1" applyFill="1"/>
    <xf numFmtId="0" fontId="9" fillId="3" borderId="22" xfId="0" applyFont="1" applyFill="1" applyBorder="1"/>
    <xf numFmtId="0" fontId="0" fillId="3" borderId="35" xfId="0" applyFill="1" applyBorder="1"/>
    <xf numFmtId="0" fontId="0" fillId="3" borderId="41" xfId="0" applyFill="1" applyBorder="1"/>
    <xf numFmtId="0" fontId="9" fillId="3" borderId="22" xfId="0" applyFont="1" applyFill="1" applyBorder="1" applyAlignment="1">
      <alignment horizontal="center" vertical="center"/>
    </xf>
    <xf numFmtId="0" fontId="0" fillId="3" borderId="24" xfId="0" applyFill="1" applyBorder="1"/>
    <xf numFmtId="0" fontId="0" fillId="3" borderId="40" xfId="0" applyFill="1" applyBorder="1"/>
    <xf numFmtId="0" fontId="7" fillId="5" borderId="25" xfId="0" applyFont="1" applyFill="1" applyBorder="1" applyAlignment="1">
      <alignment horizontal="center" vertical="center"/>
    </xf>
    <xf numFmtId="0" fontId="7" fillId="5" borderId="10" xfId="0" applyFont="1" applyFill="1" applyBorder="1" applyAlignment="1">
      <alignment horizontal="center" vertical="center" wrapText="1"/>
    </xf>
    <xf numFmtId="0" fontId="4" fillId="5" borderId="3" xfId="0" applyFont="1" applyFill="1" applyBorder="1" applyAlignment="1">
      <alignment horizontal="center"/>
    </xf>
    <xf numFmtId="0" fontId="4" fillId="0" borderId="3" xfId="0" applyFont="1" applyBorder="1" applyAlignment="1">
      <alignment horizontal="center" vertical="center"/>
    </xf>
    <xf numFmtId="0" fontId="13" fillId="0" borderId="0" xfId="0" applyFont="1"/>
    <xf numFmtId="0" fontId="6" fillId="0" borderId="0" xfId="0" applyFont="1"/>
    <xf numFmtId="0" fontId="13" fillId="0" borderId="0" xfId="0" applyFont="1" applyAlignment="1">
      <alignment horizontal="center" vertical="center"/>
    </xf>
    <xf numFmtId="0" fontId="4" fillId="0" borderId="1" xfId="0" applyFont="1" applyBorder="1" applyAlignment="1">
      <alignment vertical="center" wrapText="1"/>
    </xf>
    <xf numFmtId="0" fontId="4" fillId="0" borderId="7" xfId="0" applyFont="1" applyBorder="1" applyAlignment="1">
      <alignment vertical="center" wrapText="1"/>
    </xf>
    <xf numFmtId="0" fontId="4" fillId="0" borderId="5" xfId="0" applyFont="1" applyBorder="1" applyAlignment="1">
      <alignment vertical="center" wrapText="1"/>
    </xf>
    <xf numFmtId="0" fontId="6" fillId="0" borderId="7" xfId="0" applyFont="1" applyBorder="1" applyAlignment="1">
      <alignment vertical="center" wrapText="1"/>
    </xf>
    <xf numFmtId="0" fontId="6" fillId="0" borderId="1" xfId="0" applyFont="1" applyBorder="1" applyAlignment="1">
      <alignment vertical="center" wrapText="1"/>
    </xf>
    <xf numFmtId="0" fontId="6" fillId="0" borderId="5" xfId="0" applyFont="1" applyBorder="1" applyAlignment="1">
      <alignment vertical="center" wrapText="1"/>
    </xf>
    <xf numFmtId="0" fontId="4" fillId="0" borderId="0" xfId="0" applyFont="1" applyAlignment="1">
      <alignment horizontal="center"/>
    </xf>
    <xf numFmtId="0" fontId="7" fillId="5" borderId="10" xfId="0" applyFont="1" applyFill="1" applyBorder="1" applyAlignment="1">
      <alignment vertical="center"/>
    </xf>
    <xf numFmtId="0" fontId="0" fillId="0" borderId="2" xfId="0" applyBorder="1"/>
    <xf numFmtId="0" fontId="0" fillId="0" borderId="4" xfId="0" applyBorder="1"/>
    <xf numFmtId="0" fontId="0" fillId="0" borderId="5" xfId="0" applyBorder="1"/>
    <xf numFmtId="0" fontId="0" fillId="0" borderId="6" xfId="0" applyBorder="1"/>
    <xf numFmtId="0" fontId="11" fillId="0" borderId="0" xfId="0" applyFont="1"/>
    <xf numFmtId="0" fontId="0" fillId="0" borderId="0" xfId="0" applyAlignment="1">
      <alignment wrapText="1"/>
    </xf>
    <xf numFmtId="0" fontId="0" fillId="4" borderId="1" xfId="0" applyFill="1" applyBorder="1"/>
    <xf numFmtId="0" fontId="0" fillId="0" borderId="39" xfId="0" applyBorder="1"/>
    <xf numFmtId="0" fontId="0" fillId="0" borderId="22" xfId="0" applyBorder="1"/>
    <xf numFmtId="0" fontId="0" fillId="0" borderId="0" xfId="0" applyAlignment="1">
      <alignment vertical="center" wrapText="1"/>
    </xf>
    <xf numFmtId="0" fontId="9" fillId="0" borderId="0" xfId="0" applyFont="1" applyAlignment="1">
      <alignment horizontal="center" vertical="center" wrapText="1"/>
    </xf>
    <xf numFmtId="0" fontId="0" fillId="0" borderId="0" xfId="0" applyProtection="1">
      <protection locked="0"/>
    </xf>
    <xf numFmtId="0" fontId="9" fillId="5" borderId="1" xfId="0" applyFont="1" applyFill="1" applyBorder="1" applyAlignment="1" applyProtection="1">
      <alignment horizontal="center" vertical="center" wrapText="1"/>
      <protection locked="0"/>
    </xf>
    <xf numFmtId="0" fontId="0" fillId="0" borderId="1" xfId="0" applyBorder="1" applyProtection="1">
      <protection locked="0"/>
    </xf>
    <xf numFmtId="0" fontId="0" fillId="0" borderId="0" xfId="0" applyAlignment="1" applyProtection="1">
      <alignment horizontal="center"/>
      <protection locked="0"/>
    </xf>
    <xf numFmtId="0" fontId="15" fillId="0" borderId="0" xfId="0" applyFont="1" applyAlignment="1" applyProtection="1">
      <alignment horizontal="center" vertical="center" wrapText="1"/>
      <protection locked="0"/>
    </xf>
    <xf numFmtId="0" fontId="4" fillId="0" borderId="0" xfId="0" applyFont="1" applyAlignment="1" applyProtection="1">
      <alignment horizontal="left" vertical="center" wrapText="1"/>
      <protection locked="0"/>
    </xf>
    <xf numFmtId="0" fontId="4" fillId="0" borderId="0" xfId="0" applyFont="1" applyAlignment="1" applyProtection="1">
      <alignment horizontal="center" vertical="center" wrapText="1"/>
      <protection locked="0"/>
    </xf>
    <xf numFmtId="164" fontId="4" fillId="0" borderId="0" xfId="0" applyNumberFormat="1" applyFont="1" applyAlignment="1" applyProtection="1">
      <alignment horizontal="center" vertical="center" wrapText="1"/>
      <protection locked="0"/>
    </xf>
    <xf numFmtId="164" fontId="9" fillId="5" borderId="1" xfId="0" applyNumberFormat="1" applyFont="1" applyFill="1" applyBorder="1" applyAlignment="1" applyProtection="1">
      <alignment horizontal="center" vertical="center" wrapText="1"/>
      <protection locked="0"/>
    </xf>
    <xf numFmtId="164" fontId="0" fillId="0" borderId="0" xfId="0" applyNumberFormat="1" applyProtection="1">
      <protection locked="0"/>
    </xf>
    <xf numFmtId="0" fontId="0" fillId="12" borderId="1" xfId="0" applyFill="1" applyBorder="1" applyProtection="1">
      <protection locked="0"/>
    </xf>
    <xf numFmtId="165" fontId="0" fillId="12" borderId="1" xfId="0" applyNumberFormat="1" applyFill="1" applyBorder="1"/>
    <xf numFmtId="0" fontId="0" fillId="4" borderId="0" xfId="0" applyFill="1"/>
    <xf numFmtId="0" fontId="13" fillId="0" borderId="1" xfId="0" applyFont="1" applyBorder="1"/>
    <xf numFmtId="0" fontId="13" fillId="0" borderId="3" xfId="0" applyFont="1" applyBorder="1"/>
    <xf numFmtId="0" fontId="4" fillId="3" borderId="28" xfId="0" applyFont="1" applyFill="1" applyBorder="1" applyAlignment="1">
      <alignment horizontal="left" vertical="center" wrapText="1"/>
    </xf>
    <xf numFmtId="0" fontId="4" fillId="0" borderId="1" xfId="0" applyFont="1" applyBorder="1" applyAlignment="1">
      <alignment horizontal="center" wrapText="1"/>
    </xf>
    <xf numFmtId="0" fontId="0" fillId="0" borderId="0" xfId="0" applyAlignment="1">
      <alignment vertical="center"/>
    </xf>
    <xf numFmtId="0" fontId="0" fillId="0" borderId="1" xfId="0" applyBorder="1" applyAlignment="1">
      <alignment horizontal="center" vertical="center" wrapText="1"/>
    </xf>
    <xf numFmtId="1" fontId="0" fillId="0" borderId="1" xfId="0" applyNumberFormat="1" applyBorder="1" applyAlignment="1">
      <alignment vertical="center"/>
    </xf>
    <xf numFmtId="0" fontId="4" fillId="0" borderId="17" xfId="0" applyFont="1" applyBorder="1" applyAlignment="1">
      <alignment horizontal="left" vertical="center" wrapText="1"/>
    </xf>
    <xf numFmtId="0" fontId="0" fillId="4" borderId="0" xfId="0" applyFill="1" applyAlignment="1">
      <alignment vertical="center"/>
    </xf>
    <xf numFmtId="0" fontId="13" fillId="0" borderId="0" xfId="0" applyFont="1" applyAlignment="1">
      <alignment wrapText="1"/>
    </xf>
    <xf numFmtId="0" fontId="13" fillId="0" borderId="0" xfId="0" applyFont="1" applyAlignment="1">
      <alignment vertical="top" wrapText="1"/>
    </xf>
    <xf numFmtId="0" fontId="7" fillId="14" borderId="2" xfId="0" applyFont="1" applyFill="1" applyBorder="1" applyAlignment="1">
      <alignment vertical="center"/>
    </xf>
    <xf numFmtId="0" fontId="1" fillId="14" borderId="2" xfId="0" applyFont="1" applyFill="1" applyBorder="1" applyAlignment="1">
      <alignment vertical="center" wrapText="1"/>
    </xf>
    <xf numFmtId="0" fontId="0" fillId="0" borderId="5" xfId="0" applyBorder="1" applyAlignment="1">
      <alignment horizontal="center" vertical="center" wrapText="1"/>
    </xf>
    <xf numFmtId="0" fontId="13" fillId="14" borderId="0" xfId="0" applyFont="1" applyFill="1"/>
    <xf numFmtId="0" fontId="9" fillId="14" borderId="1" xfId="0" applyFont="1" applyFill="1" applyBorder="1"/>
    <xf numFmtId="0" fontId="4" fillId="0" borderId="1" xfId="0" applyFont="1" applyBorder="1" applyAlignment="1">
      <alignment vertical="top" wrapText="1"/>
    </xf>
    <xf numFmtId="0" fontId="19" fillId="0" borderId="1" xfId="0" applyFont="1" applyBorder="1"/>
    <xf numFmtId="0" fontId="19" fillId="0" borderId="1" xfId="0" applyFont="1" applyBorder="1" applyAlignment="1">
      <alignment horizontal="center"/>
    </xf>
    <xf numFmtId="0" fontId="4" fillId="0" borderId="36" xfId="0" applyFont="1" applyBorder="1" applyAlignment="1">
      <alignment horizontal="left" vertical="center" wrapText="1"/>
    </xf>
    <xf numFmtId="0" fontId="0" fillId="5" borderId="62" xfId="0" applyFill="1" applyBorder="1" applyAlignment="1">
      <alignment horizontal="left" vertical="center" wrapText="1"/>
    </xf>
    <xf numFmtId="0" fontId="5" fillId="13" borderId="7" xfId="0" applyFont="1" applyFill="1" applyBorder="1" applyAlignment="1">
      <alignment horizontal="center" vertical="center" wrapText="1"/>
    </xf>
    <xf numFmtId="0" fontId="5" fillId="13" borderId="5" xfId="0" applyFont="1" applyFill="1" applyBorder="1" applyAlignment="1">
      <alignment horizontal="center" vertical="center" wrapText="1"/>
    </xf>
    <xf numFmtId="0" fontId="5" fillId="13" borderId="5" xfId="0" applyFont="1" applyFill="1" applyBorder="1" applyAlignment="1">
      <alignment horizontal="center" vertical="center"/>
    </xf>
    <xf numFmtId="0" fontId="5" fillId="13" borderId="5" xfId="0" applyFont="1" applyFill="1" applyBorder="1" applyAlignment="1">
      <alignment vertical="center" wrapText="1"/>
    </xf>
    <xf numFmtId="0" fontId="5" fillId="12" borderId="5" xfId="0" applyFont="1" applyFill="1" applyBorder="1" applyAlignment="1">
      <alignment horizontal="center" vertical="center" wrapText="1"/>
    </xf>
    <xf numFmtId="0" fontId="5" fillId="0" borderId="19" xfId="0" applyFont="1" applyBorder="1" applyAlignment="1">
      <alignment vertical="center"/>
    </xf>
    <xf numFmtId="0" fontId="5" fillId="0" borderId="0" xfId="0" applyFont="1" applyAlignment="1">
      <alignment vertical="center"/>
    </xf>
    <xf numFmtId="0" fontId="4" fillId="0" borderId="39" xfId="0" applyFont="1" applyBorder="1"/>
    <xf numFmtId="0" fontId="0" fillId="5" borderId="4" xfId="0" applyFill="1" applyBorder="1" applyAlignment="1">
      <alignment horizontal="center" vertical="center" wrapText="1"/>
    </xf>
    <xf numFmtId="0" fontId="0" fillId="5" borderId="58" xfId="0" applyFill="1" applyBorder="1" applyAlignment="1">
      <alignment horizontal="left" vertical="center" wrapText="1"/>
    </xf>
    <xf numFmtId="0" fontId="4" fillId="5" borderId="5" xfId="0" applyFont="1" applyFill="1" applyBorder="1" applyAlignment="1">
      <alignment horizontal="center" wrapText="1"/>
    </xf>
    <xf numFmtId="0" fontId="4" fillId="5" borderId="6" xfId="0" applyFont="1" applyFill="1" applyBorder="1" applyAlignment="1">
      <alignment horizontal="center"/>
    </xf>
    <xf numFmtId="0" fontId="4" fillId="0" borderId="41" xfId="0" applyFont="1" applyBorder="1"/>
    <xf numFmtId="0" fontId="14" fillId="0" borderId="0" xfId="0" applyFont="1"/>
    <xf numFmtId="0" fontId="6" fillId="0" borderId="1" xfId="0" applyFont="1" applyBorder="1"/>
    <xf numFmtId="0" fontId="14" fillId="5" borderId="2" xfId="0" applyFont="1" applyFill="1" applyBorder="1" applyAlignment="1">
      <alignment horizontal="left" vertical="center"/>
    </xf>
    <xf numFmtId="0" fontId="6" fillId="0" borderId="3" xfId="0" applyFont="1" applyBorder="1"/>
    <xf numFmtId="0" fontId="5" fillId="0" borderId="1" xfId="0" applyFont="1" applyBorder="1" applyAlignment="1">
      <alignment horizontal="center" vertical="center"/>
    </xf>
    <xf numFmtId="0" fontId="5" fillId="0" borderId="1" xfId="0" applyFont="1" applyBorder="1" applyAlignment="1">
      <alignment horizontal="center" vertical="center" wrapText="1"/>
    </xf>
    <xf numFmtId="0" fontId="5" fillId="0" borderId="1" xfId="0" applyFont="1" applyBorder="1" applyAlignment="1">
      <alignment vertical="center"/>
    </xf>
    <xf numFmtId="0" fontId="5" fillId="9" borderId="1" xfId="0" applyFont="1" applyFill="1" applyBorder="1" applyAlignment="1">
      <alignment vertical="center"/>
    </xf>
    <xf numFmtId="1" fontId="5" fillId="9" borderId="1" xfId="0" applyNumberFormat="1" applyFont="1" applyFill="1" applyBorder="1" applyAlignment="1">
      <alignment vertical="center"/>
    </xf>
    <xf numFmtId="0" fontId="0" fillId="0" borderId="1" xfId="0" applyBorder="1" applyAlignment="1" applyProtection="1">
      <alignment horizontal="center" vertical="center"/>
      <protection locked="0"/>
    </xf>
    <xf numFmtId="164" fontId="0" fillId="0" borderId="1" xfId="0" applyNumberFormat="1" applyBorder="1" applyProtection="1">
      <protection locked="0"/>
    </xf>
    <xf numFmtId="0" fontId="20" fillId="14" borderId="0" xfId="0" applyFont="1" applyFill="1" applyAlignment="1">
      <alignment horizontal="center" wrapText="1"/>
    </xf>
    <xf numFmtId="0" fontId="20" fillId="14" borderId="36" xfId="0" applyFont="1" applyFill="1" applyBorder="1" applyAlignment="1">
      <alignment horizontal="center" wrapText="1"/>
    </xf>
    <xf numFmtId="0" fontId="4" fillId="0" borderId="1" xfId="0" applyFont="1" applyBorder="1" applyAlignment="1">
      <alignment horizontal="center" vertical="center" wrapText="1"/>
    </xf>
    <xf numFmtId="0" fontId="8" fillId="0" borderId="1" xfId="0" applyFont="1" applyBorder="1" applyAlignment="1">
      <alignment horizontal="center" vertical="center" wrapText="1"/>
    </xf>
    <xf numFmtId="0" fontId="0" fillId="0" borderId="2" xfId="0" applyBorder="1" applyAlignment="1">
      <alignment horizontal="center" vertical="center" wrapText="1"/>
    </xf>
    <xf numFmtId="0" fontId="4" fillId="0" borderId="1" xfId="0" applyFont="1" applyBorder="1" applyAlignment="1">
      <alignment horizontal="center" vertical="top" wrapText="1"/>
    </xf>
    <xf numFmtId="0" fontId="0" fillId="0" borderId="0" xfId="0" applyBorder="1" applyAlignment="1">
      <alignment horizontal="center" vertical="center" wrapText="1"/>
    </xf>
    <xf numFmtId="0" fontId="5" fillId="13" borderId="61" xfId="0" applyFont="1" applyFill="1" applyBorder="1" applyAlignment="1">
      <alignment horizontal="center" vertical="center"/>
    </xf>
    <xf numFmtId="0" fontId="4" fillId="0" borderId="0" xfId="0" applyFont="1" applyBorder="1"/>
    <xf numFmtId="0" fontId="5" fillId="13" borderId="58" xfId="0" applyFont="1" applyFill="1" applyBorder="1" applyAlignment="1">
      <alignment horizontal="center" vertical="center"/>
    </xf>
    <xf numFmtId="0" fontId="4" fillId="0" borderId="39" xfId="0" applyFont="1" applyBorder="1" applyAlignment="1">
      <alignment horizontal="center"/>
    </xf>
    <xf numFmtId="0" fontId="4" fillId="0" borderId="40" xfId="0" applyFont="1" applyBorder="1" applyAlignment="1">
      <alignment horizontal="center"/>
    </xf>
    <xf numFmtId="0" fontId="6" fillId="0" borderId="0" xfId="0" applyFont="1" applyBorder="1" applyAlignment="1">
      <alignment vertical="center" wrapText="1"/>
    </xf>
    <xf numFmtId="0" fontId="14" fillId="5" borderId="25" xfId="0" applyFont="1" applyFill="1" applyBorder="1" applyAlignment="1">
      <alignment vertical="center" wrapText="1"/>
    </xf>
    <xf numFmtId="0" fontId="14" fillId="5" borderId="10" xfId="0" applyFont="1" applyFill="1" applyBorder="1" applyAlignment="1">
      <alignment vertical="center"/>
    </xf>
    <xf numFmtId="0" fontId="14" fillId="5" borderId="10" xfId="0" applyFont="1" applyFill="1" applyBorder="1" applyAlignment="1">
      <alignment horizontal="center" vertical="center" wrapText="1"/>
    </xf>
    <xf numFmtId="0" fontId="14" fillId="5" borderId="10" xfId="0" applyFont="1" applyFill="1" applyBorder="1" applyAlignment="1">
      <alignment horizontal="center" vertical="center"/>
    </xf>
    <xf numFmtId="0" fontId="14" fillId="5" borderId="13" xfId="0" applyFont="1" applyFill="1" applyBorder="1" applyAlignment="1">
      <alignment horizontal="center" vertical="center"/>
    </xf>
    <xf numFmtId="0" fontId="4" fillId="7" borderId="1" xfId="0" applyFont="1" applyFill="1" applyBorder="1" applyAlignment="1">
      <alignment horizontal="center" vertical="center" wrapText="1"/>
    </xf>
    <xf numFmtId="0" fontId="20" fillId="14" borderId="0" xfId="0" applyFont="1" applyFill="1" applyAlignment="1">
      <alignment horizontal="center" wrapText="1"/>
    </xf>
    <xf numFmtId="0" fontId="20" fillId="14" borderId="36" xfId="0" applyFont="1" applyFill="1" applyBorder="1" applyAlignment="1">
      <alignment horizontal="center" wrapText="1"/>
    </xf>
    <xf numFmtId="0" fontId="4" fillId="16" borderId="1" xfId="0" applyFont="1" applyFill="1" applyBorder="1" applyAlignment="1">
      <alignment horizontal="center" vertical="center" wrapText="1"/>
    </xf>
    <xf numFmtId="0" fontId="4" fillId="17" borderId="1" xfId="0" applyFont="1" applyFill="1" applyBorder="1" applyAlignment="1">
      <alignment horizontal="center" vertical="center" wrapText="1"/>
    </xf>
    <xf numFmtId="0" fontId="0" fillId="0" borderId="0" xfId="0" applyFill="1"/>
    <xf numFmtId="0" fontId="0" fillId="2" borderId="0" xfId="0" applyFill="1"/>
    <xf numFmtId="0" fontId="28" fillId="0" borderId="60" xfId="0" applyFont="1" applyBorder="1" applyAlignment="1">
      <alignment horizontal="center" vertical="center" wrapText="1"/>
    </xf>
    <xf numFmtId="0" fontId="28" fillId="0" borderId="62" xfId="0" applyFont="1" applyBorder="1" applyAlignment="1">
      <alignment horizontal="center" vertical="center" wrapText="1"/>
    </xf>
    <xf numFmtId="0" fontId="31" fillId="5" borderId="2" xfId="0" applyFont="1" applyFill="1" applyBorder="1" applyAlignment="1">
      <alignment vertical="center"/>
    </xf>
    <xf numFmtId="0" fontId="31" fillId="5" borderId="2" xfId="0" applyFont="1" applyFill="1" applyBorder="1" applyAlignment="1">
      <alignment vertical="center" wrapText="1"/>
    </xf>
    <xf numFmtId="0" fontId="31" fillId="5" borderId="25" xfId="0" applyFont="1" applyFill="1" applyBorder="1" applyAlignment="1">
      <alignment vertical="center"/>
    </xf>
    <xf numFmtId="0" fontId="31" fillId="5" borderId="10" xfId="0" applyFont="1" applyFill="1" applyBorder="1" applyAlignment="1">
      <alignment horizontal="center" vertical="center"/>
    </xf>
    <xf numFmtId="0" fontId="31" fillId="5" borderId="13" xfId="0" applyFont="1" applyFill="1" applyBorder="1" applyAlignment="1">
      <alignment horizontal="center" vertical="center"/>
    </xf>
    <xf numFmtId="0" fontId="28" fillId="0" borderId="1" xfId="0" applyFont="1" applyBorder="1" applyAlignment="1">
      <alignment horizontal="center" vertical="center" wrapText="1"/>
    </xf>
    <xf numFmtId="0" fontId="28" fillId="3" borderId="28" xfId="0" applyFont="1" applyFill="1" applyBorder="1" applyAlignment="1">
      <alignment horizontal="center" vertical="center"/>
    </xf>
    <xf numFmtId="0" fontId="28" fillId="3" borderId="1" xfId="0" applyFont="1" applyFill="1" applyBorder="1" applyAlignment="1">
      <alignment horizontal="center" vertical="center" wrapText="1"/>
    </xf>
    <xf numFmtId="0" fontId="28" fillId="0" borderId="28" xfId="0" applyFont="1" applyBorder="1" applyAlignment="1">
      <alignment horizontal="center" vertical="center" wrapText="1"/>
    </xf>
    <xf numFmtId="0" fontId="28" fillId="0" borderId="0" xfId="0" applyFont="1" applyBorder="1" applyAlignment="1">
      <alignment vertical="center" wrapText="1"/>
    </xf>
    <xf numFmtId="0" fontId="28" fillId="0" borderId="0" xfId="0" applyFont="1" applyAlignment="1">
      <alignment horizontal="left" vertical="center" wrapText="1"/>
    </xf>
    <xf numFmtId="0" fontId="28" fillId="0" borderId="0" xfId="0" applyFont="1" applyAlignment="1">
      <alignment vertical="center" wrapText="1"/>
    </xf>
    <xf numFmtId="0" fontId="28" fillId="0" borderId="0" xfId="0" applyFont="1" applyAlignment="1">
      <alignment wrapText="1"/>
    </xf>
    <xf numFmtId="0" fontId="28" fillId="0" borderId="0" xfId="0" applyFont="1"/>
    <xf numFmtId="0" fontId="28" fillId="0" borderId="1" xfId="0" applyFont="1" applyFill="1" applyBorder="1" applyAlignment="1">
      <alignment horizontal="center" vertical="center" wrapText="1"/>
    </xf>
    <xf numFmtId="0" fontId="28" fillId="0" borderId="1" xfId="0" applyFont="1" applyFill="1" applyBorder="1" applyAlignment="1">
      <alignment horizontal="center" vertical="center"/>
    </xf>
    <xf numFmtId="0" fontId="31" fillId="5" borderId="10" xfId="0" applyFont="1" applyFill="1" applyBorder="1" applyAlignment="1">
      <alignment horizontal="center" vertical="center" wrapText="1"/>
    </xf>
    <xf numFmtId="0" fontId="31" fillId="5" borderId="14" xfId="0" applyFont="1" applyFill="1" applyBorder="1" applyAlignment="1">
      <alignment horizontal="center" vertical="center"/>
    </xf>
    <xf numFmtId="0" fontId="22" fillId="5" borderId="1" xfId="0" applyFont="1" applyFill="1" applyBorder="1" applyAlignment="1">
      <alignment horizontal="center" vertical="center" wrapText="1"/>
    </xf>
    <xf numFmtId="0" fontId="22" fillId="5" borderId="3" xfId="0" applyFont="1" applyFill="1" applyBorder="1" applyAlignment="1">
      <alignment horizontal="center" vertical="center" wrapText="1"/>
    </xf>
    <xf numFmtId="0" fontId="32" fillId="0" borderId="1" xfId="0" applyFont="1" applyBorder="1" applyAlignment="1">
      <alignment horizontal="center" vertical="center" wrapText="1"/>
    </xf>
    <xf numFmtId="0" fontId="32" fillId="0" borderId="10" xfId="0" applyFont="1" applyBorder="1" applyAlignment="1">
      <alignment horizontal="center" vertical="center" wrapText="1"/>
    </xf>
    <xf numFmtId="0" fontId="32" fillId="0" borderId="1" xfId="0" applyFont="1" applyBorder="1" applyAlignment="1">
      <alignment vertical="center" wrapText="1"/>
    </xf>
    <xf numFmtId="0" fontId="32" fillId="0" borderId="10" xfId="0" applyFont="1" applyBorder="1" applyAlignment="1">
      <alignment vertical="center" wrapText="1"/>
    </xf>
    <xf numFmtId="0" fontId="32" fillId="0" borderId="10" xfId="0" applyFont="1" applyBorder="1" applyAlignment="1">
      <alignment vertical="center"/>
    </xf>
    <xf numFmtId="0" fontId="32" fillId="0" borderId="1" xfId="0" applyFont="1" applyBorder="1" applyAlignment="1">
      <alignment horizontal="center" vertical="center"/>
    </xf>
    <xf numFmtId="0" fontId="31" fillId="5" borderId="1" xfId="0" applyFont="1" applyFill="1" applyBorder="1" applyAlignment="1">
      <alignment horizontal="center" vertical="center"/>
    </xf>
    <xf numFmtId="0" fontId="28" fillId="0" borderId="1" xfId="0" applyFont="1" applyBorder="1" applyAlignment="1">
      <alignment horizontal="center" wrapText="1"/>
    </xf>
    <xf numFmtId="0" fontId="31" fillId="15" borderId="2" xfId="0" applyFont="1" applyFill="1" applyBorder="1" applyAlignment="1">
      <alignment vertical="center"/>
    </xf>
    <xf numFmtId="0" fontId="31" fillId="15" borderId="2" xfId="0" applyFont="1" applyFill="1" applyBorder="1" applyAlignment="1">
      <alignment vertical="center" wrapText="1"/>
    </xf>
    <xf numFmtId="0" fontId="35" fillId="15" borderId="28" xfId="0" applyFont="1" applyFill="1" applyBorder="1" applyAlignment="1" applyProtection="1">
      <alignment horizontal="center" vertical="center" wrapText="1"/>
      <protection locked="0"/>
    </xf>
    <xf numFmtId="0" fontId="35" fillId="15" borderId="11" xfId="0" applyFont="1" applyFill="1" applyBorder="1" applyAlignment="1" applyProtection="1">
      <alignment horizontal="center" vertical="center" wrapText="1"/>
      <protection locked="0"/>
    </xf>
    <xf numFmtId="0" fontId="21" fillId="15" borderId="29" xfId="0" applyFont="1" applyFill="1" applyBorder="1" applyAlignment="1">
      <alignment horizontal="center" vertical="center"/>
    </xf>
    <xf numFmtId="0" fontId="28" fillId="3" borderId="28" xfId="0" applyFont="1" applyFill="1" applyBorder="1" applyAlignment="1">
      <alignment horizontal="center" vertical="center" wrapText="1"/>
    </xf>
    <xf numFmtId="0" fontId="28" fillId="3" borderId="28" xfId="0" applyFont="1" applyFill="1" applyBorder="1" applyAlignment="1">
      <alignment horizontal="left" vertical="center" wrapText="1"/>
    </xf>
    <xf numFmtId="0" fontId="33" fillId="0" borderId="1" xfId="0" applyFont="1" applyBorder="1" applyAlignment="1">
      <alignment horizontal="center" vertical="center" wrapText="1"/>
    </xf>
    <xf numFmtId="1" fontId="33" fillId="0" borderId="1" xfId="0" applyNumberFormat="1" applyFont="1" applyBorder="1" applyAlignment="1">
      <alignment vertical="center"/>
    </xf>
    <xf numFmtId="0" fontId="28" fillId="0" borderId="3" xfId="0" applyFont="1" applyBorder="1" applyAlignment="1">
      <alignment horizontal="center" vertical="center"/>
    </xf>
    <xf numFmtId="0" fontId="31" fillId="14" borderId="2" xfId="0" applyFont="1" applyFill="1" applyBorder="1" applyAlignment="1">
      <alignment vertical="center"/>
    </xf>
    <xf numFmtId="0" fontId="31" fillId="14" borderId="2" xfId="0" applyFont="1" applyFill="1" applyBorder="1" applyAlignment="1">
      <alignment vertical="center" wrapText="1"/>
    </xf>
    <xf numFmtId="0" fontId="33" fillId="0" borderId="0" xfId="0" applyFont="1"/>
    <xf numFmtId="0" fontId="32" fillId="0" borderId="2" xfId="0" applyFont="1" applyBorder="1" applyAlignment="1">
      <alignment horizontal="center" vertical="center" wrapText="1"/>
    </xf>
    <xf numFmtId="0" fontId="31" fillId="5" borderId="4" xfId="0" applyFont="1" applyFill="1" applyBorder="1" applyAlignment="1">
      <alignment vertical="center" wrapText="1"/>
    </xf>
    <xf numFmtId="0" fontId="31" fillId="5" borderId="1" xfId="0" applyFont="1" applyFill="1" applyBorder="1" applyAlignment="1">
      <alignment vertical="center"/>
    </xf>
    <xf numFmtId="0" fontId="31" fillId="5" borderId="1" xfId="0" applyFont="1" applyFill="1" applyBorder="1" applyAlignment="1">
      <alignment vertical="center" wrapText="1"/>
    </xf>
    <xf numFmtId="0" fontId="28" fillId="0" borderId="0" xfId="0" applyFont="1" applyAlignment="1">
      <alignment horizontal="center"/>
    </xf>
    <xf numFmtId="0" fontId="21" fillId="13" borderId="7" xfId="0" applyFont="1" applyFill="1" applyBorder="1" applyAlignment="1">
      <alignment horizontal="center" vertical="center" wrapText="1"/>
    </xf>
    <xf numFmtId="0" fontId="21" fillId="13" borderId="5" xfId="0" applyFont="1" applyFill="1" applyBorder="1" applyAlignment="1">
      <alignment horizontal="center" vertical="center" wrapText="1"/>
    </xf>
    <xf numFmtId="0" fontId="21" fillId="13" borderId="5" xfId="0" applyFont="1" applyFill="1" applyBorder="1" applyAlignment="1">
      <alignment horizontal="center" vertical="center"/>
    </xf>
    <xf numFmtId="0" fontId="21" fillId="13" borderId="5" xfId="0" applyFont="1" applyFill="1" applyBorder="1" applyAlignment="1">
      <alignment vertical="center" wrapText="1"/>
    </xf>
    <xf numFmtId="0" fontId="21" fillId="12" borderId="5" xfId="0" applyFont="1" applyFill="1" applyBorder="1" applyAlignment="1">
      <alignment horizontal="center" vertical="center" wrapText="1"/>
    </xf>
    <xf numFmtId="0" fontId="28" fillId="0" borderId="28" xfId="0" applyFont="1" applyBorder="1" applyAlignment="1">
      <alignment horizontal="left" wrapText="1"/>
    </xf>
    <xf numFmtId="0" fontId="28" fillId="0" borderId="28" xfId="0" applyFont="1" applyBorder="1" applyAlignment="1">
      <alignment horizontal="center"/>
    </xf>
    <xf numFmtId="0" fontId="28" fillId="0" borderId="1" xfId="0" applyFont="1" applyBorder="1" applyAlignment="1">
      <alignment horizontal="left" wrapText="1"/>
    </xf>
    <xf numFmtId="0" fontId="28" fillId="0" borderId="1" xfId="0" applyFont="1" applyBorder="1" applyAlignment="1">
      <alignment horizontal="center"/>
    </xf>
    <xf numFmtId="0" fontId="28" fillId="0" borderId="36" xfId="0" applyFont="1" applyBorder="1" applyAlignment="1">
      <alignment horizontal="left" vertical="center" wrapText="1"/>
    </xf>
    <xf numFmtId="0" fontId="28" fillId="0" borderId="17" xfId="0" applyFont="1" applyBorder="1" applyAlignment="1">
      <alignment horizontal="left" vertical="center" wrapText="1"/>
    </xf>
    <xf numFmtId="0" fontId="33" fillId="5" borderId="62" xfId="0" applyFont="1" applyFill="1" applyBorder="1" applyAlignment="1">
      <alignment horizontal="center" vertical="center" wrapText="1"/>
    </xf>
    <xf numFmtId="0" fontId="33" fillId="5" borderId="62" xfId="0" applyFont="1" applyFill="1" applyBorder="1" applyAlignment="1">
      <alignment horizontal="left" vertical="center" wrapText="1"/>
    </xf>
    <xf numFmtId="0" fontId="28" fillId="5" borderId="1" xfId="0" applyFont="1" applyFill="1" applyBorder="1" applyAlignment="1">
      <alignment horizontal="center" wrapText="1"/>
    </xf>
    <xf numFmtId="0" fontId="28" fillId="5" borderId="1" xfId="0" applyFont="1" applyFill="1" applyBorder="1" applyAlignment="1">
      <alignment horizontal="center"/>
    </xf>
    <xf numFmtId="0" fontId="28" fillId="5" borderId="3" xfId="0" applyFont="1" applyFill="1" applyBorder="1" applyAlignment="1">
      <alignment horizontal="center"/>
    </xf>
    <xf numFmtId="0" fontId="28" fillId="0" borderId="39" xfId="0" applyFont="1" applyBorder="1"/>
    <xf numFmtId="0" fontId="28" fillId="0" borderId="0" xfId="0" applyFont="1" applyBorder="1"/>
    <xf numFmtId="0" fontId="28" fillId="0" borderId="7" xfId="0" applyFont="1" applyBorder="1" applyAlignment="1">
      <alignment horizontal="left" wrapText="1"/>
    </xf>
    <xf numFmtId="0" fontId="28" fillId="0" borderId="7" xfId="0" applyFont="1" applyBorder="1" applyAlignment="1">
      <alignment horizontal="center"/>
    </xf>
    <xf numFmtId="0" fontId="33" fillId="5" borderId="4" xfId="0" applyFont="1" applyFill="1" applyBorder="1" applyAlignment="1">
      <alignment horizontal="center" vertical="center" wrapText="1"/>
    </xf>
    <xf numFmtId="0" fontId="33" fillId="5" borderId="58" xfId="0" applyFont="1" applyFill="1" applyBorder="1" applyAlignment="1">
      <alignment horizontal="left" vertical="center" wrapText="1"/>
    </xf>
    <xf numFmtId="0" fontId="28" fillId="5" borderId="5" xfId="0" applyFont="1" applyFill="1" applyBorder="1" applyAlignment="1">
      <alignment horizontal="center" wrapText="1"/>
    </xf>
    <xf numFmtId="0" fontId="28" fillId="5" borderId="5" xfId="0" applyFont="1" applyFill="1" applyBorder="1" applyAlignment="1">
      <alignment horizontal="center"/>
    </xf>
    <xf numFmtId="0" fontId="28" fillId="5" borderId="6" xfId="0" applyFont="1" applyFill="1" applyBorder="1" applyAlignment="1">
      <alignment horizontal="center"/>
    </xf>
    <xf numFmtId="0" fontId="28" fillId="0" borderId="41" xfId="0" applyFont="1" applyBorder="1"/>
    <xf numFmtId="0" fontId="28" fillId="0" borderId="24" xfId="0" applyFont="1" applyBorder="1"/>
    <xf numFmtId="0" fontId="33" fillId="5" borderId="2" xfId="0" applyFont="1" applyFill="1" applyBorder="1" applyAlignment="1">
      <alignment horizontal="center" vertical="center" wrapText="1"/>
    </xf>
    <xf numFmtId="0" fontId="31" fillId="5" borderId="8" xfId="0" applyFont="1" applyFill="1" applyBorder="1" applyAlignment="1">
      <alignment vertical="center"/>
    </xf>
    <xf numFmtId="0" fontId="36" fillId="0" borderId="1" xfId="0" applyFont="1" applyBorder="1" applyAlignment="1">
      <alignment horizontal="center" vertical="center" wrapText="1"/>
    </xf>
    <xf numFmtId="0" fontId="21" fillId="0" borderId="1" xfId="0" applyFont="1" applyBorder="1" applyAlignment="1">
      <alignment horizontal="center" vertical="center" wrapText="1"/>
    </xf>
    <xf numFmtId="0" fontId="35" fillId="0" borderId="1" xfId="0" applyFont="1" applyBorder="1" applyAlignment="1">
      <alignment horizontal="center" vertical="center" wrapText="1"/>
    </xf>
    <xf numFmtId="1" fontId="21" fillId="0" borderId="1" xfId="0" applyNumberFormat="1" applyFont="1" applyBorder="1" applyAlignment="1">
      <alignment vertical="center"/>
    </xf>
    <xf numFmtId="0" fontId="21" fillId="0" borderId="1" xfId="0" applyFont="1" applyBorder="1" applyAlignment="1">
      <alignment vertical="center"/>
    </xf>
    <xf numFmtId="0" fontId="21" fillId="0" borderId="1" xfId="0" applyNumberFormat="1" applyFont="1" applyBorder="1" applyAlignment="1">
      <alignment vertical="center"/>
    </xf>
    <xf numFmtId="0" fontId="34" fillId="0" borderId="7" xfId="0" applyFont="1" applyBorder="1" applyAlignment="1">
      <alignment horizontal="center" vertical="center" wrapText="1"/>
    </xf>
    <xf numFmtId="0" fontId="34" fillId="0" borderId="1" xfId="0" applyFont="1" applyBorder="1" applyAlignment="1">
      <alignment horizontal="center" vertical="center" wrapText="1"/>
    </xf>
    <xf numFmtId="0" fontId="34" fillId="0" borderId="1" xfId="0" applyFont="1" applyBorder="1" applyAlignment="1">
      <alignment vertical="center" wrapText="1"/>
    </xf>
    <xf numFmtId="0" fontId="40" fillId="0" borderId="5" xfId="0" applyFont="1" applyBorder="1" applyAlignment="1">
      <alignment horizontal="center" vertical="center"/>
    </xf>
    <xf numFmtId="0" fontId="34" fillId="0" borderId="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28" xfId="0" applyFont="1" applyBorder="1" applyAlignment="1">
      <alignment horizontal="center" vertical="center" wrapText="1"/>
    </xf>
    <xf numFmtId="0" fontId="28" fillId="0" borderId="1" xfId="0" applyFont="1" applyBorder="1" applyAlignment="1">
      <alignment horizontal="center" vertical="center" wrapText="1"/>
    </xf>
    <xf numFmtId="0" fontId="1" fillId="0" borderId="0" xfId="0" applyFont="1" applyAlignment="1">
      <alignment horizontal="center" vertical="center" wrapText="1"/>
    </xf>
    <xf numFmtId="0" fontId="3" fillId="0" borderId="9" xfId="0" applyFont="1" applyBorder="1" applyAlignment="1">
      <alignment horizontal="center" vertical="center" wrapText="1"/>
    </xf>
    <xf numFmtId="0" fontId="3" fillId="0" borderId="3" xfId="0" applyFont="1" applyBorder="1" applyAlignment="1">
      <alignment horizontal="center" vertical="center" wrapText="1"/>
    </xf>
    <xf numFmtId="0" fontId="3" fillId="0" borderId="6" xfId="0" applyFont="1" applyBorder="1" applyAlignment="1">
      <alignment horizontal="center" vertical="center" wrapText="1"/>
    </xf>
    <xf numFmtId="0" fontId="1" fillId="0" borderId="8" xfId="0" applyFont="1" applyBorder="1" applyAlignment="1">
      <alignment vertical="center" wrapText="1"/>
    </xf>
    <xf numFmtId="0" fontId="1" fillId="0" borderId="2" xfId="0" applyFont="1" applyBorder="1" applyAlignment="1">
      <alignment vertical="center" wrapText="1"/>
    </xf>
    <xf numFmtId="0" fontId="1" fillId="0" borderId="4" xfId="0" applyFont="1" applyBorder="1" applyAlignment="1">
      <alignment vertical="center" wrapText="1"/>
    </xf>
    <xf numFmtId="0" fontId="32" fillId="6" borderId="1" xfId="0" applyFont="1" applyFill="1" applyBorder="1" applyAlignment="1">
      <alignment vertical="center"/>
    </xf>
    <xf numFmtId="0" fontId="32" fillId="6" borderId="3" xfId="0" applyFont="1" applyFill="1" applyBorder="1" applyAlignment="1">
      <alignment vertical="center"/>
    </xf>
    <xf numFmtId="0" fontId="28" fillId="6" borderId="1" xfId="0" applyFont="1" applyFill="1" applyBorder="1" applyAlignment="1">
      <alignment vertical="center" wrapText="1"/>
    </xf>
    <xf numFmtId="0" fontId="28" fillId="6" borderId="3" xfId="0" applyFont="1" applyFill="1" applyBorder="1" applyAlignment="1">
      <alignment vertical="center" wrapText="1"/>
    </xf>
    <xf numFmtId="0" fontId="7" fillId="5" borderId="8" xfId="0" applyFont="1" applyFill="1" applyBorder="1" applyAlignment="1">
      <alignment horizontal="center" vertical="top" wrapText="1"/>
    </xf>
    <xf numFmtId="0" fontId="7" fillId="5" borderId="7" xfId="0" applyFont="1" applyFill="1" applyBorder="1" applyAlignment="1">
      <alignment horizontal="center" vertical="top" wrapText="1"/>
    </xf>
    <xf numFmtId="0" fontId="7" fillId="5" borderId="9" xfId="0" applyFont="1" applyFill="1" applyBorder="1" applyAlignment="1">
      <alignment horizontal="center" vertical="top" wrapText="1"/>
    </xf>
    <xf numFmtId="0" fontId="15" fillId="0" borderId="7" xfId="0" applyFont="1" applyBorder="1" applyAlignment="1">
      <alignment horizontal="center" vertical="center" wrapText="1"/>
    </xf>
    <xf numFmtId="0" fontId="15" fillId="0" borderId="1" xfId="0" applyFont="1" applyBorder="1" applyAlignment="1">
      <alignment horizontal="center" vertical="center" wrapText="1"/>
    </xf>
    <xf numFmtId="0" fontId="15" fillId="0" borderId="5" xfId="0" applyFont="1" applyBorder="1" applyAlignment="1">
      <alignment horizontal="center" vertical="center" wrapText="1"/>
    </xf>
    <xf numFmtId="0" fontId="28" fillId="0" borderId="10" xfId="0" applyFont="1" applyBorder="1" applyAlignment="1">
      <alignment horizontal="center" vertical="center"/>
    </xf>
    <xf numFmtId="0" fontId="28" fillId="0" borderId="28" xfId="0" applyFont="1" applyBorder="1" applyAlignment="1">
      <alignment horizontal="center" vertical="center"/>
    </xf>
    <xf numFmtId="0" fontId="1" fillId="0" borderId="14"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16"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 xfId="0" applyFont="1" applyBorder="1" applyAlignment="1">
      <alignment horizontal="center" vertical="center" wrapText="1"/>
    </xf>
    <xf numFmtId="0" fontId="5" fillId="2" borderId="8" xfId="0" applyFont="1" applyFill="1" applyBorder="1" applyAlignment="1">
      <alignment horizontal="center" vertical="center"/>
    </xf>
    <xf numFmtId="0" fontId="5" fillId="2" borderId="7" xfId="0" applyFont="1" applyFill="1" applyBorder="1" applyAlignment="1">
      <alignment horizontal="center" vertical="center"/>
    </xf>
    <xf numFmtId="0" fontId="0" fillId="0" borderId="18" xfId="0" applyBorder="1" applyAlignment="1">
      <alignment horizontal="center"/>
    </xf>
    <xf numFmtId="0" fontId="0" fillId="0" borderId="25" xfId="0" applyBorder="1" applyAlignment="1">
      <alignment horizontal="center"/>
    </xf>
    <xf numFmtId="0" fontId="0" fillId="0" borderId="20" xfId="0" applyBorder="1" applyAlignment="1">
      <alignment horizontal="center"/>
    </xf>
    <xf numFmtId="0" fontId="0" fillId="0" borderId="45" xfId="0" applyBorder="1" applyAlignment="1">
      <alignment horizontal="center"/>
    </xf>
    <xf numFmtId="0" fontId="1" fillId="0" borderId="8" xfId="0" applyFont="1" applyBorder="1" applyAlignment="1">
      <alignment horizontal="center" vertical="center" wrapText="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5" fillId="0" borderId="43" xfId="0" applyFont="1" applyBorder="1" applyAlignment="1">
      <alignment horizontal="center" vertical="center" wrapText="1"/>
    </xf>
    <xf numFmtId="0" fontId="15" fillId="0" borderId="19" xfId="0" applyFont="1" applyBorder="1" applyAlignment="1">
      <alignment horizontal="center" vertical="center" wrapText="1"/>
    </xf>
    <xf numFmtId="0" fontId="15" fillId="0" borderId="16" xfId="0" applyFont="1" applyBorder="1" applyAlignment="1">
      <alignment horizontal="center" vertical="center" wrapText="1"/>
    </xf>
    <xf numFmtId="0" fontId="15" fillId="0" borderId="38" xfId="0" applyFont="1" applyBorder="1" applyAlignment="1">
      <alignment horizontal="center" vertical="center" wrapText="1"/>
    </xf>
    <xf numFmtId="0" fontId="0" fillId="0" borderId="9" xfId="0" applyBorder="1" applyAlignment="1">
      <alignment horizontal="center"/>
    </xf>
    <xf numFmtId="0" fontId="0" fillId="0" borderId="3" xfId="0" applyBorder="1" applyAlignment="1">
      <alignment horizontal="center"/>
    </xf>
    <xf numFmtId="0" fontId="0" fillId="0" borderId="6" xfId="0" applyBorder="1" applyAlignment="1">
      <alignment horizontal="center"/>
    </xf>
    <xf numFmtId="0" fontId="15" fillId="0" borderId="14" xfId="0" applyFont="1" applyBorder="1" applyAlignment="1">
      <alignment horizontal="center" vertical="center" wrapText="1"/>
    </xf>
    <xf numFmtId="0" fontId="15" fillId="0" borderId="37" xfId="0" applyFont="1" applyBorder="1" applyAlignment="1">
      <alignment horizontal="center" vertical="center" wrapText="1"/>
    </xf>
    <xf numFmtId="0" fontId="15" fillId="0" borderId="23" xfId="0" applyFont="1" applyBorder="1" applyAlignment="1">
      <alignment horizontal="center" vertical="center" wrapText="1"/>
    </xf>
    <xf numFmtId="0" fontId="15" fillId="0" borderId="41" xfId="0" applyFont="1" applyBorder="1" applyAlignment="1">
      <alignment horizontal="center" vertical="center" wrapText="1"/>
    </xf>
    <xf numFmtId="0" fontId="7" fillId="5" borderId="8" xfId="0" applyFont="1" applyFill="1" applyBorder="1" applyAlignment="1">
      <alignment horizontal="center" vertical="center"/>
    </xf>
    <xf numFmtId="0" fontId="7" fillId="5" borderId="7" xfId="0" applyFont="1" applyFill="1" applyBorder="1" applyAlignment="1">
      <alignment horizontal="center" vertical="center"/>
    </xf>
    <xf numFmtId="0" fontId="7" fillId="5" borderId="9" xfId="0" applyFont="1" applyFill="1" applyBorder="1" applyAlignment="1">
      <alignment horizontal="center" vertical="center"/>
    </xf>
    <xf numFmtId="0" fontId="4" fillId="0" borderId="1" xfId="0" applyFont="1" applyBorder="1" applyAlignment="1" applyProtection="1">
      <alignment horizontal="center" vertical="center" wrapText="1"/>
      <protection locked="0"/>
    </xf>
    <xf numFmtId="0" fontId="9" fillId="5" borderId="39" xfId="0" applyFont="1" applyFill="1" applyBorder="1" applyAlignment="1" applyProtection="1">
      <alignment horizontal="center" wrapText="1"/>
      <protection locked="0"/>
    </xf>
    <xf numFmtId="0" fontId="9" fillId="5" borderId="0" xfId="0" applyFont="1" applyFill="1" applyAlignment="1" applyProtection="1">
      <alignment horizontal="center"/>
      <protection locked="0"/>
    </xf>
    <xf numFmtId="0" fontId="9" fillId="5" borderId="22" xfId="0" applyFont="1" applyFill="1" applyBorder="1" applyAlignment="1" applyProtection="1">
      <alignment horizontal="center"/>
      <protection locked="0"/>
    </xf>
    <xf numFmtId="0" fontId="31" fillId="12" borderId="1" xfId="0" applyFont="1" applyFill="1" applyBorder="1" applyAlignment="1" applyProtection="1">
      <alignment horizontal="left" vertical="center"/>
      <protection locked="0"/>
    </xf>
    <xf numFmtId="0" fontId="32" fillId="12" borderId="60" xfId="0" applyFont="1" applyFill="1" applyBorder="1" applyAlignment="1" applyProtection="1">
      <alignment horizontal="left" vertical="center" wrapText="1"/>
      <protection locked="0"/>
    </xf>
    <xf numFmtId="0" fontId="32" fillId="12" borderId="56" xfId="0" applyFont="1" applyFill="1" applyBorder="1" applyAlignment="1" applyProtection="1">
      <alignment horizontal="left" vertical="center" wrapText="1"/>
      <protection locked="0"/>
    </xf>
    <xf numFmtId="0" fontId="32" fillId="12" borderId="62" xfId="0" applyFont="1" applyFill="1" applyBorder="1" applyAlignment="1" applyProtection="1">
      <alignment horizontal="left" vertical="center" wrapText="1"/>
      <protection locked="0"/>
    </xf>
    <xf numFmtId="0" fontId="15" fillId="0" borderId="7" xfId="0" applyFont="1" applyBorder="1" applyAlignment="1" applyProtection="1">
      <alignment horizontal="center" vertical="center" wrapText="1"/>
      <protection locked="0"/>
    </xf>
    <xf numFmtId="0" fontId="15" fillId="0" borderId="1" xfId="0" applyFont="1" applyBorder="1" applyAlignment="1" applyProtection="1">
      <alignment horizontal="center" vertical="center" wrapText="1"/>
      <protection locked="0"/>
    </xf>
    <xf numFmtId="0" fontId="15" fillId="0" borderId="5" xfId="0" applyFont="1" applyBorder="1" applyAlignment="1" applyProtection="1">
      <alignment horizontal="center" vertical="center" wrapText="1"/>
      <protection locked="0"/>
    </xf>
    <xf numFmtId="0" fontId="0" fillId="0" borderId="1" xfId="0" applyBorder="1" applyAlignment="1" applyProtection="1">
      <alignment horizontal="center"/>
      <protection locked="0"/>
    </xf>
    <xf numFmtId="0" fontId="4" fillId="0" borderId="59" xfId="0" applyFont="1" applyBorder="1" applyAlignment="1" applyProtection="1">
      <alignment horizontal="left" vertical="center" wrapText="1"/>
      <protection locked="0"/>
    </xf>
    <xf numFmtId="0" fontId="4" fillId="0" borderId="57" xfId="0" applyFont="1" applyBorder="1" applyAlignment="1" applyProtection="1">
      <alignment horizontal="left" vertical="center" wrapText="1"/>
      <protection locked="0"/>
    </xf>
    <xf numFmtId="0" fontId="4" fillId="0" borderId="61" xfId="0" applyFont="1" applyBorder="1" applyAlignment="1" applyProtection="1">
      <alignment horizontal="left" vertical="center" wrapText="1"/>
      <protection locked="0"/>
    </xf>
    <xf numFmtId="0" fontId="20" fillId="14" borderId="0" xfId="0" applyFont="1" applyFill="1" applyAlignment="1">
      <alignment horizontal="center" wrapText="1"/>
    </xf>
    <xf numFmtId="0" fontId="20" fillId="14" borderId="36" xfId="0" applyFont="1" applyFill="1" applyBorder="1" applyAlignment="1">
      <alignment horizontal="center" wrapText="1"/>
    </xf>
    <xf numFmtId="0" fontId="4" fillId="0" borderId="10"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28" xfId="0" applyFont="1" applyBorder="1" applyAlignment="1">
      <alignment horizontal="center" vertical="center" wrapText="1"/>
    </xf>
    <xf numFmtId="0" fontId="4" fillId="0" borderId="1" xfId="0" applyFont="1" applyBorder="1" applyAlignment="1">
      <alignment horizontal="left" vertical="center" wrapText="1"/>
    </xf>
    <xf numFmtId="0" fontId="28" fillId="0" borderId="60" xfId="0" applyFont="1" applyBorder="1" applyAlignment="1">
      <alignment horizontal="center" vertical="center" wrapText="1"/>
    </xf>
    <xf numFmtId="0" fontId="28" fillId="0" borderId="62" xfId="0" applyFont="1" applyBorder="1" applyAlignment="1">
      <alignment horizontal="center" vertical="center" wrapText="1"/>
    </xf>
    <xf numFmtId="0" fontId="28" fillId="0" borderId="60" xfId="0" applyFont="1" applyFill="1" applyBorder="1" applyAlignment="1">
      <alignment horizontal="center" vertical="center"/>
    </xf>
    <xf numFmtId="0" fontId="28" fillId="0" borderId="56" xfId="0" applyFont="1" applyFill="1" applyBorder="1" applyAlignment="1">
      <alignment horizontal="center" vertical="center"/>
    </xf>
    <xf numFmtId="0" fontId="28" fillId="0" borderId="62" xfId="0" applyFont="1" applyFill="1" applyBorder="1" applyAlignment="1">
      <alignment horizontal="center" vertical="center"/>
    </xf>
    <xf numFmtId="0" fontId="28" fillId="0" borderId="1" xfId="0" applyFont="1" applyFill="1" applyBorder="1" applyAlignment="1">
      <alignment horizontal="center" vertical="center" wrapText="1"/>
    </xf>
    <xf numFmtId="0" fontId="18" fillId="14" borderId="1" xfId="0" applyFont="1" applyFill="1" applyBorder="1" applyAlignment="1">
      <alignment horizontal="center" vertical="center" wrapText="1"/>
    </xf>
    <xf numFmtId="0" fontId="18" fillId="14" borderId="1" xfId="0" applyFont="1" applyFill="1" applyBorder="1" applyAlignment="1">
      <alignment horizontal="center" vertical="center"/>
    </xf>
    <xf numFmtId="0" fontId="18" fillId="14" borderId="60" xfId="0" applyFont="1" applyFill="1" applyBorder="1" applyAlignment="1">
      <alignment horizontal="center"/>
    </xf>
    <xf numFmtId="0" fontId="18" fillId="14" borderId="56" xfId="0" applyFont="1" applyFill="1" applyBorder="1" applyAlignment="1">
      <alignment horizontal="center"/>
    </xf>
    <xf numFmtId="0" fontId="18" fillId="14" borderId="62" xfId="0" applyFont="1" applyFill="1" applyBorder="1" applyAlignment="1">
      <alignment horizontal="center"/>
    </xf>
    <xf numFmtId="0" fontId="28" fillId="2" borderId="60" xfId="0" applyFont="1" applyFill="1" applyBorder="1" applyAlignment="1">
      <alignment horizontal="center" vertical="center" wrapText="1"/>
    </xf>
    <xf numFmtId="0" fontId="28" fillId="2" borderId="62" xfId="0" applyFont="1" applyFill="1" applyBorder="1" applyAlignment="1">
      <alignment horizontal="center" vertical="center" wrapText="1"/>
    </xf>
    <xf numFmtId="0" fontId="4" fillId="0" borderId="1" xfId="0" applyFont="1" applyBorder="1" applyAlignment="1">
      <alignment horizontal="center" vertical="center"/>
    </xf>
    <xf numFmtId="0" fontId="28" fillId="0" borderId="60" xfId="0" applyFont="1" applyFill="1" applyBorder="1" applyAlignment="1">
      <alignment horizontal="center" vertical="center" wrapText="1"/>
    </xf>
    <xf numFmtId="0" fontId="28" fillId="0" borderId="62" xfId="0" applyFont="1" applyFill="1" applyBorder="1" applyAlignment="1">
      <alignment horizontal="center" vertical="center" wrapText="1"/>
    </xf>
    <xf numFmtId="0" fontId="28" fillId="0" borderId="56" xfId="0" applyFont="1" applyFill="1" applyBorder="1" applyAlignment="1">
      <alignment horizontal="center" vertical="center" wrapText="1"/>
    </xf>
    <xf numFmtId="0" fontId="21" fillId="0" borderId="60" xfId="0" applyFont="1" applyFill="1" applyBorder="1" applyAlignment="1">
      <alignment horizontal="center" vertical="center" wrapText="1"/>
    </xf>
    <xf numFmtId="0" fontId="28" fillId="0" borderId="56" xfId="0" applyFont="1" applyBorder="1" applyAlignment="1">
      <alignment horizontal="center" vertical="center" wrapText="1"/>
    </xf>
    <xf numFmtId="0" fontId="4" fillId="0" borderId="60" xfId="0" applyFont="1" applyBorder="1" applyAlignment="1">
      <alignment horizontal="center" vertical="center" wrapText="1"/>
    </xf>
    <xf numFmtId="0" fontId="4" fillId="0" borderId="56" xfId="0" applyFont="1" applyBorder="1" applyAlignment="1">
      <alignment horizontal="center" vertical="center" wrapText="1"/>
    </xf>
    <xf numFmtId="0" fontId="4" fillId="0" borderId="62" xfId="0" applyFont="1" applyBorder="1" applyAlignment="1">
      <alignment horizontal="center" vertical="center" wrapText="1"/>
    </xf>
    <xf numFmtId="0" fontId="21" fillId="0" borderId="60" xfId="0" applyFont="1" applyBorder="1" applyAlignment="1">
      <alignment horizontal="center" vertical="center" wrapText="1"/>
    </xf>
    <xf numFmtId="0" fontId="21" fillId="0" borderId="62" xfId="0" applyFont="1" applyBorder="1" applyAlignment="1">
      <alignment horizontal="center" vertical="center" wrapText="1"/>
    </xf>
    <xf numFmtId="0" fontId="4" fillId="0" borderId="60" xfId="0" applyFont="1" applyBorder="1" applyAlignment="1">
      <alignment horizontal="center" vertical="center"/>
    </xf>
    <xf numFmtId="0" fontId="4" fillId="0" borderId="56" xfId="0" applyFont="1" applyBorder="1" applyAlignment="1">
      <alignment horizontal="center" vertical="center"/>
    </xf>
    <xf numFmtId="0" fontId="4" fillId="0" borderId="62" xfId="0" applyFont="1" applyBorder="1" applyAlignment="1">
      <alignment horizontal="center" vertical="center"/>
    </xf>
    <xf numFmtId="0" fontId="18" fillId="12" borderId="1" xfId="0" applyFont="1" applyFill="1" applyBorder="1" applyAlignment="1">
      <alignment horizontal="center" vertical="center" wrapText="1"/>
    </xf>
    <xf numFmtId="0" fontId="18" fillId="12" borderId="1" xfId="0" applyFont="1" applyFill="1" applyBorder="1" applyAlignment="1">
      <alignment horizontal="center" vertical="center"/>
    </xf>
    <xf numFmtId="0" fontId="18" fillId="12" borderId="60" xfId="0" applyFont="1" applyFill="1" applyBorder="1" applyAlignment="1">
      <alignment horizontal="center" vertical="center" wrapText="1"/>
    </xf>
    <xf numFmtId="0" fontId="18" fillId="12" borderId="56" xfId="0" applyFont="1" applyFill="1" applyBorder="1" applyAlignment="1">
      <alignment horizontal="center" vertical="center"/>
    </xf>
    <xf numFmtId="0" fontId="18" fillId="12" borderId="62" xfId="0" applyFont="1" applyFill="1" applyBorder="1" applyAlignment="1">
      <alignment horizontal="center" vertical="center"/>
    </xf>
    <xf numFmtId="0" fontId="21" fillId="0" borderId="56" xfId="0" applyFont="1" applyBorder="1" applyAlignment="1">
      <alignment horizontal="center" vertical="center" wrapText="1"/>
    </xf>
    <xf numFmtId="0" fontId="4" fillId="0" borderId="60" xfId="0" applyFont="1" applyFill="1" applyBorder="1" applyAlignment="1">
      <alignment horizontal="center" vertical="center" wrapText="1"/>
    </xf>
    <xf numFmtId="0" fontId="4" fillId="0" borderId="62" xfId="0" applyFont="1" applyFill="1" applyBorder="1" applyAlignment="1">
      <alignment horizontal="center" vertical="center" wrapText="1"/>
    </xf>
    <xf numFmtId="0" fontId="21" fillId="2" borderId="60" xfId="0" applyFont="1" applyFill="1" applyBorder="1" applyAlignment="1">
      <alignment horizontal="center" vertical="center" wrapText="1"/>
    </xf>
    <xf numFmtId="0" fontId="21" fillId="2" borderId="62" xfId="0"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10" xfId="0" applyFont="1" applyFill="1" applyBorder="1" applyAlignment="1">
      <alignment horizontal="center"/>
    </xf>
    <xf numFmtId="0" fontId="4" fillId="0" borderId="10" xfId="0" applyFont="1" applyBorder="1" applyAlignment="1">
      <alignment horizontal="center"/>
    </xf>
    <xf numFmtId="0" fontId="0" fillId="0" borderId="0" xfId="0" applyAlignment="1">
      <alignment horizontal="center"/>
    </xf>
    <xf numFmtId="0" fontId="0" fillId="0" borderId="1" xfId="0" applyBorder="1" applyAlignment="1">
      <alignment horizontal="center" vertical="center"/>
    </xf>
    <xf numFmtId="0" fontId="18" fillId="14" borderId="16" xfId="0" applyFont="1" applyFill="1" applyBorder="1" applyAlignment="1">
      <alignment horizontal="center" vertical="center" wrapText="1"/>
    </xf>
    <xf numFmtId="0" fontId="18" fillId="14" borderId="38" xfId="0" applyFont="1" applyFill="1" applyBorder="1" applyAlignment="1">
      <alignment horizontal="center" vertical="center" wrapText="1"/>
    </xf>
    <xf numFmtId="0" fontId="18" fillId="14" borderId="17" xfId="0" applyFont="1" applyFill="1" applyBorder="1" applyAlignment="1">
      <alignment horizontal="center" vertical="center" wrapText="1"/>
    </xf>
    <xf numFmtId="0" fontId="0" fillId="0" borderId="36" xfId="0" applyBorder="1" applyAlignment="1">
      <alignment horizontal="center"/>
    </xf>
    <xf numFmtId="0" fontId="15" fillId="0" borderId="15" xfId="0" applyFont="1" applyBorder="1" applyAlignment="1">
      <alignment horizontal="center" vertical="center" wrapText="1"/>
    </xf>
    <xf numFmtId="0" fontId="15" fillId="0" borderId="17" xfId="0" applyFont="1" applyBorder="1" applyAlignment="1">
      <alignment horizontal="center" vertical="center" wrapText="1"/>
    </xf>
    <xf numFmtId="0" fontId="21" fillId="0" borderId="62" xfId="0" applyFont="1" applyFill="1" applyBorder="1" applyAlignment="1">
      <alignment horizontal="center" vertical="center" wrapText="1"/>
    </xf>
    <xf numFmtId="0" fontId="28" fillId="2" borderId="1" xfId="0" applyFont="1" applyFill="1" applyBorder="1" applyAlignment="1">
      <alignment horizontal="center" vertical="center" wrapText="1"/>
    </xf>
    <xf numFmtId="0" fontId="28" fillId="2" borderId="1" xfId="0" applyFont="1" applyFill="1" applyBorder="1" applyAlignment="1">
      <alignment horizontal="center" vertical="center"/>
    </xf>
    <xf numFmtId="0" fontId="10" fillId="6" borderId="1" xfId="0" applyFont="1" applyFill="1" applyBorder="1" applyAlignment="1">
      <alignment horizontal="center" vertical="top"/>
    </xf>
    <xf numFmtId="0" fontId="18" fillId="6" borderId="1" xfId="0" applyFont="1" applyFill="1" applyBorder="1" applyAlignment="1">
      <alignment horizontal="center" vertical="top"/>
    </xf>
    <xf numFmtId="0" fontId="18" fillId="14" borderId="1" xfId="0" applyFont="1" applyFill="1" applyBorder="1" applyAlignment="1">
      <alignment horizontal="center" vertical="center" textRotation="255"/>
    </xf>
    <xf numFmtId="0" fontId="18" fillId="12" borderId="1" xfId="0" applyFont="1" applyFill="1" applyBorder="1" applyAlignment="1">
      <alignment horizontal="center" wrapText="1"/>
    </xf>
    <xf numFmtId="0" fontId="18" fillId="12" borderId="1" xfId="0" applyFont="1" applyFill="1" applyBorder="1" applyAlignment="1">
      <alignment horizontal="center"/>
    </xf>
    <xf numFmtId="0" fontId="18" fillId="12" borderId="60" xfId="0" applyFont="1" applyFill="1" applyBorder="1" applyAlignment="1">
      <alignment horizontal="center" vertical="top" wrapText="1"/>
    </xf>
    <xf numFmtId="0" fontId="18" fillId="12" borderId="56" xfId="0" applyFont="1" applyFill="1" applyBorder="1" applyAlignment="1">
      <alignment horizontal="center" vertical="top"/>
    </xf>
    <xf numFmtId="0" fontId="18" fillId="12" borderId="62" xfId="0" applyFont="1" applyFill="1" applyBorder="1" applyAlignment="1">
      <alignment horizontal="center" vertical="top"/>
    </xf>
    <xf numFmtId="0" fontId="21" fillId="0" borderId="1" xfId="0" applyFont="1" applyBorder="1" applyAlignment="1">
      <alignment horizontal="center" vertical="center"/>
    </xf>
    <xf numFmtId="0" fontId="4" fillId="2" borderId="1" xfId="0" applyFont="1" applyFill="1" applyBorder="1" applyAlignment="1">
      <alignment horizontal="center" vertical="center" wrapText="1"/>
    </xf>
    <xf numFmtId="0" fontId="4" fillId="0" borderId="1" xfId="0" applyFont="1" applyBorder="1" applyAlignment="1">
      <alignment horizontal="center"/>
    </xf>
    <xf numFmtId="0" fontId="32" fillId="0" borderId="25" xfId="0" applyFont="1" applyBorder="1" applyAlignment="1">
      <alignment horizontal="center" vertical="center" wrapText="1"/>
    </xf>
    <xf numFmtId="0" fontId="32" fillId="0" borderId="27" xfId="0" applyFont="1" applyBorder="1" applyAlignment="1">
      <alignment horizontal="center" vertical="center" wrapText="1"/>
    </xf>
    <xf numFmtId="0" fontId="7" fillId="5" borderId="59" xfId="0" applyFont="1" applyFill="1" applyBorder="1" applyAlignment="1">
      <alignment horizontal="center" vertical="center"/>
    </xf>
    <xf numFmtId="0" fontId="4" fillId="0" borderId="7" xfId="0" applyFont="1" applyBorder="1" applyAlignment="1">
      <alignment horizontal="left" vertical="center" wrapText="1"/>
    </xf>
    <xf numFmtId="0" fontId="31" fillId="6" borderId="1" xfId="0" applyFont="1" applyFill="1" applyBorder="1" applyAlignment="1">
      <alignment horizontal="left" vertical="center"/>
    </xf>
    <xf numFmtId="0" fontId="32" fillId="6" borderId="16" xfId="0" applyFont="1" applyFill="1" applyBorder="1" applyAlignment="1">
      <alignment horizontal="left" vertical="center" wrapText="1"/>
    </xf>
    <xf numFmtId="0" fontId="32" fillId="6" borderId="38" xfId="0" applyFont="1" applyFill="1" applyBorder="1" applyAlignment="1">
      <alignment horizontal="left" vertical="center" wrapText="1"/>
    </xf>
    <xf numFmtId="0" fontId="32" fillId="6" borderId="63" xfId="0" applyFont="1" applyFill="1" applyBorder="1" applyAlignment="1">
      <alignment horizontal="left" vertical="center" wrapText="1"/>
    </xf>
    <xf numFmtId="0" fontId="32" fillId="0" borderId="2" xfId="0" applyFont="1" applyBorder="1" applyAlignment="1">
      <alignment horizontal="center" vertical="center" wrapText="1"/>
    </xf>
    <xf numFmtId="0" fontId="32" fillId="0" borderId="1" xfId="0" applyFont="1" applyBorder="1" applyAlignment="1">
      <alignment horizontal="center" vertical="center" wrapText="1"/>
    </xf>
    <xf numFmtId="0" fontId="22" fillId="0" borderId="1" xfId="0" applyFont="1" applyBorder="1" applyAlignment="1">
      <alignment horizontal="center" vertical="center" wrapText="1"/>
    </xf>
    <xf numFmtId="0" fontId="32" fillId="0" borderId="10" xfId="0" applyFont="1" applyBorder="1" applyAlignment="1">
      <alignment horizontal="center" vertical="center" wrapText="1"/>
    </xf>
    <xf numFmtId="0" fontId="32" fillId="0" borderId="28" xfId="0" applyFont="1" applyBorder="1" applyAlignment="1">
      <alignment horizontal="center" vertical="center" wrapText="1"/>
    </xf>
    <xf numFmtId="0" fontId="22" fillId="0" borderId="10" xfId="0" applyFont="1" applyBorder="1" applyAlignment="1">
      <alignment horizontal="center" vertical="center" wrapText="1"/>
    </xf>
    <xf numFmtId="0" fontId="22" fillId="0" borderId="11" xfId="0" applyFont="1" applyBorder="1" applyAlignment="1">
      <alignment horizontal="center" vertical="center" wrapText="1"/>
    </xf>
    <xf numFmtId="0" fontId="22" fillId="0" borderId="28" xfId="0" applyFont="1" applyBorder="1" applyAlignment="1">
      <alignment horizontal="center" vertical="center" wrapText="1"/>
    </xf>
    <xf numFmtId="0" fontId="33" fillId="0" borderId="13" xfId="0" applyFont="1" applyBorder="1" applyAlignment="1">
      <alignment horizontal="center" vertical="center" wrapText="1"/>
    </xf>
    <xf numFmtId="0" fontId="33" fillId="0" borderId="12" xfId="0" applyFont="1" applyBorder="1" applyAlignment="1">
      <alignment horizontal="center" vertical="center" wrapText="1"/>
    </xf>
    <xf numFmtId="0" fontId="33" fillId="0" borderId="29" xfId="0" applyFont="1" applyBorder="1" applyAlignment="1">
      <alignment horizontal="center" vertical="center" wrapText="1"/>
    </xf>
    <xf numFmtId="0" fontId="33" fillId="0" borderId="3" xfId="0" applyFont="1" applyBorder="1" applyAlignment="1">
      <alignment horizontal="center" vertical="center" wrapText="1"/>
    </xf>
    <xf numFmtId="0" fontId="32" fillId="0" borderId="11" xfId="0" applyFont="1" applyBorder="1" applyAlignment="1">
      <alignment horizontal="center" vertical="center" wrapText="1"/>
    </xf>
    <xf numFmtId="0" fontId="31" fillId="5" borderId="1" xfId="0" applyFont="1" applyFill="1" applyBorder="1" applyAlignment="1">
      <alignment horizontal="center" vertical="center"/>
    </xf>
    <xf numFmtId="0" fontId="28" fillId="0" borderId="1" xfId="0" applyFont="1" applyBorder="1" applyAlignment="1">
      <alignment horizontal="center" vertical="center"/>
    </xf>
    <xf numFmtId="0" fontId="31" fillId="6" borderId="60" xfId="0" applyFont="1" applyFill="1" applyBorder="1" applyAlignment="1">
      <alignment horizontal="left" vertical="center"/>
    </xf>
    <xf numFmtId="0" fontId="31" fillId="6" borderId="56" xfId="0" applyFont="1" applyFill="1" applyBorder="1" applyAlignment="1">
      <alignment horizontal="left" vertical="center"/>
    </xf>
    <xf numFmtId="0" fontId="31" fillId="6" borderId="62" xfId="0" applyFont="1" applyFill="1" applyBorder="1" applyAlignment="1">
      <alignment horizontal="left" vertical="center"/>
    </xf>
    <xf numFmtId="0" fontId="34" fillId="6" borderId="60" xfId="0" applyFont="1" applyFill="1" applyBorder="1" applyAlignment="1">
      <alignment vertical="center" wrapText="1"/>
    </xf>
    <xf numFmtId="0" fontId="34" fillId="6" borderId="56" xfId="0" applyFont="1" applyFill="1" applyBorder="1" applyAlignment="1">
      <alignment vertical="center" wrapText="1"/>
    </xf>
    <xf numFmtId="0" fontId="34" fillId="6" borderId="62" xfId="0" applyFont="1" applyFill="1" applyBorder="1" applyAlignment="1">
      <alignment vertical="center" wrapText="1"/>
    </xf>
    <xf numFmtId="0" fontId="32" fillId="0" borderId="60" xfId="0" applyFont="1" applyBorder="1" applyAlignment="1">
      <alignment horizontal="center" vertical="center" wrapText="1"/>
    </xf>
    <xf numFmtId="0" fontId="32" fillId="0" borderId="62" xfId="0" applyFont="1" applyBorder="1" applyAlignment="1">
      <alignment horizontal="center" vertical="center" wrapText="1"/>
    </xf>
    <xf numFmtId="0" fontId="4" fillId="0" borderId="1" xfId="0" applyFont="1" applyBorder="1" applyAlignment="1">
      <alignment horizontal="center" wrapText="1"/>
    </xf>
    <xf numFmtId="0" fontId="4" fillId="0" borderId="1" xfId="0" applyFont="1" applyBorder="1" applyAlignment="1">
      <alignment horizontal="center" vertical="center" wrapText="1"/>
    </xf>
    <xf numFmtId="0" fontId="7" fillId="15" borderId="8" xfId="0" applyFont="1" applyFill="1" applyBorder="1" applyAlignment="1">
      <alignment horizontal="center" vertical="center"/>
    </xf>
    <xf numFmtId="0" fontId="7" fillId="15" borderId="61" xfId="0" applyFont="1" applyFill="1" applyBorder="1" applyAlignment="1">
      <alignment horizontal="center" vertical="center"/>
    </xf>
    <xf numFmtId="0" fontId="7" fillId="15" borderId="7" xfId="0" applyFont="1" applyFill="1" applyBorder="1" applyAlignment="1">
      <alignment horizontal="center" vertical="center"/>
    </xf>
    <xf numFmtId="0" fontId="7" fillId="15" borderId="9" xfId="0" applyFont="1" applyFill="1" applyBorder="1" applyAlignment="1">
      <alignment horizontal="center" vertical="center"/>
    </xf>
    <xf numFmtId="0" fontId="7" fillId="0" borderId="14" xfId="0" applyFont="1" applyBorder="1" applyAlignment="1">
      <alignment horizontal="center" vertical="center"/>
    </xf>
    <xf numFmtId="0" fontId="7" fillId="0" borderId="15" xfId="0" applyFont="1" applyBorder="1" applyAlignment="1">
      <alignment horizontal="center" vertical="center"/>
    </xf>
    <xf numFmtId="0" fontId="32" fillId="6" borderId="60" xfId="0" applyFont="1" applyFill="1" applyBorder="1" applyAlignment="1">
      <alignment horizontal="left" vertical="center"/>
    </xf>
    <xf numFmtId="0" fontId="32" fillId="6" borderId="56" xfId="0" applyFont="1" applyFill="1" applyBorder="1" applyAlignment="1">
      <alignment horizontal="left" vertical="center"/>
    </xf>
    <xf numFmtId="0" fontId="32" fillId="6" borderId="62" xfId="0" applyFont="1" applyFill="1" applyBorder="1" applyAlignment="1">
      <alignment horizontal="left" vertical="center"/>
    </xf>
    <xf numFmtId="0" fontId="32" fillId="6" borderId="60" xfId="0" applyFont="1" applyFill="1" applyBorder="1" applyAlignment="1">
      <alignment horizontal="left" vertical="center" wrapText="1"/>
    </xf>
    <xf numFmtId="0" fontId="32" fillId="6" borderId="56" xfId="0" applyFont="1" applyFill="1" applyBorder="1" applyAlignment="1">
      <alignment horizontal="left" vertical="center" wrapText="1"/>
    </xf>
    <xf numFmtId="0" fontId="32" fillId="6" borderId="62" xfId="0" applyFont="1" applyFill="1" applyBorder="1" applyAlignment="1">
      <alignment horizontal="left" vertical="center" wrapText="1"/>
    </xf>
    <xf numFmtId="0" fontId="15" fillId="0" borderId="44" xfId="0" applyFont="1" applyBorder="1" applyAlignment="1">
      <alignment horizontal="center" vertical="center" wrapText="1"/>
    </xf>
    <xf numFmtId="0" fontId="15" fillId="0" borderId="42" xfId="0" applyFont="1" applyBorder="1" applyAlignment="1">
      <alignment horizontal="center" vertical="center" wrapText="1"/>
    </xf>
    <xf numFmtId="0" fontId="31" fillId="15" borderId="37" xfId="0" applyFont="1" applyFill="1" applyBorder="1" applyAlignment="1">
      <alignment horizontal="center" vertical="center"/>
    </xf>
    <xf numFmtId="0" fontId="31" fillId="15" borderId="38" xfId="0" applyFont="1" applyFill="1" applyBorder="1" applyAlignment="1">
      <alignment horizontal="center" vertical="center"/>
    </xf>
    <xf numFmtId="0" fontId="31" fillId="15" borderId="1" xfId="0" applyFont="1" applyFill="1" applyBorder="1" applyAlignment="1">
      <alignment horizontal="center" vertical="center" wrapText="1"/>
    </xf>
    <xf numFmtId="0" fontId="31" fillId="15" borderId="1" xfId="0" applyFont="1" applyFill="1" applyBorder="1" applyAlignment="1">
      <alignment horizontal="center" vertical="center"/>
    </xf>
    <xf numFmtId="0" fontId="32" fillId="0" borderId="14" xfId="0" applyFont="1" applyBorder="1" applyAlignment="1">
      <alignment horizontal="center" vertical="center" wrapText="1"/>
    </xf>
    <xf numFmtId="0" fontId="32" fillId="0" borderId="15"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0" fillId="0" borderId="1" xfId="0" applyBorder="1" applyAlignment="1">
      <alignment horizontal="left" vertical="top" wrapText="1"/>
    </xf>
    <xf numFmtId="0" fontId="0" fillId="0" borderId="5" xfId="0" applyBorder="1" applyAlignment="1">
      <alignment horizontal="left" vertical="top" wrapText="1"/>
    </xf>
    <xf numFmtId="0" fontId="13" fillId="0" borderId="5" xfId="0" applyFont="1" applyBorder="1" applyAlignment="1">
      <alignment horizontal="left" vertical="top" wrapText="1"/>
    </xf>
    <xf numFmtId="0" fontId="13" fillId="0" borderId="6" xfId="0" applyFont="1" applyBorder="1" applyAlignment="1">
      <alignment horizontal="left" vertical="top" wrapText="1"/>
    </xf>
    <xf numFmtId="0" fontId="13" fillId="0" borderId="1" xfId="0" applyFont="1" applyBorder="1" applyAlignment="1">
      <alignment horizontal="left" vertical="top" wrapText="1"/>
    </xf>
    <xf numFmtId="0" fontId="13" fillId="0" borderId="3" xfId="0" applyFont="1" applyBorder="1" applyAlignment="1">
      <alignment horizontal="left" vertical="top" wrapText="1"/>
    </xf>
    <xf numFmtId="0" fontId="15" fillId="0" borderId="26" xfId="0" applyFont="1" applyBorder="1" applyAlignment="1">
      <alignment horizontal="center" vertical="center" wrapText="1"/>
    </xf>
    <xf numFmtId="0" fontId="15" fillId="0" borderId="39" xfId="0" applyFont="1" applyBorder="1" applyAlignment="1">
      <alignment horizontal="center" vertical="center" wrapText="1"/>
    </xf>
    <xf numFmtId="0" fontId="15" fillId="0" borderId="0" xfId="0" applyFont="1" applyAlignment="1">
      <alignment horizontal="center" vertical="center" wrapText="1"/>
    </xf>
    <xf numFmtId="0" fontId="15" fillId="0" borderId="36" xfId="0" applyFont="1" applyBorder="1" applyAlignment="1">
      <alignment horizontal="center" vertical="center" wrapText="1"/>
    </xf>
    <xf numFmtId="0" fontId="15" fillId="0" borderId="40" xfId="0" applyFont="1" applyBorder="1" applyAlignment="1">
      <alignment horizontal="center" vertical="center" wrapText="1"/>
    </xf>
    <xf numFmtId="0" fontId="0" fillId="0" borderId="22" xfId="0" applyBorder="1" applyAlignment="1">
      <alignment horizontal="center"/>
    </xf>
    <xf numFmtId="0" fontId="32" fillId="0" borderId="1" xfId="0" applyFont="1" applyBorder="1" applyAlignment="1">
      <alignment horizontal="left" vertical="top" wrapText="1"/>
    </xf>
    <xf numFmtId="0" fontId="32" fillId="0" borderId="3" xfId="0" applyFont="1" applyBorder="1" applyAlignment="1">
      <alignment horizontal="left" vertical="top" wrapText="1"/>
    </xf>
    <xf numFmtId="0" fontId="21" fillId="5" borderId="7" xfId="0" applyFont="1" applyFill="1" applyBorder="1" applyAlignment="1">
      <alignment horizontal="center" vertical="center"/>
    </xf>
    <xf numFmtId="0" fontId="21" fillId="5" borderId="1" xfId="0" applyFont="1" applyFill="1" applyBorder="1" applyAlignment="1">
      <alignment horizontal="center" vertical="center"/>
    </xf>
    <xf numFmtId="0" fontId="21" fillId="5" borderId="9" xfId="0" applyFont="1" applyFill="1" applyBorder="1" applyAlignment="1">
      <alignment horizontal="center" vertical="center"/>
    </xf>
    <xf numFmtId="0" fontId="21" fillId="5" borderId="1" xfId="0" applyFont="1" applyFill="1" applyBorder="1" applyAlignment="1">
      <alignment horizontal="center" vertical="center" wrapText="1"/>
    </xf>
    <xf numFmtId="0" fontId="21" fillId="5" borderId="3" xfId="0" applyFont="1" applyFill="1" applyBorder="1" applyAlignment="1">
      <alignment horizontal="center" vertical="center" wrapText="1"/>
    </xf>
    <xf numFmtId="0" fontId="21" fillId="5" borderId="8" xfId="0" applyFont="1" applyFill="1" applyBorder="1" applyAlignment="1">
      <alignment horizontal="center" vertical="center"/>
    </xf>
    <xf numFmtId="0" fontId="21" fillId="5" borderId="2" xfId="0" applyFont="1" applyFill="1" applyBorder="1" applyAlignment="1">
      <alignment horizontal="center" vertical="center"/>
    </xf>
    <xf numFmtId="0" fontId="10" fillId="14" borderId="1" xfId="0" applyFont="1" applyFill="1" applyBorder="1" applyAlignment="1">
      <alignment horizontal="center" vertical="center"/>
    </xf>
    <xf numFmtId="0" fontId="0" fillId="0" borderId="8" xfId="0" applyBorder="1" applyAlignment="1">
      <alignment horizontal="center"/>
    </xf>
    <xf numFmtId="0" fontId="0" fillId="0" borderId="2" xfId="0" applyBorder="1" applyAlignment="1">
      <alignment horizontal="center"/>
    </xf>
    <xf numFmtId="0" fontId="0" fillId="0" borderId="4" xfId="0" applyBorder="1" applyAlignment="1">
      <alignment horizontal="center"/>
    </xf>
    <xf numFmtId="0" fontId="7" fillId="6" borderId="60" xfId="0" applyFont="1" applyFill="1" applyBorder="1" applyAlignment="1">
      <alignment horizontal="left" vertical="center"/>
    </xf>
    <xf numFmtId="0" fontId="7" fillId="6" borderId="56" xfId="0" applyFont="1" applyFill="1" applyBorder="1" applyAlignment="1">
      <alignment horizontal="left" vertical="center"/>
    </xf>
    <xf numFmtId="0" fontId="24" fillId="6" borderId="60" xfId="0" applyFont="1" applyFill="1" applyBorder="1" applyAlignment="1">
      <alignment horizontal="left" vertical="center" wrapText="1"/>
    </xf>
    <xf numFmtId="0" fontId="24" fillId="6" borderId="56" xfId="0" applyFont="1" applyFill="1" applyBorder="1" applyAlignment="1">
      <alignment horizontal="left" vertical="center" wrapText="1"/>
    </xf>
    <xf numFmtId="0" fontId="0" fillId="0" borderId="37" xfId="0" applyBorder="1" applyAlignment="1">
      <alignment horizontal="center"/>
    </xf>
    <xf numFmtId="0" fontId="0" fillId="0" borderId="1" xfId="0" applyBorder="1" applyAlignment="1">
      <alignment horizontal="center" vertical="center" wrapText="1"/>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28" xfId="0" applyBorder="1" applyAlignment="1">
      <alignment horizontal="center" vertical="center"/>
    </xf>
    <xf numFmtId="0" fontId="19" fillId="14" borderId="60" xfId="0" applyFont="1" applyFill="1" applyBorder="1" applyAlignment="1">
      <alignment horizontal="center"/>
    </xf>
    <xf numFmtId="0" fontId="19" fillId="14" borderId="62" xfId="0" applyFont="1" applyFill="1" applyBorder="1" applyAlignment="1">
      <alignment horizontal="center"/>
    </xf>
    <xf numFmtId="0" fontId="6" fillId="0" borderId="7" xfId="0" applyFont="1" applyBorder="1" applyAlignment="1">
      <alignment horizontal="left" vertical="center" wrapText="1"/>
    </xf>
    <xf numFmtId="0" fontId="6" fillId="0" borderId="1" xfId="0" applyFont="1" applyBorder="1" applyAlignment="1">
      <alignment horizontal="left" vertical="center" wrapText="1"/>
    </xf>
    <xf numFmtId="0" fontId="6" fillId="0" borderId="5" xfId="0" applyFont="1" applyBorder="1" applyAlignment="1">
      <alignment horizontal="left" vertical="center" wrapText="1"/>
    </xf>
    <xf numFmtId="0" fontId="6" fillId="0" borderId="9" xfId="0" applyFont="1" applyBorder="1" applyAlignment="1">
      <alignment horizontal="center" vertical="center" wrapText="1"/>
    </xf>
    <xf numFmtId="0" fontId="6" fillId="0" borderId="3" xfId="0" applyFont="1" applyBorder="1" applyAlignment="1">
      <alignment horizontal="center" vertical="center" wrapText="1"/>
    </xf>
    <xf numFmtId="0" fontId="6" fillId="0" borderId="6" xfId="0" applyFont="1" applyBorder="1" applyAlignment="1">
      <alignment horizontal="center" vertical="center" wrapText="1"/>
    </xf>
    <xf numFmtId="0" fontId="4" fillId="0" borderId="1" xfId="0" applyFont="1" applyBorder="1" applyAlignment="1">
      <alignment horizontal="left" vertical="top" wrapText="1"/>
    </xf>
    <xf numFmtId="0" fontId="9" fillId="14" borderId="1" xfId="0" applyFont="1" applyFill="1" applyBorder="1" applyAlignment="1">
      <alignment horizontal="center" wrapText="1"/>
    </xf>
    <xf numFmtId="0" fontId="0" fillId="0" borderId="60" xfId="0" applyBorder="1" applyAlignment="1">
      <alignment horizontal="center"/>
    </xf>
    <xf numFmtId="0" fontId="0" fillId="0" borderId="56" xfId="0" applyBorder="1" applyAlignment="1">
      <alignment horizontal="center"/>
    </xf>
    <xf numFmtId="0" fontId="0" fillId="0" borderId="62" xfId="0" applyBorder="1" applyAlignment="1">
      <alignment horizontal="center"/>
    </xf>
    <xf numFmtId="0" fontId="0" fillId="0" borderId="1" xfId="0" applyBorder="1" applyAlignment="1">
      <alignment horizontal="center"/>
    </xf>
    <xf numFmtId="0" fontId="3" fillId="0" borderId="1" xfId="0" applyFont="1" applyBorder="1" applyAlignment="1">
      <alignment horizontal="center" vertical="center" wrapText="1"/>
    </xf>
    <xf numFmtId="0" fontId="10" fillId="0" borderId="39" xfId="0" applyFont="1" applyBorder="1" applyAlignment="1">
      <alignment vertical="center" textRotation="90"/>
    </xf>
    <xf numFmtId="0" fontId="0" fillId="9" borderId="33" xfId="0" applyFill="1" applyBorder="1" applyAlignment="1">
      <alignment horizontal="center"/>
    </xf>
    <xf numFmtId="0" fontId="0" fillId="9" borderId="31" xfId="0" applyFill="1" applyBorder="1" applyAlignment="1">
      <alignment horizontal="center"/>
    </xf>
    <xf numFmtId="0" fontId="9" fillId="10" borderId="51" xfId="0" applyFont="1" applyFill="1" applyBorder="1" applyAlignment="1">
      <alignment horizontal="center" vertical="center"/>
    </xf>
    <xf numFmtId="0" fontId="9" fillId="10" borderId="52" xfId="0" applyFont="1" applyFill="1" applyBorder="1" applyAlignment="1">
      <alignment horizontal="center" vertical="center"/>
    </xf>
    <xf numFmtId="0" fontId="0" fillId="10" borderId="31" xfId="0" applyFill="1" applyBorder="1" applyAlignment="1">
      <alignment horizontal="center"/>
    </xf>
    <xf numFmtId="0" fontId="7" fillId="5" borderId="8" xfId="0" applyFont="1" applyFill="1" applyBorder="1" applyAlignment="1">
      <alignment horizontal="center"/>
    </xf>
    <xf numFmtId="0" fontId="7" fillId="5" borderId="7" xfId="0" applyFont="1" applyFill="1" applyBorder="1" applyAlignment="1">
      <alignment horizontal="center"/>
    </xf>
    <xf numFmtId="0" fontId="7" fillId="5" borderId="9" xfId="0" applyFont="1" applyFill="1" applyBorder="1" applyAlignment="1">
      <alignment horizontal="center"/>
    </xf>
    <xf numFmtId="0" fontId="32" fillId="6" borderId="1" xfId="0" applyFont="1" applyFill="1" applyBorder="1" applyAlignment="1">
      <alignment horizontal="left" vertical="center"/>
    </xf>
    <xf numFmtId="0" fontId="32" fillId="6" borderId="3" xfId="0" applyFont="1" applyFill="1" applyBorder="1" applyAlignment="1">
      <alignment horizontal="left" vertical="center"/>
    </xf>
    <xf numFmtId="0" fontId="36" fillId="6" borderId="1" xfId="0" applyFont="1" applyFill="1" applyBorder="1" applyAlignment="1">
      <alignment horizontal="left" vertical="center" wrapText="1"/>
    </xf>
    <xf numFmtId="0" fontId="36" fillId="6" borderId="3" xfId="0" applyFont="1" applyFill="1" applyBorder="1" applyAlignment="1">
      <alignment horizontal="left" vertical="center" wrapText="1"/>
    </xf>
    <xf numFmtId="0" fontId="32" fillId="6" borderId="48" xfId="0" applyFont="1" applyFill="1" applyBorder="1" applyAlignment="1">
      <alignment horizontal="left" vertical="center" wrapText="1"/>
    </xf>
    <xf numFmtId="0" fontId="32" fillId="6" borderId="49" xfId="0" applyFont="1" applyFill="1" applyBorder="1" applyAlignment="1">
      <alignment horizontal="left" vertical="center" wrapText="1"/>
    </xf>
    <xf numFmtId="0" fontId="32" fillId="6" borderId="50" xfId="0" applyFont="1" applyFill="1" applyBorder="1" applyAlignment="1">
      <alignment horizontal="left" vertical="center" wrapText="1"/>
    </xf>
    <xf numFmtId="0" fontId="9" fillId="3" borderId="0" xfId="0" applyFont="1" applyFill="1" applyAlignment="1">
      <alignment horizontal="center"/>
    </xf>
    <xf numFmtId="0" fontId="9" fillId="3" borderId="22" xfId="0" applyFont="1" applyFill="1" applyBorder="1" applyAlignment="1">
      <alignment horizontal="center"/>
    </xf>
    <xf numFmtId="0" fontId="0" fillId="8" borderId="33" xfId="0" applyFill="1" applyBorder="1" applyAlignment="1">
      <alignment horizontal="center"/>
    </xf>
    <xf numFmtId="0" fontId="9" fillId="9" borderId="51" xfId="0" applyFont="1" applyFill="1" applyBorder="1" applyAlignment="1">
      <alignment horizontal="center" vertical="center"/>
    </xf>
    <xf numFmtId="0" fontId="9" fillId="9" borderId="52" xfId="0" applyFont="1" applyFill="1" applyBorder="1" applyAlignment="1">
      <alignment horizontal="center" vertical="center"/>
    </xf>
    <xf numFmtId="0" fontId="0" fillId="10" borderId="51" xfId="0" applyFill="1" applyBorder="1" applyAlignment="1">
      <alignment horizontal="center" vertical="center" wrapText="1"/>
    </xf>
    <xf numFmtId="0" fontId="0" fillId="10" borderId="52" xfId="0" applyFill="1" applyBorder="1" applyAlignment="1">
      <alignment horizontal="center" vertical="center" wrapText="1"/>
    </xf>
    <xf numFmtId="0" fontId="10" fillId="3" borderId="0" xfId="0" applyFont="1" applyFill="1" applyAlignment="1">
      <alignment horizontal="center" vertical="top"/>
    </xf>
    <xf numFmtId="0" fontId="0" fillId="7" borderId="33" xfId="0" applyFill="1" applyBorder="1" applyAlignment="1">
      <alignment horizontal="center"/>
    </xf>
    <xf numFmtId="0" fontId="0" fillId="8" borderId="31" xfId="0" applyFill="1" applyBorder="1" applyAlignment="1">
      <alignment horizontal="center"/>
    </xf>
    <xf numFmtId="0" fontId="0" fillId="9" borderId="31" xfId="0" applyFill="1" applyBorder="1" applyAlignment="1">
      <alignment horizontal="center" vertical="center" wrapText="1"/>
    </xf>
    <xf numFmtId="0" fontId="0" fillId="9" borderId="31" xfId="0" applyFill="1" applyBorder="1" applyAlignment="1">
      <alignment horizontal="center" vertical="center"/>
    </xf>
    <xf numFmtId="0" fontId="0" fillId="7" borderId="31" xfId="0" applyFill="1" applyBorder="1" applyAlignment="1">
      <alignment horizontal="center"/>
    </xf>
    <xf numFmtId="0" fontId="0" fillId="8" borderId="31" xfId="0" applyFill="1" applyBorder="1" applyAlignment="1">
      <alignment horizontal="center" vertical="center" wrapText="1"/>
    </xf>
    <xf numFmtId="0" fontId="0" fillId="8" borderId="31" xfId="0" applyFill="1" applyBorder="1" applyAlignment="1">
      <alignment horizontal="center" vertical="center"/>
    </xf>
    <xf numFmtId="0" fontId="0" fillId="9" borderId="51" xfId="0" applyFill="1" applyBorder="1" applyAlignment="1">
      <alignment horizontal="center" vertical="center" wrapText="1"/>
    </xf>
    <xf numFmtId="0" fontId="0" fillId="9" borderId="52" xfId="0" applyFill="1" applyBorder="1" applyAlignment="1">
      <alignment horizontal="center" vertical="center"/>
    </xf>
    <xf numFmtId="0" fontId="0" fillId="7" borderId="34" xfId="0" applyFill="1" applyBorder="1" applyAlignment="1">
      <alignment horizontal="center"/>
    </xf>
    <xf numFmtId="0" fontId="0" fillId="7" borderId="32" xfId="0" applyFill="1" applyBorder="1" applyAlignment="1">
      <alignment horizontal="center"/>
    </xf>
    <xf numFmtId="0" fontId="0" fillId="8" borderId="32" xfId="0" applyFill="1" applyBorder="1" applyAlignment="1">
      <alignment horizontal="center"/>
    </xf>
    <xf numFmtId="0" fontId="23" fillId="9" borderId="31" xfId="0" applyFont="1" applyFill="1" applyBorder="1" applyAlignment="1">
      <alignment horizontal="center" vertical="center"/>
    </xf>
    <xf numFmtId="0" fontId="23" fillId="9" borderId="32" xfId="0" applyFont="1" applyFill="1" applyBorder="1" applyAlignment="1">
      <alignment horizontal="center" vertical="center"/>
    </xf>
    <xf numFmtId="0" fontId="0" fillId="9" borderId="32" xfId="0" applyFill="1" applyBorder="1" applyAlignment="1">
      <alignment horizontal="center"/>
    </xf>
    <xf numFmtId="0" fontId="8" fillId="6" borderId="1" xfId="0" applyFont="1" applyFill="1" applyBorder="1" applyAlignment="1">
      <alignment horizontal="left" vertical="center"/>
    </xf>
    <xf numFmtId="0" fontId="8" fillId="6" borderId="3" xfId="0" applyFont="1" applyFill="1" applyBorder="1" applyAlignment="1">
      <alignment horizontal="left" vertical="center"/>
    </xf>
    <xf numFmtId="0" fontId="26" fillId="6" borderId="1" xfId="0" applyFont="1" applyFill="1" applyBorder="1" applyAlignment="1">
      <alignment horizontal="left" vertical="center" wrapText="1"/>
    </xf>
    <xf numFmtId="0" fontId="26" fillId="6" borderId="3" xfId="0" applyFont="1" applyFill="1" applyBorder="1" applyAlignment="1">
      <alignment horizontal="left" vertical="center" wrapText="1"/>
    </xf>
    <xf numFmtId="0" fontId="2" fillId="6" borderId="48" xfId="0" applyFont="1" applyFill="1" applyBorder="1" applyAlignment="1">
      <alignment horizontal="left" vertical="center" wrapText="1"/>
    </xf>
    <xf numFmtId="0" fontId="2" fillId="6" borderId="49" xfId="0" applyFont="1" applyFill="1" applyBorder="1" applyAlignment="1">
      <alignment horizontal="left" vertical="center" wrapText="1"/>
    </xf>
    <xf numFmtId="0" fontId="2" fillId="6" borderId="50" xfId="0" applyFont="1" applyFill="1" applyBorder="1" applyAlignment="1">
      <alignment horizontal="left" vertical="center" wrapText="1"/>
    </xf>
    <xf numFmtId="0" fontId="25" fillId="6" borderId="1" xfId="0" applyFont="1" applyFill="1" applyBorder="1" applyAlignment="1">
      <alignment horizontal="left" vertical="center" wrapText="1"/>
    </xf>
    <xf numFmtId="0" fontId="25" fillId="6" borderId="3" xfId="0" applyFont="1" applyFill="1" applyBorder="1" applyAlignment="1">
      <alignment horizontal="left" vertical="center" wrapText="1"/>
    </xf>
    <xf numFmtId="0" fontId="0" fillId="0" borderId="21" xfId="0" applyBorder="1" applyAlignment="1">
      <alignment horizontal="center"/>
    </xf>
    <xf numFmtId="0" fontId="0" fillId="0" borderId="24" xfId="0" applyBorder="1" applyAlignment="1">
      <alignment horizontal="center"/>
    </xf>
    <xf numFmtId="0" fontId="34" fillId="6" borderId="60" xfId="0" applyFont="1" applyFill="1" applyBorder="1" applyAlignment="1">
      <alignment horizontal="center" vertical="center" wrapText="1"/>
    </xf>
    <xf numFmtId="0" fontId="34" fillId="6" borderId="56" xfId="0" applyFont="1" applyFill="1" applyBorder="1" applyAlignment="1">
      <alignment horizontal="center" vertical="center" wrapText="1"/>
    </xf>
    <xf numFmtId="0" fontId="34" fillId="6" borderId="62" xfId="0" applyFont="1" applyFill="1" applyBorder="1" applyAlignment="1">
      <alignment horizontal="center" vertical="center" wrapText="1"/>
    </xf>
    <xf numFmtId="0" fontId="21" fillId="13" borderId="8" xfId="0" applyFont="1" applyFill="1" applyBorder="1" applyAlignment="1">
      <alignment horizontal="center" vertical="center"/>
    </xf>
    <xf numFmtId="0" fontId="21" fillId="13" borderId="25" xfId="0" applyFont="1" applyFill="1" applyBorder="1" applyAlignment="1">
      <alignment horizontal="center" vertical="center"/>
    </xf>
    <xf numFmtId="0" fontId="38" fillId="0" borderId="1" xfId="0" applyFont="1" applyBorder="1" applyAlignment="1">
      <alignment horizontal="center" vertical="center"/>
    </xf>
    <xf numFmtId="0" fontId="35" fillId="12" borderId="7" xfId="0" applyFont="1" applyFill="1" applyBorder="1" applyAlignment="1">
      <alignment horizontal="center" vertical="center" wrapText="1"/>
    </xf>
    <xf numFmtId="0" fontId="35" fillId="12" borderId="5" xfId="0" applyFont="1" applyFill="1" applyBorder="1" applyAlignment="1">
      <alignment horizontal="center" vertical="center" wrapText="1"/>
    </xf>
    <xf numFmtId="0" fontId="37" fillId="13" borderId="9" xfId="0" applyFont="1" applyFill="1" applyBorder="1" applyAlignment="1">
      <alignment horizontal="center" vertical="center" wrapText="1"/>
    </xf>
    <xf numFmtId="0" fontId="37" fillId="13" borderId="13" xfId="0" applyFont="1" applyFill="1" applyBorder="1" applyAlignment="1">
      <alignment horizontal="center" vertical="center" wrapText="1"/>
    </xf>
    <xf numFmtId="0" fontId="28" fillId="0" borderId="11" xfId="0" applyFont="1" applyBorder="1" applyAlignment="1">
      <alignment horizontal="left" vertical="center" wrapText="1"/>
    </xf>
    <xf numFmtId="0" fontId="28" fillId="0" borderId="18" xfId="0" applyFont="1" applyBorder="1" applyAlignment="1">
      <alignment horizontal="center" vertical="center" wrapText="1"/>
    </xf>
    <xf numFmtId="0" fontId="28" fillId="0" borderId="16" xfId="0" applyFont="1" applyBorder="1" applyAlignment="1">
      <alignment horizontal="center" vertical="center" wrapText="1"/>
    </xf>
    <xf numFmtId="0" fontId="21" fillId="13" borderId="7" xfId="0" applyFont="1" applyFill="1" applyBorder="1" applyAlignment="1">
      <alignment horizontal="center" vertical="center"/>
    </xf>
    <xf numFmtId="0" fontId="28" fillId="0" borderId="36" xfId="0" applyFont="1" applyBorder="1" applyAlignment="1">
      <alignment horizontal="center" vertical="center" wrapText="1"/>
    </xf>
    <xf numFmtId="0" fontId="28" fillId="0" borderId="17" xfId="0" applyFont="1" applyBorder="1" applyAlignment="1">
      <alignment horizontal="center" vertical="center" wrapText="1"/>
    </xf>
    <xf numFmtId="0" fontId="21" fillId="13" borderId="7" xfId="0" applyFont="1" applyFill="1" applyBorder="1" applyAlignment="1">
      <alignment horizontal="center" vertical="center" wrapText="1"/>
    </xf>
    <xf numFmtId="0" fontId="21" fillId="13" borderId="5" xfId="0" applyFont="1" applyFill="1" applyBorder="1" applyAlignment="1">
      <alignment horizontal="center" vertical="center" wrapText="1"/>
    </xf>
    <xf numFmtId="0" fontId="4" fillId="0" borderId="0" xfId="0" applyFont="1" applyAlignment="1">
      <alignment horizontal="center"/>
    </xf>
    <xf numFmtId="0" fontId="4" fillId="0" borderId="5" xfId="0" applyFont="1" applyBorder="1" applyAlignment="1">
      <alignment horizontal="left" vertical="center" wrapText="1"/>
    </xf>
    <xf numFmtId="0" fontId="21" fillId="13" borderId="64" xfId="0" applyFont="1" applyFill="1" applyBorder="1" applyAlignment="1">
      <alignment horizontal="center" vertical="center"/>
    </xf>
    <xf numFmtId="0" fontId="21" fillId="13" borderId="11" xfId="0" applyFont="1" applyFill="1" applyBorder="1" applyAlignment="1">
      <alignment horizontal="center" vertical="center"/>
    </xf>
    <xf numFmtId="0" fontId="21" fillId="13" borderId="4" xfId="0" applyFont="1" applyFill="1" applyBorder="1" applyAlignment="1">
      <alignment horizontal="center" vertical="center"/>
    </xf>
    <xf numFmtId="0" fontId="37" fillId="13" borderId="6" xfId="0" applyFont="1" applyFill="1" applyBorder="1" applyAlignment="1">
      <alignment horizontal="center" vertical="center" wrapText="1"/>
    </xf>
    <xf numFmtId="0" fontId="28" fillId="0" borderId="30" xfId="0" applyFont="1" applyBorder="1" applyAlignment="1">
      <alignment horizontal="center" vertical="center" wrapText="1"/>
    </xf>
    <xf numFmtId="0" fontId="28" fillId="0" borderId="20" xfId="0" applyFont="1" applyBorder="1" applyAlignment="1">
      <alignment horizontal="center" vertical="center" wrapText="1"/>
    </xf>
    <xf numFmtId="0" fontId="28" fillId="0" borderId="27" xfId="0" applyFont="1" applyBorder="1" applyAlignment="1">
      <alignment horizontal="center" vertical="center" wrapText="1"/>
    </xf>
    <xf numFmtId="0" fontId="28" fillId="0" borderId="64" xfId="0" applyFont="1" applyBorder="1" applyAlignment="1">
      <alignment horizontal="left" vertical="center" wrapText="1"/>
    </xf>
    <xf numFmtId="0" fontId="28" fillId="0" borderId="43" xfId="0" applyFont="1" applyBorder="1" applyAlignment="1">
      <alignment horizontal="center" vertical="center" wrapText="1"/>
    </xf>
    <xf numFmtId="0" fontId="28" fillId="0" borderId="7" xfId="0" applyFont="1" applyBorder="1" applyAlignment="1">
      <alignment horizontal="center" vertical="center" wrapText="1"/>
    </xf>
    <xf numFmtId="0" fontId="38" fillId="0" borderId="9" xfId="0" applyFont="1" applyBorder="1" applyAlignment="1">
      <alignment horizontal="center" vertical="center"/>
    </xf>
    <xf numFmtId="0" fontId="38" fillId="0" borderId="3" xfId="0" applyFont="1" applyBorder="1" applyAlignment="1">
      <alignment horizontal="center" vertical="center"/>
    </xf>
    <xf numFmtId="0" fontId="28" fillId="0" borderId="8" xfId="0" applyFont="1" applyBorder="1" applyAlignment="1">
      <alignment horizontal="center" vertical="center" wrapText="1"/>
    </xf>
    <xf numFmtId="0" fontId="28" fillId="0" borderId="2" xfId="0" applyFont="1" applyBorder="1" applyAlignment="1">
      <alignment horizontal="center" vertical="center" wrapText="1"/>
    </xf>
    <xf numFmtId="0" fontId="28" fillId="0" borderId="4" xfId="0" applyFont="1" applyBorder="1" applyAlignment="1">
      <alignment horizontal="center" vertical="center" wrapText="1"/>
    </xf>
    <xf numFmtId="0" fontId="28" fillId="0" borderId="53" xfId="0" applyFont="1" applyBorder="1" applyAlignment="1">
      <alignment horizontal="center" vertical="center" wrapText="1"/>
    </xf>
    <xf numFmtId="0" fontId="28" fillId="0" borderId="54" xfId="0" applyFont="1" applyBorder="1" applyAlignment="1">
      <alignment horizontal="center" vertical="center" wrapText="1"/>
    </xf>
    <xf numFmtId="0" fontId="28" fillId="0" borderId="55" xfId="0" applyFont="1" applyBorder="1" applyAlignment="1">
      <alignment horizontal="center" vertical="center" wrapText="1"/>
    </xf>
    <xf numFmtId="0" fontId="21" fillId="13" borderId="65" xfId="0" applyFont="1" applyFill="1" applyBorder="1" applyAlignment="1">
      <alignment horizontal="center" vertical="center"/>
    </xf>
    <xf numFmtId="0" fontId="38" fillId="0" borderId="28" xfId="0" applyFont="1" applyBorder="1" applyAlignment="1">
      <alignment horizontal="center" vertical="center"/>
    </xf>
    <xf numFmtId="0" fontId="21" fillId="13" borderId="30" xfId="0" applyFont="1" applyFill="1" applyBorder="1" applyAlignment="1">
      <alignment horizontal="center" vertical="center"/>
    </xf>
    <xf numFmtId="0" fontId="21" fillId="13" borderId="45" xfId="0" applyFont="1" applyFill="1" applyBorder="1" applyAlignment="1">
      <alignment horizontal="center" vertical="center"/>
    </xf>
    <xf numFmtId="0" fontId="21" fillId="13" borderId="64" xfId="0" applyFont="1" applyFill="1" applyBorder="1" applyAlignment="1">
      <alignment horizontal="center" vertical="center" wrapText="1"/>
    </xf>
    <xf numFmtId="0" fontId="21" fillId="13" borderId="65" xfId="0" applyFont="1" applyFill="1" applyBorder="1" applyAlignment="1">
      <alignment horizontal="center" vertical="center" wrapText="1"/>
    </xf>
    <xf numFmtId="0" fontId="21" fillId="13" borderId="59" xfId="0" applyFont="1" applyFill="1" applyBorder="1" applyAlignment="1">
      <alignment horizontal="center" vertical="center"/>
    </xf>
    <xf numFmtId="0" fontId="21" fillId="13" borderId="57" xfId="0" applyFont="1" applyFill="1" applyBorder="1" applyAlignment="1">
      <alignment horizontal="center" vertical="center"/>
    </xf>
    <xf numFmtId="0" fontId="21" fillId="13" borderId="61" xfId="0" applyFont="1" applyFill="1" applyBorder="1" applyAlignment="1">
      <alignment horizontal="center" vertical="center"/>
    </xf>
    <xf numFmtId="0" fontId="35" fillId="12" borderId="64" xfId="0" applyFont="1" applyFill="1" applyBorder="1" applyAlignment="1">
      <alignment horizontal="center" vertical="center" wrapText="1"/>
    </xf>
    <xf numFmtId="0" fontId="35" fillId="12" borderId="65" xfId="0" applyFont="1" applyFill="1" applyBorder="1" applyAlignment="1">
      <alignment horizontal="center" vertical="center" wrapText="1"/>
    </xf>
    <xf numFmtId="0" fontId="37" fillId="13" borderId="46" xfId="0" applyFont="1" applyFill="1" applyBorder="1" applyAlignment="1">
      <alignment horizontal="center" vertical="center" wrapText="1"/>
    </xf>
    <xf numFmtId="0" fontId="37" fillId="13" borderId="47" xfId="0" applyFont="1" applyFill="1" applyBorder="1" applyAlignment="1">
      <alignment horizontal="center" vertical="center" wrapText="1"/>
    </xf>
    <xf numFmtId="0" fontId="28" fillId="0" borderId="64" xfId="0" applyFont="1" applyBorder="1" applyAlignment="1">
      <alignment horizontal="center" vertical="center" wrapText="1"/>
    </xf>
    <xf numFmtId="0" fontId="28" fillId="0" borderId="11" xfId="0" applyFont="1" applyBorder="1" applyAlignment="1">
      <alignment horizontal="center" vertical="center" wrapText="1"/>
    </xf>
    <xf numFmtId="0" fontId="38" fillId="0" borderId="64" xfId="0" applyFont="1" applyBorder="1" applyAlignment="1">
      <alignment horizontal="center" vertical="center"/>
    </xf>
    <xf numFmtId="0" fontId="38" fillId="0" borderId="11" xfId="0" applyFont="1" applyBorder="1" applyAlignment="1">
      <alignment horizontal="center" vertical="center"/>
    </xf>
    <xf numFmtId="0" fontId="28" fillId="0" borderId="46" xfId="0" applyFont="1" applyBorder="1" applyAlignment="1">
      <alignment horizontal="center" vertical="center" wrapText="1"/>
    </xf>
    <xf numFmtId="0" fontId="28" fillId="0" borderId="12" xfId="0" applyFont="1" applyBorder="1" applyAlignment="1">
      <alignment horizontal="center" vertical="center" wrapText="1"/>
    </xf>
    <xf numFmtId="0" fontId="28" fillId="0" borderId="29" xfId="0" applyFont="1" applyBorder="1" applyAlignment="1">
      <alignment horizontal="center" vertical="center" wrapText="1"/>
    </xf>
    <xf numFmtId="0" fontId="5" fillId="13" borderId="8" xfId="0" applyFont="1" applyFill="1" applyBorder="1" applyAlignment="1">
      <alignment horizontal="center" vertical="center"/>
    </xf>
    <xf numFmtId="0" fontId="5" fillId="13" borderId="4" xfId="0" applyFont="1" applyFill="1" applyBorder="1" applyAlignment="1">
      <alignment horizontal="center" vertical="center"/>
    </xf>
    <xf numFmtId="0" fontId="5" fillId="13" borderId="7" xfId="0" applyFont="1" applyFill="1" applyBorder="1" applyAlignment="1">
      <alignment horizontal="center" vertical="center" wrapText="1"/>
    </xf>
    <xf numFmtId="0" fontId="5" fillId="13" borderId="5" xfId="0" applyFont="1" applyFill="1" applyBorder="1" applyAlignment="1">
      <alignment horizontal="center" vertical="center" wrapText="1"/>
    </xf>
    <xf numFmtId="0" fontId="5" fillId="13" borderId="7" xfId="0" applyFont="1" applyFill="1" applyBorder="1" applyAlignment="1">
      <alignment horizontal="center" vertical="center"/>
    </xf>
    <xf numFmtId="0" fontId="9" fillId="12" borderId="7" xfId="0" applyFont="1" applyFill="1" applyBorder="1" applyAlignment="1">
      <alignment horizontal="center" vertical="center" wrapText="1"/>
    </xf>
    <xf numFmtId="0" fontId="9" fillId="12" borderId="5" xfId="0" applyFont="1" applyFill="1" applyBorder="1" applyAlignment="1">
      <alignment horizontal="center" vertical="center" wrapText="1"/>
    </xf>
    <xf numFmtId="0" fontId="14" fillId="13" borderId="9" xfId="0" applyFont="1" applyFill="1" applyBorder="1" applyAlignment="1">
      <alignment horizontal="center" vertical="center" wrapText="1"/>
    </xf>
    <xf numFmtId="0" fontId="14" fillId="13" borderId="6" xfId="0" applyFont="1" applyFill="1" applyBorder="1" applyAlignment="1">
      <alignment horizontal="center" vertical="center" wrapText="1"/>
    </xf>
    <xf numFmtId="0" fontId="5" fillId="13" borderId="64" xfId="0" applyFont="1" applyFill="1" applyBorder="1" applyAlignment="1">
      <alignment horizontal="center" vertical="center"/>
    </xf>
    <xf numFmtId="0" fontId="5" fillId="13" borderId="65" xfId="0" applyFont="1" applyFill="1" applyBorder="1" applyAlignment="1">
      <alignment horizontal="center" vertical="center"/>
    </xf>
    <xf numFmtId="0" fontId="17" fillId="0" borderId="28" xfId="0" applyFont="1" applyBorder="1" applyAlignment="1">
      <alignment horizontal="center" vertical="center"/>
    </xf>
    <xf numFmtId="0" fontId="17" fillId="0" borderId="1" xfId="0" applyFont="1" applyBorder="1" applyAlignment="1">
      <alignment horizontal="center" vertical="center"/>
    </xf>
    <xf numFmtId="0" fontId="4" fillId="0" borderId="16"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1" xfId="0" applyFont="1" applyBorder="1" applyAlignment="1">
      <alignment horizontal="left" vertical="center" wrapText="1"/>
    </xf>
    <xf numFmtId="0" fontId="4" fillId="0" borderId="18" xfId="0" applyFont="1" applyBorder="1" applyAlignment="1">
      <alignment horizontal="center" vertical="center" wrapText="1"/>
    </xf>
    <xf numFmtId="0" fontId="0" fillId="0" borderId="30" xfId="0" applyBorder="1" applyAlignment="1">
      <alignment horizontal="center"/>
    </xf>
    <xf numFmtId="0" fontId="15" fillId="0" borderId="18" xfId="0" applyFont="1" applyBorder="1" applyAlignment="1">
      <alignment horizontal="center" vertical="center" wrapText="1"/>
    </xf>
    <xf numFmtId="0" fontId="4" fillId="0" borderId="53" xfId="0" applyFont="1" applyBorder="1" applyAlignment="1">
      <alignment horizontal="center"/>
    </xf>
    <xf numFmtId="0" fontId="4" fillId="0" borderId="54" xfId="0" applyFont="1" applyBorder="1" applyAlignment="1">
      <alignment horizontal="center"/>
    </xf>
    <xf numFmtId="0" fontId="4" fillId="0" borderId="55" xfId="0" applyFont="1" applyBorder="1" applyAlignment="1">
      <alignment horizontal="center"/>
    </xf>
    <xf numFmtId="0" fontId="4" fillId="0" borderId="46"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47" xfId="0" applyFont="1" applyBorder="1" applyAlignment="1">
      <alignment horizontal="center" vertical="center" wrapText="1"/>
    </xf>
    <xf numFmtId="0" fontId="21" fillId="13" borderId="1" xfId="0" applyFont="1" applyFill="1" applyBorder="1" applyAlignment="1">
      <alignment horizontal="center" vertical="center"/>
    </xf>
    <xf numFmtId="0" fontId="21" fillId="13" borderId="1" xfId="0" applyFont="1" applyFill="1" applyBorder="1" applyAlignment="1">
      <alignment horizontal="center" vertical="center" wrapText="1"/>
    </xf>
    <xf numFmtId="0" fontId="35" fillId="13" borderId="1" xfId="0" applyFont="1" applyFill="1" applyBorder="1" applyAlignment="1">
      <alignment horizontal="center" vertical="center" wrapText="1"/>
    </xf>
    <xf numFmtId="0" fontId="31" fillId="5" borderId="59" xfId="0" applyFont="1" applyFill="1" applyBorder="1" applyAlignment="1">
      <alignment horizontal="left" vertical="center"/>
    </xf>
    <xf numFmtId="0" fontId="31" fillId="5" borderId="57" xfId="0" applyFont="1" applyFill="1" applyBorder="1" applyAlignment="1">
      <alignment horizontal="left" vertical="center"/>
    </xf>
    <xf numFmtId="0" fontId="31" fillId="5" borderId="66" xfId="0" applyFont="1" applyFill="1" applyBorder="1" applyAlignment="1">
      <alignment horizontal="left" vertical="center"/>
    </xf>
    <xf numFmtId="0" fontId="32" fillId="5" borderId="48" xfId="0" applyFont="1" applyFill="1" applyBorder="1" applyAlignment="1">
      <alignment horizontal="left" vertical="center" wrapText="1"/>
    </xf>
    <xf numFmtId="0" fontId="32" fillId="5" borderId="49" xfId="0" applyFont="1" applyFill="1" applyBorder="1" applyAlignment="1">
      <alignment horizontal="left" vertical="center" wrapText="1"/>
    </xf>
    <xf numFmtId="0" fontId="32" fillId="5" borderId="50" xfId="0" applyFont="1" applyFill="1" applyBorder="1" applyAlignment="1">
      <alignment horizontal="left" vertical="center" wrapText="1"/>
    </xf>
    <xf numFmtId="0" fontId="21" fillId="0" borderId="60" xfId="0" applyFont="1" applyBorder="1" applyAlignment="1">
      <alignment horizontal="center" vertical="center"/>
    </xf>
    <xf numFmtId="0" fontId="21" fillId="0" borderId="56" xfId="0" applyFont="1" applyBorder="1" applyAlignment="1">
      <alignment horizontal="center" vertical="center"/>
    </xf>
    <xf numFmtId="0" fontId="21" fillId="0" borderId="62" xfId="0" applyFont="1" applyBorder="1" applyAlignment="1">
      <alignment horizontal="center" vertical="center"/>
    </xf>
    <xf numFmtId="0" fontId="21" fillId="0" borderId="10" xfId="0" applyFont="1" applyBorder="1" applyAlignment="1">
      <alignment horizontal="center" vertical="center"/>
    </xf>
    <xf numFmtId="0" fontId="21" fillId="0" borderId="11" xfId="0" applyFont="1" applyBorder="1" applyAlignment="1">
      <alignment horizontal="center" vertical="center"/>
    </xf>
    <xf numFmtId="0" fontId="21" fillId="0" borderId="28" xfId="0" applyFont="1" applyBorder="1" applyAlignment="1">
      <alignment horizontal="center" vertical="center"/>
    </xf>
    <xf numFmtId="0" fontId="21" fillId="6" borderId="1" xfId="0" applyFont="1" applyFill="1" applyBorder="1" applyAlignment="1">
      <alignment horizontal="center" vertical="center" wrapText="1"/>
    </xf>
    <xf numFmtId="0" fontId="28" fillId="0" borderId="14" xfId="0" applyFont="1" applyBorder="1" applyAlignment="1">
      <alignment horizontal="center" vertical="center" wrapText="1"/>
    </xf>
    <xf numFmtId="0" fontId="28" fillId="0" borderId="37" xfId="0" applyFont="1" applyBorder="1" applyAlignment="1">
      <alignment horizontal="center" vertical="center" wrapText="1"/>
    </xf>
    <xf numFmtId="0" fontId="28" fillId="0" borderId="15" xfId="0" applyFont="1" applyBorder="1" applyAlignment="1">
      <alignment horizontal="center" vertical="center" wrapText="1"/>
    </xf>
    <xf numFmtId="0" fontId="28" fillId="0" borderId="38" xfId="0" applyFont="1" applyBorder="1" applyAlignment="1">
      <alignment horizontal="center" vertical="center" wrapText="1"/>
    </xf>
    <xf numFmtId="0" fontId="34" fillId="0" borderId="7" xfId="0" applyFont="1" applyBorder="1" applyAlignment="1">
      <alignment horizontal="center" vertical="center"/>
    </xf>
    <xf numFmtId="0" fontId="34" fillId="0" borderId="1" xfId="0" applyFont="1" applyBorder="1" applyAlignment="1">
      <alignment horizontal="center" vertical="center"/>
    </xf>
    <xf numFmtId="0" fontId="34" fillId="0" borderId="7" xfId="0" applyFont="1" applyBorder="1" applyAlignment="1">
      <alignment horizontal="center" vertical="center" wrapText="1"/>
    </xf>
    <xf numFmtId="0" fontId="34" fillId="0" borderId="1" xfId="0" applyFont="1" applyBorder="1" applyAlignment="1">
      <alignment horizontal="center" vertical="center" wrapText="1"/>
    </xf>
    <xf numFmtId="0" fontId="6" fillId="0" borderId="1" xfId="0" applyFont="1" applyBorder="1" applyAlignment="1">
      <alignment horizontal="left"/>
    </xf>
    <xf numFmtId="0" fontId="6" fillId="0" borderId="3" xfId="0" applyFont="1" applyBorder="1" applyAlignment="1">
      <alignment horizontal="left"/>
    </xf>
    <xf numFmtId="0" fontId="6" fillId="0" borderId="3" xfId="0" applyFont="1" applyBorder="1" applyAlignment="1">
      <alignment horizontal="left" vertical="center" wrapText="1"/>
    </xf>
    <xf numFmtId="0" fontId="6" fillId="0" borderId="2" xfId="0" applyFont="1" applyBorder="1" applyAlignment="1">
      <alignment horizontal="center"/>
    </xf>
    <xf numFmtId="0" fontId="6" fillId="0" borderId="1" xfId="0" applyFont="1" applyBorder="1" applyAlignment="1">
      <alignment horizontal="center"/>
    </xf>
    <xf numFmtId="0" fontId="34" fillId="0" borderId="3" xfId="0" applyFont="1" applyBorder="1" applyAlignment="1">
      <alignment horizontal="center" vertical="center" wrapText="1"/>
    </xf>
    <xf numFmtId="0" fontId="34" fillId="0" borderId="30" xfId="0" applyFont="1" applyBorder="1" applyAlignment="1">
      <alignment horizontal="center" vertical="center" wrapText="1"/>
    </xf>
    <xf numFmtId="0" fontId="34" fillId="0" borderId="20" xfId="0" applyFont="1" applyBorder="1" applyAlignment="1">
      <alignment horizontal="center" vertical="center" wrapText="1"/>
    </xf>
    <xf numFmtId="0" fontId="34" fillId="0" borderId="20" xfId="0" applyFont="1" applyBorder="1" applyAlignment="1">
      <alignment horizontal="center" vertical="top" wrapText="1"/>
    </xf>
    <xf numFmtId="0" fontId="34" fillId="0" borderId="45" xfId="0" applyFont="1" applyBorder="1" applyAlignment="1">
      <alignment horizontal="center" vertical="top" wrapText="1"/>
    </xf>
    <xf numFmtId="0" fontId="34" fillId="0" borderId="46" xfId="0" applyFont="1" applyBorder="1" applyAlignment="1">
      <alignment horizontal="center" vertical="center" wrapText="1"/>
    </xf>
    <xf numFmtId="0" fontId="34" fillId="0" borderId="12" xfId="0" applyFont="1" applyBorder="1" applyAlignment="1">
      <alignment horizontal="center" vertical="center" wrapText="1"/>
    </xf>
    <xf numFmtId="0" fontId="34" fillId="0" borderId="29" xfId="0" applyFont="1" applyBorder="1" applyAlignment="1">
      <alignment horizontal="center" vertical="center" wrapText="1"/>
    </xf>
    <xf numFmtId="0" fontId="34" fillId="0" borderId="5" xfId="0" applyFont="1" applyBorder="1" applyAlignment="1">
      <alignment horizontal="center" vertical="center" wrapText="1"/>
    </xf>
    <xf numFmtId="0" fontId="34" fillId="0" borderId="10" xfId="0" applyFont="1" applyBorder="1" applyAlignment="1">
      <alignment horizontal="center" vertical="center" wrapText="1"/>
    </xf>
    <xf numFmtId="0" fontId="34" fillId="0" borderId="11" xfId="0" applyFont="1" applyBorder="1" applyAlignment="1">
      <alignment horizontal="center" vertical="center" wrapText="1"/>
    </xf>
    <xf numFmtId="0" fontId="34" fillId="0" borderId="28" xfId="0" applyFont="1" applyBorder="1" applyAlignment="1">
      <alignment horizontal="center" vertical="center" wrapText="1"/>
    </xf>
    <xf numFmtId="0" fontId="34" fillId="0" borderId="5" xfId="0" applyFont="1" applyBorder="1" applyAlignment="1">
      <alignment horizontal="center" vertical="center"/>
    </xf>
    <xf numFmtId="0" fontId="34" fillId="0" borderId="3" xfId="0" applyFont="1" applyBorder="1" applyAlignment="1">
      <alignment horizontal="center" wrapText="1"/>
    </xf>
    <xf numFmtId="0" fontId="34" fillId="0" borderId="6" xfId="0" applyFont="1" applyBorder="1" applyAlignment="1">
      <alignment horizontal="center" wrapText="1"/>
    </xf>
    <xf numFmtId="0" fontId="13" fillId="0" borderId="9" xfId="0" applyFont="1" applyBorder="1" applyAlignment="1">
      <alignment horizontal="center"/>
    </xf>
    <xf numFmtId="0" fontId="13" fillId="0" borderId="3" xfId="0" applyFont="1" applyBorder="1" applyAlignment="1">
      <alignment horizontal="center"/>
    </xf>
    <xf numFmtId="0" fontId="12" fillId="0" borderId="2" xfId="0" applyFont="1" applyBorder="1" applyAlignment="1">
      <alignment horizontal="center" vertical="center" wrapText="1"/>
    </xf>
    <xf numFmtId="0" fontId="12" fillId="0" borderId="1"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7" xfId="0" applyFont="1" applyBorder="1" applyAlignment="1">
      <alignment horizontal="center" vertical="center" wrapText="1"/>
    </xf>
    <xf numFmtId="0" fontId="34" fillId="0" borderId="64" xfId="0" applyFont="1" applyBorder="1" applyAlignment="1">
      <alignment horizontal="center" vertical="center"/>
    </xf>
    <xf numFmtId="0" fontId="34" fillId="0" borderId="11" xfId="0" applyFont="1" applyBorder="1" applyAlignment="1">
      <alignment horizontal="center" vertical="center"/>
    </xf>
    <xf numFmtId="0" fontId="34" fillId="0" borderId="28" xfId="0" applyFont="1" applyBorder="1" applyAlignment="1">
      <alignment horizontal="center" vertical="center"/>
    </xf>
  </cellXfs>
  <cellStyles count="7">
    <cellStyle name="Hipervínculo" xfId="1" builtinId="8" hidden="1"/>
    <cellStyle name="Hipervínculo" xfId="3" builtinId="8" hidden="1"/>
    <cellStyle name="Hipervínculo" xfId="5" builtinId="8" hidden="1"/>
    <cellStyle name="Hipervínculo visitado" xfId="2" builtinId="9" hidden="1"/>
    <cellStyle name="Hipervínculo visitado" xfId="4" builtinId="9" hidden="1"/>
    <cellStyle name="Hipervínculo visitado" xfId="6" builtinId="9" hidden="1"/>
    <cellStyle name="Normal" xfId="0" builtinId="0"/>
  </cellStyles>
  <dxfs count="0"/>
  <tableStyles count="0" defaultTableStyle="TableStyleMedium2" defaultPivotStyle="PivotStyleLight16"/>
  <colors>
    <mruColors>
      <color rgb="FFFF9B57"/>
      <color rgb="FFFF8837"/>
      <color rgb="FFFFA365"/>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1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1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5</xdr:col>
      <xdr:colOff>733425</xdr:colOff>
      <xdr:row>0</xdr:row>
      <xdr:rowOff>38100</xdr:rowOff>
    </xdr:from>
    <xdr:to>
      <xdr:col>5</xdr:col>
      <xdr:colOff>1257300</xdr:colOff>
      <xdr:row>3</xdr:row>
      <xdr:rowOff>123825</xdr:rowOff>
    </xdr:to>
    <xdr:pic>
      <xdr:nvPicPr>
        <xdr:cNvPr id="2150" name="1 Imagen" descr="logocapitalmusical">
          <a:extLst>
            <a:ext uri="{FF2B5EF4-FFF2-40B4-BE49-F238E27FC236}">
              <a16:creationId xmlns:a16="http://schemas.microsoft.com/office/drawing/2014/main" id="{00000000-0008-0000-0000-000066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91675" y="38100"/>
          <a:ext cx="523875" cy="6572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0</xdr:col>
      <xdr:colOff>154783</xdr:colOff>
      <xdr:row>0</xdr:row>
      <xdr:rowOff>71438</xdr:rowOff>
    </xdr:from>
    <xdr:to>
      <xdr:col>0</xdr:col>
      <xdr:colOff>1714502</xdr:colOff>
      <xdr:row>3</xdr:row>
      <xdr:rowOff>107157</xdr:rowOff>
    </xdr:to>
    <xdr:pic>
      <xdr:nvPicPr>
        <xdr:cNvPr id="3" name="2 Imagen" descr="logotipo alcaldia version para documentos word"/>
        <xdr:cNvPicPr/>
      </xdr:nvPicPr>
      <xdr:blipFill>
        <a:blip xmlns:r="http://schemas.openxmlformats.org/officeDocument/2006/relationships" r:embed="rId2"/>
        <a:srcRect/>
        <a:stretch>
          <a:fillRect/>
        </a:stretch>
      </xdr:blipFill>
      <xdr:spPr bwMode="auto">
        <a:xfrm>
          <a:off x="154783" y="71438"/>
          <a:ext cx="1559719" cy="607219"/>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381000</xdr:colOff>
      <xdr:row>0</xdr:row>
      <xdr:rowOff>85725</xdr:rowOff>
    </xdr:from>
    <xdr:to>
      <xdr:col>4</xdr:col>
      <xdr:colOff>1066800</xdr:colOff>
      <xdr:row>3</xdr:row>
      <xdr:rowOff>152400</xdr:rowOff>
    </xdr:to>
    <xdr:pic>
      <xdr:nvPicPr>
        <xdr:cNvPr id="4191" name="1 Imagen" descr="logocapitalmusical">
          <a:extLst>
            <a:ext uri="{FF2B5EF4-FFF2-40B4-BE49-F238E27FC236}">
              <a16:creationId xmlns:a16="http://schemas.microsoft.com/office/drawing/2014/main" id="{00000000-0008-0000-0100-00005F1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353300" y="85725"/>
          <a:ext cx="685800" cy="828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420687</xdr:colOff>
      <xdr:row>0</xdr:row>
      <xdr:rowOff>0</xdr:rowOff>
    </xdr:from>
    <xdr:to>
      <xdr:col>6</xdr:col>
      <xdr:colOff>1106487</xdr:colOff>
      <xdr:row>3</xdr:row>
      <xdr:rowOff>142875</xdr:rowOff>
    </xdr:to>
    <xdr:pic>
      <xdr:nvPicPr>
        <xdr:cNvPr id="5217" name="1 Imagen" descr="logocapitalmusical">
          <a:extLst>
            <a:ext uri="{FF2B5EF4-FFF2-40B4-BE49-F238E27FC236}">
              <a16:creationId xmlns:a16="http://schemas.microsoft.com/office/drawing/2014/main" id="{00000000-0008-0000-0200-0000611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628062" y="0"/>
          <a:ext cx="685800" cy="714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17</xdr:col>
      <xdr:colOff>173181</xdr:colOff>
      <xdr:row>0</xdr:row>
      <xdr:rowOff>43296</xdr:rowOff>
    </xdr:from>
    <xdr:to>
      <xdr:col>18</xdr:col>
      <xdr:colOff>151959</xdr:colOff>
      <xdr:row>3</xdr:row>
      <xdr:rowOff>130221</xdr:rowOff>
    </xdr:to>
    <xdr:pic>
      <xdr:nvPicPr>
        <xdr:cNvPr id="3" name="Imagen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a:stretch>
          <a:fillRect/>
        </a:stretch>
      </xdr:blipFill>
      <xdr:spPr>
        <a:xfrm>
          <a:off x="9048749" y="43296"/>
          <a:ext cx="524301" cy="658425"/>
        </a:xfrm>
        <a:prstGeom prst="rect">
          <a:avLst/>
        </a:prstGeom>
      </xdr:spPr>
    </xdr:pic>
    <xdr:clientData/>
  </xdr:twoCellAnchor>
  <xdr:twoCellAnchor editAs="oneCell">
    <xdr:from>
      <xdr:col>1</xdr:col>
      <xdr:colOff>447675</xdr:colOff>
      <xdr:row>0</xdr:row>
      <xdr:rowOff>66675</xdr:rowOff>
    </xdr:from>
    <xdr:to>
      <xdr:col>1</xdr:col>
      <xdr:colOff>2085975</xdr:colOff>
      <xdr:row>3</xdr:row>
      <xdr:rowOff>102394</xdr:rowOff>
    </xdr:to>
    <xdr:pic>
      <xdr:nvPicPr>
        <xdr:cNvPr id="4" name="3 Imagen" descr="logotipo alcaldia version para documentos word"/>
        <xdr:cNvPicPr/>
      </xdr:nvPicPr>
      <xdr:blipFill>
        <a:blip xmlns:r="http://schemas.openxmlformats.org/officeDocument/2006/relationships" r:embed="rId2"/>
        <a:srcRect/>
        <a:stretch>
          <a:fillRect/>
        </a:stretch>
      </xdr:blipFill>
      <xdr:spPr bwMode="auto">
        <a:xfrm>
          <a:off x="790575" y="66675"/>
          <a:ext cx="1638300" cy="607219"/>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9</xdr:col>
      <xdr:colOff>260395</xdr:colOff>
      <xdr:row>0</xdr:row>
      <xdr:rowOff>67862</xdr:rowOff>
    </xdr:from>
    <xdr:to>
      <xdr:col>9</xdr:col>
      <xdr:colOff>784270</xdr:colOff>
      <xdr:row>3</xdr:row>
      <xdr:rowOff>153587</xdr:rowOff>
    </xdr:to>
    <xdr:pic>
      <xdr:nvPicPr>
        <xdr:cNvPr id="2" name="1 Imagen" descr="logocapitalmusical">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384959" y="67862"/>
          <a:ext cx="523875" cy="65058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2</xdr:col>
      <xdr:colOff>329046</xdr:colOff>
      <xdr:row>0</xdr:row>
      <xdr:rowOff>77932</xdr:rowOff>
    </xdr:from>
    <xdr:to>
      <xdr:col>2</xdr:col>
      <xdr:colOff>1888765</xdr:colOff>
      <xdr:row>3</xdr:row>
      <xdr:rowOff>113651</xdr:rowOff>
    </xdr:to>
    <xdr:pic>
      <xdr:nvPicPr>
        <xdr:cNvPr id="3" name="2 Imagen" descr="logotipo alcaldia version para documentos word"/>
        <xdr:cNvPicPr/>
      </xdr:nvPicPr>
      <xdr:blipFill>
        <a:blip xmlns:r="http://schemas.openxmlformats.org/officeDocument/2006/relationships" r:embed="rId2"/>
        <a:srcRect/>
        <a:stretch>
          <a:fillRect/>
        </a:stretch>
      </xdr:blipFill>
      <xdr:spPr bwMode="auto">
        <a:xfrm>
          <a:off x="1212273" y="77932"/>
          <a:ext cx="1559719" cy="607219"/>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9</xdr:col>
      <xdr:colOff>39687</xdr:colOff>
      <xdr:row>0</xdr:row>
      <xdr:rowOff>63500</xdr:rowOff>
    </xdr:from>
    <xdr:to>
      <xdr:col>9</xdr:col>
      <xdr:colOff>650875</xdr:colOff>
      <xdr:row>3</xdr:row>
      <xdr:rowOff>31750</xdr:rowOff>
    </xdr:to>
    <xdr:pic>
      <xdr:nvPicPr>
        <xdr:cNvPr id="2" name="1 Imagen" descr="logocapitalmusical">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684500" y="63500"/>
          <a:ext cx="611188" cy="714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0</xdr:col>
      <xdr:colOff>200025</xdr:colOff>
      <xdr:row>0</xdr:row>
      <xdr:rowOff>133350</xdr:rowOff>
    </xdr:from>
    <xdr:to>
      <xdr:col>0</xdr:col>
      <xdr:colOff>1759744</xdr:colOff>
      <xdr:row>2</xdr:row>
      <xdr:rowOff>188119</xdr:rowOff>
    </xdr:to>
    <xdr:pic>
      <xdr:nvPicPr>
        <xdr:cNvPr id="3" name="2 Imagen" descr="logotipo alcaldia version para documentos word"/>
        <xdr:cNvPicPr/>
      </xdr:nvPicPr>
      <xdr:blipFill>
        <a:blip xmlns:r="http://schemas.openxmlformats.org/officeDocument/2006/relationships" r:embed="rId2"/>
        <a:srcRect/>
        <a:stretch>
          <a:fillRect/>
        </a:stretch>
      </xdr:blipFill>
      <xdr:spPr bwMode="auto">
        <a:xfrm>
          <a:off x="200025" y="133350"/>
          <a:ext cx="1559719" cy="607219"/>
        </a:xfrm>
        <a:prstGeom prst="rect">
          <a:avLst/>
        </a:prstGeom>
        <a:noFill/>
        <a:ln w="9525">
          <a:noFill/>
          <a:miter lim="800000"/>
          <a:headEnd/>
          <a:tailEnd/>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5</xdr:col>
      <xdr:colOff>214312</xdr:colOff>
      <xdr:row>0</xdr:row>
      <xdr:rowOff>158749</xdr:rowOff>
    </xdr:from>
    <xdr:to>
      <xdr:col>5</xdr:col>
      <xdr:colOff>825500</xdr:colOff>
      <xdr:row>3</xdr:row>
      <xdr:rowOff>126999</xdr:rowOff>
    </xdr:to>
    <xdr:pic>
      <xdr:nvPicPr>
        <xdr:cNvPr id="2" name="1 Imagen" descr="logocapitalmusical">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303250" y="158749"/>
          <a:ext cx="611188" cy="714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0</xdr:col>
      <xdr:colOff>228600</xdr:colOff>
      <xdr:row>0</xdr:row>
      <xdr:rowOff>114300</xdr:rowOff>
    </xdr:from>
    <xdr:to>
      <xdr:col>0</xdr:col>
      <xdr:colOff>1788319</xdr:colOff>
      <xdr:row>2</xdr:row>
      <xdr:rowOff>169069</xdr:rowOff>
    </xdr:to>
    <xdr:pic>
      <xdr:nvPicPr>
        <xdr:cNvPr id="3" name="2 Imagen" descr="logotipo alcaldia version para documentos word"/>
        <xdr:cNvPicPr/>
      </xdr:nvPicPr>
      <xdr:blipFill>
        <a:blip xmlns:r="http://schemas.openxmlformats.org/officeDocument/2006/relationships" r:embed="rId2"/>
        <a:srcRect/>
        <a:stretch>
          <a:fillRect/>
        </a:stretch>
      </xdr:blipFill>
      <xdr:spPr bwMode="auto">
        <a:xfrm>
          <a:off x="228600" y="114300"/>
          <a:ext cx="1559719" cy="607219"/>
        </a:xfrm>
        <a:prstGeom prst="rect">
          <a:avLst/>
        </a:prstGeom>
        <a:noFill/>
        <a:ln w="9525">
          <a:noFill/>
          <a:miter lim="800000"/>
          <a:headEnd/>
          <a:tailEnd/>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19</xdr:col>
      <xdr:colOff>381000</xdr:colOff>
      <xdr:row>0</xdr:row>
      <xdr:rowOff>85725</xdr:rowOff>
    </xdr:from>
    <xdr:to>
      <xdr:col>19</xdr:col>
      <xdr:colOff>1066800</xdr:colOff>
      <xdr:row>3</xdr:row>
      <xdr:rowOff>57150</xdr:rowOff>
    </xdr:to>
    <xdr:pic>
      <xdr:nvPicPr>
        <xdr:cNvPr id="6236" name="1 Imagen" descr="logocapitalmusical">
          <a:extLst>
            <a:ext uri="{FF2B5EF4-FFF2-40B4-BE49-F238E27FC236}">
              <a16:creationId xmlns:a16="http://schemas.microsoft.com/office/drawing/2014/main" id="{00000000-0008-0000-0700-00005C1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353300" y="85725"/>
          <a:ext cx="685800" cy="828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0</xdr:col>
      <xdr:colOff>311728</xdr:colOff>
      <xdr:row>0</xdr:row>
      <xdr:rowOff>251114</xdr:rowOff>
    </xdr:from>
    <xdr:to>
      <xdr:col>0</xdr:col>
      <xdr:colOff>1871447</xdr:colOff>
      <xdr:row>3</xdr:row>
      <xdr:rowOff>1083</xdr:rowOff>
    </xdr:to>
    <xdr:pic>
      <xdr:nvPicPr>
        <xdr:cNvPr id="3" name="2 Imagen" descr="logotipo alcaldia version para documentos word"/>
        <xdr:cNvPicPr/>
      </xdr:nvPicPr>
      <xdr:blipFill>
        <a:blip xmlns:r="http://schemas.openxmlformats.org/officeDocument/2006/relationships" r:embed="rId2"/>
        <a:srcRect/>
        <a:stretch>
          <a:fillRect/>
        </a:stretch>
      </xdr:blipFill>
      <xdr:spPr bwMode="auto">
        <a:xfrm>
          <a:off x="311728" y="251114"/>
          <a:ext cx="1559719" cy="607219"/>
        </a:xfrm>
        <a:prstGeom prst="rect">
          <a:avLst/>
        </a:prstGeom>
        <a:noFill/>
        <a:ln w="9525">
          <a:noFill/>
          <a:miter lim="800000"/>
          <a:headEnd/>
          <a:tailEnd/>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5</xdr:col>
      <xdr:colOff>857250</xdr:colOff>
      <xdr:row>0</xdr:row>
      <xdr:rowOff>66676</xdr:rowOff>
    </xdr:from>
    <xdr:to>
      <xdr:col>6</xdr:col>
      <xdr:colOff>352425</xdr:colOff>
      <xdr:row>3</xdr:row>
      <xdr:rowOff>133350</xdr:rowOff>
    </xdr:to>
    <xdr:pic>
      <xdr:nvPicPr>
        <xdr:cNvPr id="4" name="1 Imagen" descr="logocapitalmusical">
          <a:extLst>
            <a:ext uri="{FF2B5EF4-FFF2-40B4-BE49-F238E27FC236}">
              <a16:creationId xmlns:a16="http://schemas.microsoft.com/office/drawing/2014/main" id="{00000000-0008-0000-08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01300" y="66676"/>
          <a:ext cx="685800" cy="74294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0</xdr:col>
      <xdr:colOff>428625</xdr:colOff>
      <xdr:row>0</xdr:row>
      <xdr:rowOff>83344</xdr:rowOff>
    </xdr:from>
    <xdr:to>
      <xdr:col>0</xdr:col>
      <xdr:colOff>1988344</xdr:colOff>
      <xdr:row>3</xdr:row>
      <xdr:rowOff>11907</xdr:rowOff>
    </xdr:to>
    <xdr:pic>
      <xdr:nvPicPr>
        <xdr:cNvPr id="3" name="2 Imagen" descr="logotipo alcaldia version para documentos word"/>
        <xdr:cNvPicPr/>
      </xdr:nvPicPr>
      <xdr:blipFill>
        <a:blip xmlns:r="http://schemas.openxmlformats.org/officeDocument/2006/relationships" r:embed="rId2"/>
        <a:srcRect/>
        <a:stretch>
          <a:fillRect/>
        </a:stretch>
      </xdr:blipFill>
      <xdr:spPr bwMode="auto">
        <a:xfrm>
          <a:off x="428625" y="83344"/>
          <a:ext cx="1559719" cy="607219"/>
        </a:xfrm>
        <a:prstGeom prst="rect">
          <a:avLst/>
        </a:prstGeom>
        <a:noFill/>
        <a:ln w="9525">
          <a:noFill/>
          <a:miter lim="800000"/>
          <a:headEnd/>
          <a:tailEnd/>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5</xdr:col>
      <xdr:colOff>143865</xdr:colOff>
      <xdr:row>0</xdr:row>
      <xdr:rowOff>61851</xdr:rowOff>
    </xdr:from>
    <xdr:to>
      <xdr:col>5</xdr:col>
      <xdr:colOff>806219</xdr:colOff>
      <xdr:row>3</xdr:row>
      <xdr:rowOff>185675</xdr:rowOff>
    </xdr:to>
    <xdr:pic>
      <xdr:nvPicPr>
        <xdr:cNvPr id="2" name="1 Imagen" descr="logocapitalmusical">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041949" y="61851"/>
          <a:ext cx="662354" cy="79181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0</xdr:col>
      <xdr:colOff>329045</xdr:colOff>
      <xdr:row>0</xdr:row>
      <xdr:rowOff>86591</xdr:rowOff>
    </xdr:from>
    <xdr:to>
      <xdr:col>0</xdr:col>
      <xdr:colOff>1888764</xdr:colOff>
      <xdr:row>3</xdr:row>
      <xdr:rowOff>18401</xdr:rowOff>
    </xdr:to>
    <xdr:pic>
      <xdr:nvPicPr>
        <xdr:cNvPr id="3" name="2 Imagen" descr="logotipo alcaldia version para documentos word"/>
        <xdr:cNvPicPr/>
      </xdr:nvPicPr>
      <xdr:blipFill>
        <a:blip xmlns:r="http://schemas.openxmlformats.org/officeDocument/2006/relationships" r:embed="rId2"/>
        <a:srcRect/>
        <a:stretch>
          <a:fillRect/>
        </a:stretch>
      </xdr:blipFill>
      <xdr:spPr bwMode="auto">
        <a:xfrm>
          <a:off x="329045" y="86591"/>
          <a:ext cx="1559719" cy="607219"/>
        </a:xfrm>
        <a:prstGeom prst="rect">
          <a:avLst/>
        </a:prstGeom>
        <a:noFill/>
        <a:ln w="9525">
          <a:noFill/>
          <a:miter lim="800000"/>
          <a:headEnd/>
          <a:tailEnd/>
        </a:ln>
      </xdr:spPr>
    </xdr:pic>
    <xdr:clientData/>
  </xdr:twoCellAnchor>
</xdr:wsDr>
</file>

<file path=xl/drawings/drawing11.xml><?xml version="1.0" encoding="utf-8"?>
<xdr:wsDr xmlns:xdr="http://schemas.openxmlformats.org/drawingml/2006/spreadsheetDrawing" xmlns:a="http://schemas.openxmlformats.org/drawingml/2006/main">
  <xdr:twoCellAnchor>
    <xdr:from>
      <xdr:col>2</xdr:col>
      <xdr:colOff>0</xdr:colOff>
      <xdr:row>10</xdr:row>
      <xdr:rowOff>158751</xdr:rowOff>
    </xdr:from>
    <xdr:to>
      <xdr:col>2</xdr:col>
      <xdr:colOff>0</xdr:colOff>
      <xdr:row>12</xdr:row>
      <xdr:rowOff>31751</xdr:rowOff>
    </xdr:to>
    <xdr:cxnSp macro="">
      <xdr:nvCxnSpPr>
        <xdr:cNvPr id="2" name="5 Conector recto de flecha">
          <a:extLst>
            <a:ext uri="{FF2B5EF4-FFF2-40B4-BE49-F238E27FC236}">
              <a16:creationId xmlns:a16="http://schemas.microsoft.com/office/drawing/2014/main" id="{00000000-0008-0000-0A00-000002000000}"/>
            </a:ext>
          </a:extLst>
        </xdr:cNvPr>
        <xdr:cNvCxnSpPr/>
      </xdr:nvCxnSpPr>
      <xdr:spPr>
        <a:xfrm flipV="1">
          <a:off x="1971675" y="3025776"/>
          <a:ext cx="0" cy="26352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22</xdr:row>
      <xdr:rowOff>0</xdr:rowOff>
    </xdr:from>
    <xdr:to>
      <xdr:col>8</xdr:col>
      <xdr:colOff>42335</xdr:colOff>
      <xdr:row>22</xdr:row>
      <xdr:rowOff>4235</xdr:rowOff>
    </xdr:to>
    <xdr:cxnSp macro="">
      <xdr:nvCxnSpPr>
        <xdr:cNvPr id="3" name="7 Conector recto de flecha">
          <a:extLst>
            <a:ext uri="{FF2B5EF4-FFF2-40B4-BE49-F238E27FC236}">
              <a16:creationId xmlns:a16="http://schemas.microsoft.com/office/drawing/2014/main" id="{00000000-0008-0000-0A00-000003000000}"/>
            </a:ext>
          </a:extLst>
        </xdr:cNvPr>
        <xdr:cNvCxnSpPr/>
      </xdr:nvCxnSpPr>
      <xdr:spPr>
        <a:xfrm flipV="1">
          <a:off x="6547911" y="7067550"/>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9</xdr:col>
      <xdr:colOff>542925</xdr:colOff>
      <xdr:row>0</xdr:row>
      <xdr:rowOff>47625</xdr:rowOff>
    </xdr:from>
    <xdr:to>
      <xdr:col>10</xdr:col>
      <xdr:colOff>485775</xdr:colOff>
      <xdr:row>3</xdr:row>
      <xdr:rowOff>104776</xdr:rowOff>
    </xdr:to>
    <xdr:pic>
      <xdr:nvPicPr>
        <xdr:cNvPr id="4" name="1 Imagen" descr="logocapitalmusical">
          <a:extLst>
            <a:ext uri="{FF2B5EF4-FFF2-40B4-BE49-F238E27FC236}">
              <a16:creationId xmlns:a16="http://schemas.microsoft.com/office/drawing/2014/main" id="{00000000-0008-0000-0A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105775" y="47625"/>
          <a:ext cx="704850" cy="87630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0</xdr:col>
      <xdr:colOff>222250</xdr:colOff>
      <xdr:row>0</xdr:row>
      <xdr:rowOff>166688</xdr:rowOff>
    </xdr:from>
    <xdr:to>
      <xdr:col>1</xdr:col>
      <xdr:colOff>813594</xdr:colOff>
      <xdr:row>2</xdr:row>
      <xdr:rowOff>392907</xdr:rowOff>
    </xdr:to>
    <xdr:pic>
      <xdr:nvPicPr>
        <xdr:cNvPr id="5" name="4 Imagen" descr="logotipo alcaldia version para documentos word"/>
        <xdr:cNvPicPr/>
      </xdr:nvPicPr>
      <xdr:blipFill>
        <a:blip xmlns:r="http://schemas.openxmlformats.org/officeDocument/2006/relationships" r:embed="rId2"/>
        <a:srcRect/>
        <a:stretch>
          <a:fillRect/>
        </a:stretch>
      </xdr:blipFill>
      <xdr:spPr bwMode="auto">
        <a:xfrm>
          <a:off x="222250" y="166688"/>
          <a:ext cx="1559719" cy="607219"/>
        </a:xfrm>
        <a:prstGeom prst="rect">
          <a:avLst/>
        </a:prstGeom>
        <a:noFill/>
        <a:ln w="9525">
          <a:noFill/>
          <a:miter lim="800000"/>
          <a:headEnd/>
          <a:tailEnd/>
        </a:ln>
      </xdr:spPr>
    </xdr:pic>
    <xdr:clientData/>
  </xdr:twoCellAnchor>
</xdr:wsDr>
</file>

<file path=xl/drawings/drawing12.xml><?xml version="1.0" encoding="utf-8"?>
<xdr:wsDr xmlns:xdr="http://schemas.openxmlformats.org/drawingml/2006/spreadsheetDrawing" xmlns:a="http://schemas.openxmlformats.org/drawingml/2006/main">
  <xdr:twoCellAnchor>
    <xdr:from>
      <xdr:col>2</xdr:col>
      <xdr:colOff>0</xdr:colOff>
      <xdr:row>10</xdr:row>
      <xdr:rowOff>158751</xdr:rowOff>
    </xdr:from>
    <xdr:to>
      <xdr:col>2</xdr:col>
      <xdr:colOff>0</xdr:colOff>
      <xdr:row>12</xdr:row>
      <xdr:rowOff>31751</xdr:rowOff>
    </xdr:to>
    <xdr:cxnSp macro="">
      <xdr:nvCxnSpPr>
        <xdr:cNvPr id="2" name="5 Conector recto de flecha">
          <a:extLst>
            <a:ext uri="{FF2B5EF4-FFF2-40B4-BE49-F238E27FC236}">
              <a16:creationId xmlns:a16="http://schemas.microsoft.com/office/drawing/2014/main" id="{00000000-0008-0000-0B00-000002000000}"/>
            </a:ext>
          </a:extLst>
        </xdr:cNvPr>
        <xdr:cNvCxnSpPr/>
      </xdr:nvCxnSpPr>
      <xdr:spPr>
        <a:xfrm flipV="1">
          <a:off x="1971675" y="3025776"/>
          <a:ext cx="0" cy="26352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22</xdr:row>
      <xdr:rowOff>0</xdr:rowOff>
    </xdr:from>
    <xdr:to>
      <xdr:col>8</xdr:col>
      <xdr:colOff>42335</xdr:colOff>
      <xdr:row>22</xdr:row>
      <xdr:rowOff>4235</xdr:rowOff>
    </xdr:to>
    <xdr:cxnSp macro="">
      <xdr:nvCxnSpPr>
        <xdr:cNvPr id="3" name="7 Conector recto de flecha">
          <a:extLst>
            <a:ext uri="{FF2B5EF4-FFF2-40B4-BE49-F238E27FC236}">
              <a16:creationId xmlns:a16="http://schemas.microsoft.com/office/drawing/2014/main" id="{00000000-0008-0000-0B00-000003000000}"/>
            </a:ext>
          </a:extLst>
        </xdr:cNvPr>
        <xdr:cNvCxnSpPr/>
      </xdr:nvCxnSpPr>
      <xdr:spPr>
        <a:xfrm flipV="1">
          <a:off x="6547911" y="7067550"/>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9</xdr:col>
      <xdr:colOff>542925</xdr:colOff>
      <xdr:row>0</xdr:row>
      <xdr:rowOff>47625</xdr:rowOff>
    </xdr:from>
    <xdr:to>
      <xdr:col>10</xdr:col>
      <xdr:colOff>485775</xdr:colOff>
      <xdr:row>3</xdr:row>
      <xdr:rowOff>104776</xdr:rowOff>
    </xdr:to>
    <xdr:pic>
      <xdr:nvPicPr>
        <xdr:cNvPr id="4" name="1 Imagen" descr="logocapitalmusical">
          <a:extLst>
            <a:ext uri="{FF2B5EF4-FFF2-40B4-BE49-F238E27FC236}">
              <a16:creationId xmlns:a16="http://schemas.microsoft.com/office/drawing/2014/main" id="{00000000-0008-0000-0B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105775" y="47625"/>
          <a:ext cx="704850" cy="87630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0</xdr:col>
      <xdr:colOff>158750</xdr:colOff>
      <xdr:row>0</xdr:row>
      <xdr:rowOff>174625</xdr:rowOff>
    </xdr:from>
    <xdr:to>
      <xdr:col>1</xdr:col>
      <xdr:colOff>750094</xdr:colOff>
      <xdr:row>2</xdr:row>
      <xdr:rowOff>400844</xdr:rowOff>
    </xdr:to>
    <xdr:pic>
      <xdr:nvPicPr>
        <xdr:cNvPr id="5" name="4 Imagen" descr="logotipo alcaldia version para documentos word"/>
        <xdr:cNvPicPr/>
      </xdr:nvPicPr>
      <xdr:blipFill>
        <a:blip xmlns:r="http://schemas.openxmlformats.org/officeDocument/2006/relationships" r:embed="rId2"/>
        <a:srcRect/>
        <a:stretch>
          <a:fillRect/>
        </a:stretch>
      </xdr:blipFill>
      <xdr:spPr bwMode="auto">
        <a:xfrm>
          <a:off x="158750" y="174625"/>
          <a:ext cx="1559719" cy="607219"/>
        </a:xfrm>
        <a:prstGeom prst="rect">
          <a:avLst/>
        </a:prstGeom>
        <a:noFill/>
        <a:ln w="9525">
          <a:noFill/>
          <a:miter lim="800000"/>
          <a:headEnd/>
          <a:tailEnd/>
        </a:ln>
      </xdr:spPr>
    </xdr:pic>
    <xdr:clientData/>
  </xdr:twoCellAnchor>
</xdr:wsDr>
</file>

<file path=xl/drawings/drawing13.xml><?xml version="1.0" encoding="utf-8"?>
<xdr:wsDr xmlns:xdr="http://schemas.openxmlformats.org/drawingml/2006/spreadsheetDrawing" xmlns:a="http://schemas.openxmlformats.org/drawingml/2006/main">
  <xdr:twoCellAnchor>
    <xdr:from>
      <xdr:col>2</xdr:col>
      <xdr:colOff>0</xdr:colOff>
      <xdr:row>10</xdr:row>
      <xdr:rowOff>158751</xdr:rowOff>
    </xdr:from>
    <xdr:to>
      <xdr:col>2</xdr:col>
      <xdr:colOff>0</xdr:colOff>
      <xdr:row>12</xdr:row>
      <xdr:rowOff>31751</xdr:rowOff>
    </xdr:to>
    <xdr:cxnSp macro="">
      <xdr:nvCxnSpPr>
        <xdr:cNvPr id="2" name="5 Conector recto de flecha">
          <a:extLst>
            <a:ext uri="{FF2B5EF4-FFF2-40B4-BE49-F238E27FC236}">
              <a16:creationId xmlns:a16="http://schemas.microsoft.com/office/drawing/2014/main" id="{00000000-0008-0000-0C00-000002000000}"/>
            </a:ext>
          </a:extLst>
        </xdr:cNvPr>
        <xdr:cNvCxnSpPr/>
      </xdr:nvCxnSpPr>
      <xdr:spPr>
        <a:xfrm flipV="1">
          <a:off x="1971675" y="3025776"/>
          <a:ext cx="0" cy="26352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22</xdr:row>
      <xdr:rowOff>0</xdr:rowOff>
    </xdr:from>
    <xdr:to>
      <xdr:col>8</xdr:col>
      <xdr:colOff>42335</xdr:colOff>
      <xdr:row>22</xdr:row>
      <xdr:rowOff>4235</xdr:rowOff>
    </xdr:to>
    <xdr:cxnSp macro="">
      <xdr:nvCxnSpPr>
        <xdr:cNvPr id="3" name="7 Conector recto de flecha">
          <a:extLst>
            <a:ext uri="{FF2B5EF4-FFF2-40B4-BE49-F238E27FC236}">
              <a16:creationId xmlns:a16="http://schemas.microsoft.com/office/drawing/2014/main" id="{00000000-0008-0000-0C00-000003000000}"/>
            </a:ext>
          </a:extLst>
        </xdr:cNvPr>
        <xdr:cNvCxnSpPr/>
      </xdr:nvCxnSpPr>
      <xdr:spPr>
        <a:xfrm flipV="1">
          <a:off x="6547911" y="7067550"/>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9</xdr:col>
      <xdr:colOff>542925</xdr:colOff>
      <xdr:row>0</xdr:row>
      <xdr:rowOff>47625</xdr:rowOff>
    </xdr:from>
    <xdr:to>
      <xdr:col>10</xdr:col>
      <xdr:colOff>485775</xdr:colOff>
      <xdr:row>3</xdr:row>
      <xdr:rowOff>104776</xdr:rowOff>
    </xdr:to>
    <xdr:pic>
      <xdr:nvPicPr>
        <xdr:cNvPr id="4" name="1 Imagen" descr="logocapitalmusical">
          <a:extLst>
            <a:ext uri="{FF2B5EF4-FFF2-40B4-BE49-F238E27FC236}">
              <a16:creationId xmlns:a16="http://schemas.microsoft.com/office/drawing/2014/main" id="{00000000-0008-0000-0C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105775" y="47625"/>
          <a:ext cx="704850" cy="87630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0</xdr:col>
      <xdr:colOff>190500</xdr:colOff>
      <xdr:row>1</xdr:row>
      <xdr:rowOff>23813</xdr:rowOff>
    </xdr:from>
    <xdr:to>
      <xdr:col>1</xdr:col>
      <xdr:colOff>781844</xdr:colOff>
      <xdr:row>3</xdr:row>
      <xdr:rowOff>3969</xdr:rowOff>
    </xdr:to>
    <xdr:pic>
      <xdr:nvPicPr>
        <xdr:cNvPr id="5" name="4 Imagen" descr="logotipo alcaldia version para documentos word"/>
        <xdr:cNvPicPr/>
      </xdr:nvPicPr>
      <xdr:blipFill>
        <a:blip xmlns:r="http://schemas.openxmlformats.org/officeDocument/2006/relationships" r:embed="rId2"/>
        <a:srcRect/>
        <a:stretch>
          <a:fillRect/>
        </a:stretch>
      </xdr:blipFill>
      <xdr:spPr bwMode="auto">
        <a:xfrm>
          <a:off x="190500" y="214313"/>
          <a:ext cx="1559719" cy="607219"/>
        </a:xfrm>
        <a:prstGeom prst="rect">
          <a:avLst/>
        </a:prstGeom>
        <a:noFill/>
        <a:ln w="9525">
          <a:noFill/>
          <a:miter lim="800000"/>
          <a:headEnd/>
          <a:tailEnd/>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9</xdr:col>
      <xdr:colOff>490435</xdr:colOff>
      <xdr:row>0</xdr:row>
      <xdr:rowOff>168613</xdr:rowOff>
    </xdr:from>
    <xdr:to>
      <xdr:col>9</xdr:col>
      <xdr:colOff>1180998</xdr:colOff>
      <xdr:row>3</xdr:row>
      <xdr:rowOff>140038</xdr:rowOff>
    </xdr:to>
    <xdr:pic>
      <xdr:nvPicPr>
        <xdr:cNvPr id="3203" name="1 Imagen" descr="logocapitalmusical">
          <a:extLst>
            <a:ext uri="{FF2B5EF4-FFF2-40B4-BE49-F238E27FC236}">
              <a16:creationId xmlns:a16="http://schemas.microsoft.com/office/drawing/2014/main" id="{00000000-0008-0000-0E00-0000830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1419" y="168613"/>
          <a:ext cx="690563" cy="832728"/>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9</xdr:col>
      <xdr:colOff>490435</xdr:colOff>
      <xdr:row>0</xdr:row>
      <xdr:rowOff>168613</xdr:rowOff>
    </xdr:from>
    <xdr:to>
      <xdr:col>9</xdr:col>
      <xdr:colOff>1180998</xdr:colOff>
      <xdr:row>3</xdr:row>
      <xdr:rowOff>140038</xdr:rowOff>
    </xdr:to>
    <xdr:pic>
      <xdr:nvPicPr>
        <xdr:cNvPr id="4" name="1 Imagen" descr="logocapitalmusical">
          <a:extLst>
            <a:ext uri="{FF2B5EF4-FFF2-40B4-BE49-F238E27FC236}">
              <a16:creationId xmlns:a16="http://schemas.microsoft.com/office/drawing/2014/main" id="{00000000-0008-0000-0E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226110" y="168613"/>
          <a:ext cx="690563" cy="828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0</xdr:col>
      <xdr:colOff>232833</xdr:colOff>
      <xdr:row>0</xdr:row>
      <xdr:rowOff>179916</xdr:rowOff>
    </xdr:from>
    <xdr:to>
      <xdr:col>0</xdr:col>
      <xdr:colOff>1792552</xdr:colOff>
      <xdr:row>2</xdr:row>
      <xdr:rowOff>384968</xdr:rowOff>
    </xdr:to>
    <xdr:pic>
      <xdr:nvPicPr>
        <xdr:cNvPr id="5" name="4 Imagen" descr="logotipo alcaldia version para documentos word"/>
        <xdr:cNvPicPr/>
      </xdr:nvPicPr>
      <xdr:blipFill>
        <a:blip xmlns:r="http://schemas.openxmlformats.org/officeDocument/2006/relationships" r:embed="rId2"/>
        <a:srcRect/>
        <a:stretch>
          <a:fillRect/>
        </a:stretch>
      </xdr:blipFill>
      <xdr:spPr bwMode="auto">
        <a:xfrm>
          <a:off x="232833" y="179916"/>
          <a:ext cx="1559719" cy="607219"/>
        </a:xfrm>
        <a:prstGeom prst="rect">
          <a:avLst/>
        </a:prstGeom>
        <a:noFill/>
        <a:ln w="9525">
          <a:noFill/>
          <a:miter lim="800000"/>
          <a:headEnd/>
          <a:tailEnd/>
        </a:ln>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7</xdr:col>
      <xdr:colOff>395187</xdr:colOff>
      <xdr:row>0</xdr:row>
      <xdr:rowOff>87549</xdr:rowOff>
    </xdr:from>
    <xdr:to>
      <xdr:col>7</xdr:col>
      <xdr:colOff>1085750</xdr:colOff>
      <xdr:row>3</xdr:row>
      <xdr:rowOff>58974</xdr:rowOff>
    </xdr:to>
    <xdr:pic>
      <xdr:nvPicPr>
        <xdr:cNvPr id="2" name="1 Imagen" descr="logocapitalmusical">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210240" y="87549"/>
          <a:ext cx="690563" cy="832728"/>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0</xdr:col>
      <xdr:colOff>464343</xdr:colOff>
      <xdr:row>0</xdr:row>
      <xdr:rowOff>154782</xdr:rowOff>
    </xdr:from>
    <xdr:to>
      <xdr:col>0</xdr:col>
      <xdr:colOff>2321718</xdr:colOff>
      <xdr:row>3</xdr:row>
      <xdr:rowOff>59532</xdr:rowOff>
    </xdr:to>
    <xdr:pic>
      <xdr:nvPicPr>
        <xdr:cNvPr id="3" name="2 Imagen" descr="logotipo alcaldia version para documentos word"/>
        <xdr:cNvPicPr/>
      </xdr:nvPicPr>
      <xdr:blipFill>
        <a:blip xmlns:r="http://schemas.openxmlformats.org/officeDocument/2006/relationships" r:embed="rId2"/>
        <a:srcRect/>
        <a:stretch>
          <a:fillRect/>
        </a:stretch>
      </xdr:blipFill>
      <xdr:spPr bwMode="auto">
        <a:xfrm>
          <a:off x="464343" y="154782"/>
          <a:ext cx="1857375" cy="762000"/>
        </a:xfrm>
        <a:prstGeom prst="rect">
          <a:avLst/>
        </a:prstGeom>
        <a:noFill/>
        <a:ln w="9525">
          <a:noFill/>
          <a:miter lim="800000"/>
          <a:headEnd/>
          <a:tailEnd/>
        </a:ln>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12</xdr:col>
      <xdr:colOff>253999</xdr:colOff>
      <xdr:row>0</xdr:row>
      <xdr:rowOff>41586</xdr:rowOff>
    </xdr:from>
    <xdr:to>
      <xdr:col>12</xdr:col>
      <xdr:colOff>765109</xdr:colOff>
      <xdr:row>3</xdr:row>
      <xdr:rowOff>127311</xdr:rowOff>
    </xdr:to>
    <xdr:pic>
      <xdr:nvPicPr>
        <xdr:cNvPr id="1134" name="1 Imagen" descr="logocapitalmusical">
          <a:extLst>
            <a:ext uri="{FF2B5EF4-FFF2-40B4-BE49-F238E27FC236}">
              <a16:creationId xmlns:a16="http://schemas.microsoft.com/office/drawing/2014/main" id="{00000000-0008-0000-1000-00006E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207999" y="41586"/>
          <a:ext cx="511110" cy="6889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0</xdr:col>
      <xdr:colOff>174626</xdr:colOff>
      <xdr:row>0</xdr:row>
      <xdr:rowOff>87313</xdr:rowOff>
    </xdr:from>
    <xdr:to>
      <xdr:col>0</xdr:col>
      <xdr:colOff>1734345</xdr:colOff>
      <xdr:row>3</xdr:row>
      <xdr:rowOff>99219</xdr:rowOff>
    </xdr:to>
    <xdr:pic>
      <xdr:nvPicPr>
        <xdr:cNvPr id="3" name="2 Imagen" descr="logotipo alcaldia version para documentos word"/>
        <xdr:cNvPicPr/>
      </xdr:nvPicPr>
      <xdr:blipFill>
        <a:blip xmlns:r="http://schemas.openxmlformats.org/officeDocument/2006/relationships" r:embed="rId2"/>
        <a:srcRect/>
        <a:stretch>
          <a:fillRect/>
        </a:stretch>
      </xdr:blipFill>
      <xdr:spPr bwMode="auto">
        <a:xfrm>
          <a:off x="174626" y="87313"/>
          <a:ext cx="1559719" cy="607219"/>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J25"/>
  <sheetViews>
    <sheetView tabSelected="1" workbookViewId="0">
      <selection activeCell="F19" sqref="F19"/>
    </sheetView>
  </sheetViews>
  <sheetFormatPr baseColWidth="10" defaultColWidth="11.42578125" defaultRowHeight="14.25" x14ac:dyDescent="0.2"/>
  <cols>
    <col min="1" max="1" width="27.42578125" style="1" customWidth="1"/>
    <col min="2" max="2" width="26.85546875" style="1" customWidth="1"/>
    <col min="3" max="3" width="28.42578125" style="1" customWidth="1"/>
    <col min="4" max="4" width="33" style="1" customWidth="1"/>
    <col min="5" max="5" width="33.7109375" style="1" customWidth="1"/>
    <col min="6" max="6" width="28.28515625" style="1" customWidth="1"/>
    <col min="7" max="16384" width="11.42578125" style="1"/>
  </cols>
  <sheetData>
    <row r="1" spans="1:10" ht="15" customHeight="1" x14ac:dyDescent="0.2">
      <c r="A1" s="254"/>
      <c r="B1" s="264" t="s">
        <v>0</v>
      </c>
      <c r="C1" s="264"/>
      <c r="D1" s="264"/>
      <c r="E1" s="58" t="s">
        <v>1</v>
      </c>
      <c r="F1" s="251"/>
      <c r="G1" s="2"/>
      <c r="J1" s="250"/>
    </row>
    <row r="2" spans="1:10" ht="15" customHeight="1" x14ac:dyDescent="0.2">
      <c r="A2" s="255"/>
      <c r="B2" s="265"/>
      <c r="C2" s="265"/>
      <c r="D2" s="265"/>
      <c r="E2" s="57" t="s">
        <v>2</v>
      </c>
      <c r="F2" s="252"/>
      <c r="G2" s="2"/>
      <c r="J2" s="250"/>
    </row>
    <row r="3" spans="1:10" ht="15" customHeight="1" x14ac:dyDescent="0.2">
      <c r="A3" s="255"/>
      <c r="B3" s="265" t="s">
        <v>3</v>
      </c>
      <c r="C3" s="265"/>
      <c r="D3" s="265"/>
      <c r="E3" s="57" t="s">
        <v>4</v>
      </c>
      <c r="F3" s="252"/>
      <c r="G3" s="2"/>
      <c r="J3" s="250"/>
    </row>
    <row r="4" spans="1:10" ht="15.75" customHeight="1" thickBot="1" x14ac:dyDescent="0.25">
      <c r="A4" s="256"/>
      <c r="B4" s="266"/>
      <c r="C4" s="266"/>
      <c r="D4" s="266"/>
      <c r="E4" s="59" t="s">
        <v>5</v>
      </c>
      <c r="F4" s="253"/>
      <c r="G4" s="2"/>
      <c r="J4" s="250"/>
    </row>
    <row r="5" spans="1:10" ht="15" thickBot="1" x14ac:dyDescent="0.25"/>
    <row r="6" spans="1:10" ht="15.75" x14ac:dyDescent="0.2">
      <c r="A6" s="261" t="s">
        <v>6</v>
      </c>
      <c r="B6" s="262"/>
      <c r="C6" s="262"/>
      <c r="D6" s="262"/>
      <c r="E6" s="262"/>
      <c r="F6" s="263"/>
    </row>
    <row r="7" spans="1:10" ht="27" customHeight="1" x14ac:dyDescent="0.2">
      <c r="A7" s="161" t="s">
        <v>7</v>
      </c>
      <c r="B7" s="257" t="s">
        <v>272</v>
      </c>
      <c r="C7" s="257"/>
      <c r="D7" s="257"/>
      <c r="E7" s="257"/>
      <c r="F7" s="258"/>
    </row>
    <row r="8" spans="1:10" ht="51" customHeight="1" x14ac:dyDescent="0.2">
      <c r="A8" s="162" t="s">
        <v>8</v>
      </c>
      <c r="B8" s="259" t="s">
        <v>273</v>
      </c>
      <c r="C8" s="259"/>
      <c r="D8" s="259"/>
      <c r="E8" s="259"/>
      <c r="F8" s="260"/>
    </row>
    <row r="9" spans="1:10" ht="22.5" customHeight="1" x14ac:dyDescent="0.2">
      <c r="A9" s="163" t="s">
        <v>9</v>
      </c>
      <c r="B9" s="164" t="s">
        <v>10</v>
      </c>
      <c r="C9" s="164" t="s">
        <v>11</v>
      </c>
      <c r="D9" s="164" t="s">
        <v>10</v>
      </c>
      <c r="E9" s="164" t="s">
        <v>12</v>
      </c>
      <c r="F9" s="165" t="s">
        <v>10</v>
      </c>
    </row>
    <row r="10" spans="1:10" ht="48" customHeight="1" x14ac:dyDescent="0.2">
      <c r="A10" s="166" t="s">
        <v>274</v>
      </c>
      <c r="B10" s="166" t="s">
        <v>275</v>
      </c>
      <c r="C10" s="249" t="s">
        <v>13</v>
      </c>
      <c r="D10" s="166" t="s">
        <v>285</v>
      </c>
      <c r="E10" s="249" t="s">
        <v>14</v>
      </c>
      <c r="F10" s="166" t="s">
        <v>305</v>
      </c>
    </row>
    <row r="11" spans="1:10" ht="45.95" customHeight="1" x14ac:dyDescent="0.2">
      <c r="A11" s="267" t="s">
        <v>276</v>
      </c>
      <c r="B11" s="167" t="s">
        <v>278</v>
      </c>
      <c r="C11" s="249"/>
      <c r="D11" s="166" t="s">
        <v>286</v>
      </c>
      <c r="E11" s="249"/>
      <c r="F11" s="175" t="s">
        <v>380</v>
      </c>
    </row>
    <row r="12" spans="1:10" ht="42" customHeight="1" x14ac:dyDescent="0.2">
      <c r="A12" s="268"/>
      <c r="B12" s="168" t="s">
        <v>277</v>
      </c>
      <c r="C12" s="249"/>
      <c r="D12" s="166" t="s">
        <v>287</v>
      </c>
      <c r="E12" s="166" t="s">
        <v>306</v>
      </c>
      <c r="F12" s="166" t="s">
        <v>307</v>
      </c>
    </row>
    <row r="13" spans="1:10" ht="60.95" customHeight="1" x14ac:dyDescent="0.2">
      <c r="A13" s="247" t="s">
        <v>279</v>
      </c>
      <c r="B13" s="166" t="s">
        <v>280</v>
      </c>
      <c r="C13" s="249"/>
      <c r="D13" s="166" t="s">
        <v>288</v>
      </c>
      <c r="E13" s="166" t="s">
        <v>308</v>
      </c>
      <c r="F13" s="166" t="s">
        <v>309</v>
      </c>
    </row>
    <row r="14" spans="1:10" ht="56.25" customHeight="1" x14ac:dyDescent="0.2">
      <c r="A14" s="248"/>
      <c r="B14" s="159" t="s">
        <v>281</v>
      </c>
      <c r="C14" s="249"/>
      <c r="D14" s="166" t="s">
        <v>289</v>
      </c>
      <c r="E14" s="166" t="s">
        <v>310</v>
      </c>
      <c r="F14" s="166" t="s">
        <v>311</v>
      </c>
    </row>
    <row r="15" spans="1:10" ht="39" customHeight="1" x14ac:dyDescent="0.2">
      <c r="A15" s="249" t="s">
        <v>282</v>
      </c>
      <c r="B15" s="159" t="s">
        <v>283</v>
      </c>
      <c r="C15" s="169" t="s">
        <v>290</v>
      </c>
      <c r="D15" s="166" t="s">
        <v>291</v>
      </c>
      <c r="E15" s="170"/>
      <c r="F15" s="170"/>
    </row>
    <row r="16" spans="1:10" ht="59.1" customHeight="1" x14ac:dyDescent="0.2">
      <c r="A16" s="249"/>
      <c r="B16" s="159" t="s">
        <v>284</v>
      </c>
      <c r="C16" s="249" t="s">
        <v>292</v>
      </c>
      <c r="D16" s="175" t="s">
        <v>293</v>
      </c>
      <c r="E16" s="170"/>
      <c r="F16" s="170"/>
    </row>
    <row r="17" spans="1:6" ht="39.950000000000003" customHeight="1" x14ac:dyDescent="0.2">
      <c r="A17" s="171"/>
      <c r="B17" s="171"/>
      <c r="C17" s="249"/>
      <c r="D17" s="175" t="s">
        <v>294</v>
      </c>
      <c r="E17" s="172"/>
      <c r="F17" s="172"/>
    </row>
    <row r="18" spans="1:6" ht="36" customHeight="1" x14ac:dyDescent="0.2">
      <c r="A18" s="172"/>
      <c r="B18" s="173"/>
      <c r="C18" s="249"/>
      <c r="D18" s="175" t="s">
        <v>295</v>
      </c>
      <c r="E18" s="172"/>
      <c r="F18" s="172"/>
    </row>
    <row r="19" spans="1:6" ht="52.5" customHeight="1" x14ac:dyDescent="0.2">
      <c r="A19" s="174"/>
      <c r="B19" s="174"/>
      <c r="C19" s="249"/>
      <c r="D19" s="175" t="s">
        <v>296</v>
      </c>
      <c r="E19" s="174"/>
      <c r="F19" s="174"/>
    </row>
    <row r="20" spans="1:6" ht="24" customHeight="1" x14ac:dyDescent="0.2">
      <c r="A20" s="174"/>
      <c r="B20" s="174"/>
      <c r="C20" s="247" t="s">
        <v>297</v>
      </c>
      <c r="D20" s="176" t="s">
        <v>298</v>
      </c>
      <c r="E20" s="174"/>
      <c r="F20" s="174"/>
    </row>
    <row r="21" spans="1:6" ht="28.5" x14ac:dyDescent="0.2">
      <c r="A21" s="174"/>
      <c r="B21" s="174"/>
      <c r="C21" s="248"/>
      <c r="D21" s="175" t="s">
        <v>299</v>
      </c>
      <c r="E21" s="174"/>
      <c r="F21" s="174"/>
    </row>
    <row r="22" spans="1:6" ht="28.5" x14ac:dyDescent="0.2">
      <c r="A22" s="174"/>
      <c r="B22" s="174"/>
      <c r="C22" s="249" t="s">
        <v>301</v>
      </c>
      <c r="D22" s="166" t="s">
        <v>300</v>
      </c>
      <c r="E22" s="174"/>
      <c r="F22" s="174"/>
    </row>
    <row r="23" spans="1:6" ht="28.5" x14ac:dyDescent="0.2">
      <c r="A23" s="174"/>
      <c r="B23" s="174"/>
      <c r="C23" s="249"/>
      <c r="D23" s="166" t="s">
        <v>302</v>
      </c>
      <c r="E23" s="174"/>
      <c r="F23" s="174"/>
    </row>
    <row r="24" spans="1:6" ht="42" customHeight="1" x14ac:dyDescent="0.2">
      <c r="A24" s="174"/>
      <c r="B24" s="174"/>
      <c r="C24" s="166" t="s">
        <v>303</v>
      </c>
      <c r="D24" s="166" t="s">
        <v>304</v>
      </c>
      <c r="E24" s="174"/>
      <c r="F24" s="174"/>
    </row>
    <row r="25" spans="1:6" x14ac:dyDescent="0.2">
      <c r="A25" s="174"/>
      <c r="B25" s="174"/>
      <c r="C25" s="174"/>
      <c r="D25" s="174"/>
      <c r="E25" s="174"/>
      <c r="F25" s="174"/>
    </row>
  </sheetData>
  <mergeCells count="16">
    <mergeCell ref="C20:C21"/>
    <mergeCell ref="C22:C23"/>
    <mergeCell ref="A15:A16"/>
    <mergeCell ref="J1:J4"/>
    <mergeCell ref="F1:F4"/>
    <mergeCell ref="A1:A4"/>
    <mergeCell ref="B7:F7"/>
    <mergeCell ref="B8:F8"/>
    <mergeCell ref="A6:F6"/>
    <mergeCell ref="B1:D2"/>
    <mergeCell ref="B3:D4"/>
    <mergeCell ref="A11:A12"/>
    <mergeCell ref="A13:A14"/>
    <mergeCell ref="E10:E11"/>
    <mergeCell ref="C10:C14"/>
    <mergeCell ref="C16:C19"/>
  </mergeCells>
  <pageMargins left="0.7" right="0.7" top="0.75" bottom="0.75" header="0.3" footer="0.3"/>
  <pageSetup paperSize="9" orientation="landscape"/>
  <drawing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topLeftCell="A7" zoomScale="120" zoomScaleNormal="120" zoomScalePageLayoutView="120" workbookViewId="0">
      <selection activeCell="A12" sqref="A12"/>
    </sheetView>
  </sheetViews>
  <sheetFormatPr baseColWidth="10" defaultColWidth="11.42578125" defaultRowHeight="15" x14ac:dyDescent="0.25"/>
  <cols>
    <col min="1" max="1" width="31" customWidth="1"/>
    <col min="2" max="2" width="24.140625" customWidth="1"/>
    <col min="3" max="3" width="22.85546875" customWidth="1"/>
    <col min="4" max="4" width="26.42578125" customWidth="1"/>
    <col min="5" max="5" width="21.42578125" customWidth="1"/>
  </cols>
  <sheetData>
    <row r="1" spans="1:5" ht="15" customHeight="1" x14ac:dyDescent="0.25">
      <c r="A1" s="273"/>
      <c r="B1" s="269" t="s">
        <v>15</v>
      </c>
      <c r="C1" s="270"/>
      <c r="D1" s="3" t="s">
        <v>16</v>
      </c>
      <c r="E1" s="276"/>
    </row>
    <row r="2" spans="1:5" ht="15" customHeight="1" x14ac:dyDescent="0.25">
      <c r="A2" s="273"/>
      <c r="B2" s="271"/>
      <c r="C2" s="272"/>
      <c r="D2" s="3" t="s">
        <v>2</v>
      </c>
      <c r="E2" s="276"/>
    </row>
    <row r="3" spans="1:5" ht="30" customHeight="1" x14ac:dyDescent="0.25">
      <c r="A3" s="273"/>
      <c r="B3" s="269" t="s">
        <v>17</v>
      </c>
      <c r="C3" s="270"/>
      <c r="D3" s="3" t="s">
        <v>18</v>
      </c>
      <c r="E3" s="276"/>
    </row>
    <row r="4" spans="1:5" ht="15" customHeight="1" x14ac:dyDescent="0.25">
      <c r="A4" s="273"/>
      <c r="B4" s="271"/>
      <c r="C4" s="272"/>
      <c r="D4" s="3" t="s">
        <v>5</v>
      </c>
      <c r="E4" s="276"/>
    </row>
    <row r="5" spans="1:5" ht="15.75" thickBot="1" x14ac:dyDescent="0.3"/>
    <row r="6" spans="1:5" x14ac:dyDescent="0.25">
      <c r="A6" s="274" t="s">
        <v>19</v>
      </c>
      <c r="B6" s="275"/>
      <c r="C6" s="275"/>
      <c r="D6" s="275"/>
      <c r="E6" s="275"/>
    </row>
    <row r="7" spans="1:5" ht="30.75" thickBot="1" x14ac:dyDescent="0.3">
      <c r="A7" s="4" t="s">
        <v>20</v>
      </c>
      <c r="B7" s="5" t="s">
        <v>21</v>
      </c>
      <c r="C7" s="5" t="s">
        <v>22</v>
      </c>
      <c r="D7" s="10" t="s">
        <v>23</v>
      </c>
      <c r="E7" s="5" t="s">
        <v>24</v>
      </c>
    </row>
    <row r="8" spans="1:5" ht="45" x14ac:dyDescent="0.25">
      <c r="A8" s="12" t="s">
        <v>25</v>
      </c>
      <c r="B8" s="6" t="s">
        <v>26</v>
      </c>
      <c r="C8" s="6" t="s">
        <v>26</v>
      </c>
      <c r="D8" s="6" t="s">
        <v>26</v>
      </c>
      <c r="E8" s="7" t="s">
        <v>26</v>
      </c>
    </row>
    <row r="9" spans="1:5" ht="39" x14ac:dyDescent="0.25">
      <c r="A9" s="13" t="s">
        <v>27</v>
      </c>
      <c r="B9" s="8" t="s">
        <v>26</v>
      </c>
      <c r="C9" s="8" t="s">
        <v>26</v>
      </c>
      <c r="D9" s="8" t="s">
        <v>26</v>
      </c>
      <c r="E9" s="9" t="s">
        <v>26</v>
      </c>
    </row>
    <row r="10" spans="1:5" ht="30" x14ac:dyDescent="0.25">
      <c r="A10" s="11" t="s">
        <v>28</v>
      </c>
      <c r="B10" s="8" t="s">
        <v>26</v>
      </c>
      <c r="C10" s="8" t="s">
        <v>26</v>
      </c>
      <c r="D10" s="8" t="s">
        <v>26</v>
      </c>
      <c r="E10" s="9" t="s">
        <v>26</v>
      </c>
    </row>
    <row r="11" spans="1:5" ht="39" x14ac:dyDescent="0.25">
      <c r="A11" s="13" t="s">
        <v>29</v>
      </c>
      <c r="B11" s="8" t="s">
        <v>26</v>
      </c>
      <c r="C11" s="8" t="s">
        <v>26</v>
      </c>
      <c r="D11" s="8" t="s">
        <v>26</v>
      </c>
      <c r="E11" s="9" t="s">
        <v>26</v>
      </c>
    </row>
    <row r="12" spans="1:5" ht="51.75" x14ac:dyDescent="0.25">
      <c r="A12" s="13" t="s">
        <v>30</v>
      </c>
      <c r="B12" s="14" t="s">
        <v>26</v>
      </c>
      <c r="C12" s="14" t="s">
        <v>26</v>
      </c>
      <c r="D12" s="14" t="s">
        <v>26</v>
      </c>
      <c r="E12" s="15" t="s">
        <v>26</v>
      </c>
    </row>
  </sheetData>
  <mergeCells count="5">
    <mergeCell ref="B1:C2"/>
    <mergeCell ref="B3:C4"/>
    <mergeCell ref="A1:A4"/>
    <mergeCell ref="A6:E6"/>
    <mergeCell ref="E1:E4"/>
  </mergeCells>
  <pageMargins left="0.7" right="0.7" top="0.75" bottom="0.75" header="0.3" footer="0.3"/>
  <pageSetup orientation="portrait"/>
  <drawing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G18"/>
  <sheetViews>
    <sheetView zoomScale="120" zoomScaleNormal="120" zoomScalePageLayoutView="120" workbookViewId="0">
      <selection activeCell="D10" sqref="D10"/>
    </sheetView>
  </sheetViews>
  <sheetFormatPr baseColWidth="10" defaultColWidth="11.42578125" defaultRowHeight="15" x14ac:dyDescent="0.25"/>
  <cols>
    <col min="1" max="1" width="31" customWidth="1"/>
    <col min="2" max="2" width="27.28515625" customWidth="1"/>
    <col min="3" max="3" width="24.7109375" customWidth="1"/>
    <col min="4" max="5" width="27.28515625" customWidth="1"/>
    <col min="6" max="6" width="32.85546875" customWidth="1"/>
    <col min="7" max="7" width="26.28515625" customWidth="1"/>
  </cols>
  <sheetData>
    <row r="1" spans="1:7" x14ac:dyDescent="0.25">
      <c r="A1" s="280"/>
      <c r="B1" s="283" t="s">
        <v>0</v>
      </c>
      <c r="C1" s="284"/>
      <c r="D1" s="284"/>
      <c r="E1" s="284"/>
      <c r="F1" s="58" t="s">
        <v>1</v>
      </c>
      <c r="G1" s="287"/>
    </row>
    <row r="2" spans="1:7" x14ac:dyDescent="0.25">
      <c r="A2" s="281"/>
      <c r="B2" s="285"/>
      <c r="C2" s="286"/>
      <c r="D2" s="286"/>
      <c r="E2" s="286"/>
      <c r="F2" s="57" t="s">
        <v>31</v>
      </c>
      <c r="G2" s="288"/>
    </row>
    <row r="3" spans="1:7" x14ac:dyDescent="0.25">
      <c r="A3" s="281"/>
      <c r="B3" s="290" t="s">
        <v>32</v>
      </c>
      <c r="C3" s="291"/>
      <c r="D3" s="291"/>
      <c r="E3" s="291"/>
      <c r="F3" s="57" t="s">
        <v>4</v>
      </c>
      <c r="G3" s="288"/>
    </row>
    <row r="4" spans="1:7" ht="15.75" thickBot="1" x14ac:dyDescent="0.3">
      <c r="A4" s="282"/>
      <c r="B4" s="292"/>
      <c r="C4" s="293"/>
      <c r="D4" s="293"/>
      <c r="E4" s="293"/>
      <c r="F4" s="59" t="s">
        <v>5</v>
      </c>
      <c r="G4" s="289"/>
    </row>
    <row r="5" spans="1:7" ht="15.75" thickBot="1" x14ac:dyDescent="0.3"/>
    <row r="6" spans="1:7" s="69" customFormat="1" ht="15.75" x14ac:dyDescent="0.25">
      <c r="A6" s="294" t="s">
        <v>33</v>
      </c>
      <c r="B6" s="295"/>
      <c r="C6" s="295"/>
      <c r="D6" s="295"/>
      <c r="E6" s="295"/>
      <c r="F6" s="295"/>
      <c r="G6" s="296"/>
    </row>
    <row r="7" spans="1:7" ht="31.5" customHeight="1" x14ac:dyDescent="0.25">
      <c r="A7" s="50" t="s">
        <v>34</v>
      </c>
      <c r="B7" s="29" t="s">
        <v>35</v>
      </c>
      <c r="C7" s="64" t="s">
        <v>36</v>
      </c>
      <c r="D7" s="51" t="s">
        <v>37</v>
      </c>
      <c r="E7" s="29" t="s">
        <v>38</v>
      </c>
      <c r="F7" s="30" t="s">
        <v>39</v>
      </c>
      <c r="G7" s="30" t="s">
        <v>40</v>
      </c>
    </row>
    <row r="8" spans="1:7" ht="33" customHeight="1" x14ac:dyDescent="0.25">
      <c r="A8" s="277"/>
      <c r="B8" s="8"/>
      <c r="C8" s="8"/>
      <c r="D8" s="8"/>
      <c r="E8" s="8"/>
      <c r="F8" s="8"/>
      <c r="G8" s="9"/>
    </row>
    <row r="9" spans="1:7" ht="33" customHeight="1" x14ac:dyDescent="0.25">
      <c r="A9" s="278"/>
      <c r="B9" s="8"/>
      <c r="C9" s="8"/>
      <c r="D9" s="8"/>
      <c r="E9" s="8"/>
      <c r="F9" s="8"/>
      <c r="G9" s="9"/>
    </row>
    <row r="10" spans="1:7" ht="33" customHeight="1" x14ac:dyDescent="0.25">
      <c r="A10" s="278"/>
      <c r="B10" s="8"/>
      <c r="C10" s="8"/>
      <c r="D10" s="8"/>
      <c r="E10" s="8"/>
      <c r="F10" s="8"/>
      <c r="G10" s="9"/>
    </row>
    <row r="11" spans="1:7" ht="33" customHeight="1" x14ac:dyDescent="0.25">
      <c r="A11" s="278"/>
      <c r="B11" s="8"/>
      <c r="C11" s="8"/>
      <c r="D11" s="8"/>
      <c r="E11" s="8"/>
      <c r="F11" s="8"/>
      <c r="G11" s="9"/>
    </row>
    <row r="12" spans="1:7" ht="33" customHeight="1" x14ac:dyDescent="0.25">
      <c r="A12" s="278"/>
      <c r="B12" s="8"/>
      <c r="C12" s="8"/>
      <c r="D12" s="8"/>
      <c r="E12" s="8"/>
      <c r="F12" s="8"/>
      <c r="G12" s="9"/>
    </row>
    <row r="13" spans="1:7" ht="33" customHeight="1" x14ac:dyDescent="0.25">
      <c r="A13" s="278"/>
      <c r="B13" s="8"/>
      <c r="C13" s="8"/>
      <c r="D13" s="8"/>
      <c r="E13" s="8"/>
      <c r="F13" s="8"/>
      <c r="G13" s="9"/>
    </row>
    <row r="14" spans="1:7" ht="33" customHeight="1" x14ac:dyDescent="0.25">
      <c r="A14" s="278"/>
      <c r="B14" s="8"/>
      <c r="C14" s="8"/>
      <c r="D14" s="8"/>
      <c r="E14" s="8"/>
      <c r="F14" s="8"/>
      <c r="G14" s="9"/>
    </row>
    <row r="15" spans="1:7" ht="33" customHeight="1" x14ac:dyDescent="0.25">
      <c r="A15" s="278"/>
      <c r="B15" s="8"/>
      <c r="C15" s="8"/>
      <c r="D15" s="8"/>
      <c r="E15" s="8"/>
      <c r="F15" s="8"/>
      <c r="G15" s="9"/>
    </row>
    <row r="16" spans="1:7" ht="33" customHeight="1" x14ac:dyDescent="0.25">
      <c r="A16" s="278"/>
      <c r="B16" s="8"/>
      <c r="C16" s="8"/>
      <c r="D16" s="8"/>
      <c r="E16" s="8"/>
      <c r="F16" s="8"/>
      <c r="G16" s="9"/>
    </row>
    <row r="17" spans="1:7" ht="33" customHeight="1" x14ac:dyDescent="0.25">
      <c r="A17" s="278"/>
      <c r="B17" s="8"/>
      <c r="C17" s="8"/>
      <c r="D17" s="8"/>
      <c r="E17" s="8"/>
      <c r="F17" s="8"/>
      <c r="G17" s="9"/>
    </row>
    <row r="18" spans="1:7" ht="33" customHeight="1" thickBot="1" x14ac:dyDescent="0.3">
      <c r="A18" s="279"/>
      <c r="B18" s="67"/>
      <c r="C18" s="67"/>
      <c r="D18" s="67"/>
      <c r="E18" s="67"/>
      <c r="F18" s="67"/>
      <c r="G18" s="68"/>
    </row>
  </sheetData>
  <mergeCells count="6">
    <mergeCell ref="A8:A18"/>
    <mergeCell ref="A1:A4"/>
    <mergeCell ref="B1:E2"/>
    <mergeCell ref="G1:G4"/>
    <mergeCell ref="B3:E4"/>
    <mergeCell ref="A6:G6"/>
  </mergeCells>
  <pageMargins left="0.70866141732283472" right="0.70866141732283472" top="0.74803149606299213" bottom="0.74803149606299213" header="0.31496062992125984" footer="0.31496062992125984"/>
  <pageSetup scale="60" orientation="landscape" verticalDpi="300"/>
  <drawing r:id="rId1"/>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T38"/>
  <sheetViews>
    <sheetView workbookViewId="0">
      <selection activeCell="T9" sqref="T9"/>
    </sheetView>
  </sheetViews>
  <sheetFormatPr baseColWidth="10" defaultColWidth="11.42578125" defaultRowHeight="15" x14ac:dyDescent="0.25"/>
  <cols>
    <col min="1" max="1" width="5.140625" style="76" customWidth="1"/>
    <col min="2" max="2" width="40.42578125" style="76" customWidth="1"/>
    <col min="3" max="17" width="6.42578125" style="76" customWidth="1"/>
    <col min="18" max="18" width="8.140625" style="76" customWidth="1"/>
    <col min="19" max="19" width="10.7109375" style="85" customWidth="1"/>
  </cols>
  <sheetData>
    <row r="1" spans="1:20" ht="15" customHeight="1" thickBot="1" x14ac:dyDescent="0.3">
      <c r="A1" s="308"/>
      <c r="B1" s="308"/>
      <c r="C1" s="305" t="s">
        <v>0</v>
      </c>
      <c r="D1" s="305"/>
      <c r="E1" s="305"/>
      <c r="F1" s="305"/>
      <c r="G1" s="305"/>
      <c r="H1" s="305"/>
      <c r="I1" s="305"/>
      <c r="J1" s="305"/>
      <c r="K1" s="305"/>
      <c r="L1" s="305"/>
      <c r="M1" s="305"/>
      <c r="N1" s="309" t="s">
        <v>16</v>
      </c>
      <c r="O1" s="310"/>
      <c r="P1" s="310"/>
      <c r="Q1" s="311"/>
      <c r="R1" s="297"/>
      <c r="S1" s="297"/>
    </row>
    <row r="2" spans="1:20" ht="15" customHeight="1" thickBot="1" x14ac:dyDescent="0.3">
      <c r="A2" s="308"/>
      <c r="B2" s="308"/>
      <c r="C2" s="306"/>
      <c r="D2" s="306"/>
      <c r="E2" s="306"/>
      <c r="F2" s="306"/>
      <c r="G2" s="306"/>
      <c r="H2" s="306"/>
      <c r="I2" s="306"/>
      <c r="J2" s="306"/>
      <c r="K2" s="306"/>
      <c r="L2" s="306"/>
      <c r="M2" s="306"/>
      <c r="N2" s="309" t="s">
        <v>2</v>
      </c>
      <c r="O2" s="310"/>
      <c r="P2" s="310"/>
      <c r="Q2" s="311"/>
      <c r="R2" s="297"/>
      <c r="S2" s="297"/>
    </row>
    <row r="3" spans="1:20" ht="15" customHeight="1" thickBot="1" x14ac:dyDescent="0.3">
      <c r="A3" s="308"/>
      <c r="B3" s="308"/>
      <c r="C3" s="306" t="s">
        <v>41</v>
      </c>
      <c r="D3" s="306"/>
      <c r="E3" s="306"/>
      <c r="F3" s="306"/>
      <c r="G3" s="306"/>
      <c r="H3" s="306"/>
      <c r="I3" s="306"/>
      <c r="J3" s="306"/>
      <c r="K3" s="306"/>
      <c r="L3" s="306"/>
      <c r="M3" s="306"/>
      <c r="N3" s="309" t="s">
        <v>4</v>
      </c>
      <c r="O3" s="310"/>
      <c r="P3" s="310"/>
      <c r="Q3" s="311"/>
      <c r="R3" s="297"/>
      <c r="S3" s="297"/>
    </row>
    <row r="4" spans="1:20" ht="15.75" customHeight="1" thickBot="1" x14ac:dyDescent="0.3">
      <c r="A4" s="308"/>
      <c r="B4" s="308"/>
      <c r="C4" s="307"/>
      <c r="D4" s="307"/>
      <c r="E4" s="307"/>
      <c r="F4" s="307"/>
      <c r="G4" s="307"/>
      <c r="H4" s="307"/>
      <c r="I4" s="307"/>
      <c r="J4" s="307"/>
      <c r="K4" s="307"/>
      <c r="L4" s="307"/>
      <c r="M4" s="307"/>
      <c r="N4" s="309" t="s">
        <v>5</v>
      </c>
      <c r="O4" s="310"/>
      <c r="P4" s="310"/>
      <c r="Q4" s="311"/>
      <c r="R4" s="297"/>
      <c r="S4" s="297"/>
    </row>
    <row r="5" spans="1:20" ht="15.75" customHeight="1" x14ac:dyDescent="0.25">
      <c r="A5" s="79"/>
      <c r="B5" s="79"/>
      <c r="C5" s="80"/>
      <c r="D5" s="80"/>
      <c r="E5" s="80"/>
      <c r="F5" s="80"/>
      <c r="G5" s="80"/>
      <c r="H5" s="80"/>
      <c r="I5" s="80"/>
      <c r="J5" s="80"/>
      <c r="K5" s="80"/>
      <c r="L5" s="80"/>
      <c r="M5" s="80"/>
      <c r="N5" s="81"/>
      <c r="O5" s="81"/>
      <c r="P5" s="81"/>
      <c r="Q5" s="81"/>
      <c r="R5" s="82"/>
      <c r="S5" s="83"/>
    </row>
    <row r="6" spans="1:20" s="1" customFormat="1" ht="27" customHeight="1" x14ac:dyDescent="0.2">
      <c r="A6" s="301" t="s">
        <v>396</v>
      </c>
      <c r="B6" s="301"/>
      <c r="C6" s="301"/>
      <c r="D6" s="301"/>
      <c r="E6" s="301"/>
      <c r="F6" s="301"/>
      <c r="G6" s="301"/>
      <c r="H6" s="301"/>
      <c r="I6" s="301"/>
      <c r="J6" s="301"/>
      <c r="K6" s="301"/>
      <c r="L6" s="301"/>
      <c r="M6" s="301"/>
      <c r="N6" s="301"/>
      <c r="O6" s="301"/>
      <c r="P6" s="301"/>
      <c r="Q6" s="301"/>
      <c r="R6" s="301"/>
      <c r="S6" s="301"/>
    </row>
    <row r="7" spans="1:20" s="1" customFormat="1" ht="81" customHeight="1" x14ac:dyDescent="0.2">
      <c r="A7" s="302" t="s">
        <v>397</v>
      </c>
      <c r="B7" s="303"/>
      <c r="C7" s="303"/>
      <c r="D7" s="303"/>
      <c r="E7" s="303"/>
      <c r="F7" s="303"/>
      <c r="G7" s="303"/>
      <c r="H7" s="303"/>
      <c r="I7" s="303"/>
      <c r="J7" s="303"/>
      <c r="K7" s="303"/>
      <c r="L7" s="303"/>
      <c r="M7" s="303"/>
      <c r="N7" s="303"/>
      <c r="O7" s="303"/>
      <c r="P7" s="303"/>
      <c r="Q7" s="303"/>
      <c r="R7" s="303"/>
      <c r="S7" s="304"/>
    </row>
    <row r="8" spans="1:20" s="1" customFormat="1" ht="28.5" customHeight="1" x14ac:dyDescent="0.25">
      <c r="A8" s="298" t="s">
        <v>42</v>
      </c>
      <c r="B8" s="299"/>
      <c r="C8" s="299"/>
      <c r="D8" s="299"/>
      <c r="E8" s="299"/>
      <c r="F8" s="299"/>
      <c r="G8" s="299"/>
      <c r="H8" s="299"/>
      <c r="I8" s="299"/>
      <c r="J8" s="299"/>
      <c r="K8" s="299"/>
      <c r="L8" s="299"/>
      <c r="M8" s="299"/>
      <c r="N8" s="299"/>
      <c r="O8" s="299"/>
      <c r="P8" s="299"/>
      <c r="Q8" s="299"/>
      <c r="R8" s="299"/>
      <c r="S8" s="300"/>
    </row>
    <row r="9" spans="1:20" s="75" customFormat="1" ht="30" x14ac:dyDescent="0.25">
      <c r="A9" s="77" t="s">
        <v>43</v>
      </c>
      <c r="B9" s="77" t="s">
        <v>44</v>
      </c>
      <c r="C9" s="77" t="s">
        <v>45</v>
      </c>
      <c r="D9" s="77" t="s">
        <v>46</v>
      </c>
      <c r="E9" s="77" t="s">
        <v>47</v>
      </c>
      <c r="F9" s="77" t="s">
        <v>48</v>
      </c>
      <c r="G9" s="77" t="s">
        <v>49</v>
      </c>
      <c r="H9" s="77" t="s">
        <v>50</v>
      </c>
      <c r="I9" s="77" t="s">
        <v>51</v>
      </c>
      <c r="J9" s="77" t="s">
        <v>52</v>
      </c>
      <c r="K9" s="77" t="s">
        <v>53</v>
      </c>
      <c r="L9" s="77" t="s">
        <v>54</v>
      </c>
      <c r="M9" s="77" t="s">
        <v>55</v>
      </c>
      <c r="N9" s="77" t="s">
        <v>56</v>
      </c>
      <c r="O9" s="77" t="s">
        <v>57</v>
      </c>
      <c r="P9" s="77" t="s">
        <v>58</v>
      </c>
      <c r="Q9" s="77" t="s">
        <v>59</v>
      </c>
      <c r="R9" s="77" t="s">
        <v>60</v>
      </c>
      <c r="S9" s="84" t="s">
        <v>61</v>
      </c>
    </row>
    <row r="10" spans="1:20" ht="39.75" customHeight="1" x14ac:dyDescent="0.25">
      <c r="A10" s="132">
        <v>1</v>
      </c>
      <c r="B10" s="155" t="str">
        <f>CONTEXTO!B10</f>
        <v>Constantes cambios y actualizaciones normativas</v>
      </c>
      <c r="C10" s="132">
        <v>1</v>
      </c>
      <c r="D10" s="132">
        <v>2</v>
      </c>
      <c r="E10" s="132">
        <v>1</v>
      </c>
      <c r="F10" s="132">
        <v>2</v>
      </c>
      <c r="G10" s="132">
        <v>1</v>
      </c>
      <c r="H10" s="132"/>
      <c r="I10" s="132"/>
      <c r="J10" s="132"/>
      <c r="K10" s="132"/>
      <c r="L10" s="132"/>
      <c r="M10" s="132"/>
      <c r="N10" s="132"/>
      <c r="O10" s="132"/>
      <c r="P10" s="132"/>
      <c r="Q10" s="78"/>
      <c r="R10" s="86">
        <f>SUM(C10:Q10)</f>
        <v>7</v>
      </c>
      <c r="S10" s="87">
        <f>IF(ISERROR(AVERAGE(C10:Q10)),0,AVERAGE(C10:Q10))</f>
        <v>1.4</v>
      </c>
      <c r="T10" s="157"/>
    </row>
    <row r="11" spans="1:20" ht="45.75" customHeight="1" x14ac:dyDescent="0.25">
      <c r="A11" s="132">
        <v>2</v>
      </c>
      <c r="B11" s="155" t="str">
        <f>CONTEXTO!B11</f>
        <v>Cambio de gobierno</v>
      </c>
      <c r="C11" s="132">
        <v>2</v>
      </c>
      <c r="D11" s="132">
        <v>3</v>
      </c>
      <c r="E11" s="132">
        <v>1</v>
      </c>
      <c r="F11" s="132">
        <v>2</v>
      </c>
      <c r="G11" s="132">
        <v>1</v>
      </c>
      <c r="H11" s="132"/>
      <c r="I11" s="132"/>
      <c r="J11" s="132"/>
      <c r="K11" s="132"/>
      <c r="L11" s="132"/>
      <c r="M11" s="132"/>
      <c r="N11" s="132"/>
      <c r="O11" s="132"/>
      <c r="P11" s="132"/>
      <c r="Q11" s="78"/>
      <c r="R11" s="86">
        <f t="shared" ref="R11:R12" si="0">SUM(C11:Q11)</f>
        <v>9</v>
      </c>
      <c r="S11" s="87">
        <f t="shared" ref="S11:S12" si="1">IF(ISERROR(AVERAGE(C11:Q11)),0,AVERAGE(C11:Q11))</f>
        <v>1.8</v>
      </c>
      <c r="T11" s="157"/>
    </row>
    <row r="12" spans="1:20" ht="45.75" customHeight="1" x14ac:dyDescent="0.25">
      <c r="A12" s="132">
        <v>3</v>
      </c>
      <c r="B12" s="155" t="str">
        <f>CONTEXTO!B12</f>
        <v>Credibilidad de la Institucionalidad</v>
      </c>
      <c r="C12" s="132">
        <v>2</v>
      </c>
      <c r="D12" s="132">
        <v>2</v>
      </c>
      <c r="E12" s="132">
        <v>1</v>
      </c>
      <c r="F12" s="132">
        <v>3</v>
      </c>
      <c r="G12" s="132">
        <v>1</v>
      </c>
      <c r="H12" s="132"/>
      <c r="I12" s="132"/>
      <c r="J12" s="132"/>
      <c r="K12" s="132"/>
      <c r="L12" s="132"/>
      <c r="M12" s="132"/>
      <c r="N12" s="132"/>
      <c r="O12" s="132"/>
      <c r="P12" s="132"/>
      <c r="Q12" s="78"/>
      <c r="R12" s="86">
        <f t="shared" si="0"/>
        <v>9</v>
      </c>
      <c r="S12" s="87">
        <f t="shared" si="1"/>
        <v>1.8</v>
      </c>
      <c r="T12" s="157"/>
    </row>
    <row r="13" spans="1:20" ht="39.75" customHeight="1" x14ac:dyDescent="0.25">
      <c r="A13" s="132">
        <v>4</v>
      </c>
      <c r="B13" s="155" t="str">
        <f>CONTEXTO!B13</f>
        <v>Grado de satisfacción del ciudadano frente a los servicios y atención prestada por la entidad</v>
      </c>
      <c r="C13" s="132">
        <v>2</v>
      </c>
      <c r="D13" s="132">
        <v>3</v>
      </c>
      <c r="E13" s="132">
        <v>3</v>
      </c>
      <c r="F13" s="132">
        <v>2</v>
      </c>
      <c r="G13" s="132">
        <v>2</v>
      </c>
      <c r="H13" s="132"/>
      <c r="I13" s="132"/>
      <c r="J13" s="132"/>
      <c r="K13" s="132"/>
      <c r="L13" s="132"/>
      <c r="M13" s="132"/>
      <c r="N13" s="132"/>
      <c r="O13" s="132"/>
      <c r="P13" s="132"/>
      <c r="Q13" s="78"/>
      <c r="R13" s="86">
        <f t="shared" ref="R13:R36" si="2">SUM(C13:Q13)</f>
        <v>12</v>
      </c>
      <c r="S13" s="87">
        <f t="shared" ref="S13:S36" si="3">IF(ISERROR(AVERAGE(C13:Q13)),0,AVERAGE(C13:Q13))</f>
        <v>2.4</v>
      </c>
      <c r="T13" s="157"/>
    </row>
    <row r="14" spans="1:20" ht="39.75" customHeight="1" x14ac:dyDescent="0.25">
      <c r="A14" s="132">
        <v>5</v>
      </c>
      <c r="B14" s="155" t="str">
        <f>CONTEXTO!B14</f>
        <v>Idiosincrasia de los ciudadanos</v>
      </c>
      <c r="C14" s="132">
        <v>2</v>
      </c>
      <c r="D14" s="132">
        <v>1</v>
      </c>
      <c r="E14" s="132">
        <v>2</v>
      </c>
      <c r="F14" s="132">
        <v>1</v>
      </c>
      <c r="G14" s="132">
        <v>2</v>
      </c>
      <c r="H14" s="132"/>
      <c r="I14" s="132"/>
      <c r="J14" s="132"/>
      <c r="K14" s="132"/>
      <c r="L14" s="132"/>
      <c r="M14" s="132"/>
      <c r="N14" s="132"/>
      <c r="O14" s="132"/>
      <c r="P14" s="132"/>
      <c r="Q14" s="78"/>
      <c r="R14" s="86">
        <f t="shared" si="2"/>
        <v>8</v>
      </c>
      <c r="S14" s="87">
        <f t="shared" si="3"/>
        <v>1.6</v>
      </c>
      <c r="T14" s="157"/>
    </row>
    <row r="15" spans="1:20" ht="39.75" customHeight="1" x14ac:dyDescent="0.25">
      <c r="A15" s="132">
        <v>6</v>
      </c>
      <c r="B15" s="155" t="str">
        <f>CONTEXTO!B15</f>
        <v>Gobierno en Línea</v>
      </c>
      <c r="C15" s="132">
        <v>1</v>
      </c>
      <c r="D15" s="132">
        <v>2</v>
      </c>
      <c r="E15" s="132">
        <v>1</v>
      </c>
      <c r="F15" s="132">
        <v>2</v>
      </c>
      <c r="G15" s="132">
        <v>1</v>
      </c>
      <c r="H15" s="132"/>
      <c r="I15" s="132"/>
      <c r="J15" s="132"/>
      <c r="K15" s="132"/>
      <c r="L15" s="132"/>
      <c r="M15" s="132"/>
      <c r="N15" s="132"/>
      <c r="O15" s="132"/>
      <c r="P15" s="132"/>
      <c r="Q15" s="78"/>
      <c r="R15" s="86">
        <f t="shared" si="2"/>
        <v>7</v>
      </c>
      <c r="S15" s="87">
        <f t="shared" si="3"/>
        <v>1.4</v>
      </c>
      <c r="T15" s="157"/>
    </row>
    <row r="16" spans="1:20" ht="39.75" customHeight="1" x14ac:dyDescent="0.25">
      <c r="A16" s="132">
        <v>7</v>
      </c>
      <c r="B16" s="155" t="str">
        <f>CONTEXTO!B16</f>
        <v>Avances Tecnológicos</v>
      </c>
      <c r="C16" s="132">
        <v>3</v>
      </c>
      <c r="D16" s="132">
        <v>3</v>
      </c>
      <c r="E16" s="132">
        <v>2</v>
      </c>
      <c r="F16" s="132">
        <v>3</v>
      </c>
      <c r="G16" s="132">
        <v>1</v>
      </c>
      <c r="H16" s="132"/>
      <c r="I16" s="132"/>
      <c r="J16" s="132"/>
      <c r="K16" s="132"/>
      <c r="L16" s="132"/>
      <c r="M16" s="132"/>
      <c r="N16" s="132"/>
      <c r="O16" s="132"/>
      <c r="P16" s="132"/>
      <c r="Q16" s="78"/>
      <c r="R16" s="86">
        <f t="shared" si="2"/>
        <v>12</v>
      </c>
      <c r="S16" s="87">
        <f t="shared" si="3"/>
        <v>2.4</v>
      </c>
      <c r="T16" s="157"/>
    </row>
    <row r="17" spans="1:20" ht="39.75" customHeight="1" x14ac:dyDescent="0.25">
      <c r="A17" s="132">
        <v>8</v>
      </c>
      <c r="B17" s="156" t="str">
        <f>CONTEXTO!D10</f>
        <v>Baja competencia del personal frente al manejo de las PQRS, orientación y atención al ciudadano</v>
      </c>
      <c r="C17" s="132">
        <v>4</v>
      </c>
      <c r="D17" s="132">
        <v>3</v>
      </c>
      <c r="E17" s="132">
        <v>3</v>
      </c>
      <c r="F17" s="132">
        <v>3</v>
      </c>
      <c r="G17" s="132">
        <v>3</v>
      </c>
      <c r="H17" s="132"/>
      <c r="I17" s="132"/>
      <c r="J17" s="132"/>
      <c r="K17" s="132"/>
      <c r="L17" s="132"/>
      <c r="M17" s="132"/>
      <c r="N17" s="132"/>
      <c r="O17" s="132"/>
      <c r="P17" s="132"/>
      <c r="Q17" s="78"/>
      <c r="R17" s="86">
        <f t="shared" si="2"/>
        <v>16</v>
      </c>
      <c r="S17" s="87">
        <f t="shared" si="3"/>
        <v>3.2</v>
      </c>
      <c r="T17" s="157"/>
    </row>
    <row r="18" spans="1:20" ht="38.1" customHeight="1" x14ac:dyDescent="0.25">
      <c r="A18" s="132">
        <v>9</v>
      </c>
      <c r="B18" s="156" t="str">
        <f>CONTEXTO!D11</f>
        <v>Inadecuada selección y baja disponibilidad de personal</v>
      </c>
      <c r="C18" s="132">
        <v>2</v>
      </c>
      <c r="D18" s="132">
        <v>3</v>
      </c>
      <c r="E18" s="132">
        <v>2</v>
      </c>
      <c r="F18" s="132">
        <v>3</v>
      </c>
      <c r="G18" s="132">
        <v>3</v>
      </c>
      <c r="H18" s="132"/>
      <c r="I18" s="132"/>
      <c r="J18" s="132"/>
      <c r="K18" s="132"/>
      <c r="L18" s="132"/>
      <c r="M18" s="132"/>
      <c r="N18" s="132"/>
      <c r="O18" s="132"/>
      <c r="P18" s="132"/>
      <c r="Q18" s="78"/>
      <c r="R18" s="86">
        <f t="shared" si="2"/>
        <v>13</v>
      </c>
      <c r="S18" s="87">
        <f t="shared" si="3"/>
        <v>2.6</v>
      </c>
      <c r="T18" s="157"/>
    </row>
    <row r="19" spans="1:20" ht="33" customHeight="1" x14ac:dyDescent="0.25">
      <c r="A19" s="132">
        <v>10</v>
      </c>
      <c r="B19" s="156" t="str">
        <f>CONTEXTO!D12</f>
        <v xml:space="preserve"> Insuficientes capacitación del personal</v>
      </c>
      <c r="C19" s="132">
        <v>3</v>
      </c>
      <c r="D19" s="132">
        <v>3</v>
      </c>
      <c r="E19" s="132">
        <v>3</v>
      </c>
      <c r="F19" s="132">
        <v>2</v>
      </c>
      <c r="G19" s="132">
        <v>3</v>
      </c>
      <c r="H19" s="132"/>
      <c r="I19" s="132"/>
      <c r="J19" s="132"/>
      <c r="K19" s="132"/>
      <c r="L19" s="132"/>
      <c r="M19" s="132"/>
      <c r="N19" s="132"/>
      <c r="O19" s="132"/>
      <c r="P19" s="132"/>
      <c r="Q19" s="78"/>
      <c r="R19" s="86">
        <f t="shared" si="2"/>
        <v>14</v>
      </c>
      <c r="S19" s="87">
        <f t="shared" si="3"/>
        <v>2.8</v>
      </c>
      <c r="T19" s="157"/>
    </row>
    <row r="20" spans="1:20" ht="39.75" customHeight="1" x14ac:dyDescent="0.25">
      <c r="A20" s="132">
        <v>11</v>
      </c>
      <c r="B20" s="156" t="str">
        <f>CONTEXTO!D13</f>
        <v>Políticas  de manejo del talento humano (Personal de contrato realizando actividades de atención al ciudadano)</v>
      </c>
      <c r="C20" s="132">
        <v>3</v>
      </c>
      <c r="D20" s="132">
        <v>4</v>
      </c>
      <c r="E20" s="132">
        <v>3</v>
      </c>
      <c r="F20" s="132">
        <v>2</v>
      </c>
      <c r="G20" s="132">
        <v>4</v>
      </c>
      <c r="H20" s="132"/>
      <c r="I20" s="132"/>
      <c r="J20" s="132"/>
      <c r="K20" s="132"/>
      <c r="L20" s="132"/>
      <c r="M20" s="132"/>
      <c r="N20" s="132"/>
      <c r="O20" s="132"/>
      <c r="P20" s="132"/>
      <c r="Q20" s="78"/>
      <c r="R20" s="86">
        <f t="shared" si="2"/>
        <v>16</v>
      </c>
      <c r="S20" s="87">
        <f t="shared" si="3"/>
        <v>3.2</v>
      </c>
      <c r="T20" s="158"/>
    </row>
    <row r="21" spans="1:20" ht="39.75" customHeight="1" x14ac:dyDescent="0.25">
      <c r="A21" s="132">
        <v>12</v>
      </c>
      <c r="B21" s="156" t="str">
        <f>CONTEXTO!D14</f>
        <v>Falta de comportamientos de integridad de lo público del Servidor que recibe la PQRS</v>
      </c>
      <c r="C21" s="132">
        <v>2</v>
      </c>
      <c r="D21" s="132">
        <v>3</v>
      </c>
      <c r="E21" s="132">
        <v>1</v>
      </c>
      <c r="F21" s="132">
        <v>1</v>
      </c>
      <c r="G21" s="132">
        <v>2</v>
      </c>
      <c r="H21" s="132"/>
      <c r="I21" s="132"/>
      <c r="J21" s="132"/>
      <c r="K21" s="132"/>
      <c r="L21" s="132"/>
      <c r="M21" s="132"/>
      <c r="N21" s="132"/>
      <c r="O21" s="132"/>
      <c r="P21" s="132"/>
      <c r="Q21" s="78"/>
      <c r="R21" s="86">
        <f t="shared" si="2"/>
        <v>9</v>
      </c>
      <c r="S21" s="87">
        <f t="shared" si="3"/>
        <v>1.8</v>
      </c>
      <c r="T21" s="157"/>
    </row>
    <row r="22" spans="1:20" ht="36" customHeight="1" x14ac:dyDescent="0.25">
      <c r="A22" s="132">
        <v>13</v>
      </c>
      <c r="B22" s="156" t="str">
        <f>CONTEXTO!D15</f>
        <v xml:space="preserve">Ausencia de direccionamiento estratégico, liderazgo y trabajo en equipo </v>
      </c>
      <c r="C22" s="132">
        <v>2</v>
      </c>
      <c r="D22" s="132">
        <v>2</v>
      </c>
      <c r="E22" s="132">
        <v>1</v>
      </c>
      <c r="F22" s="132">
        <v>3</v>
      </c>
      <c r="G22" s="132">
        <v>1</v>
      </c>
      <c r="H22" s="132"/>
      <c r="I22" s="132"/>
      <c r="J22" s="132"/>
      <c r="K22" s="132"/>
      <c r="L22" s="132"/>
      <c r="M22" s="132"/>
      <c r="N22" s="132"/>
      <c r="O22" s="132"/>
      <c r="P22" s="132"/>
      <c r="Q22" s="78"/>
      <c r="R22" s="86">
        <f t="shared" si="2"/>
        <v>9</v>
      </c>
      <c r="S22" s="87">
        <f t="shared" si="3"/>
        <v>1.8</v>
      </c>
      <c r="T22" s="157"/>
    </row>
    <row r="23" spans="1:20" ht="60" customHeight="1" x14ac:dyDescent="0.25">
      <c r="A23" s="132">
        <v>14</v>
      </c>
      <c r="B23" s="156" t="str">
        <f>CONTEXTO!D16</f>
        <v>Demora en la respuesta en los términos establecidos por la ley de algunas unidades administrativas a las PQRS realizadas por los ciudadanos</v>
      </c>
      <c r="C23" s="132">
        <v>5</v>
      </c>
      <c r="D23" s="132">
        <v>5</v>
      </c>
      <c r="E23" s="132">
        <v>5</v>
      </c>
      <c r="F23" s="132">
        <v>4</v>
      </c>
      <c r="G23" s="132">
        <v>5</v>
      </c>
      <c r="H23" s="132"/>
      <c r="I23" s="132"/>
      <c r="J23" s="132"/>
      <c r="K23" s="132"/>
      <c r="L23" s="132"/>
      <c r="M23" s="132"/>
      <c r="N23" s="132"/>
      <c r="O23" s="132"/>
      <c r="P23" s="132"/>
      <c r="Q23" s="78"/>
      <c r="R23" s="86">
        <f t="shared" si="2"/>
        <v>24</v>
      </c>
      <c r="S23" s="87">
        <f t="shared" si="3"/>
        <v>4.8</v>
      </c>
      <c r="T23" s="88"/>
    </row>
    <row r="24" spans="1:20" ht="39" customHeight="1" x14ac:dyDescent="0.25">
      <c r="A24" s="132">
        <v>15</v>
      </c>
      <c r="B24" s="156" t="str">
        <f>CONTEXTO!D17</f>
        <v>Demora en el direcionamiento de las PQRS para su respectivas respuestas</v>
      </c>
      <c r="C24" s="132">
        <v>2</v>
      </c>
      <c r="D24" s="132">
        <v>3</v>
      </c>
      <c r="E24" s="132">
        <v>3</v>
      </c>
      <c r="F24" s="132">
        <v>2</v>
      </c>
      <c r="G24" s="132">
        <v>1</v>
      </c>
      <c r="H24" s="132"/>
      <c r="I24" s="132"/>
      <c r="J24" s="132"/>
      <c r="K24" s="132"/>
      <c r="L24" s="132"/>
      <c r="M24" s="132"/>
      <c r="N24" s="132"/>
      <c r="O24" s="132"/>
      <c r="P24" s="132"/>
      <c r="Q24" s="78"/>
      <c r="R24" s="86">
        <f t="shared" si="2"/>
        <v>11</v>
      </c>
      <c r="S24" s="87">
        <f t="shared" si="3"/>
        <v>2.2000000000000002</v>
      </c>
      <c r="T24" s="157"/>
    </row>
    <row r="25" spans="1:20" ht="42" customHeight="1" x14ac:dyDescent="0.25">
      <c r="A25" s="132">
        <v>16</v>
      </c>
      <c r="B25" s="156" t="str">
        <f>CONTEXTO!D18</f>
        <v>Falta de seguimiento a las respuestas de las PQRS formuladas a la entidad</v>
      </c>
      <c r="C25" s="132">
        <v>4</v>
      </c>
      <c r="D25" s="132">
        <v>5</v>
      </c>
      <c r="E25" s="132">
        <v>4</v>
      </c>
      <c r="F25" s="132">
        <v>4</v>
      </c>
      <c r="G25" s="132">
        <v>5</v>
      </c>
      <c r="H25" s="132"/>
      <c r="I25" s="132"/>
      <c r="J25" s="132"/>
      <c r="K25" s="132"/>
      <c r="L25" s="132"/>
      <c r="M25" s="132"/>
      <c r="N25" s="132"/>
      <c r="O25" s="132"/>
      <c r="P25" s="132"/>
      <c r="Q25" s="78"/>
      <c r="R25" s="86">
        <f t="shared" si="2"/>
        <v>22</v>
      </c>
      <c r="S25" s="87">
        <f t="shared" si="3"/>
        <v>4.4000000000000004</v>
      </c>
      <c r="T25" s="88"/>
    </row>
    <row r="26" spans="1:20" ht="39" customHeight="1" x14ac:dyDescent="0.25">
      <c r="A26" s="132">
        <v>17</v>
      </c>
      <c r="B26" s="156" t="str">
        <f>CONTEXTO!D19</f>
        <v xml:space="preserve">Errores en la clasificiación del tipo de petición y remisión a la unidad administrativa competente </v>
      </c>
      <c r="C26" s="132">
        <v>5</v>
      </c>
      <c r="D26" s="132">
        <v>5</v>
      </c>
      <c r="E26" s="132">
        <v>5</v>
      </c>
      <c r="F26" s="132">
        <v>4</v>
      </c>
      <c r="G26" s="132">
        <v>5</v>
      </c>
      <c r="H26" s="132"/>
      <c r="I26" s="132"/>
      <c r="J26" s="132"/>
      <c r="K26" s="132"/>
      <c r="L26" s="132"/>
      <c r="M26" s="132"/>
      <c r="N26" s="132"/>
      <c r="O26" s="132"/>
      <c r="P26" s="132"/>
      <c r="Q26" s="78"/>
      <c r="R26" s="86">
        <f t="shared" si="2"/>
        <v>24</v>
      </c>
      <c r="S26" s="87">
        <f t="shared" si="3"/>
        <v>4.8</v>
      </c>
      <c r="T26" s="88"/>
    </row>
    <row r="27" spans="1:20" ht="27" customHeight="1" x14ac:dyDescent="0.25">
      <c r="A27" s="132">
        <v>18</v>
      </c>
      <c r="B27" s="156" t="str">
        <f>CONTEXTO!D20</f>
        <v>Bajo presupuesto de funcionamiento.</v>
      </c>
      <c r="C27" s="132">
        <v>3</v>
      </c>
      <c r="D27" s="132">
        <v>2</v>
      </c>
      <c r="E27" s="132">
        <v>3</v>
      </c>
      <c r="F27" s="132">
        <v>3</v>
      </c>
      <c r="G27" s="132">
        <v>3</v>
      </c>
      <c r="H27" s="132"/>
      <c r="I27" s="132"/>
      <c r="J27" s="132"/>
      <c r="K27" s="132"/>
      <c r="L27" s="132"/>
      <c r="M27" s="132"/>
      <c r="N27" s="132"/>
      <c r="O27" s="132"/>
      <c r="P27" s="132"/>
      <c r="Q27" s="78"/>
      <c r="R27" s="86">
        <f t="shared" si="2"/>
        <v>14</v>
      </c>
      <c r="S27" s="87">
        <f t="shared" si="3"/>
        <v>2.8</v>
      </c>
      <c r="T27" s="157"/>
    </row>
    <row r="28" spans="1:20" ht="27" customHeight="1" x14ac:dyDescent="0.25">
      <c r="A28" s="132">
        <v>19</v>
      </c>
      <c r="B28" s="156" t="str">
        <f>CONTEXTO!D21</f>
        <v xml:space="preserve">Falta de Infraestructura, capacidad instalada </v>
      </c>
      <c r="C28" s="132">
        <v>3</v>
      </c>
      <c r="D28" s="132">
        <v>3</v>
      </c>
      <c r="E28" s="132">
        <v>3</v>
      </c>
      <c r="F28" s="132">
        <v>1</v>
      </c>
      <c r="G28" s="132">
        <v>3</v>
      </c>
      <c r="H28" s="132"/>
      <c r="I28" s="132"/>
      <c r="J28" s="132"/>
      <c r="K28" s="132"/>
      <c r="L28" s="132"/>
      <c r="M28" s="132"/>
      <c r="N28" s="132"/>
      <c r="O28" s="132"/>
      <c r="P28" s="132"/>
      <c r="Q28" s="78"/>
      <c r="R28" s="86">
        <f t="shared" si="2"/>
        <v>13</v>
      </c>
      <c r="S28" s="87">
        <f t="shared" si="3"/>
        <v>2.6</v>
      </c>
      <c r="T28" s="157"/>
    </row>
    <row r="29" spans="1:20" ht="35.1" customHeight="1" x14ac:dyDescent="0.25">
      <c r="A29" s="132">
        <v>20</v>
      </c>
      <c r="B29" s="156" t="str">
        <f>CONTEXTO!D22</f>
        <v xml:space="preserve">Integridad de datos, disponibilidad de datos y sistemas, </v>
      </c>
      <c r="C29" s="132">
        <v>2</v>
      </c>
      <c r="D29" s="132">
        <v>1</v>
      </c>
      <c r="E29" s="132">
        <v>2</v>
      </c>
      <c r="F29" s="132">
        <v>3</v>
      </c>
      <c r="G29" s="132">
        <v>4</v>
      </c>
      <c r="H29" s="132"/>
      <c r="I29" s="132"/>
      <c r="J29" s="132"/>
      <c r="K29" s="132"/>
      <c r="L29" s="132"/>
      <c r="M29" s="132"/>
      <c r="N29" s="132"/>
      <c r="O29" s="132"/>
      <c r="P29" s="132"/>
      <c r="Q29" s="78"/>
      <c r="R29" s="86">
        <f t="shared" si="2"/>
        <v>12</v>
      </c>
      <c r="S29" s="87">
        <f t="shared" si="3"/>
        <v>2.4</v>
      </c>
      <c r="T29" s="157"/>
    </row>
    <row r="30" spans="1:20" ht="39.75" customHeight="1" x14ac:dyDescent="0.25">
      <c r="A30" s="132">
        <v>21</v>
      </c>
      <c r="B30" s="156" t="str">
        <f>CONTEXTO!D23</f>
        <v xml:space="preserve">Bajo nivel de integración de los sistemas computarizados. </v>
      </c>
      <c r="C30" s="132">
        <v>2</v>
      </c>
      <c r="D30" s="132">
        <v>4</v>
      </c>
      <c r="E30" s="132">
        <v>3</v>
      </c>
      <c r="F30" s="132">
        <v>2</v>
      </c>
      <c r="G30" s="132">
        <v>1</v>
      </c>
      <c r="H30" s="132"/>
      <c r="I30" s="132"/>
      <c r="J30" s="132"/>
      <c r="K30" s="132"/>
      <c r="L30" s="132"/>
      <c r="M30" s="132"/>
      <c r="N30" s="132"/>
      <c r="O30" s="132"/>
      <c r="P30" s="132"/>
      <c r="Q30" s="78"/>
      <c r="R30" s="86">
        <f t="shared" si="2"/>
        <v>12</v>
      </c>
      <c r="S30" s="87">
        <f t="shared" si="3"/>
        <v>2.4</v>
      </c>
      <c r="T30" s="157"/>
    </row>
    <row r="31" spans="1:20" ht="39.75" customHeight="1" x14ac:dyDescent="0.25">
      <c r="A31" s="132">
        <v>22</v>
      </c>
      <c r="B31" s="156" t="str">
        <f>CONTEXTO!D24</f>
        <v>Baja efectividad y fluidez en los canales de información, necesarios para el desarrollo de las operaciones</v>
      </c>
      <c r="C31" s="132">
        <v>1</v>
      </c>
      <c r="D31" s="132">
        <v>3</v>
      </c>
      <c r="E31" s="132">
        <v>4</v>
      </c>
      <c r="F31" s="132">
        <v>1</v>
      </c>
      <c r="G31" s="132">
        <v>3</v>
      </c>
      <c r="H31" s="132"/>
      <c r="I31" s="132"/>
      <c r="J31" s="132"/>
      <c r="K31" s="132"/>
      <c r="L31" s="132"/>
      <c r="M31" s="132"/>
      <c r="N31" s="132"/>
      <c r="O31" s="132"/>
      <c r="P31" s="132"/>
      <c r="Q31" s="78"/>
      <c r="R31" s="86">
        <f t="shared" si="2"/>
        <v>12</v>
      </c>
      <c r="S31" s="87">
        <f t="shared" si="3"/>
        <v>2.4</v>
      </c>
      <c r="T31" s="157"/>
    </row>
    <row r="32" spans="1:20" ht="48" customHeight="1" x14ac:dyDescent="0.25">
      <c r="A32" s="132">
        <v>23</v>
      </c>
      <c r="B32" s="152" t="str">
        <f>CONTEXTO!F10</f>
        <v>Baja articulación y relación con todos los procesos en cuanto a proveedores, entradas y salidas.</v>
      </c>
      <c r="C32" s="132">
        <v>2</v>
      </c>
      <c r="D32" s="132">
        <v>3</v>
      </c>
      <c r="E32" s="132">
        <v>3</v>
      </c>
      <c r="F32" s="132">
        <v>2</v>
      </c>
      <c r="G32" s="132">
        <v>1</v>
      </c>
      <c r="H32" s="132"/>
      <c r="I32" s="132"/>
      <c r="J32" s="132"/>
      <c r="K32" s="132"/>
      <c r="L32" s="132"/>
      <c r="M32" s="132"/>
      <c r="N32" s="132"/>
      <c r="O32" s="132"/>
      <c r="P32" s="132"/>
      <c r="Q32" s="78"/>
      <c r="R32" s="86">
        <f t="shared" si="2"/>
        <v>11</v>
      </c>
      <c r="S32" s="87">
        <f t="shared" si="3"/>
        <v>2.2000000000000002</v>
      </c>
      <c r="T32" s="157"/>
    </row>
    <row r="33" spans="1:20" ht="39.75" customHeight="1" x14ac:dyDescent="0.25">
      <c r="A33" s="132">
        <v>24</v>
      </c>
      <c r="B33" s="152" t="str">
        <f>CONTEXTO!F11</f>
        <v xml:space="preserve"> Desactualización del Procedimiento "Recepción y trámite de PQRS" </v>
      </c>
      <c r="C33" s="132">
        <v>4</v>
      </c>
      <c r="D33" s="132">
        <v>5</v>
      </c>
      <c r="E33" s="132">
        <v>5</v>
      </c>
      <c r="F33" s="132">
        <v>4</v>
      </c>
      <c r="G33" s="132">
        <v>5</v>
      </c>
      <c r="H33" s="132"/>
      <c r="I33" s="132"/>
      <c r="J33" s="132"/>
      <c r="K33" s="132"/>
      <c r="L33" s="132"/>
      <c r="M33" s="132"/>
      <c r="N33" s="132"/>
      <c r="O33" s="132"/>
      <c r="P33" s="132"/>
      <c r="Q33" s="78"/>
      <c r="R33" s="86">
        <f t="shared" si="2"/>
        <v>23</v>
      </c>
      <c r="S33" s="87">
        <f t="shared" si="3"/>
        <v>4.5999999999999996</v>
      </c>
      <c r="T33" s="88"/>
    </row>
    <row r="34" spans="1:20" ht="33" customHeight="1" x14ac:dyDescent="0.25">
      <c r="A34" s="132">
        <v>25</v>
      </c>
      <c r="B34" s="152" t="str">
        <f>CONTEXTO!F12</f>
        <v>Bajo grado de autoridad y responsabilidad de los funcionarios frente al proceso.</v>
      </c>
      <c r="C34" s="132">
        <v>4</v>
      </c>
      <c r="D34" s="132">
        <v>3</v>
      </c>
      <c r="E34" s="132">
        <v>4</v>
      </c>
      <c r="F34" s="132">
        <v>4</v>
      </c>
      <c r="G34" s="132">
        <v>3</v>
      </c>
      <c r="H34" s="132"/>
      <c r="I34" s="132"/>
      <c r="J34" s="132"/>
      <c r="K34" s="132"/>
      <c r="L34" s="132"/>
      <c r="M34" s="132"/>
      <c r="N34" s="132"/>
      <c r="O34" s="132"/>
      <c r="P34" s="132"/>
      <c r="Q34" s="78"/>
      <c r="R34" s="86">
        <f t="shared" si="2"/>
        <v>18</v>
      </c>
      <c r="S34" s="87">
        <f t="shared" si="3"/>
        <v>3.6</v>
      </c>
      <c r="T34" s="158"/>
    </row>
    <row r="35" spans="1:20" ht="33.75" customHeight="1" x14ac:dyDescent="0.25">
      <c r="A35" s="132">
        <v>26</v>
      </c>
      <c r="B35" s="152" t="str">
        <f>CONTEXTO!F13</f>
        <v>Baja efectividad en los flujos de información determinados en la interacción de los procesos.</v>
      </c>
      <c r="C35" s="132">
        <v>3</v>
      </c>
      <c r="D35" s="132">
        <v>3</v>
      </c>
      <c r="E35" s="132">
        <v>2</v>
      </c>
      <c r="F35" s="132">
        <v>2</v>
      </c>
      <c r="G35" s="132">
        <v>1</v>
      </c>
      <c r="H35" s="132"/>
      <c r="I35" s="132"/>
      <c r="J35" s="132"/>
      <c r="K35" s="132"/>
      <c r="L35" s="132"/>
      <c r="M35" s="132"/>
      <c r="N35" s="132"/>
      <c r="O35" s="132"/>
      <c r="P35" s="132"/>
      <c r="Q35" s="78"/>
      <c r="R35" s="78">
        <f t="shared" si="2"/>
        <v>11</v>
      </c>
      <c r="S35" s="133">
        <f t="shared" si="3"/>
        <v>2.2000000000000002</v>
      </c>
      <c r="T35" s="157"/>
    </row>
    <row r="36" spans="1:20" ht="30" customHeight="1" x14ac:dyDescent="0.25">
      <c r="A36" s="132">
        <v>27</v>
      </c>
      <c r="B36" s="152" t="str">
        <f>CONTEXTO!F14</f>
        <v xml:space="preserve">Actividades que no guardan relación con el objetivo y alcance del proceso. </v>
      </c>
      <c r="C36" s="132">
        <v>2</v>
      </c>
      <c r="D36" s="132">
        <v>1</v>
      </c>
      <c r="E36" s="132">
        <v>4</v>
      </c>
      <c r="F36" s="132">
        <v>3</v>
      </c>
      <c r="G36" s="132">
        <v>2</v>
      </c>
      <c r="H36" s="132"/>
      <c r="I36" s="132"/>
      <c r="J36" s="132"/>
      <c r="K36" s="132"/>
      <c r="L36" s="132"/>
      <c r="M36" s="132"/>
      <c r="N36" s="132"/>
      <c r="O36" s="132"/>
      <c r="P36" s="132"/>
      <c r="Q36" s="78"/>
      <c r="R36" s="78">
        <f t="shared" si="2"/>
        <v>12</v>
      </c>
      <c r="S36" s="133">
        <f t="shared" si="3"/>
        <v>2.4</v>
      </c>
      <c r="T36" s="157"/>
    </row>
    <row r="37" spans="1:20" x14ac:dyDescent="0.25">
      <c r="S37" s="85">
        <f>SUM(S10:S36)</f>
        <v>72</v>
      </c>
    </row>
    <row r="38" spans="1:20" x14ac:dyDescent="0.25">
      <c r="S38" s="85">
        <f>+S37/24</f>
        <v>3</v>
      </c>
    </row>
  </sheetData>
  <mergeCells count="11">
    <mergeCell ref="R1:S4"/>
    <mergeCell ref="A8:S8"/>
    <mergeCell ref="A6:S6"/>
    <mergeCell ref="A7:S7"/>
    <mergeCell ref="C1:M2"/>
    <mergeCell ref="C3:M4"/>
    <mergeCell ref="A1:B4"/>
    <mergeCell ref="N1:Q1"/>
    <mergeCell ref="N2:Q2"/>
    <mergeCell ref="N3:Q3"/>
    <mergeCell ref="N4:Q4"/>
  </mergeCells>
  <dataValidations count="1">
    <dataValidation type="whole" allowBlank="1" showInputMessage="1" showErrorMessage="1" sqref="C10:Q34">
      <formula1>1</formula1>
      <formula2>10</formula2>
    </dataValidation>
  </dataValidations>
  <pageMargins left="0.7" right="0.7" top="0.75" bottom="0.75" header="0.3" footer="0.3"/>
  <pageSetup paperSize="9" orientation="portrait"/>
  <drawing r:id="rId1"/>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N127"/>
  <sheetViews>
    <sheetView topLeftCell="E41" zoomScale="110" zoomScaleNormal="110" zoomScalePageLayoutView="110" workbookViewId="0">
      <selection activeCell="C34" sqref="C34:D34"/>
    </sheetView>
  </sheetViews>
  <sheetFormatPr baseColWidth="10" defaultColWidth="11.42578125" defaultRowHeight="15" x14ac:dyDescent="0.25"/>
  <cols>
    <col min="1" max="2" width="6.42578125" customWidth="1"/>
    <col min="3" max="3" width="32.7109375" customWidth="1"/>
    <col min="4" max="4" width="27.42578125" customWidth="1"/>
    <col min="5" max="5" width="38" customWidth="1"/>
    <col min="6" max="6" width="30.28515625" customWidth="1"/>
    <col min="7" max="7" width="18.28515625" customWidth="1"/>
    <col min="8" max="8" width="15.42578125" customWidth="1"/>
    <col min="9" max="9" width="19.28515625" customWidth="1"/>
    <col min="10" max="10" width="14.42578125" customWidth="1"/>
  </cols>
  <sheetData>
    <row r="1" spans="1:14" ht="15" customHeight="1" x14ac:dyDescent="0.25">
      <c r="C1" s="363"/>
      <c r="D1" s="290" t="s">
        <v>0</v>
      </c>
      <c r="E1" s="291"/>
      <c r="F1" s="291"/>
      <c r="G1" s="364"/>
      <c r="H1" s="317" t="s">
        <v>16</v>
      </c>
      <c r="I1" s="317"/>
      <c r="J1" s="314"/>
      <c r="K1" s="2"/>
      <c r="N1" s="250"/>
    </row>
    <row r="2" spans="1:14" ht="15" customHeight="1" x14ac:dyDescent="0.25">
      <c r="C2" s="363"/>
      <c r="D2" s="285"/>
      <c r="E2" s="286"/>
      <c r="F2" s="286"/>
      <c r="G2" s="365"/>
      <c r="H2" s="317" t="s">
        <v>2</v>
      </c>
      <c r="I2" s="317"/>
      <c r="J2" s="315"/>
      <c r="K2" s="2"/>
      <c r="N2" s="250"/>
    </row>
    <row r="3" spans="1:14" ht="15" customHeight="1" x14ac:dyDescent="0.25">
      <c r="C3" s="363"/>
      <c r="D3" s="290" t="s">
        <v>62</v>
      </c>
      <c r="E3" s="291"/>
      <c r="F3" s="291"/>
      <c r="G3" s="364"/>
      <c r="H3" s="317" t="s">
        <v>4</v>
      </c>
      <c r="I3" s="317"/>
      <c r="J3" s="315"/>
      <c r="K3" s="2"/>
      <c r="N3" s="250"/>
    </row>
    <row r="4" spans="1:14" ht="15.75" customHeight="1" x14ac:dyDescent="0.25">
      <c r="C4" s="363"/>
      <c r="D4" s="285"/>
      <c r="E4" s="286"/>
      <c r="F4" s="286"/>
      <c r="G4" s="365"/>
      <c r="H4" s="317" t="s">
        <v>5</v>
      </c>
      <c r="I4" s="317"/>
      <c r="J4" s="316"/>
      <c r="K4" s="2"/>
      <c r="N4" s="250"/>
    </row>
    <row r="6" spans="1:14" ht="32.25" customHeight="1" x14ac:dyDescent="0.25">
      <c r="A6" s="370" t="s">
        <v>7</v>
      </c>
      <c r="B6" s="370"/>
      <c r="C6" s="369"/>
      <c r="D6" s="369"/>
      <c r="E6" s="369"/>
      <c r="F6" s="369"/>
      <c r="G6" s="369"/>
      <c r="H6" s="369"/>
      <c r="I6" s="369"/>
      <c r="J6" s="369"/>
    </row>
    <row r="7" spans="1:14" ht="23.25" customHeight="1" x14ac:dyDescent="0.25">
      <c r="A7" s="312" t="s">
        <v>63</v>
      </c>
      <c r="B7" s="312"/>
      <c r="C7" s="312"/>
      <c r="D7" s="313"/>
      <c r="E7" s="360" t="s">
        <v>11</v>
      </c>
      <c r="F7" s="361"/>
      <c r="G7" s="361"/>
      <c r="H7" s="361"/>
      <c r="I7" s="361"/>
      <c r="J7" s="362"/>
    </row>
    <row r="8" spans="1:14" ht="23.25" customHeight="1" x14ac:dyDescent="0.25">
      <c r="A8" s="312"/>
      <c r="B8" s="312"/>
      <c r="C8" s="312"/>
      <c r="D8" s="313"/>
      <c r="E8" s="324" t="s">
        <v>64</v>
      </c>
      <c r="F8" s="324"/>
      <c r="G8" s="324" t="s">
        <v>65</v>
      </c>
      <c r="H8" s="324"/>
      <c r="I8" s="324"/>
      <c r="J8" s="324"/>
    </row>
    <row r="9" spans="1:14" ht="23.25" customHeight="1" x14ac:dyDescent="0.3">
      <c r="A9" s="312"/>
      <c r="B9" s="312"/>
      <c r="C9" s="312"/>
      <c r="D9" s="313"/>
      <c r="E9" s="325" t="s">
        <v>66</v>
      </c>
      <c r="F9" s="325"/>
      <c r="G9" s="326" t="s">
        <v>67</v>
      </c>
      <c r="H9" s="327"/>
      <c r="I9" s="327"/>
      <c r="J9" s="328"/>
    </row>
    <row r="10" spans="1:14" ht="35.1" customHeight="1" x14ac:dyDescent="0.25">
      <c r="A10" s="312"/>
      <c r="B10" s="312"/>
      <c r="C10" s="312"/>
      <c r="D10" s="313"/>
      <c r="E10" s="318" t="s">
        <v>312</v>
      </c>
      <c r="F10" s="319"/>
      <c r="G10" s="320" t="s">
        <v>331</v>
      </c>
      <c r="H10" s="321"/>
      <c r="I10" s="321"/>
      <c r="J10" s="322"/>
    </row>
    <row r="11" spans="1:14" ht="27.95" customHeight="1" x14ac:dyDescent="0.25">
      <c r="A11" s="312"/>
      <c r="B11" s="312"/>
      <c r="C11" s="312"/>
      <c r="D11" s="313"/>
      <c r="E11" s="318" t="s">
        <v>313</v>
      </c>
      <c r="F11" s="319"/>
      <c r="G11" s="323" t="s">
        <v>336</v>
      </c>
      <c r="H11" s="323"/>
      <c r="I11" s="323"/>
      <c r="J11" s="323"/>
    </row>
    <row r="12" spans="1:14" ht="33.950000000000003" customHeight="1" x14ac:dyDescent="0.25">
      <c r="A12" s="312"/>
      <c r="B12" s="312"/>
      <c r="C12" s="312"/>
      <c r="D12" s="313"/>
      <c r="E12" s="318" t="s">
        <v>314</v>
      </c>
      <c r="F12" s="319"/>
      <c r="G12" s="323" t="s">
        <v>332</v>
      </c>
      <c r="H12" s="323"/>
      <c r="I12" s="323"/>
      <c r="J12" s="323"/>
    </row>
    <row r="13" spans="1:14" ht="36" customHeight="1" x14ac:dyDescent="0.25">
      <c r="A13" s="312"/>
      <c r="B13" s="312"/>
      <c r="C13" s="312"/>
      <c r="D13" s="313"/>
      <c r="E13" s="332" t="s">
        <v>315</v>
      </c>
      <c r="F13" s="333"/>
      <c r="G13" s="323" t="s">
        <v>333</v>
      </c>
      <c r="H13" s="323"/>
      <c r="I13" s="323"/>
      <c r="J13" s="323"/>
    </row>
    <row r="14" spans="1:14" ht="31.5" customHeight="1" x14ac:dyDescent="0.25">
      <c r="A14" s="312"/>
      <c r="B14" s="312"/>
      <c r="C14" s="312"/>
      <c r="D14" s="313"/>
      <c r="E14" s="318" t="s">
        <v>316</v>
      </c>
      <c r="F14" s="319"/>
      <c r="G14" s="332" t="s">
        <v>334</v>
      </c>
      <c r="H14" s="334"/>
      <c r="I14" s="334"/>
      <c r="J14" s="333"/>
    </row>
    <row r="15" spans="1:14" ht="31.5" customHeight="1" x14ac:dyDescent="0.25">
      <c r="A15" s="312"/>
      <c r="B15" s="312"/>
      <c r="C15" s="312"/>
      <c r="D15" s="313"/>
      <c r="E15" s="318" t="s">
        <v>317</v>
      </c>
      <c r="F15" s="319"/>
      <c r="G15" s="323" t="s">
        <v>335</v>
      </c>
      <c r="H15" s="323"/>
      <c r="I15" s="323"/>
      <c r="J15" s="323"/>
    </row>
    <row r="16" spans="1:14" ht="36.75" customHeight="1" x14ac:dyDescent="0.25">
      <c r="A16" s="312"/>
      <c r="B16" s="312"/>
      <c r="C16" s="312"/>
      <c r="D16" s="313"/>
      <c r="E16" s="329" t="s">
        <v>318</v>
      </c>
      <c r="F16" s="330"/>
      <c r="G16" s="331" t="s">
        <v>337</v>
      </c>
      <c r="H16" s="331"/>
      <c r="I16" s="331"/>
      <c r="J16" s="331"/>
    </row>
    <row r="17" spans="1:10" ht="24" customHeight="1" x14ac:dyDescent="0.25">
      <c r="A17" s="312"/>
      <c r="B17" s="312"/>
      <c r="C17" s="312"/>
      <c r="D17" s="313"/>
      <c r="E17" s="318" t="s">
        <v>319</v>
      </c>
      <c r="F17" s="319"/>
      <c r="G17" s="331"/>
      <c r="H17" s="331"/>
      <c r="I17" s="331"/>
      <c r="J17" s="331"/>
    </row>
    <row r="18" spans="1:10" ht="39" customHeight="1" x14ac:dyDescent="0.25">
      <c r="A18" s="312"/>
      <c r="B18" s="312"/>
      <c r="C18" s="312"/>
      <c r="D18" s="313"/>
      <c r="E18" s="329" t="s">
        <v>320</v>
      </c>
      <c r="F18" s="330"/>
      <c r="G18" s="331"/>
      <c r="H18" s="331"/>
      <c r="I18" s="331"/>
      <c r="J18" s="331"/>
    </row>
    <row r="19" spans="1:10" ht="33" customHeight="1" x14ac:dyDescent="0.25">
      <c r="A19" s="312"/>
      <c r="B19" s="312"/>
      <c r="C19" s="312"/>
      <c r="D19" s="313"/>
      <c r="E19" s="329" t="s">
        <v>321</v>
      </c>
      <c r="F19" s="330"/>
      <c r="G19" s="331"/>
      <c r="H19" s="331"/>
      <c r="I19" s="331"/>
      <c r="J19" s="331"/>
    </row>
    <row r="20" spans="1:10" ht="23.25" customHeight="1" x14ac:dyDescent="0.4">
      <c r="A20" s="134"/>
      <c r="B20" s="134"/>
      <c r="C20" s="134"/>
      <c r="D20" s="135"/>
      <c r="E20" s="318" t="s">
        <v>322</v>
      </c>
      <c r="F20" s="319"/>
      <c r="G20" s="342"/>
      <c r="H20" s="343"/>
      <c r="I20" s="343"/>
      <c r="J20" s="344"/>
    </row>
    <row r="21" spans="1:10" ht="23.25" customHeight="1" x14ac:dyDescent="0.4">
      <c r="A21" s="153"/>
      <c r="B21" s="153"/>
      <c r="C21" s="153"/>
      <c r="D21" s="154"/>
      <c r="E21" s="340" t="s">
        <v>323</v>
      </c>
      <c r="F21" s="341"/>
      <c r="G21" s="342"/>
      <c r="H21" s="343"/>
      <c r="I21" s="343"/>
      <c r="J21" s="344"/>
    </row>
    <row r="22" spans="1:10" ht="23.25" customHeight="1" x14ac:dyDescent="0.4">
      <c r="A22" s="153"/>
      <c r="B22" s="153"/>
      <c r="C22" s="153"/>
      <c r="D22" s="154"/>
      <c r="E22" s="340" t="s">
        <v>325</v>
      </c>
      <c r="F22" s="341"/>
      <c r="G22" s="342"/>
      <c r="H22" s="343"/>
      <c r="I22" s="343"/>
      <c r="J22" s="344"/>
    </row>
    <row r="23" spans="1:10" ht="23.25" customHeight="1" x14ac:dyDescent="0.4">
      <c r="A23" s="153"/>
      <c r="B23" s="153"/>
      <c r="C23" s="153"/>
      <c r="D23" s="154"/>
      <c r="E23" s="340" t="s">
        <v>324</v>
      </c>
      <c r="F23" s="341"/>
      <c r="G23" s="342"/>
      <c r="H23" s="343"/>
      <c r="I23" s="343"/>
      <c r="J23" s="344"/>
    </row>
    <row r="24" spans="1:10" ht="30" customHeight="1" x14ac:dyDescent="0.4">
      <c r="A24" s="153"/>
      <c r="B24" s="153"/>
      <c r="C24" s="153"/>
      <c r="D24" s="154"/>
      <c r="E24" s="340" t="s">
        <v>326</v>
      </c>
      <c r="F24" s="341"/>
      <c r="G24" s="342"/>
      <c r="H24" s="343"/>
      <c r="I24" s="343"/>
      <c r="J24" s="344"/>
    </row>
    <row r="25" spans="1:10" ht="33" customHeight="1" x14ac:dyDescent="0.4">
      <c r="A25" s="153"/>
      <c r="B25" s="153"/>
      <c r="C25" s="153"/>
      <c r="D25" s="154"/>
      <c r="E25" s="340" t="s">
        <v>327</v>
      </c>
      <c r="F25" s="341"/>
      <c r="G25" s="342"/>
      <c r="H25" s="343"/>
      <c r="I25" s="343"/>
      <c r="J25" s="344"/>
    </row>
    <row r="26" spans="1:10" ht="33" customHeight="1" x14ac:dyDescent="0.4">
      <c r="A26" s="153"/>
      <c r="B26" s="153"/>
      <c r="C26" s="153"/>
      <c r="D26" s="154"/>
      <c r="E26" s="353" t="s">
        <v>381</v>
      </c>
      <c r="F26" s="354"/>
      <c r="G26" s="342"/>
      <c r="H26" s="343"/>
      <c r="I26" s="343"/>
      <c r="J26" s="344"/>
    </row>
    <row r="27" spans="1:10" ht="33" customHeight="1" x14ac:dyDescent="0.4">
      <c r="A27" s="153"/>
      <c r="B27" s="153"/>
      <c r="C27" s="153"/>
      <c r="D27" s="154"/>
      <c r="E27" s="340" t="s">
        <v>328</v>
      </c>
      <c r="F27" s="341"/>
      <c r="G27" s="342"/>
      <c r="H27" s="343"/>
      <c r="I27" s="343"/>
      <c r="J27" s="344"/>
    </row>
    <row r="28" spans="1:10" ht="30" customHeight="1" x14ac:dyDescent="0.4">
      <c r="A28" s="153"/>
      <c r="B28" s="153"/>
      <c r="C28" s="153"/>
      <c r="D28" s="154"/>
      <c r="E28" s="340" t="s">
        <v>329</v>
      </c>
      <c r="F28" s="341"/>
      <c r="G28" s="342"/>
      <c r="H28" s="343"/>
      <c r="I28" s="343"/>
      <c r="J28" s="344"/>
    </row>
    <row r="29" spans="1:10" ht="35.25" customHeight="1" x14ac:dyDescent="0.4">
      <c r="A29" s="134"/>
      <c r="B29" s="134"/>
      <c r="C29" s="134"/>
      <c r="D29" s="135"/>
      <c r="E29" s="340" t="s">
        <v>330</v>
      </c>
      <c r="F29" s="341"/>
      <c r="G29" s="342"/>
      <c r="H29" s="343"/>
      <c r="I29" s="343"/>
      <c r="J29" s="344"/>
    </row>
    <row r="30" spans="1:10" ht="51.75" customHeight="1" x14ac:dyDescent="0.25">
      <c r="A30" s="371" t="s">
        <v>9</v>
      </c>
      <c r="B30" s="371" t="s">
        <v>65</v>
      </c>
      <c r="C30" s="325" t="s">
        <v>68</v>
      </c>
      <c r="D30" s="325"/>
      <c r="E30" s="345" t="s">
        <v>69</v>
      </c>
      <c r="F30" s="346"/>
      <c r="G30" s="347" t="s">
        <v>70</v>
      </c>
      <c r="H30" s="348"/>
      <c r="I30" s="348"/>
      <c r="J30" s="349"/>
    </row>
    <row r="31" spans="1:10" ht="66" customHeight="1" x14ac:dyDescent="0.25">
      <c r="A31" s="371"/>
      <c r="B31" s="371"/>
      <c r="C31" s="332" t="s">
        <v>338</v>
      </c>
      <c r="D31" s="333"/>
      <c r="E31" s="332" t="s">
        <v>352</v>
      </c>
      <c r="F31" s="333"/>
      <c r="G31" s="318" t="s">
        <v>365</v>
      </c>
      <c r="H31" s="350"/>
      <c r="I31" s="350"/>
      <c r="J31" s="341"/>
    </row>
    <row r="32" spans="1:10" ht="53.1" customHeight="1" x14ac:dyDescent="0.25">
      <c r="A32" s="371"/>
      <c r="B32" s="371"/>
      <c r="C32" s="318" t="s">
        <v>339</v>
      </c>
      <c r="D32" s="319"/>
      <c r="E32" s="335" t="s">
        <v>353</v>
      </c>
      <c r="F32" s="333"/>
      <c r="G32" s="318" t="s">
        <v>366</v>
      </c>
      <c r="H32" s="336"/>
      <c r="I32" s="336"/>
      <c r="J32" s="319"/>
    </row>
    <row r="33" spans="1:10" ht="54.75" customHeight="1" x14ac:dyDescent="0.25">
      <c r="A33" s="371"/>
      <c r="B33" s="371"/>
      <c r="C33" s="318" t="s">
        <v>340</v>
      </c>
      <c r="D33" s="319"/>
      <c r="E33" s="335" t="s">
        <v>355</v>
      </c>
      <c r="F33" s="333"/>
      <c r="G33" s="337" t="s">
        <v>367</v>
      </c>
      <c r="H33" s="338"/>
      <c r="I33" s="338"/>
      <c r="J33" s="339"/>
    </row>
    <row r="34" spans="1:10" ht="61.5" customHeight="1" x14ac:dyDescent="0.25">
      <c r="A34" s="371"/>
      <c r="B34" s="371"/>
      <c r="C34" s="367" t="s">
        <v>356</v>
      </c>
      <c r="D34" s="368"/>
      <c r="E34" s="335" t="s">
        <v>354</v>
      </c>
      <c r="F34" s="333"/>
      <c r="G34" s="337"/>
      <c r="H34" s="338"/>
      <c r="I34" s="338"/>
      <c r="J34" s="339"/>
    </row>
    <row r="35" spans="1:10" ht="61.5" customHeight="1" x14ac:dyDescent="0.25">
      <c r="A35" s="371"/>
      <c r="B35" s="371"/>
      <c r="C35" s="332" t="s">
        <v>341</v>
      </c>
      <c r="D35" s="322"/>
      <c r="E35" s="332" t="s">
        <v>357</v>
      </c>
      <c r="F35" s="333"/>
      <c r="G35" s="331"/>
      <c r="H35" s="343"/>
      <c r="I35" s="343"/>
      <c r="J35" s="344"/>
    </row>
    <row r="36" spans="1:10" ht="122.1" customHeight="1" x14ac:dyDescent="0.25">
      <c r="A36" s="371"/>
      <c r="B36" s="371"/>
      <c r="C36" s="318" t="s">
        <v>342</v>
      </c>
      <c r="D36" s="319"/>
      <c r="E36" s="332" t="s">
        <v>358</v>
      </c>
      <c r="F36" s="333"/>
      <c r="G36" s="331"/>
      <c r="H36" s="331"/>
      <c r="I36" s="331"/>
      <c r="J36" s="331"/>
    </row>
    <row r="37" spans="1:10" ht="47.25" customHeight="1" x14ac:dyDescent="0.25">
      <c r="A37" s="371"/>
      <c r="B37" s="371"/>
      <c r="C37" s="329" t="s">
        <v>343</v>
      </c>
      <c r="D37" s="330"/>
      <c r="E37" s="332" t="s">
        <v>360</v>
      </c>
      <c r="F37" s="366"/>
      <c r="G37" s="342"/>
      <c r="H37" s="343"/>
      <c r="I37" s="343"/>
      <c r="J37" s="344"/>
    </row>
    <row r="38" spans="1:10" ht="39" customHeight="1" x14ac:dyDescent="0.25">
      <c r="A38" s="371"/>
      <c r="B38" s="371"/>
      <c r="C38" s="329" t="s">
        <v>344</v>
      </c>
      <c r="D38" s="330"/>
      <c r="E38" s="351" t="s">
        <v>359</v>
      </c>
      <c r="F38" s="352"/>
      <c r="G38" s="331"/>
      <c r="H38" s="331"/>
      <c r="I38" s="331"/>
      <c r="J38" s="331"/>
    </row>
    <row r="39" spans="1:10" ht="33" customHeight="1" x14ac:dyDescent="0.25">
      <c r="A39" s="371"/>
      <c r="B39" s="371"/>
      <c r="C39" s="378" t="s">
        <v>345</v>
      </c>
      <c r="D39" s="378"/>
      <c r="E39" s="355"/>
      <c r="F39" s="355"/>
      <c r="G39" s="331"/>
      <c r="H39" s="331"/>
      <c r="I39" s="331"/>
      <c r="J39" s="331"/>
    </row>
    <row r="40" spans="1:10" ht="23.25" customHeight="1" x14ac:dyDescent="0.25">
      <c r="A40" s="371"/>
      <c r="B40" s="371"/>
      <c r="C40" s="379"/>
      <c r="D40" s="379"/>
      <c r="E40" s="356"/>
      <c r="F40" s="356"/>
      <c r="G40" s="357"/>
      <c r="H40" s="357"/>
      <c r="I40" s="357"/>
      <c r="J40" s="357"/>
    </row>
    <row r="41" spans="1:10" ht="50.25" customHeight="1" x14ac:dyDescent="0.3">
      <c r="A41" s="371"/>
      <c r="B41" s="371" t="s">
        <v>64</v>
      </c>
      <c r="C41" s="325" t="s">
        <v>71</v>
      </c>
      <c r="D41" s="325"/>
      <c r="E41" s="372" t="s">
        <v>72</v>
      </c>
      <c r="F41" s="373"/>
      <c r="G41" s="374" t="s">
        <v>73</v>
      </c>
      <c r="H41" s="375"/>
      <c r="I41" s="375"/>
      <c r="J41" s="376"/>
    </row>
    <row r="42" spans="1:10" ht="51.75" customHeight="1" x14ac:dyDescent="0.25">
      <c r="A42" s="371"/>
      <c r="B42" s="371"/>
      <c r="C42" s="335" t="s">
        <v>346</v>
      </c>
      <c r="D42" s="366"/>
      <c r="E42" s="337" t="s">
        <v>364</v>
      </c>
      <c r="F42" s="339"/>
      <c r="G42" s="318" t="s">
        <v>368</v>
      </c>
      <c r="H42" s="336"/>
      <c r="I42" s="336"/>
      <c r="J42" s="319"/>
    </row>
    <row r="43" spans="1:10" ht="128.1" customHeight="1" x14ac:dyDescent="0.25">
      <c r="A43" s="371"/>
      <c r="B43" s="371"/>
      <c r="C43" s="335" t="s">
        <v>347</v>
      </c>
      <c r="D43" s="366"/>
      <c r="E43" s="337" t="s">
        <v>362</v>
      </c>
      <c r="F43" s="339"/>
      <c r="G43" s="318" t="s">
        <v>369</v>
      </c>
      <c r="H43" s="336"/>
      <c r="I43" s="336"/>
      <c r="J43" s="319"/>
    </row>
    <row r="44" spans="1:10" ht="51.75" customHeight="1" x14ac:dyDescent="0.25">
      <c r="A44" s="371"/>
      <c r="B44" s="371"/>
      <c r="C44" s="335" t="s">
        <v>348</v>
      </c>
      <c r="D44" s="366"/>
      <c r="E44" s="337" t="s">
        <v>363</v>
      </c>
      <c r="F44" s="339"/>
      <c r="G44" s="337"/>
      <c r="H44" s="338"/>
      <c r="I44" s="338"/>
      <c r="J44" s="339"/>
    </row>
    <row r="45" spans="1:10" ht="30.95" customHeight="1" x14ac:dyDescent="0.25">
      <c r="A45" s="371"/>
      <c r="B45" s="371"/>
      <c r="C45" s="318" t="s">
        <v>361</v>
      </c>
      <c r="D45" s="319"/>
      <c r="E45" s="331"/>
      <c r="F45" s="331"/>
      <c r="G45" s="331"/>
      <c r="H45" s="331"/>
      <c r="I45" s="331"/>
      <c r="J45" s="331"/>
    </row>
    <row r="46" spans="1:10" ht="23.25" customHeight="1" x14ac:dyDescent="0.25">
      <c r="A46" s="371"/>
      <c r="B46" s="371"/>
      <c r="C46" s="377" t="s">
        <v>349</v>
      </c>
      <c r="D46" s="377"/>
      <c r="E46" s="331"/>
      <c r="F46" s="331"/>
      <c r="G46" s="331"/>
      <c r="H46" s="331"/>
      <c r="I46" s="331"/>
      <c r="J46" s="331"/>
    </row>
    <row r="47" spans="1:10" ht="23.25" customHeight="1" x14ac:dyDescent="0.25">
      <c r="A47" s="371"/>
      <c r="B47" s="371"/>
      <c r="C47" s="377" t="s">
        <v>350</v>
      </c>
      <c r="D47" s="377"/>
      <c r="E47" s="331"/>
      <c r="F47" s="331"/>
      <c r="G47" s="331"/>
      <c r="H47" s="331"/>
      <c r="I47" s="331"/>
      <c r="J47" s="331"/>
    </row>
    <row r="48" spans="1:10" ht="23.25" customHeight="1" x14ac:dyDescent="0.25">
      <c r="A48" s="371"/>
      <c r="B48" s="371"/>
      <c r="C48" s="331" t="s">
        <v>351</v>
      </c>
      <c r="D48" s="331"/>
      <c r="E48" s="331"/>
      <c r="F48" s="331"/>
      <c r="G48" s="331"/>
      <c r="H48" s="331"/>
      <c r="I48" s="331"/>
      <c r="J48" s="331"/>
    </row>
    <row r="49" spans="1:10" ht="23.25" customHeight="1" x14ac:dyDescent="0.25">
      <c r="A49" s="371"/>
      <c r="B49" s="371"/>
      <c r="C49" s="359"/>
      <c r="D49" s="359"/>
      <c r="E49" s="359"/>
      <c r="F49" s="359"/>
      <c r="G49" s="359"/>
      <c r="H49" s="359"/>
      <c r="I49" s="359"/>
      <c r="J49" s="359"/>
    </row>
    <row r="50" spans="1:10" x14ac:dyDescent="0.25">
      <c r="E50" s="358"/>
      <c r="F50" s="358"/>
      <c r="G50" s="358"/>
      <c r="H50" s="358"/>
      <c r="I50" s="358"/>
      <c r="J50" s="358"/>
    </row>
    <row r="51" spans="1:10" x14ac:dyDescent="0.25">
      <c r="E51" s="358"/>
      <c r="F51" s="358"/>
      <c r="G51" s="358"/>
      <c r="H51" s="358"/>
      <c r="I51" s="358"/>
      <c r="J51" s="358"/>
    </row>
    <row r="52" spans="1:10" x14ac:dyDescent="0.25">
      <c r="E52" s="358"/>
      <c r="F52" s="358"/>
      <c r="G52" s="358"/>
      <c r="H52" s="358"/>
      <c r="I52" s="358"/>
      <c r="J52" s="358"/>
    </row>
    <row r="53" spans="1:10" x14ac:dyDescent="0.25">
      <c r="E53" s="358"/>
      <c r="F53" s="358"/>
      <c r="G53" s="358"/>
      <c r="H53" s="358"/>
      <c r="I53" s="358"/>
      <c r="J53" s="358"/>
    </row>
    <row r="54" spans="1:10" x14ac:dyDescent="0.25">
      <c r="E54" s="358"/>
      <c r="F54" s="358"/>
      <c r="G54" s="358"/>
      <c r="H54" s="358"/>
      <c r="I54" s="358"/>
      <c r="J54" s="358"/>
    </row>
    <row r="55" spans="1:10" x14ac:dyDescent="0.25">
      <c r="E55" s="358"/>
      <c r="F55" s="358"/>
      <c r="G55" s="358"/>
      <c r="H55" s="358"/>
      <c r="I55" s="358"/>
      <c r="J55" s="358"/>
    </row>
    <row r="56" spans="1:10" x14ac:dyDescent="0.25">
      <c r="E56" s="358"/>
      <c r="F56" s="358"/>
      <c r="G56" s="358"/>
      <c r="H56" s="358"/>
      <c r="I56" s="358"/>
      <c r="J56" s="358"/>
    </row>
    <row r="57" spans="1:10" x14ac:dyDescent="0.25">
      <c r="E57" s="358"/>
      <c r="F57" s="358"/>
      <c r="G57" s="358"/>
      <c r="H57" s="358"/>
      <c r="I57" s="358"/>
      <c r="J57" s="358"/>
    </row>
    <row r="58" spans="1:10" x14ac:dyDescent="0.25">
      <c r="E58" s="358"/>
      <c r="F58" s="358"/>
      <c r="G58" s="358"/>
      <c r="H58" s="358"/>
      <c r="I58" s="358"/>
      <c r="J58" s="358"/>
    </row>
    <row r="59" spans="1:10" x14ac:dyDescent="0.25">
      <c r="E59" s="358"/>
      <c r="F59" s="358"/>
      <c r="G59" s="358"/>
      <c r="H59" s="358"/>
      <c r="I59" s="358"/>
      <c r="J59" s="358"/>
    </row>
    <row r="60" spans="1:10" x14ac:dyDescent="0.25">
      <c r="E60" s="358"/>
      <c r="F60" s="358"/>
      <c r="G60" s="358"/>
      <c r="H60" s="358"/>
      <c r="I60" s="358"/>
      <c r="J60" s="358"/>
    </row>
    <row r="61" spans="1:10" x14ac:dyDescent="0.25">
      <c r="E61" s="358"/>
      <c r="F61" s="358"/>
      <c r="G61" s="358"/>
      <c r="H61" s="358"/>
      <c r="I61" s="358"/>
      <c r="J61" s="358"/>
    </row>
    <row r="62" spans="1:10" x14ac:dyDescent="0.25">
      <c r="E62" s="358"/>
      <c r="F62" s="358"/>
      <c r="G62" s="358"/>
      <c r="H62" s="358"/>
      <c r="I62" s="358"/>
      <c r="J62" s="358"/>
    </row>
    <row r="63" spans="1:10" x14ac:dyDescent="0.25">
      <c r="E63" s="358"/>
      <c r="F63" s="358"/>
      <c r="G63" s="358"/>
      <c r="H63" s="358"/>
      <c r="I63" s="358"/>
      <c r="J63" s="358"/>
    </row>
    <row r="64" spans="1:10" x14ac:dyDescent="0.25">
      <c r="E64" s="358"/>
      <c r="F64" s="358"/>
      <c r="G64" s="358"/>
      <c r="H64" s="358"/>
      <c r="I64" s="358"/>
      <c r="J64" s="358"/>
    </row>
    <row r="65" spans="5:10" x14ac:dyDescent="0.25">
      <c r="E65" s="358"/>
      <c r="F65" s="358"/>
      <c r="G65" s="358"/>
      <c r="H65" s="358"/>
      <c r="I65" s="358"/>
      <c r="J65" s="358"/>
    </row>
    <row r="66" spans="5:10" x14ac:dyDescent="0.25">
      <c r="E66" s="358"/>
      <c r="F66" s="358"/>
      <c r="G66" s="358"/>
      <c r="H66" s="358"/>
      <c r="I66" s="358"/>
      <c r="J66" s="358"/>
    </row>
    <row r="67" spans="5:10" x14ac:dyDescent="0.25">
      <c r="E67" s="358"/>
      <c r="F67" s="358"/>
      <c r="G67" s="358"/>
      <c r="H67" s="358"/>
      <c r="I67" s="358"/>
      <c r="J67" s="358"/>
    </row>
    <row r="68" spans="5:10" x14ac:dyDescent="0.25">
      <c r="E68" s="358"/>
      <c r="F68" s="358"/>
      <c r="G68" s="358"/>
      <c r="H68" s="358"/>
      <c r="I68" s="358"/>
      <c r="J68" s="358"/>
    </row>
    <row r="69" spans="5:10" x14ac:dyDescent="0.25">
      <c r="E69" s="358"/>
      <c r="F69" s="358"/>
      <c r="G69" s="358"/>
      <c r="H69" s="358"/>
      <c r="I69" s="358"/>
      <c r="J69" s="358"/>
    </row>
    <row r="70" spans="5:10" x14ac:dyDescent="0.25">
      <c r="E70" s="358"/>
      <c r="F70" s="358"/>
      <c r="G70" s="358"/>
      <c r="H70" s="358"/>
      <c r="I70" s="358"/>
      <c r="J70" s="358"/>
    </row>
    <row r="71" spans="5:10" x14ac:dyDescent="0.25">
      <c r="E71" s="358"/>
      <c r="F71" s="358"/>
      <c r="G71" s="358"/>
      <c r="H71" s="358"/>
      <c r="I71" s="358"/>
      <c r="J71" s="358"/>
    </row>
    <row r="72" spans="5:10" x14ac:dyDescent="0.25">
      <c r="E72" s="358"/>
      <c r="F72" s="358"/>
      <c r="G72" s="358"/>
      <c r="H72" s="358"/>
      <c r="I72" s="358"/>
      <c r="J72" s="358"/>
    </row>
    <row r="73" spans="5:10" x14ac:dyDescent="0.25">
      <c r="E73" s="358"/>
      <c r="F73" s="358"/>
      <c r="G73" s="358"/>
      <c r="H73" s="358"/>
      <c r="I73" s="358"/>
      <c r="J73" s="358"/>
    </row>
    <row r="74" spans="5:10" x14ac:dyDescent="0.25">
      <c r="E74" s="358"/>
      <c r="F74" s="358"/>
      <c r="G74" s="358"/>
      <c r="H74" s="358"/>
      <c r="I74" s="358"/>
      <c r="J74" s="358"/>
    </row>
    <row r="75" spans="5:10" x14ac:dyDescent="0.25">
      <c r="E75" s="358"/>
      <c r="F75" s="358"/>
      <c r="G75" s="358"/>
      <c r="H75" s="358"/>
      <c r="I75" s="358"/>
      <c r="J75" s="358"/>
    </row>
    <row r="76" spans="5:10" x14ac:dyDescent="0.25">
      <c r="E76" s="358"/>
      <c r="F76" s="358"/>
      <c r="G76" s="358"/>
      <c r="H76" s="358"/>
      <c r="I76" s="358"/>
      <c r="J76" s="358"/>
    </row>
    <row r="77" spans="5:10" x14ac:dyDescent="0.25">
      <c r="E77" s="358"/>
      <c r="F77" s="358"/>
      <c r="G77" s="358"/>
      <c r="H77" s="358"/>
      <c r="I77" s="358"/>
      <c r="J77" s="358"/>
    </row>
    <row r="78" spans="5:10" x14ac:dyDescent="0.25">
      <c r="E78" s="358"/>
      <c r="F78" s="358"/>
      <c r="G78" s="358"/>
      <c r="H78" s="358"/>
      <c r="I78" s="358"/>
      <c r="J78" s="358"/>
    </row>
    <row r="79" spans="5:10" x14ac:dyDescent="0.25">
      <c r="E79" s="358"/>
      <c r="F79" s="358"/>
      <c r="G79" s="358"/>
      <c r="H79" s="358"/>
      <c r="I79" s="358"/>
      <c r="J79" s="358"/>
    </row>
    <row r="80" spans="5:10" x14ac:dyDescent="0.25">
      <c r="E80" s="358"/>
      <c r="F80" s="358"/>
      <c r="G80" s="358"/>
      <c r="H80" s="358"/>
      <c r="I80" s="358"/>
      <c r="J80" s="358"/>
    </row>
    <row r="81" spans="5:10" x14ac:dyDescent="0.25">
      <c r="E81" s="358"/>
      <c r="F81" s="358"/>
      <c r="G81" s="358"/>
      <c r="H81" s="358"/>
      <c r="I81" s="358"/>
      <c r="J81" s="358"/>
    </row>
    <row r="82" spans="5:10" x14ac:dyDescent="0.25">
      <c r="E82" s="358"/>
      <c r="F82" s="358"/>
      <c r="G82" s="358"/>
      <c r="H82" s="358"/>
      <c r="I82" s="358"/>
      <c r="J82" s="358"/>
    </row>
    <row r="83" spans="5:10" x14ac:dyDescent="0.25">
      <c r="E83" s="358"/>
      <c r="F83" s="358"/>
      <c r="G83" s="358"/>
      <c r="H83" s="358"/>
      <c r="I83" s="358"/>
      <c r="J83" s="358"/>
    </row>
    <row r="84" spans="5:10" x14ac:dyDescent="0.25">
      <c r="E84" s="358"/>
      <c r="F84" s="358"/>
      <c r="G84" s="358"/>
      <c r="H84" s="358"/>
      <c r="I84" s="358"/>
      <c r="J84" s="358"/>
    </row>
    <row r="85" spans="5:10" x14ac:dyDescent="0.25">
      <c r="E85" s="358"/>
      <c r="F85" s="358"/>
      <c r="G85" s="358"/>
      <c r="H85" s="358"/>
      <c r="I85" s="358"/>
      <c r="J85" s="358"/>
    </row>
    <row r="86" spans="5:10" x14ac:dyDescent="0.25">
      <c r="E86" s="358"/>
      <c r="F86" s="358"/>
      <c r="G86" s="358"/>
      <c r="H86" s="358"/>
      <c r="I86" s="358"/>
      <c r="J86" s="358"/>
    </row>
    <row r="87" spans="5:10" x14ac:dyDescent="0.25">
      <c r="E87" s="358"/>
      <c r="F87" s="358"/>
      <c r="G87" s="358"/>
      <c r="H87" s="358"/>
      <c r="I87" s="358"/>
      <c r="J87" s="358"/>
    </row>
    <row r="88" spans="5:10" x14ac:dyDescent="0.25">
      <c r="E88" s="358"/>
      <c r="F88" s="358"/>
      <c r="G88" s="358"/>
      <c r="H88" s="358"/>
      <c r="I88" s="358"/>
      <c r="J88" s="358"/>
    </row>
    <row r="89" spans="5:10" x14ac:dyDescent="0.25">
      <c r="E89" s="358"/>
      <c r="F89" s="358"/>
      <c r="G89" s="358"/>
      <c r="H89" s="358"/>
      <c r="I89" s="358"/>
      <c r="J89" s="358"/>
    </row>
    <row r="90" spans="5:10" x14ac:dyDescent="0.25">
      <c r="E90" s="358"/>
      <c r="F90" s="358"/>
      <c r="G90" s="358"/>
      <c r="H90" s="358"/>
      <c r="I90" s="358"/>
      <c r="J90" s="358"/>
    </row>
    <row r="91" spans="5:10" x14ac:dyDescent="0.25">
      <c r="E91" s="358"/>
      <c r="F91" s="358"/>
      <c r="G91" s="358"/>
      <c r="H91" s="358"/>
      <c r="I91" s="358"/>
      <c r="J91" s="358"/>
    </row>
    <row r="92" spans="5:10" x14ac:dyDescent="0.25">
      <c r="E92" s="358"/>
      <c r="F92" s="358"/>
      <c r="G92" s="358"/>
      <c r="H92" s="358"/>
      <c r="I92" s="358"/>
      <c r="J92" s="358"/>
    </row>
    <row r="93" spans="5:10" x14ac:dyDescent="0.25">
      <c r="E93" s="358"/>
      <c r="F93" s="358"/>
      <c r="G93" s="358"/>
      <c r="H93" s="358"/>
      <c r="I93" s="358"/>
      <c r="J93" s="358"/>
    </row>
    <row r="94" spans="5:10" x14ac:dyDescent="0.25">
      <c r="E94" s="358"/>
      <c r="F94" s="358"/>
      <c r="G94" s="358"/>
      <c r="H94" s="358"/>
      <c r="I94" s="358"/>
      <c r="J94" s="358"/>
    </row>
    <row r="95" spans="5:10" x14ac:dyDescent="0.25">
      <c r="E95" s="358"/>
      <c r="F95" s="358"/>
      <c r="G95" s="358"/>
      <c r="H95" s="358"/>
      <c r="I95" s="358"/>
      <c r="J95" s="358"/>
    </row>
    <row r="96" spans="5:10" x14ac:dyDescent="0.25">
      <c r="E96" s="358"/>
      <c r="F96" s="358"/>
      <c r="G96" s="358"/>
      <c r="H96" s="358"/>
      <c r="I96" s="358"/>
      <c r="J96" s="358"/>
    </row>
    <row r="97" spans="5:10" x14ac:dyDescent="0.25">
      <c r="E97" s="358"/>
      <c r="F97" s="358"/>
      <c r="G97" s="358"/>
      <c r="H97" s="358"/>
      <c r="I97" s="358"/>
      <c r="J97" s="358"/>
    </row>
    <row r="98" spans="5:10" x14ac:dyDescent="0.25">
      <c r="E98" s="358"/>
      <c r="F98" s="358"/>
      <c r="G98" s="358"/>
      <c r="H98" s="358"/>
      <c r="I98" s="358"/>
      <c r="J98" s="358"/>
    </row>
    <row r="99" spans="5:10" x14ac:dyDescent="0.25">
      <c r="E99" s="358"/>
      <c r="F99" s="358"/>
      <c r="G99" s="358"/>
      <c r="H99" s="358"/>
      <c r="I99" s="358"/>
      <c r="J99" s="358"/>
    </row>
    <row r="100" spans="5:10" x14ac:dyDescent="0.25">
      <c r="E100" s="358"/>
      <c r="F100" s="358"/>
      <c r="G100" s="358"/>
      <c r="H100" s="358"/>
      <c r="I100" s="358"/>
      <c r="J100" s="358"/>
    </row>
    <row r="101" spans="5:10" x14ac:dyDescent="0.25">
      <c r="E101" s="358"/>
      <c r="F101" s="358"/>
      <c r="G101" s="358"/>
      <c r="H101" s="358"/>
      <c r="I101" s="358"/>
      <c r="J101" s="358"/>
    </row>
    <row r="102" spans="5:10" x14ac:dyDescent="0.25">
      <c r="E102" s="358"/>
      <c r="F102" s="358"/>
      <c r="G102" s="358"/>
      <c r="H102" s="358"/>
      <c r="I102" s="358"/>
      <c r="J102" s="358"/>
    </row>
    <row r="103" spans="5:10" x14ac:dyDescent="0.25">
      <c r="E103" s="358"/>
      <c r="F103" s="358"/>
      <c r="G103" s="358"/>
      <c r="H103" s="358"/>
      <c r="I103" s="358"/>
      <c r="J103" s="358"/>
    </row>
    <row r="104" spans="5:10" x14ac:dyDescent="0.25">
      <c r="E104" s="358"/>
      <c r="F104" s="358"/>
      <c r="G104" s="358"/>
      <c r="H104" s="358"/>
      <c r="I104" s="358"/>
      <c r="J104" s="358"/>
    </row>
    <row r="105" spans="5:10" x14ac:dyDescent="0.25">
      <c r="E105" s="358"/>
      <c r="F105" s="358"/>
      <c r="G105" s="358"/>
      <c r="H105" s="358"/>
      <c r="I105" s="358"/>
      <c r="J105" s="358"/>
    </row>
    <row r="106" spans="5:10" x14ac:dyDescent="0.25">
      <c r="E106" s="358"/>
      <c r="F106" s="358"/>
      <c r="G106" s="358"/>
      <c r="H106" s="358"/>
      <c r="I106" s="358"/>
      <c r="J106" s="358"/>
    </row>
    <row r="107" spans="5:10" x14ac:dyDescent="0.25">
      <c r="E107" s="358"/>
      <c r="F107" s="358"/>
      <c r="G107" s="358"/>
      <c r="H107" s="358"/>
      <c r="I107" s="358"/>
      <c r="J107" s="358"/>
    </row>
    <row r="108" spans="5:10" x14ac:dyDescent="0.25">
      <c r="E108" s="358"/>
      <c r="F108" s="358"/>
      <c r="G108" s="358"/>
      <c r="H108" s="358"/>
      <c r="I108" s="358"/>
      <c r="J108" s="358"/>
    </row>
    <row r="109" spans="5:10" x14ac:dyDescent="0.25">
      <c r="E109" s="358"/>
      <c r="F109" s="358"/>
      <c r="G109" s="358"/>
      <c r="H109" s="358"/>
      <c r="I109" s="358"/>
      <c r="J109" s="358"/>
    </row>
    <row r="110" spans="5:10" x14ac:dyDescent="0.25">
      <c r="E110" s="358"/>
      <c r="F110" s="358"/>
      <c r="G110" s="358"/>
      <c r="H110" s="358"/>
      <c r="I110" s="358"/>
      <c r="J110" s="358"/>
    </row>
    <row r="111" spans="5:10" x14ac:dyDescent="0.25">
      <c r="E111" s="358"/>
      <c r="F111" s="358"/>
      <c r="G111" s="358"/>
      <c r="H111" s="358"/>
      <c r="I111" s="358"/>
      <c r="J111" s="358"/>
    </row>
    <row r="112" spans="5:10" x14ac:dyDescent="0.25">
      <c r="E112" s="358"/>
      <c r="F112" s="358"/>
      <c r="G112" s="358"/>
      <c r="H112" s="358"/>
      <c r="I112" s="358"/>
      <c r="J112" s="358"/>
    </row>
    <row r="113" spans="5:10" x14ac:dyDescent="0.25">
      <c r="E113" s="358"/>
      <c r="F113" s="358"/>
      <c r="G113" s="358"/>
      <c r="H113" s="358"/>
      <c r="I113" s="358"/>
      <c r="J113" s="358"/>
    </row>
    <row r="114" spans="5:10" x14ac:dyDescent="0.25">
      <c r="E114" s="358"/>
      <c r="F114" s="358"/>
      <c r="G114" s="358"/>
      <c r="H114" s="358"/>
      <c r="I114" s="358"/>
      <c r="J114" s="358"/>
    </row>
    <row r="115" spans="5:10" x14ac:dyDescent="0.25">
      <c r="E115" s="358"/>
      <c r="F115" s="358"/>
      <c r="G115" s="358"/>
      <c r="H115" s="358"/>
      <c r="I115" s="358"/>
      <c r="J115" s="358"/>
    </row>
    <row r="116" spans="5:10" x14ac:dyDescent="0.25">
      <c r="E116" s="358"/>
      <c r="F116" s="358"/>
      <c r="G116" s="358"/>
      <c r="H116" s="358"/>
      <c r="I116" s="358"/>
      <c r="J116" s="358"/>
    </row>
    <row r="117" spans="5:10" x14ac:dyDescent="0.25">
      <c r="E117" s="358"/>
      <c r="F117" s="358"/>
      <c r="G117" s="358"/>
      <c r="H117" s="358"/>
      <c r="I117" s="358"/>
      <c r="J117" s="358"/>
    </row>
    <row r="118" spans="5:10" x14ac:dyDescent="0.25">
      <c r="E118" s="358"/>
      <c r="F118" s="358"/>
      <c r="G118" s="358"/>
      <c r="H118" s="358"/>
      <c r="I118" s="358"/>
      <c r="J118" s="358"/>
    </row>
    <row r="119" spans="5:10" x14ac:dyDescent="0.25">
      <c r="E119" s="358"/>
      <c r="F119" s="358"/>
      <c r="G119" s="358"/>
      <c r="H119" s="358"/>
      <c r="I119" s="358"/>
      <c r="J119" s="358"/>
    </row>
    <row r="120" spans="5:10" x14ac:dyDescent="0.25">
      <c r="E120" s="358"/>
      <c r="F120" s="358"/>
      <c r="G120" s="358"/>
      <c r="H120" s="358"/>
      <c r="I120" s="358"/>
      <c r="J120" s="358"/>
    </row>
    <row r="121" spans="5:10" x14ac:dyDescent="0.25">
      <c r="E121" s="358"/>
      <c r="F121" s="358"/>
      <c r="G121" s="358"/>
      <c r="H121" s="358"/>
      <c r="I121" s="358"/>
      <c r="J121" s="358"/>
    </row>
    <row r="122" spans="5:10" x14ac:dyDescent="0.25">
      <c r="E122" s="358"/>
      <c r="F122" s="358"/>
      <c r="G122" s="358"/>
      <c r="H122" s="358"/>
      <c r="I122" s="358"/>
      <c r="J122" s="358"/>
    </row>
    <row r="123" spans="5:10" x14ac:dyDescent="0.25">
      <c r="E123" s="358"/>
      <c r="F123" s="358"/>
      <c r="G123" s="358"/>
      <c r="H123" s="358"/>
      <c r="I123" s="358"/>
      <c r="J123" s="358"/>
    </row>
    <row r="124" spans="5:10" x14ac:dyDescent="0.25">
      <c r="E124" s="358"/>
      <c r="F124" s="358"/>
      <c r="G124" s="358"/>
      <c r="H124" s="358"/>
      <c r="I124" s="358"/>
      <c r="J124" s="358"/>
    </row>
    <row r="125" spans="5:10" x14ac:dyDescent="0.25">
      <c r="E125" s="358"/>
      <c r="F125" s="358"/>
      <c r="G125" s="358"/>
      <c r="H125" s="358"/>
      <c r="I125" s="358"/>
      <c r="J125" s="358"/>
    </row>
    <row r="126" spans="5:10" x14ac:dyDescent="0.25">
      <c r="E126" s="358"/>
      <c r="F126" s="358"/>
      <c r="G126" s="358"/>
      <c r="H126" s="358"/>
      <c r="I126" s="358"/>
      <c r="J126" s="358"/>
    </row>
    <row r="127" spans="5:10" x14ac:dyDescent="0.25">
      <c r="E127" s="358"/>
      <c r="F127" s="358"/>
      <c r="G127" s="358"/>
      <c r="H127" s="358"/>
      <c r="I127" s="358"/>
      <c r="J127" s="358"/>
    </row>
  </sheetData>
  <mergeCells count="276">
    <mergeCell ref="C6:J6"/>
    <mergeCell ref="A6:B6"/>
    <mergeCell ref="G37:J37"/>
    <mergeCell ref="E37:F37"/>
    <mergeCell ref="A30:A49"/>
    <mergeCell ref="E41:F41"/>
    <mergeCell ref="G41:J41"/>
    <mergeCell ref="B41:B49"/>
    <mergeCell ref="C41:D41"/>
    <mergeCell ref="C30:D30"/>
    <mergeCell ref="C48:D48"/>
    <mergeCell ref="C49:D49"/>
    <mergeCell ref="B30:B40"/>
    <mergeCell ref="C31:D31"/>
    <mergeCell ref="C32:D32"/>
    <mergeCell ref="C44:D44"/>
    <mergeCell ref="C45:D45"/>
    <mergeCell ref="C46:D46"/>
    <mergeCell ref="C47:D47"/>
    <mergeCell ref="C37:D37"/>
    <mergeCell ref="C38:D38"/>
    <mergeCell ref="C39:D39"/>
    <mergeCell ref="C40:D40"/>
    <mergeCell ref="C42:D42"/>
    <mergeCell ref="C43:D43"/>
    <mergeCell ref="C33:D33"/>
    <mergeCell ref="C34:D34"/>
    <mergeCell ref="C35:D35"/>
    <mergeCell ref="C36:D36"/>
    <mergeCell ref="E126:F126"/>
    <mergeCell ref="G126:J126"/>
    <mergeCell ref="E114:F114"/>
    <mergeCell ref="G114:J114"/>
    <mergeCell ref="E115:F115"/>
    <mergeCell ref="G115:J115"/>
    <mergeCell ref="E116:F116"/>
    <mergeCell ref="G116:J116"/>
    <mergeCell ref="E111:F111"/>
    <mergeCell ref="G111:J111"/>
    <mergeCell ref="E112:F112"/>
    <mergeCell ref="G112:J112"/>
    <mergeCell ref="E113:F113"/>
    <mergeCell ref="G113:J113"/>
    <mergeCell ref="E108:F108"/>
    <mergeCell ref="G108:J108"/>
    <mergeCell ref="E109:F109"/>
    <mergeCell ref="G109:J109"/>
    <mergeCell ref="E110:F110"/>
    <mergeCell ref="E127:F127"/>
    <mergeCell ref="G127:J127"/>
    <mergeCell ref="E7:J7"/>
    <mergeCell ref="C1:C4"/>
    <mergeCell ref="D1:G2"/>
    <mergeCell ref="D3:G4"/>
    <mergeCell ref="E123:F123"/>
    <mergeCell ref="G123:J123"/>
    <mergeCell ref="E124:F124"/>
    <mergeCell ref="G124:J124"/>
    <mergeCell ref="E125:F125"/>
    <mergeCell ref="G125:J125"/>
    <mergeCell ref="E120:F120"/>
    <mergeCell ref="G120:J120"/>
    <mergeCell ref="E121:F121"/>
    <mergeCell ref="G121:J121"/>
    <mergeCell ref="E122:F122"/>
    <mergeCell ref="G122:J122"/>
    <mergeCell ref="E117:F117"/>
    <mergeCell ref="G117:J117"/>
    <mergeCell ref="E118:F118"/>
    <mergeCell ref="G118:J118"/>
    <mergeCell ref="E119:F119"/>
    <mergeCell ref="G119:J119"/>
    <mergeCell ref="G110:J110"/>
    <mergeCell ref="E105:F105"/>
    <mergeCell ref="G105:J105"/>
    <mergeCell ref="E106:F106"/>
    <mergeCell ref="G106:J106"/>
    <mergeCell ref="E107:F107"/>
    <mergeCell ref="G107:J107"/>
    <mergeCell ref="E102:F102"/>
    <mergeCell ref="G102:J102"/>
    <mergeCell ref="E103:F103"/>
    <mergeCell ref="G103:J103"/>
    <mergeCell ref="E104:F104"/>
    <mergeCell ref="G104:J104"/>
    <mergeCell ref="E99:F99"/>
    <mergeCell ref="G99:J99"/>
    <mergeCell ref="E100:F100"/>
    <mergeCell ref="G100:J100"/>
    <mergeCell ref="E101:F101"/>
    <mergeCell ref="G101:J101"/>
    <mergeCell ref="E96:F96"/>
    <mergeCell ref="G96:J96"/>
    <mergeCell ref="E97:F97"/>
    <mergeCell ref="G97:J97"/>
    <mergeCell ref="E98:F98"/>
    <mergeCell ref="G98:J98"/>
    <mergeCell ref="E93:F93"/>
    <mergeCell ref="G93:J93"/>
    <mergeCell ref="E94:F94"/>
    <mergeCell ref="G94:J94"/>
    <mergeCell ref="E95:F95"/>
    <mergeCell ref="G95:J95"/>
    <mergeCell ref="E90:F90"/>
    <mergeCell ref="G90:J90"/>
    <mergeCell ref="E91:F91"/>
    <mergeCell ref="G91:J91"/>
    <mergeCell ref="E92:F92"/>
    <mergeCell ref="G92:J92"/>
    <mergeCell ref="E87:F87"/>
    <mergeCell ref="G87:J87"/>
    <mergeCell ref="E88:F88"/>
    <mergeCell ref="G88:J88"/>
    <mergeCell ref="E89:F89"/>
    <mergeCell ref="G89:J89"/>
    <mergeCell ref="E84:F84"/>
    <mergeCell ref="G84:J84"/>
    <mergeCell ref="E85:F85"/>
    <mergeCell ref="G85:J85"/>
    <mergeCell ref="E86:F86"/>
    <mergeCell ref="G86:J86"/>
    <mergeCell ref="E81:F81"/>
    <mergeCell ref="G81:J81"/>
    <mergeCell ref="E82:F82"/>
    <mergeCell ref="G82:J82"/>
    <mergeCell ref="E83:F83"/>
    <mergeCell ref="G83:J83"/>
    <mergeCell ref="E78:F78"/>
    <mergeCell ref="G78:J78"/>
    <mergeCell ref="E79:F79"/>
    <mergeCell ref="G79:J79"/>
    <mergeCell ref="E80:F80"/>
    <mergeCell ref="G80:J80"/>
    <mergeCell ref="E75:F75"/>
    <mergeCell ref="G75:J75"/>
    <mergeCell ref="E76:F76"/>
    <mergeCell ref="G76:J76"/>
    <mergeCell ref="E77:F77"/>
    <mergeCell ref="G77:J77"/>
    <mergeCell ref="E72:F72"/>
    <mergeCell ref="G72:J72"/>
    <mergeCell ref="E73:F73"/>
    <mergeCell ref="G73:J73"/>
    <mergeCell ref="E74:F74"/>
    <mergeCell ref="G74:J74"/>
    <mergeCell ref="E69:F69"/>
    <mergeCell ref="G69:J69"/>
    <mergeCell ref="E70:F70"/>
    <mergeCell ref="G70:J70"/>
    <mergeCell ref="E71:F71"/>
    <mergeCell ref="G71:J71"/>
    <mergeCell ref="E66:F66"/>
    <mergeCell ref="G66:J66"/>
    <mergeCell ref="E67:F67"/>
    <mergeCell ref="G67:J67"/>
    <mergeCell ref="E68:F68"/>
    <mergeCell ref="G68:J68"/>
    <mergeCell ref="E63:F63"/>
    <mergeCell ref="G63:J63"/>
    <mergeCell ref="E64:F64"/>
    <mergeCell ref="G64:J64"/>
    <mergeCell ref="E65:F65"/>
    <mergeCell ref="G65:J65"/>
    <mergeCell ref="E60:F60"/>
    <mergeCell ref="G60:J60"/>
    <mergeCell ref="E61:F61"/>
    <mergeCell ref="G61:J61"/>
    <mergeCell ref="E62:F62"/>
    <mergeCell ref="G62:J62"/>
    <mergeCell ref="E57:F57"/>
    <mergeCell ref="G57:J57"/>
    <mergeCell ref="E58:F58"/>
    <mergeCell ref="G58:J58"/>
    <mergeCell ref="E59:F59"/>
    <mergeCell ref="G59:J59"/>
    <mergeCell ref="E54:F54"/>
    <mergeCell ref="G54:J54"/>
    <mergeCell ref="E55:F55"/>
    <mergeCell ref="G55:J55"/>
    <mergeCell ref="E56:F56"/>
    <mergeCell ref="G56:J56"/>
    <mergeCell ref="E51:F51"/>
    <mergeCell ref="G51:J51"/>
    <mergeCell ref="E52:F52"/>
    <mergeCell ref="G52:J52"/>
    <mergeCell ref="E53:F53"/>
    <mergeCell ref="G53:J53"/>
    <mergeCell ref="E45:F45"/>
    <mergeCell ref="G45:J45"/>
    <mergeCell ref="E42:F42"/>
    <mergeCell ref="G42:J42"/>
    <mergeCell ref="E43:F43"/>
    <mergeCell ref="G43:J43"/>
    <mergeCell ref="E49:F49"/>
    <mergeCell ref="G49:J49"/>
    <mergeCell ref="E50:F50"/>
    <mergeCell ref="G50:J50"/>
    <mergeCell ref="E46:F46"/>
    <mergeCell ref="G46:J46"/>
    <mergeCell ref="E47:F47"/>
    <mergeCell ref="G47:J47"/>
    <mergeCell ref="E48:F48"/>
    <mergeCell ref="G48:J48"/>
    <mergeCell ref="E39:F39"/>
    <mergeCell ref="G39:J39"/>
    <mergeCell ref="E40:F40"/>
    <mergeCell ref="G40:J40"/>
    <mergeCell ref="E35:F35"/>
    <mergeCell ref="G35:J35"/>
    <mergeCell ref="E36:F36"/>
    <mergeCell ref="G36:J36"/>
    <mergeCell ref="E44:F44"/>
    <mergeCell ref="G44:J44"/>
    <mergeCell ref="E34:F34"/>
    <mergeCell ref="G34:J34"/>
    <mergeCell ref="E19:F19"/>
    <mergeCell ref="G19:J19"/>
    <mergeCell ref="E30:F30"/>
    <mergeCell ref="G30:J30"/>
    <mergeCell ref="E31:F31"/>
    <mergeCell ref="G31:J31"/>
    <mergeCell ref="E38:F38"/>
    <mergeCell ref="G38:J38"/>
    <mergeCell ref="E21:F21"/>
    <mergeCell ref="E22:F22"/>
    <mergeCell ref="E23:F23"/>
    <mergeCell ref="E24:F24"/>
    <mergeCell ref="E25:F25"/>
    <mergeCell ref="E26:F26"/>
    <mergeCell ref="E27:F27"/>
    <mergeCell ref="E28:F28"/>
    <mergeCell ref="G20:J20"/>
    <mergeCell ref="G21:J21"/>
    <mergeCell ref="G22:J22"/>
    <mergeCell ref="G23:J23"/>
    <mergeCell ref="G24:J24"/>
    <mergeCell ref="G25:J25"/>
    <mergeCell ref="G13:J13"/>
    <mergeCell ref="E14:F14"/>
    <mergeCell ref="G14:J14"/>
    <mergeCell ref="E15:F15"/>
    <mergeCell ref="G15:J15"/>
    <mergeCell ref="E32:F32"/>
    <mergeCell ref="G32:J32"/>
    <mergeCell ref="E33:F33"/>
    <mergeCell ref="G33:J33"/>
    <mergeCell ref="E20:F20"/>
    <mergeCell ref="E29:F29"/>
    <mergeCell ref="G26:J26"/>
    <mergeCell ref="G27:J27"/>
    <mergeCell ref="G28:J28"/>
    <mergeCell ref="G29:J29"/>
    <mergeCell ref="A7:D19"/>
    <mergeCell ref="J1:J4"/>
    <mergeCell ref="N1:N4"/>
    <mergeCell ref="H1:I1"/>
    <mergeCell ref="H2:I2"/>
    <mergeCell ref="H3:I3"/>
    <mergeCell ref="H4:I4"/>
    <mergeCell ref="E10:F10"/>
    <mergeCell ref="G10:J10"/>
    <mergeCell ref="E11:F11"/>
    <mergeCell ref="G11:J11"/>
    <mergeCell ref="E12:F12"/>
    <mergeCell ref="G12:J12"/>
    <mergeCell ref="E8:F8"/>
    <mergeCell ref="E9:F9"/>
    <mergeCell ref="G8:J8"/>
    <mergeCell ref="G9:J9"/>
    <mergeCell ref="E16:F16"/>
    <mergeCell ref="G16:J16"/>
    <mergeCell ref="E17:F17"/>
    <mergeCell ref="G17:J17"/>
    <mergeCell ref="E18:F18"/>
    <mergeCell ref="G18:J18"/>
    <mergeCell ref="E13:F13"/>
  </mergeCells>
  <pageMargins left="0.25" right="0.25" top="0.75" bottom="0.75" header="0.3" footer="0.3"/>
  <pageSetup paperSize="258" scale="70" orientation="landscape"/>
  <drawing r:id="rId1"/>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J18"/>
  <sheetViews>
    <sheetView topLeftCell="A5" workbookViewId="0">
      <selection activeCell="C14" sqref="C14:C15"/>
    </sheetView>
  </sheetViews>
  <sheetFormatPr baseColWidth="10" defaultColWidth="11.42578125" defaultRowHeight="15" x14ac:dyDescent="0.25"/>
  <cols>
    <col min="1" max="1" width="31" customWidth="1"/>
    <col min="2" max="2" width="39.42578125" customWidth="1"/>
    <col min="3" max="3" width="29" customWidth="1"/>
    <col min="4" max="4" width="38" customWidth="1"/>
    <col min="5" max="5" width="32.85546875" customWidth="1"/>
    <col min="6" max="9" width="10.42578125" customWidth="1"/>
    <col min="10" max="10" width="16.7109375" customWidth="1"/>
  </cols>
  <sheetData>
    <row r="1" spans="1:10" ht="28.5" customHeight="1" x14ac:dyDescent="0.25">
      <c r="A1" s="280"/>
      <c r="B1" s="264" t="s">
        <v>0</v>
      </c>
      <c r="C1" s="264"/>
      <c r="D1" s="264"/>
      <c r="E1" s="264"/>
      <c r="F1" s="383" t="s">
        <v>1</v>
      </c>
      <c r="G1" s="383"/>
      <c r="H1" s="383"/>
      <c r="I1" s="383"/>
      <c r="J1" s="287"/>
    </row>
    <row r="2" spans="1:10" x14ac:dyDescent="0.25">
      <c r="A2" s="281"/>
      <c r="B2" s="265" t="s">
        <v>74</v>
      </c>
      <c r="C2" s="265"/>
      <c r="D2" s="265"/>
      <c r="E2" s="265"/>
      <c r="F2" s="317" t="s">
        <v>31</v>
      </c>
      <c r="G2" s="317"/>
      <c r="H2" s="317"/>
      <c r="I2" s="317"/>
      <c r="J2" s="288"/>
    </row>
    <row r="3" spans="1:10" ht="15" customHeight="1" x14ac:dyDescent="0.25">
      <c r="A3" s="281"/>
      <c r="B3" s="265"/>
      <c r="C3" s="265"/>
      <c r="D3" s="265"/>
      <c r="E3" s="265"/>
      <c r="F3" s="317" t="s">
        <v>4</v>
      </c>
      <c r="G3" s="317"/>
      <c r="H3" s="317"/>
      <c r="I3" s="317"/>
      <c r="J3" s="288"/>
    </row>
    <row r="4" spans="1:10" ht="15.75" thickBot="1" x14ac:dyDescent="0.3">
      <c r="A4" s="282"/>
      <c r="B4" s="265"/>
      <c r="C4" s="265"/>
      <c r="D4" s="265"/>
      <c r="E4" s="265"/>
      <c r="F4" s="317" t="s">
        <v>5</v>
      </c>
      <c r="G4" s="317"/>
      <c r="H4" s="317"/>
      <c r="I4" s="317"/>
      <c r="J4" s="289"/>
    </row>
    <row r="5" spans="1:10" ht="15.75" thickBot="1" x14ac:dyDescent="0.3">
      <c r="A5" s="72"/>
      <c r="J5" s="73"/>
    </row>
    <row r="6" spans="1:10" s="69" customFormat="1" ht="15.75" x14ac:dyDescent="0.25">
      <c r="A6" s="294" t="s">
        <v>33</v>
      </c>
      <c r="B6" s="295"/>
      <c r="C6" s="295"/>
      <c r="D6" s="295"/>
      <c r="E6" s="382"/>
      <c r="F6" s="382"/>
      <c r="G6" s="382"/>
      <c r="H6" s="382"/>
      <c r="I6" s="382"/>
      <c r="J6" s="296"/>
    </row>
    <row r="7" spans="1:10" s="69" customFormat="1" ht="25.5" customHeight="1" x14ac:dyDescent="0.25">
      <c r="A7" s="161" t="s">
        <v>7</v>
      </c>
      <c r="B7" s="384" t="str">
        <f>CONTEXTO!B7</f>
        <v>GESTIÓN DEL SERVICIO Y ATENCIÓN AL CIUDADANO</v>
      </c>
      <c r="C7" s="384"/>
      <c r="D7" s="384"/>
      <c r="E7" s="384"/>
      <c r="F7" s="384"/>
      <c r="G7" s="384"/>
      <c r="H7" s="384"/>
      <c r="I7" s="384"/>
      <c r="J7" s="384"/>
    </row>
    <row r="8" spans="1:10" s="69" customFormat="1" ht="69" customHeight="1" x14ac:dyDescent="0.25">
      <c r="A8" s="162" t="s">
        <v>8</v>
      </c>
      <c r="B8" s="385" t="str">
        <f>CONTEXTO!B8</f>
        <v>ATENDER, ORIENTAR Y EVALUAR CONTINUAMENTE DE MANERA EFICIENTE, EFICAZ Y EFECTIVA, LAS DIFERENTES SOLICITUDES DE LA CIUDADANÍA, EN EL MARCO DE SUS REQUISITOS Y NECESIDADES, CON EL FIN DE ALCANZAR UN GRADO DE SATISFACCIÓN DEL CIUDADANO NO MENOR DEL 90%, FRENTE A LOS SERVICIOS Y LA ATENCIÓN PRESTADA EN LA ADMINISTRACIÓN MUNICIPAL.</v>
      </c>
      <c r="C8" s="386"/>
      <c r="D8" s="386"/>
      <c r="E8" s="386"/>
      <c r="F8" s="386"/>
      <c r="G8" s="386"/>
      <c r="H8" s="386"/>
      <c r="I8" s="386"/>
      <c r="J8" s="387"/>
    </row>
    <row r="9" spans="1:10" ht="39.75" customHeight="1" x14ac:dyDescent="0.25">
      <c r="A9" s="164" t="s">
        <v>36</v>
      </c>
      <c r="B9" s="177" t="s">
        <v>37</v>
      </c>
      <c r="C9" s="164" t="s">
        <v>38</v>
      </c>
      <c r="D9" s="165" t="s">
        <v>39</v>
      </c>
      <c r="E9" s="178" t="s">
        <v>75</v>
      </c>
      <c r="F9" s="179" t="s">
        <v>76</v>
      </c>
      <c r="G9" s="179" t="s">
        <v>77</v>
      </c>
      <c r="H9" s="179" t="s">
        <v>78</v>
      </c>
      <c r="I9" s="179" t="s">
        <v>79</v>
      </c>
      <c r="J9" s="180" t="s">
        <v>80</v>
      </c>
    </row>
    <row r="10" spans="1:10" ht="110.25" customHeight="1" x14ac:dyDescent="0.25">
      <c r="A10" s="389" t="s">
        <v>370</v>
      </c>
      <c r="B10" s="181" t="str">
        <f>'PRIORIZACIÓN DE CAUSA'!B23</f>
        <v>Demora en la respuesta en los términos establecidos por la ley de algunas unidades administrativas a las PQRS realizadas por los ciudadanos</v>
      </c>
      <c r="C10" s="391" t="s">
        <v>376</v>
      </c>
      <c r="D10" s="181" t="s">
        <v>372</v>
      </c>
      <c r="E10" s="391" t="s">
        <v>371</v>
      </c>
      <c r="F10" s="393" t="s">
        <v>151</v>
      </c>
      <c r="G10" s="393" t="s">
        <v>151</v>
      </c>
      <c r="H10" s="393" t="s">
        <v>151</v>
      </c>
      <c r="I10" s="393" t="s">
        <v>151</v>
      </c>
      <c r="J10" s="396" t="str">
        <f>IF(F10="NA","GESTION",IF(G10="NA","GESTION",IF(H10="NA","GESTION",IF(I10="NA","GESTION",IF(F10&lt;&gt;"X"," ",IF(G10&lt;&gt;"X"," ",IF(H10&lt;&gt;"X"," ",IF(I10&lt;&gt;"X"," ","CORRUPCION"))))))))</f>
        <v>GESTION</v>
      </c>
    </row>
    <row r="11" spans="1:10" ht="107.25" customHeight="1" x14ac:dyDescent="0.25">
      <c r="A11" s="389"/>
      <c r="B11" s="181" t="str">
        <f>'PRIORIZACIÓN DE CAUSA'!B25</f>
        <v>Falta de seguimiento a las respuestas de las PQRS formuladas a la entidad</v>
      </c>
      <c r="C11" s="400"/>
      <c r="D11" s="181" t="s">
        <v>373</v>
      </c>
      <c r="E11" s="400"/>
      <c r="F11" s="394"/>
      <c r="G11" s="394"/>
      <c r="H11" s="394"/>
      <c r="I11" s="394"/>
      <c r="J11" s="397"/>
    </row>
    <row r="12" spans="1:10" ht="86.25" customHeight="1" x14ac:dyDescent="0.25">
      <c r="A12" s="389"/>
      <c r="B12" s="181" t="str">
        <f>'PRIORIZACIÓN DE CAUSA'!B26</f>
        <v xml:space="preserve">Errores en la clasificiación del tipo de petición y remisión a la unidad administrativa competente </v>
      </c>
      <c r="C12" s="400"/>
      <c r="D12" s="181" t="s">
        <v>374</v>
      </c>
      <c r="E12" s="400"/>
      <c r="F12" s="394"/>
      <c r="G12" s="394"/>
      <c r="H12" s="394"/>
      <c r="I12" s="394"/>
      <c r="J12" s="397"/>
    </row>
    <row r="13" spans="1:10" ht="86.25" customHeight="1" x14ac:dyDescent="0.25">
      <c r="A13" s="389"/>
      <c r="B13" s="181" t="str">
        <f>'PRIORIZACIÓN DE CAUSA'!B33</f>
        <v xml:space="preserve"> Desactualización del Procedimiento "Recepción y trámite de PQRS" </v>
      </c>
      <c r="C13" s="392"/>
      <c r="D13" s="182" t="s">
        <v>375</v>
      </c>
      <c r="E13" s="392"/>
      <c r="F13" s="395"/>
      <c r="G13" s="395"/>
      <c r="H13" s="395"/>
      <c r="I13" s="395"/>
      <c r="J13" s="398"/>
    </row>
    <row r="14" spans="1:10" ht="64.5" customHeight="1" x14ac:dyDescent="0.25">
      <c r="A14" s="380"/>
      <c r="B14" s="183"/>
      <c r="C14" s="391"/>
      <c r="D14" s="184"/>
      <c r="E14" s="391"/>
      <c r="F14" s="390"/>
      <c r="G14" s="390"/>
      <c r="H14" s="390"/>
      <c r="I14" s="390"/>
      <c r="J14" s="399"/>
    </row>
    <row r="15" spans="1:10" ht="51" customHeight="1" x14ac:dyDescent="0.25">
      <c r="A15" s="381"/>
      <c r="B15" s="183"/>
      <c r="C15" s="392"/>
      <c r="D15" s="185"/>
      <c r="E15" s="392"/>
      <c r="F15" s="390"/>
      <c r="G15" s="390"/>
      <c r="H15" s="390"/>
      <c r="I15" s="390"/>
      <c r="J15" s="399"/>
    </row>
    <row r="16" spans="1:10" ht="50.25" customHeight="1" x14ac:dyDescent="0.25">
      <c r="A16" s="388"/>
      <c r="B16" s="183"/>
      <c r="C16" s="389"/>
      <c r="D16" s="186"/>
      <c r="E16" s="389"/>
      <c r="F16" s="390"/>
      <c r="G16" s="390"/>
      <c r="H16" s="390"/>
      <c r="I16" s="390"/>
      <c r="J16" s="399" t="str">
        <f>IF(F16="NA","GESTION",IF(G16="NA","GESTION",IF(H16="NA","GESTION",IF(I16="NA","GESTION",IF(F16&lt;&gt;"X"," ",IF(G16&lt;&gt;"X"," ",IF(H16&lt;&gt;"X"," ",IF(I16&lt;&gt;"X"," ","CORRUPCION"))))))))</f>
        <v xml:space="preserve"> </v>
      </c>
    </row>
    <row r="17" spans="1:10" ht="58.5" customHeight="1" x14ac:dyDescent="0.25">
      <c r="A17" s="388"/>
      <c r="B17" s="183"/>
      <c r="C17" s="389"/>
      <c r="D17" s="391"/>
      <c r="E17" s="389"/>
      <c r="F17" s="390"/>
      <c r="G17" s="390"/>
      <c r="H17" s="390"/>
      <c r="I17" s="390"/>
      <c r="J17" s="399"/>
    </row>
    <row r="18" spans="1:10" ht="67.5" customHeight="1" x14ac:dyDescent="0.25">
      <c r="A18" s="388"/>
      <c r="B18" s="183"/>
      <c r="C18" s="389"/>
      <c r="D18" s="392"/>
      <c r="E18" s="389"/>
      <c r="F18" s="390"/>
      <c r="G18" s="390"/>
      <c r="H18" s="390"/>
      <c r="I18" s="390"/>
      <c r="J18" s="399"/>
    </row>
  </sheetData>
  <mergeCells count="36">
    <mergeCell ref="A10:A13"/>
    <mergeCell ref="C10:C13"/>
    <mergeCell ref="E10:E13"/>
    <mergeCell ref="F10:F13"/>
    <mergeCell ref="G10:G13"/>
    <mergeCell ref="E14:E15"/>
    <mergeCell ref="J14:J15"/>
    <mergeCell ref="G14:G15"/>
    <mergeCell ref="H14:H15"/>
    <mergeCell ref="I14:I15"/>
    <mergeCell ref="G16:G18"/>
    <mergeCell ref="H16:H18"/>
    <mergeCell ref="I16:I18"/>
    <mergeCell ref="J16:J18"/>
    <mergeCell ref="F14:F15"/>
    <mergeCell ref="A16:A18"/>
    <mergeCell ref="C16:C18"/>
    <mergeCell ref="E16:E18"/>
    <mergeCell ref="F16:F18"/>
    <mergeCell ref="D17:D18"/>
    <mergeCell ref="A14:A15"/>
    <mergeCell ref="A1:A4"/>
    <mergeCell ref="J1:J4"/>
    <mergeCell ref="A6:J6"/>
    <mergeCell ref="F1:I1"/>
    <mergeCell ref="F2:I2"/>
    <mergeCell ref="F3:I3"/>
    <mergeCell ref="F4:I4"/>
    <mergeCell ref="B1:E1"/>
    <mergeCell ref="B2:E4"/>
    <mergeCell ref="B7:J7"/>
    <mergeCell ref="B8:J8"/>
    <mergeCell ref="C14:C15"/>
    <mergeCell ref="H10:H13"/>
    <mergeCell ref="I10:I13"/>
    <mergeCell ref="J10:J13"/>
  </mergeCells>
  <pageMargins left="0.70866141732283472" right="0.70866141732283472" top="0.74803149606299213" bottom="0.74803149606299213" header="0.31496062992125984" footer="0.31496062992125984"/>
  <pageSetup paperSize="5" scale="60" orientation="landscape" verticalDpi="300"/>
  <drawing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Hoja3!$A$2:$A$4</xm:f>
          </x14:formula1>
          <xm:sqref>F10:I10 F14:I18</xm:sqref>
        </x14:dataValidation>
      </x14:dataValidations>
    </ex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F18"/>
  <sheetViews>
    <sheetView topLeftCell="A7" workbookViewId="0">
      <selection activeCell="D14" sqref="D14"/>
    </sheetView>
  </sheetViews>
  <sheetFormatPr baseColWidth="10" defaultColWidth="11.42578125" defaultRowHeight="15" x14ac:dyDescent="0.25"/>
  <cols>
    <col min="1" max="1" width="31" customWidth="1"/>
    <col min="2" max="2" width="47.42578125" customWidth="1"/>
    <col min="3" max="3" width="27.28515625" customWidth="1"/>
    <col min="4" max="4" width="31.85546875" customWidth="1"/>
    <col min="5" max="5" width="15" customWidth="1"/>
    <col min="6" max="6" width="14.42578125" customWidth="1"/>
  </cols>
  <sheetData>
    <row r="1" spans="1:6" ht="28.5" customHeight="1" x14ac:dyDescent="0.25">
      <c r="A1" s="280"/>
      <c r="B1" s="265" t="s">
        <v>0</v>
      </c>
      <c r="C1" s="265"/>
      <c r="D1" s="317" t="s">
        <v>1</v>
      </c>
      <c r="E1" s="317"/>
      <c r="F1" s="287"/>
    </row>
    <row r="2" spans="1:6" x14ac:dyDescent="0.25">
      <c r="A2" s="281"/>
      <c r="B2" s="265" t="s">
        <v>81</v>
      </c>
      <c r="C2" s="265"/>
      <c r="D2" s="317" t="s">
        <v>31</v>
      </c>
      <c r="E2" s="317"/>
      <c r="F2" s="288"/>
    </row>
    <row r="3" spans="1:6" ht="15" customHeight="1" x14ac:dyDescent="0.25">
      <c r="A3" s="281"/>
      <c r="B3" s="265"/>
      <c r="C3" s="265"/>
      <c r="D3" s="317" t="s">
        <v>4</v>
      </c>
      <c r="E3" s="317"/>
      <c r="F3" s="288"/>
    </row>
    <row r="4" spans="1:6" ht="15.75" thickBot="1" x14ac:dyDescent="0.3">
      <c r="A4" s="282"/>
      <c r="B4" s="265"/>
      <c r="C4" s="265"/>
      <c r="D4" s="317" t="s">
        <v>5</v>
      </c>
      <c r="E4" s="317"/>
      <c r="F4" s="289"/>
    </row>
    <row r="5" spans="1:6" ht="15.75" thickBot="1" x14ac:dyDescent="0.3"/>
    <row r="6" spans="1:6" s="69" customFormat="1" ht="15.75" x14ac:dyDescent="0.25">
      <c r="A6" s="294" t="s">
        <v>82</v>
      </c>
      <c r="B6" s="295"/>
      <c r="C6" s="295"/>
      <c r="D6" s="382"/>
      <c r="E6" s="382"/>
      <c r="F6" s="296"/>
    </row>
    <row r="7" spans="1:6" s="69" customFormat="1" ht="25.5" customHeight="1" x14ac:dyDescent="0.25">
      <c r="A7" s="161" t="s">
        <v>7</v>
      </c>
      <c r="B7" s="403" t="str">
        <f>+CONTEXTO!B7</f>
        <v>GESTIÓN DEL SERVICIO Y ATENCIÓN AL CIUDADANO</v>
      </c>
      <c r="C7" s="404"/>
      <c r="D7" s="404"/>
      <c r="E7" s="404"/>
      <c r="F7" s="405"/>
    </row>
    <row r="8" spans="1:6" s="69" customFormat="1" ht="51.75" customHeight="1" x14ac:dyDescent="0.25">
      <c r="A8" s="162" t="s">
        <v>8</v>
      </c>
      <c r="B8" s="406" t="str">
        <f>+CONTEXTO!B8</f>
        <v>ATENDER, ORIENTAR Y EVALUAR CONTINUAMENTE DE MANERA EFICIENTE, EFICAZ Y EFECTIVA, LAS DIFERENTES SOLICITUDES DE LA CIUDADANÍA, EN EL MARCO DE SUS REQUISITOS Y NECESIDADES, CON EL FIN DE ALCANZAR UN GRADO DE SATISFACCIÓN DEL CIUDADANO NO MENOR DEL 90%, FRENTE A LOS SERVICIOS Y LA ATENCIÓN PRESTADA EN LA ADMINISTRACIÓN MUNICIPAL.</v>
      </c>
      <c r="C8" s="407"/>
      <c r="D8" s="407"/>
      <c r="E8" s="407"/>
      <c r="F8" s="408"/>
    </row>
    <row r="9" spans="1:6" ht="39.75" customHeight="1" x14ac:dyDescent="0.25">
      <c r="A9" s="178" t="s">
        <v>75</v>
      </c>
      <c r="B9" s="178" t="s">
        <v>83</v>
      </c>
      <c r="C9" s="178" t="s">
        <v>84</v>
      </c>
      <c r="D9" s="187" t="s">
        <v>85</v>
      </c>
      <c r="E9" s="401" t="s">
        <v>86</v>
      </c>
      <c r="F9" s="401"/>
    </row>
    <row r="10" spans="1:6" ht="76.5" customHeight="1" x14ac:dyDescent="0.25">
      <c r="A10" s="249" t="str">
        <f>'IDENTIFICACION(GyC)'!E10:E13</f>
        <v>Inoportunidad en la respuesta de las PQRS formuladas a la entidad</v>
      </c>
      <c r="B10" s="249" t="s">
        <v>398</v>
      </c>
      <c r="C10" s="402" t="s">
        <v>264</v>
      </c>
      <c r="D10" s="181" t="str">
        <f>'IDENTIFICACION(GyC)'!B10</f>
        <v>Demora en la respuesta en los términos establecidos por la ley de algunas unidades administrativas a las PQRS realizadas por los ciudadanos</v>
      </c>
      <c r="E10" s="389" t="str">
        <f>'IDENTIFICACION(GyC)'!D10</f>
        <v>Perdida de credibilidad frente a la institucionalidad</v>
      </c>
      <c r="F10" s="389"/>
    </row>
    <row r="11" spans="1:6" ht="76.5" customHeight="1" x14ac:dyDescent="0.25">
      <c r="A11" s="249"/>
      <c r="B11" s="249"/>
      <c r="C11" s="402"/>
      <c r="D11" s="181" t="str">
        <f>'IDENTIFICACION(GyC)'!B11</f>
        <v>Falta de seguimiento a las respuestas de las PQRS formuladas a la entidad</v>
      </c>
      <c r="E11" s="389" t="str">
        <f>'IDENTIFICACION(GyC)'!D11</f>
        <v>Acciones legales (Sanciones, demandas y demás acciones juridícas) y hallazgos de los entes de control</v>
      </c>
      <c r="F11" s="389"/>
    </row>
    <row r="12" spans="1:6" ht="76.5" customHeight="1" x14ac:dyDescent="0.25">
      <c r="A12" s="249"/>
      <c r="B12" s="249"/>
      <c r="C12" s="402"/>
      <c r="D12" s="181" t="str">
        <f>'IDENTIFICACION(GyC)'!B12</f>
        <v xml:space="preserve">Errores en la clasificiación del tipo de petición y remisión a la unidad administrativa competente </v>
      </c>
      <c r="E12" s="389" t="str">
        <f>'IDENTIFICACION(GyC)'!D12</f>
        <v>Insatisfacción de la ciudadanía</v>
      </c>
      <c r="F12" s="389"/>
    </row>
    <row r="13" spans="1:6" ht="45" x14ac:dyDescent="0.25">
      <c r="A13" s="249"/>
      <c r="B13" s="249"/>
      <c r="C13" s="402"/>
      <c r="D13" s="181" t="str">
        <f>'IDENTIFICACION(GyC)'!B13</f>
        <v xml:space="preserve"> Desactualización del Procedimiento "Recepción y trámite de PQRS" </v>
      </c>
      <c r="E13" s="389" t="str">
        <f>'IDENTIFICACION(GyC)'!D13</f>
        <v>Incumplimiento en la entrega de bienes y servicios a los grupos de valor</v>
      </c>
      <c r="F13" s="389"/>
    </row>
    <row r="14" spans="1:6" ht="97.5" customHeight="1" x14ac:dyDescent="0.25">
      <c r="A14" s="247"/>
      <c r="B14" s="247"/>
      <c r="C14" s="267"/>
      <c r="D14" s="188"/>
      <c r="E14" s="409"/>
      <c r="F14" s="410"/>
    </row>
    <row r="15" spans="1:6" ht="82.5" customHeight="1" x14ac:dyDescent="0.25">
      <c r="A15" s="248"/>
      <c r="B15" s="248"/>
      <c r="C15" s="268"/>
      <c r="D15" s="166"/>
      <c r="E15" s="409"/>
      <c r="F15" s="410"/>
    </row>
    <row r="16" spans="1:6" ht="53.25" customHeight="1" x14ac:dyDescent="0.25">
      <c r="A16" s="412"/>
      <c r="B16" s="412"/>
      <c r="C16" s="331"/>
      <c r="D16" s="137"/>
      <c r="E16" s="411"/>
      <c r="F16" s="411"/>
    </row>
    <row r="17" spans="1:6" ht="42.75" customHeight="1" x14ac:dyDescent="0.25">
      <c r="A17" s="412"/>
      <c r="B17" s="412"/>
      <c r="C17" s="331"/>
      <c r="D17" s="137"/>
      <c r="E17" s="411"/>
      <c r="F17" s="411"/>
    </row>
    <row r="18" spans="1:6" ht="81.75" customHeight="1" x14ac:dyDescent="0.25">
      <c r="A18" s="412"/>
      <c r="B18" s="412"/>
      <c r="C18" s="331"/>
      <c r="D18" s="137"/>
      <c r="E18" s="411"/>
      <c r="F18" s="411"/>
    </row>
  </sheetData>
  <mergeCells count="30">
    <mergeCell ref="E17:F17"/>
    <mergeCell ref="E18:F18"/>
    <mergeCell ref="A16:A18"/>
    <mergeCell ref="B16:B18"/>
    <mergeCell ref="C16:C18"/>
    <mergeCell ref="E16:F16"/>
    <mergeCell ref="A14:A15"/>
    <mergeCell ref="B14:B15"/>
    <mergeCell ref="B7:F7"/>
    <mergeCell ref="B8:F8"/>
    <mergeCell ref="E13:F13"/>
    <mergeCell ref="E14:F14"/>
    <mergeCell ref="E15:F15"/>
    <mergeCell ref="C14:C15"/>
    <mergeCell ref="E12:F12"/>
    <mergeCell ref="A1:A4"/>
    <mergeCell ref="B1:C1"/>
    <mergeCell ref="D1:E1"/>
    <mergeCell ref="F1:F4"/>
    <mergeCell ref="B2:C4"/>
    <mergeCell ref="D2:E2"/>
    <mergeCell ref="D3:E3"/>
    <mergeCell ref="D4:E4"/>
    <mergeCell ref="A6:F6"/>
    <mergeCell ref="A10:A13"/>
    <mergeCell ref="B10:B13"/>
    <mergeCell ref="E9:F9"/>
    <mergeCell ref="E10:F10"/>
    <mergeCell ref="E11:F11"/>
    <mergeCell ref="C10:C13"/>
  </mergeCells>
  <pageMargins left="0.70866141732283472" right="0.70866141732283472" top="0.74803149606299213" bottom="0.74803149606299213" header="0.31496062992125984" footer="0.31496062992125984"/>
  <pageSetup paperSize="5" scale="60" orientation="landscape" verticalDpi="300"/>
  <drawing r:id="rId1"/>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T20"/>
  <sheetViews>
    <sheetView topLeftCell="A5" zoomScale="110" zoomScaleNormal="110" zoomScalePageLayoutView="110" workbookViewId="0">
      <selection activeCell="K12" sqref="K12"/>
    </sheetView>
  </sheetViews>
  <sheetFormatPr baseColWidth="10" defaultColWidth="11.42578125" defaultRowHeight="15" x14ac:dyDescent="0.25"/>
  <cols>
    <col min="1" max="1" width="31.7109375" customWidth="1"/>
    <col min="2" max="2" width="21.7109375" customWidth="1"/>
    <col min="3" max="17" width="4" customWidth="1"/>
    <col min="18" max="18" width="7" customWidth="1"/>
    <col min="19" max="19" width="15.28515625" customWidth="1"/>
    <col min="20" max="20" width="18.85546875" customWidth="1"/>
  </cols>
  <sheetData>
    <row r="1" spans="1:20" ht="27.75" customHeight="1" x14ac:dyDescent="0.25">
      <c r="A1" s="280"/>
      <c r="B1" s="283" t="s">
        <v>0</v>
      </c>
      <c r="C1" s="284"/>
      <c r="D1" s="284"/>
      <c r="E1" s="284"/>
      <c r="F1" s="284"/>
      <c r="G1" s="284"/>
      <c r="H1" s="284"/>
      <c r="I1" s="284"/>
      <c r="J1" s="284"/>
      <c r="K1" s="284"/>
      <c r="L1" s="284"/>
      <c r="M1" s="284"/>
      <c r="N1" s="284"/>
      <c r="O1" s="284"/>
      <c r="P1" s="425"/>
      <c r="Q1" s="317" t="s">
        <v>88</v>
      </c>
      <c r="R1" s="317"/>
      <c r="S1" s="317"/>
      <c r="T1" s="287"/>
    </row>
    <row r="2" spans="1:20" ht="20.25" customHeight="1" x14ac:dyDescent="0.25">
      <c r="A2" s="281"/>
      <c r="B2" s="285"/>
      <c r="C2" s="286"/>
      <c r="D2" s="286"/>
      <c r="E2" s="286"/>
      <c r="F2" s="286"/>
      <c r="G2" s="286"/>
      <c r="H2" s="286"/>
      <c r="I2" s="286"/>
      <c r="J2" s="286"/>
      <c r="K2" s="286"/>
      <c r="L2" s="286"/>
      <c r="M2" s="286"/>
      <c r="N2" s="286"/>
      <c r="O2" s="286"/>
      <c r="P2" s="365"/>
      <c r="Q2" s="317" t="s">
        <v>31</v>
      </c>
      <c r="R2" s="317"/>
      <c r="S2" s="317"/>
      <c r="T2" s="288"/>
    </row>
    <row r="3" spans="1:20" ht="18.75" customHeight="1" x14ac:dyDescent="0.25">
      <c r="A3" s="281"/>
      <c r="B3" s="290" t="s">
        <v>89</v>
      </c>
      <c r="C3" s="291"/>
      <c r="D3" s="291"/>
      <c r="E3" s="291"/>
      <c r="F3" s="291"/>
      <c r="G3" s="291"/>
      <c r="H3" s="291"/>
      <c r="I3" s="291"/>
      <c r="J3" s="291"/>
      <c r="K3" s="291"/>
      <c r="L3" s="291"/>
      <c r="M3" s="291"/>
      <c r="N3" s="291"/>
      <c r="O3" s="291"/>
      <c r="P3" s="364"/>
      <c r="Q3" s="317" t="s">
        <v>4</v>
      </c>
      <c r="R3" s="317"/>
      <c r="S3" s="317"/>
      <c r="T3" s="288"/>
    </row>
    <row r="4" spans="1:20" ht="19.5" customHeight="1" thickBot="1" x14ac:dyDescent="0.3">
      <c r="A4" s="282"/>
      <c r="B4" s="292"/>
      <c r="C4" s="293"/>
      <c r="D4" s="293"/>
      <c r="E4" s="293"/>
      <c r="F4" s="293"/>
      <c r="G4" s="293"/>
      <c r="H4" s="293"/>
      <c r="I4" s="293"/>
      <c r="J4" s="293"/>
      <c r="K4" s="293"/>
      <c r="L4" s="293"/>
      <c r="M4" s="293"/>
      <c r="N4" s="293"/>
      <c r="O4" s="293"/>
      <c r="P4" s="426"/>
      <c r="Q4" s="317" t="s">
        <v>5</v>
      </c>
      <c r="R4" s="317"/>
      <c r="S4" s="317"/>
      <c r="T4" s="289"/>
    </row>
    <row r="5" spans="1:20" ht="15.75" thickBot="1" x14ac:dyDescent="0.3"/>
    <row r="6" spans="1:20" ht="15.75" x14ac:dyDescent="0.25">
      <c r="A6" s="413" t="s">
        <v>90</v>
      </c>
      <c r="B6" s="414"/>
      <c r="C6" s="414"/>
      <c r="D6" s="414"/>
      <c r="E6" s="414"/>
      <c r="F6" s="414"/>
      <c r="G6" s="414"/>
      <c r="H6" s="414"/>
      <c r="I6" s="414"/>
      <c r="J6" s="414"/>
      <c r="K6" s="414"/>
      <c r="L6" s="414"/>
      <c r="M6" s="414"/>
      <c r="N6" s="414"/>
      <c r="O6" s="415"/>
      <c r="P6" s="415"/>
      <c r="Q6" s="415"/>
      <c r="R6" s="415"/>
      <c r="S6" s="415"/>
      <c r="T6" s="416"/>
    </row>
    <row r="7" spans="1:20" ht="33" customHeight="1" x14ac:dyDescent="0.25">
      <c r="A7" s="189" t="s">
        <v>7</v>
      </c>
      <c r="B7" s="419" t="str">
        <f>+CONTEXTO!B7</f>
        <v>GESTIÓN DEL SERVICIO Y ATENCIÓN AL CIUDADANO</v>
      </c>
      <c r="C7" s="420"/>
      <c r="D7" s="420"/>
      <c r="E7" s="420"/>
      <c r="F7" s="420"/>
      <c r="G7" s="420"/>
      <c r="H7" s="420"/>
      <c r="I7" s="420"/>
      <c r="J7" s="420"/>
      <c r="K7" s="420"/>
      <c r="L7" s="420"/>
      <c r="M7" s="420"/>
      <c r="N7" s="420"/>
      <c r="O7" s="420"/>
      <c r="P7" s="420"/>
      <c r="Q7" s="420"/>
      <c r="R7" s="420"/>
      <c r="S7" s="420"/>
      <c r="T7" s="421"/>
    </row>
    <row r="8" spans="1:20" ht="68.099999999999994" customHeight="1" x14ac:dyDescent="0.25">
      <c r="A8" s="190" t="s">
        <v>8</v>
      </c>
      <c r="B8" s="422" t="str">
        <f>+CONTEXTO!B8</f>
        <v>ATENDER, ORIENTAR Y EVALUAR CONTINUAMENTE DE MANERA EFICIENTE, EFICAZ Y EFECTIVA, LAS DIFERENTES SOLICITUDES DE LA CIUDADANÍA, EN EL MARCO DE SUS REQUISITOS Y NECESIDADES, CON EL FIN DE ALCANZAR UN GRADO DE SATISFACCIÓN DEL CIUDADANO NO MENOR DEL 90%, FRENTE A LOS SERVICIOS Y LA ATENCIÓN PRESTADA EN LA ADMINISTRACIÓN MUNICIPAL.</v>
      </c>
      <c r="C8" s="423"/>
      <c r="D8" s="423"/>
      <c r="E8" s="423"/>
      <c r="F8" s="423"/>
      <c r="G8" s="423"/>
      <c r="H8" s="423"/>
      <c r="I8" s="423"/>
      <c r="J8" s="423"/>
      <c r="K8" s="423"/>
      <c r="L8" s="423"/>
      <c r="M8" s="423"/>
      <c r="N8" s="423"/>
      <c r="O8" s="423"/>
      <c r="P8" s="423"/>
      <c r="Q8" s="423"/>
      <c r="R8" s="423"/>
      <c r="S8" s="423"/>
      <c r="T8" s="424"/>
    </row>
    <row r="9" spans="1:20" ht="37.5" customHeight="1" x14ac:dyDescent="0.25">
      <c r="A9" s="427" t="s">
        <v>75</v>
      </c>
      <c r="B9" s="427"/>
      <c r="C9" s="429" t="s">
        <v>91</v>
      </c>
      <c r="D9" s="430"/>
      <c r="E9" s="430"/>
      <c r="F9" s="430"/>
      <c r="G9" s="430"/>
      <c r="H9" s="430"/>
      <c r="I9" s="430"/>
      <c r="J9" s="430"/>
      <c r="K9" s="430"/>
      <c r="L9" s="430"/>
      <c r="M9" s="430"/>
      <c r="N9" s="430"/>
      <c r="O9" s="430"/>
      <c r="P9" s="430"/>
      <c r="Q9" s="430"/>
      <c r="R9" s="430"/>
      <c r="S9" s="430"/>
      <c r="T9" s="430"/>
    </row>
    <row r="10" spans="1:20" ht="25.5" customHeight="1" x14ac:dyDescent="0.25">
      <c r="A10" s="428"/>
      <c r="B10" s="428"/>
      <c r="C10" s="191" t="s">
        <v>45</v>
      </c>
      <c r="D10" s="191" t="s">
        <v>46</v>
      </c>
      <c r="E10" s="191" t="s">
        <v>47</v>
      </c>
      <c r="F10" s="191" t="s">
        <v>48</v>
      </c>
      <c r="G10" s="191" t="s">
        <v>49</v>
      </c>
      <c r="H10" s="191" t="s">
        <v>50</v>
      </c>
      <c r="I10" s="191" t="s">
        <v>51</v>
      </c>
      <c r="J10" s="191" t="s">
        <v>52</v>
      </c>
      <c r="K10" s="191" t="s">
        <v>53</v>
      </c>
      <c r="L10" s="191" t="s">
        <v>54</v>
      </c>
      <c r="M10" s="191" t="s">
        <v>55</v>
      </c>
      <c r="N10" s="191" t="s">
        <v>56</v>
      </c>
      <c r="O10" s="191" t="s">
        <v>57</v>
      </c>
      <c r="P10" s="191" t="s">
        <v>58</v>
      </c>
      <c r="Q10" s="191" t="s">
        <v>59</v>
      </c>
      <c r="R10" s="191" t="s">
        <v>60</v>
      </c>
      <c r="S10" s="192" t="s">
        <v>61</v>
      </c>
      <c r="T10" s="193" t="s">
        <v>92</v>
      </c>
    </row>
    <row r="11" spans="1:20" ht="55.5" customHeight="1" x14ac:dyDescent="0.25">
      <c r="A11" s="431" t="str">
        <f>DESCRIPCION!A10</f>
        <v>Inoportunidad en la respuesta de las PQRS formuladas a la entidad</v>
      </c>
      <c r="B11" s="432"/>
      <c r="C11" s="194">
        <v>5</v>
      </c>
      <c r="D11" s="194">
        <v>5</v>
      </c>
      <c r="E11" s="194">
        <v>5</v>
      </c>
      <c r="F11" s="194">
        <v>5</v>
      </c>
      <c r="G11" s="194">
        <v>5</v>
      </c>
      <c r="H11" s="195"/>
      <c r="I11" s="195"/>
      <c r="J11" s="195"/>
      <c r="K11" s="195"/>
      <c r="L11" s="195"/>
      <c r="M11" s="195"/>
      <c r="N11" s="195"/>
      <c r="O11" s="195"/>
      <c r="P11" s="195"/>
      <c r="Q11" s="195"/>
      <c r="R11" s="196">
        <f>SUM(C11:Q11)</f>
        <v>25</v>
      </c>
      <c r="S11" s="197">
        <f>IF(ISERROR(AVERAGE(C11:Q11)),0,AVERAGE(C11:Q11))</f>
        <v>5</v>
      </c>
      <c r="T11" s="198" t="str">
        <f>IF(AND(S11&gt;=1,S11&lt;2),"Rara Vez",IF(AND(S11&gt;=2,S11&lt;3),"Improbable",IF(AND(S11&gt;=3,S11&lt;4),"Posible",IF(AND(S11&gt;=4,S11&lt;5),"Probable",IF(AND(S11=5),"Casi Seguro"," ")))))</f>
        <v>Casi Seguro</v>
      </c>
    </row>
    <row r="12" spans="1:20" ht="39.75" customHeight="1" x14ac:dyDescent="0.25">
      <c r="A12" s="431"/>
      <c r="B12" s="432"/>
      <c r="C12" s="195"/>
      <c r="D12" s="195"/>
      <c r="E12" s="195"/>
      <c r="F12" s="195"/>
      <c r="G12" s="195"/>
      <c r="H12" s="195"/>
      <c r="I12" s="195"/>
      <c r="J12" s="195"/>
      <c r="K12" s="195"/>
      <c r="L12" s="195"/>
      <c r="M12" s="195"/>
      <c r="N12" s="195"/>
      <c r="O12" s="195"/>
      <c r="P12" s="195"/>
      <c r="Q12" s="195"/>
      <c r="R12" s="196">
        <f t="shared" ref="R12:R20" si="0">SUM(C12:Q12)</f>
        <v>0</v>
      </c>
      <c r="S12" s="197">
        <f t="shared" ref="S12:S20" si="1">IF(ISERROR(AVERAGE(C12:Q12)),0,AVERAGE(C12:Q12))</f>
        <v>0</v>
      </c>
      <c r="T12" s="198" t="str">
        <f t="shared" ref="T12:T20" si="2">IF(AND(S12&gt;=1,S12&lt;2),"Rara Vez",IF(AND(S12&gt;=2,S12&lt;3),"Improbable",IF(AND(S12&gt;=3,S12&lt;4),"Posible",IF(AND(S12&gt;=4,S12&lt;5),"Probable",IF(AND(S12=5),"Casi Seguro"," ")))))</f>
        <v xml:space="preserve"> </v>
      </c>
    </row>
    <row r="13" spans="1:20" ht="39.75" customHeight="1" x14ac:dyDescent="0.25">
      <c r="A13" s="433"/>
      <c r="B13" s="434"/>
      <c r="C13" s="91"/>
      <c r="D13" s="91"/>
      <c r="E13" s="91"/>
      <c r="F13" s="91"/>
      <c r="G13" s="91"/>
      <c r="H13" s="91"/>
      <c r="I13" s="91"/>
      <c r="J13" s="91"/>
      <c r="K13" s="91"/>
      <c r="L13" s="91"/>
      <c r="M13" s="91"/>
      <c r="N13" s="91"/>
      <c r="O13" s="91"/>
      <c r="P13" s="91"/>
      <c r="Q13" s="91"/>
      <c r="R13" s="94">
        <f t="shared" si="0"/>
        <v>0</v>
      </c>
      <c r="S13" s="95">
        <f t="shared" si="1"/>
        <v>0</v>
      </c>
      <c r="T13" s="53" t="str">
        <f t="shared" si="2"/>
        <v xml:space="preserve"> </v>
      </c>
    </row>
    <row r="14" spans="1:20" ht="39.75" customHeight="1" x14ac:dyDescent="0.25">
      <c r="A14" s="417"/>
      <c r="B14" s="418"/>
      <c r="C14" s="91"/>
      <c r="D14" s="91"/>
      <c r="E14" s="91"/>
      <c r="F14" s="91"/>
      <c r="G14" s="91"/>
      <c r="H14" s="91"/>
      <c r="I14" s="91"/>
      <c r="J14" s="91"/>
      <c r="K14" s="91"/>
      <c r="L14" s="91"/>
      <c r="M14" s="91"/>
      <c r="N14" s="91"/>
      <c r="O14" s="91"/>
      <c r="P14" s="91"/>
      <c r="Q14" s="91"/>
      <c r="R14" s="94">
        <f t="shared" si="0"/>
        <v>0</v>
      </c>
      <c r="S14" s="95">
        <f t="shared" si="1"/>
        <v>0</v>
      </c>
      <c r="T14" s="53" t="str">
        <f t="shared" si="2"/>
        <v xml:space="preserve"> </v>
      </c>
    </row>
    <row r="15" spans="1:20" ht="39.75" customHeight="1" x14ac:dyDescent="0.25">
      <c r="A15" s="417"/>
      <c r="B15" s="418"/>
      <c r="C15" s="91"/>
      <c r="D15" s="91"/>
      <c r="E15" s="91"/>
      <c r="F15" s="91"/>
      <c r="G15" s="91"/>
      <c r="H15" s="91"/>
      <c r="I15" s="91"/>
      <c r="J15" s="91"/>
      <c r="K15" s="91"/>
      <c r="L15" s="91"/>
      <c r="M15" s="91"/>
      <c r="N15" s="91"/>
      <c r="O15" s="91"/>
      <c r="P15" s="91"/>
      <c r="Q15" s="91"/>
      <c r="R15" s="94">
        <f t="shared" si="0"/>
        <v>0</v>
      </c>
      <c r="S15" s="95">
        <f t="shared" si="1"/>
        <v>0</v>
      </c>
      <c r="T15" s="53" t="str">
        <f t="shared" si="2"/>
        <v xml:space="preserve"> </v>
      </c>
    </row>
    <row r="16" spans="1:20" ht="39.75" customHeight="1" x14ac:dyDescent="0.25">
      <c r="A16" s="417"/>
      <c r="B16" s="418"/>
      <c r="C16" s="91"/>
      <c r="D16" s="91"/>
      <c r="E16" s="91"/>
      <c r="F16" s="91"/>
      <c r="G16" s="91"/>
      <c r="H16" s="91"/>
      <c r="I16" s="91"/>
      <c r="J16" s="91"/>
      <c r="K16" s="91"/>
      <c r="L16" s="91"/>
      <c r="M16" s="91"/>
      <c r="N16" s="91"/>
      <c r="O16" s="91"/>
      <c r="P16" s="91"/>
      <c r="Q16" s="91"/>
      <c r="R16" s="94">
        <f t="shared" si="0"/>
        <v>0</v>
      </c>
      <c r="S16" s="95">
        <f t="shared" si="1"/>
        <v>0</v>
      </c>
      <c r="T16" s="53" t="str">
        <f t="shared" si="2"/>
        <v xml:space="preserve"> </v>
      </c>
    </row>
    <row r="17" spans="1:20" ht="39.75" customHeight="1" x14ac:dyDescent="0.25">
      <c r="A17" s="417"/>
      <c r="B17" s="418"/>
      <c r="C17" s="91"/>
      <c r="D17" s="91"/>
      <c r="E17" s="91"/>
      <c r="F17" s="91"/>
      <c r="G17" s="91"/>
      <c r="H17" s="91"/>
      <c r="I17" s="91"/>
      <c r="J17" s="91"/>
      <c r="K17" s="91"/>
      <c r="L17" s="91"/>
      <c r="M17" s="91"/>
      <c r="N17" s="91"/>
      <c r="O17" s="91"/>
      <c r="P17" s="91"/>
      <c r="Q17" s="91"/>
      <c r="R17" s="94">
        <f t="shared" si="0"/>
        <v>0</v>
      </c>
      <c r="S17" s="95">
        <f t="shared" si="1"/>
        <v>0</v>
      </c>
      <c r="T17" s="53" t="str">
        <f t="shared" si="2"/>
        <v xml:space="preserve"> </v>
      </c>
    </row>
    <row r="18" spans="1:20" ht="39.75" customHeight="1" x14ac:dyDescent="0.25">
      <c r="A18" s="417"/>
      <c r="B18" s="418"/>
      <c r="C18" s="91"/>
      <c r="D18" s="91"/>
      <c r="E18" s="91"/>
      <c r="F18" s="91"/>
      <c r="G18" s="91"/>
      <c r="H18" s="91"/>
      <c r="I18" s="91"/>
      <c r="J18" s="91"/>
      <c r="K18" s="91"/>
      <c r="L18" s="91"/>
      <c r="M18" s="91"/>
      <c r="N18" s="91"/>
      <c r="O18" s="91"/>
      <c r="P18" s="91"/>
      <c r="Q18" s="91"/>
      <c r="R18" s="94">
        <f t="shared" si="0"/>
        <v>0</v>
      </c>
      <c r="S18" s="95">
        <f t="shared" si="1"/>
        <v>0</v>
      </c>
      <c r="T18" s="53" t="str">
        <f t="shared" si="2"/>
        <v xml:space="preserve"> </v>
      </c>
    </row>
    <row r="19" spans="1:20" ht="39.75" customHeight="1" x14ac:dyDescent="0.25">
      <c r="A19" s="417"/>
      <c r="B19" s="418"/>
      <c r="C19" s="91"/>
      <c r="D19" s="91"/>
      <c r="E19" s="91"/>
      <c r="F19" s="91"/>
      <c r="G19" s="91"/>
      <c r="H19" s="91"/>
      <c r="I19" s="91"/>
      <c r="J19" s="91"/>
      <c r="K19" s="91"/>
      <c r="L19" s="91"/>
      <c r="M19" s="91"/>
      <c r="N19" s="91"/>
      <c r="O19" s="91"/>
      <c r="P19" s="91"/>
      <c r="Q19" s="91"/>
      <c r="R19" s="94">
        <f t="shared" si="0"/>
        <v>0</v>
      </c>
      <c r="S19" s="95">
        <f t="shared" si="1"/>
        <v>0</v>
      </c>
      <c r="T19" s="53" t="str">
        <f t="shared" si="2"/>
        <v xml:space="preserve"> </v>
      </c>
    </row>
    <row r="20" spans="1:20" ht="39.75" customHeight="1" x14ac:dyDescent="0.25">
      <c r="A20" s="417"/>
      <c r="B20" s="418"/>
      <c r="C20" s="91"/>
      <c r="D20" s="91"/>
      <c r="E20" s="91"/>
      <c r="F20" s="91"/>
      <c r="G20" s="91"/>
      <c r="H20" s="91"/>
      <c r="I20" s="91"/>
      <c r="J20" s="91"/>
      <c r="K20" s="91"/>
      <c r="L20" s="91"/>
      <c r="M20" s="91"/>
      <c r="N20" s="91"/>
      <c r="O20" s="91"/>
      <c r="P20" s="91"/>
      <c r="Q20" s="91"/>
      <c r="R20" s="94">
        <f t="shared" si="0"/>
        <v>0</v>
      </c>
      <c r="S20" s="95">
        <f t="shared" si="1"/>
        <v>0</v>
      </c>
      <c r="T20" s="53" t="str">
        <f t="shared" si="2"/>
        <v xml:space="preserve"> </v>
      </c>
    </row>
  </sheetData>
  <mergeCells count="23">
    <mergeCell ref="A19:B19"/>
    <mergeCell ref="A20:B20"/>
    <mergeCell ref="B7:T7"/>
    <mergeCell ref="B8:T8"/>
    <mergeCell ref="B1:P2"/>
    <mergeCell ref="B3:P4"/>
    <mergeCell ref="A9:B10"/>
    <mergeCell ref="C9:T9"/>
    <mergeCell ref="A14:B14"/>
    <mergeCell ref="A15:B15"/>
    <mergeCell ref="A16:B16"/>
    <mergeCell ref="A17:B17"/>
    <mergeCell ref="A18:B18"/>
    <mergeCell ref="A11:B11"/>
    <mergeCell ref="A12:B12"/>
    <mergeCell ref="A13:B13"/>
    <mergeCell ref="T1:T4"/>
    <mergeCell ref="A6:T6"/>
    <mergeCell ref="Q1:S1"/>
    <mergeCell ref="Q2:S2"/>
    <mergeCell ref="Q3:S3"/>
    <mergeCell ref="Q4:S4"/>
    <mergeCell ref="A1:A4"/>
  </mergeCells>
  <dataValidations count="1">
    <dataValidation type="whole" allowBlank="1" showInputMessage="1" showErrorMessage="1" sqref="C11:Q20">
      <formula1>1</formula1>
      <formula2>5</formula2>
    </dataValidation>
  </dataValidations>
  <pageMargins left="0.7" right="0.7" top="0.75" bottom="0.75" header="0.3" footer="0.3"/>
  <pageSetup orientation="portrait"/>
  <drawing r:id="rId1"/>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18"/>
  <sheetViews>
    <sheetView zoomScale="90" zoomScaleNormal="90" zoomScalePageLayoutView="90" workbookViewId="0">
      <selection activeCell="E11" sqref="E11:F11"/>
    </sheetView>
  </sheetViews>
  <sheetFormatPr baseColWidth="10" defaultColWidth="11.42578125" defaultRowHeight="15" x14ac:dyDescent="0.25"/>
  <cols>
    <col min="1" max="1" width="34" customWidth="1"/>
    <col min="2" max="2" width="22.42578125" customWidth="1"/>
    <col min="3" max="3" width="24.140625" customWidth="1"/>
    <col min="4" max="4" width="32.7109375" customWidth="1"/>
    <col min="5" max="5" width="39.42578125" customWidth="1"/>
    <col min="6" max="6" width="17.85546875" customWidth="1"/>
  </cols>
  <sheetData>
    <row r="1" spans="1:6" ht="22.5" customHeight="1" x14ac:dyDescent="0.25">
      <c r="A1" s="446"/>
      <c r="B1" s="441" t="s">
        <v>0</v>
      </c>
      <c r="C1" s="284"/>
      <c r="D1" s="425"/>
      <c r="E1" s="60" t="s">
        <v>93</v>
      </c>
      <c r="F1" s="287"/>
    </row>
    <row r="2" spans="1:6" ht="15.75" customHeight="1" x14ac:dyDescent="0.25">
      <c r="A2" s="446"/>
      <c r="B2" s="442"/>
      <c r="C2" s="443"/>
      <c r="D2" s="444"/>
      <c r="E2" s="61" t="s">
        <v>2</v>
      </c>
      <c r="F2" s="288"/>
    </row>
    <row r="3" spans="1:6" ht="15" customHeight="1" x14ac:dyDescent="0.25">
      <c r="A3" s="446"/>
      <c r="B3" s="442" t="s">
        <v>94</v>
      </c>
      <c r="C3" s="443"/>
      <c r="D3" s="444"/>
      <c r="E3" s="61" t="s">
        <v>95</v>
      </c>
      <c r="F3" s="288"/>
    </row>
    <row r="4" spans="1:6" ht="15.75" customHeight="1" thickBot="1" x14ac:dyDescent="0.3">
      <c r="A4" s="446"/>
      <c r="B4" s="445"/>
      <c r="C4" s="293"/>
      <c r="D4" s="426"/>
      <c r="E4" s="62" t="s">
        <v>5</v>
      </c>
      <c r="F4" s="289"/>
    </row>
    <row r="6" spans="1:6" ht="33" customHeight="1" x14ac:dyDescent="0.25">
      <c r="A6" s="199" t="s">
        <v>7</v>
      </c>
      <c r="B6" s="419" t="str">
        <f>+CONTEXTO!B7</f>
        <v>GESTIÓN DEL SERVICIO Y ATENCIÓN AL CIUDADANO</v>
      </c>
      <c r="C6" s="420"/>
      <c r="D6" s="420"/>
      <c r="E6" s="420"/>
      <c r="F6" s="420"/>
    </row>
    <row r="7" spans="1:6" ht="59.25" customHeight="1" x14ac:dyDescent="0.25">
      <c r="A7" s="200" t="s">
        <v>8</v>
      </c>
      <c r="B7" s="422" t="str">
        <f>+CONTEXTO!B8</f>
        <v>ATENDER, ORIENTAR Y EVALUAR CONTINUAMENTE DE MANERA EFICIENTE, EFICAZ Y EFECTIVA, LAS DIFERENTES SOLICITUDES DE LA CIUDADANÍA, EN EL MARCO DE SUS REQUISITOS Y NECESIDADES, CON EL FIN DE ALCANZAR UN GRADO DE SATISFACCIÓN DEL CIUDADANO NO MENOR DEL 90%, FRENTE A LOS SERVICIOS Y LA ATENCIÓN PRESTADA EN LA ADMINISTRACIÓN MUNICIPAL.</v>
      </c>
      <c r="C7" s="423"/>
      <c r="D7" s="423"/>
      <c r="E7" s="423"/>
      <c r="F7" s="423"/>
    </row>
    <row r="8" spans="1:6" ht="15.75" thickBot="1" x14ac:dyDescent="0.3">
      <c r="A8" s="201"/>
      <c r="B8" s="201"/>
      <c r="C8" s="201"/>
      <c r="D8" s="201"/>
      <c r="E8" s="201"/>
      <c r="F8" s="201"/>
    </row>
    <row r="9" spans="1:6" ht="51" customHeight="1" x14ac:dyDescent="0.25">
      <c r="A9" s="454" t="s">
        <v>96</v>
      </c>
      <c r="B9" s="449" t="s">
        <v>97</v>
      </c>
      <c r="C9" s="449" t="s">
        <v>98</v>
      </c>
      <c r="D9" s="449"/>
      <c r="E9" s="449"/>
      <c r="F9" s="451"/>
    </row>
    <row r="10" spans="1:6" x14ac:dyDescent="0.25">
      <c r="A10" s="455"/>
      <c r="B10" s="450"/>
      <c r="C10" s="450" t="s">
        <v>99</v>
      </c>
      <c r="D10" s="450"/>
      <c r="E10" s="452" t="s">
        <v>100</v>
      </c>
      <c r="F10" s="453"/>
    </row>
    <row r="11" spans="1:6" ht="174" customHeight="1" x14ac:dyDescent="0.25">
      <c r="A11" s="202" t="str">
        <f>PROBABILIDAD!A11</f>
        <v>Inoportunidad en la respuesta de las PQRS formuladas a la entidad</v>
      </c>
      <c r="B11" s="181" t="s">
        <v>164</v>
      </c>
      <c r="C11" s="447" t="str">
        <f>IF(B11="5. CATASTROFICO",+Hoja3!$C$28,IF(B11="4. MAYOR",+Hoja3!$C$29,IF(B11="3. MODERADO",+Hoja3!$C$30,IF(B11="2. MENOR",+Hoja3!$C$31,IF(B11="1. INSIGNIFICANTE",Hoja3!$C$32," ")))))</f>
        <v>* Impacto que afecte la ejecución presupuestal en un valor ≥5%
* Pérdida de cobertura en la prestación de los servicios de la entidad ≥10%.
* Pago de indemnizaciones a terceros por acciones legales que pueden afectar el presupuesto total de la entidad en un valor ≥5%
* Pago de sanciones económicas por incumplimiento en la normatividad aplicable ante un ente regulador, las cuales afectan en un valor ≥5% del presupuesto general de la entidad.</v>
      </c>
      <c r="D11" s="447"/>
      <c r="E11" s="447" t="str">
        <f>IF(B11="5. CATASTROFICO",+Hoja3!$B$28,IF(B11="4. MAYOR",+Hoja3!$B$29,IF(B11="3. MODERADO",+Hoja3!$B$30,IF(B11="2. MENOR",+Hoja3!$B$31,IF(B11="1. INSIGNIFICANTE",Hoja3!$B$32," ")))))</f>
        <v>* Interrupción de las operaciones de la Entidad por un (1) día.
* Reclamaciones o quejas de los usuarios que podrían implicar una denuncia ante los entes reguladores o una demanda de largo alcance para la entidad.
* Inoportunidad en la información ocasionando retrasos en la atención a los usuarios.
* Reproceso de actividades y aumento de carga operativa.
* Imagen institucional afectada en el orden nacional o regional por retrasos en la prestación del servicio a los usuarios o ciudadanos.
* Investigaciones penales, fiscales o disciplinarias.</v>
      </c>
      <c r="F11" s="448"/>
    </row>
    <row r="12" spans="1:6" ht="174" customHeight="1" x14ac:dyDescent="0.25">
      <c r="A12" s="138"/>
      <c r="B12" s="94" t="s">
        <v>101</v>
      </c>
      <c r="C12" s="435" t="str">
        <f>IF(B12="5. CATASTROFICO",+Hoja3!$C$28,IF(B12="4. MAYOR",+Hoja3!$C$29,IF(B12="3. MODERADO",+Hoja3!$C$30,IF(B12="2. MENOR",+Hoja3!$C$31,IF(B12="1. INSIGNIFICANTE",Hoja3!$C$32," ")))))</f>
        <v xml:space="preserve"> </v>
      </c>
      <c r="D12" s="435"/>
      <c r="E12" s="439" t="str">
        <f>IF(B12="5. CATASTROFICO",+Hoja3!$B$28,IF(B12="4. MAYOR",+Hoja3!$B$29,IF(B12="3. MODERADO",+Hoja3!$B$30,IF(B12="2. MENOR",+Hoja3!$B$31,IF(B12="1. INSIGNIFICANTE",Hoja3!$B$32," ")))))</f>
        <v xml:space="preserve"> </v>
      </c>
      <c r="F12" s="440"/>
    </row>
    <row r="13" spans="1:6" ht="174" customHeight="1" x14ac:dyDescent="0.25">
      <c r="A13" s="65"/>
      <c r="B13" s="94" t="s">
        <v>101</v>
      </c>
      <c r="C13" s="435" t="str">
        <f>IF(B13="5. CATASTROFICO",+Hoja3!$C$28,IF(B13="4. MAYOR",+Hoja3!$C$29,IF(B13="3. MODERADO",+Hoja3!$C$30,IF(B13="2. MENOR",+Hoja3!$C$31,IF(B13="1. INSIGNIFICANTE",Hoja3!$C$32," ")))))</f>
        <v xml:space="preserve"> </v>
      </c>
      <c r="D13" s="435"/>
      <c r="E13" s="439" t="str">
        <f>IF(B13="5. CATASTROFICO",+Hoja3!$B$28,IF(B13="4. MAYOR",+Hoja3!$B$29,IF(B13="3. MODERADO",+Hoja3!$B$30,IF(B13="2. MENOR",+Hoja3!$B$31,IF(B13="1. INSIGNIFICANTE",Hoja3!$B$32," ")))))</f>
        <v xml:space="preserve"> </v>
      </c>
      <c r="F13" s="440"/>
    </row>
    <row r="14" spans="1:6" ht="174" customHeight="1" x14ac:dyDescent="0.25">
      <c r="A14" s="65"/>
      <c r="B14" s="94" t="s">
        <v>101</v>
      </c>
      <c r="C14" s="435" t="str">
        <f>IF(B14="5. CATASTROFICO",+Hoja3!$C$28,IF(B14="4. MAYOR",+Hoja3!$C$29,IF(B14="3. MODERADO",+Hoja3!$C$30,IF(B14="2. MENOR",+Hoja3!$C$31,IF(B14="1. INSIGNIFICANTE",Hoja3!$C$32," ")))))</f>
        <v xml:space="preserve"> </v>
      </c>
      <c r="D14" s="435"/>
      <c r="E14" s="439" t="str">
        <f>IF(B14="5. CATASTROFICO",+Hoja3!$B$28,IF(B14="4. MAYOR",+Hoja3!$B$29,IF(B14="3. MODERADO",+Hoja3!$B$30,IF(B14="2. MENOR",+Hoja3!$B$31,IF(B14="1. INSIGNIFICANTE",Hoja3!$B$32," ")))))</f>
        <v xml:space="preserve"> </v>
      </c>
      <c r="F14" s="440"/>
    </row>
    <row r="15" spans="1:6" ht="174" customHeight="1" x14ac:dyDescent="0.25">
      <c r="A15" s="65"/>
      <c r="B15" s="94" t="s">
        <v>101</v>
      </c>
      <c r="C15" s="435" t="str">
        <f>IF(B15="5. CATASTROFICO",+Hoja3!$C$28,IF(B15="4. MAYOR",+Hoja3!$C$29,IF(B15="3. MODERADO",+Hoja3!$C$30,IF(B15="2. MENOR",+Hoja3!$C$31,IF(B15="1. INSIGNIFICANTE",Hoja3!$C$32," ")))))</f>
        <v xml:space="preserve"> </v>
      </c>
      <c r="D15" s="435"/>
      <c r="E15" s="439" t="str">
        <f>IF(B15="5. CATASTROFICO",+Hoja3!$B$28,IF(B15="4. MAYOR",+Hoja3!$B$29,IF(B15="3. MODERADO",+Hoja3!$B$30,IF(B15="2. MENOR",+Hoja3!$B$31,IF(B15="1. INSIGNIFICANTE",Hoja3!$B$32," ")))))</f>
        <v xml:space="preserve"> </v>
      </c>
      <c r="F15" s="440"/>
    </row>
    <row r="16" spans="1:6" ht="174" customHeight="1" x14ac:dyDescent="0.25">
      <c r="A16" s="65"/>
      <c r="B16" s="94" t="s">
        <v>101</v>
      </c>
      <c r="C16" s="435" t="str">
        <f>IF(B16="5. CATASTROFICO",+Hoja3!$C$28,IF(B16="4. MAYOR",+Hoja3!$C$29,IF(B16="3. MODERADO",+Hoja3!$C$30,IF(B16="2. MENOR",+Hoja3!$C$31,IF(B16="1. INSIGNIFICANTE",Hoja3!$C$32," ")))))</f>
        <v xml:space="preserve"> </v>
      </c>
      <c r="D16" s="435"/>
      <c r="E16" s="439" t="str">
        <f>IF(B16="5. CATASTROFICO",+Hoja3!$B$28,IF(B16="4. MAYOR",+Hoja3!$B$29,IF(B16="3. MODERADO",+Hoja3!$B$30,IF(B16="2. MENOR",+Hoja3!$B$31,IF(B16="1. INSIGNIFICANTE",Hoja3!$B$32," ")))))</f>
        <v xml:space="preserve"> </v>
      </c>
      <c r="F16" s="440"/>
    </row>
    <row r="17" spans="1:6" ht="174" customHeight="1" x14ac:dyDescent="0.25">
      <c r="A17" s="65"/>
      <c r="B17" s="94" t="s">
        <v>101</v>
      </c>
      <c r="C17" s="435" t="str">
        <f>IF(B17="5. CATASTROFICO",+Hoja3!$C$28,IF(B17="4. MAYOR",+Hoja3!$C$29,IF(B17="3. MODERADO",+Hoja3!$C$30,IF(B17="2. MENOR",+Hoja3!$C$31,IF(B17="1. INSIGNIFICANTE",Hoja3!$C$32," ")))))</f>
        <v xml:space="preserve"> </v>
      </c>
      <c r="D17" s="435"/>
      <c r="E17" s="439" t="str">
        <f>IF(B17="5. CATASTROFICO",+Hoja3!$B$28,IF(B17="4. MAYOR",+Hoja3!$B$29,IF(B17="3. MODERADO",+Hoja3!$B$30,IF(B17="2. MENOR",+Hoja3!$B$31,IF(B17="1. INSIGNIFICANTE",Hoja3!$B$32," ")))))</f>
        <v xml:space="preserve"> </v>
      </c>
      <c r="F17" s="440"/>
    </row>
    <row r="18" spans="1:6" ht="174" customHeight="1" thickBot="1" x14ac:dyDescent="0.3">
      <c r="A18" s="66"/>
      <c r="B18" s="102" t="s">
        <v>101</v>
      </c>
      <c r="C18" s="436" t="str">
        <f>IF(B18="5. CATASTROFICO",+Hoja3!$C$28,IF(B18="4. MAYOR",+Hoja3!$C$29,IF(B18="3. MODERADO",+Hoja3!$C$30,IF(B18="2. MENOR",+Hoja3!$C$31,IF(B18="1. INSIGNIFICANTE",Hoja3!$C$32," ")))))</f>
        <v xml:space="preserve"> </v>
      </c>
      <c r="D18" s="436"/>
      <c r="E18" s="437" t="str">
        <f>IF(B18="5. CATASTROFICO",+Hoja3!$B$28,IF(B18="4. MAYOR",+Hoja3!$B$29,IF(B18="3. MODERADO",+Hoja3!$B$30,IF(B18="2. MENOR",+Hoja3!$B$31,IF(B18="1. INSIGNIFICANTE",Hoja3!$B$32," ")))))</f>
        <v xml:space="preserve"> </v>
      </c>
      <c r="F18" s="438"/>
    </row>
  </sheetData>
  <mergeCells count="27">
    <mergeCell ref="B1:D2"/>
    <mergeCell ref="B3:D4"/>
    <mergeCell ref="A1:A4"/>
    <mergeCell ref="B7:F7"/>
    <mergeCell ref="C12:D12"/>
    <mergeCell ref="E12:F12"/>
    <mergeCell ref="C11:D11"/>
    <mergeCell ref="E11:F11"/>
    <mergeCell ref="B6:F6"/>
    <mergeCell ref="B9:B10"/>
    <mergeCell ref="C9:F9"/>
    <mergeCell ref="C10:D10"/>
    <mergeCell ref="E10:F10"/>
    <mergeCell ref="F1:F4"/>
    <mergeCell ref="A9:A10"/>
    <mergeCell ref="C13:D13"/>
    <mergeCell ref="C18:D18"/>
    <mergeCell ref="E18:F18"/>
    <mergeCell ref="E13:F13"/>
    <mergeCell ref="C14:D14"/>
    <mergeCell ref="E14:F14"/>
    <mergeCell ref="C15:D15"/>
    <mergeCell ref="E15:F15"/>
    <mergeCell ref="C16:D16"/>
    <mergeCell ref="E16:F16"/>
    <mergeCell ref="C17:D17"/>
    <mergeCell ref="E17:F17"/>
  </mergeCell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Hoja3!$A$20:$A$25</xm:f>
          </x14:formula1>
          <xm:sqref>B11:B18</xm:sqref>
        </x14:dataValidation>
      </x14:dataValidations>
    </ex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122"/>
  <sheetViews>
    <sheetView zoomScale="110" zoomScaleNormal="110" zoomScalePageLayoutView="110" workbookViewId="0">
      <selection activeCell="E29" sqref="E29"/>
    </sheetView>
  </sheetViews>
  <sheetFormatPr baseColWidth="10" defaultColWidth="11.42578125" defaultRowHeight="15" x14ac:dyDescent="0.25"/>
  <cols>
    <col min="1" max="1" width="34" customWidth="1"/>
    <col min="2" max="2" width="91" customWidth="1"/>
    <col min="3" max="3" width="16.42578125" customWidth="1"/>
    <col min="4" max="4" width="10.28515625" customWidth="1"/>
    <col min="5" max="5" width="8.28515625" customWidth="1"/>
    <col min="6" max="6" width="15" customWidth="1"/>
  </cols>
  <sheetData>
    <row r="1" spans="1:6" ht="22.5" customHeight="1" x14ac:dyDescent="0.25">
      <c r="A1" s="457"/>
      <c r="B1" s="264" t="s">
        <v>0</v>
      </c>
      <c r="C1" s="471" t="s">
        <v>93</v>
      </c>
      <c r="D1" s="471"/>
      <c r="E1" s="471"/>
      <c r="F1" s="474"/>
    </row>
    <row r="2" spans="1:6" ht="15.75" customHeight="1" x14ac:dyDescent="0.25">
      <c r="A2" s="458"/>
      <c r="B2" s="265"/>
      <c r="C2" s="472" t="s">
        <v>2</v>
      </c>
      <c r="D2" s="472"/>
      <c r="E2" s="472"/>
      <c r="F2" s="475"/>
    </row>
    <row r="3" spans="1:6" ht="15" customHeight="1" x14ac:dyDescent="0.25">
      <c r="A3" s="458"/>
      <c r="B3" s="265" t="s">
        <v>102</v>
      </c>
      <c r="C3" s="472" t="s">
        <v>95</v>
      </c>
      <c r="D3" s="472"/>
      <c r="E3" s="472"/>
      <c r="F3" s="475"/>
    </row>
    <row r="4" spans="1:6" ht="15.75" customHeight="1" thickBot="1" x14ac:dyDescent="0.3">
      <c r="A4" s="459"/>
      <c r="B4" s="266"/>
      <c r="C4" s="473" t="s">
        <v>5</v>
      </c>
      <c r="D4" s="473"/>
      <c r="E4" s="473"/>
      <c r="F4" s="476"/>
    </row>
    <row r="6" spans="1:6" ht="33" customHeight="1" x14ac:dyDescent="0.25">
      <c r="A6" s="100" t="s">
        <v>7</v>
      </c>
      <c r="B6" s="460" t="str">
        <f>+CONTEXTO!B7</f>
        <v>GESTIÓN DEL SERVICIO Y ATENCIÓN AL CIUDADANO</v>
      </c>
      <c r="C6" s="461"/>
      <c r="D6" s="461"/>
      <c r="E6" s="461"/>
      <c r="F6" s="461"/>
    </row>
    <row r="7" spans="1:6" ht="60.75" customHeight="1" x14ac:dyDescent="0.25">
      <c r="A7" s="101" t="s">
        <v>8</v>
      </c>
      <c r="B7" s="462" t="str">
        <f>+CONTEXTO!B8</f>
        <v>ATENDER, ORIENTAR Y EVALUAR CONTINUAMENTE DE MANERA EFICIENTE, EFICAZ Y EFECTIVA, LAS DIFERENTES SOLICITUDES DE LA CIUDADANÍA, EN EL MARCO DE SUS REQUISITOS Y NECESIDADES, CON EL FIN DE ALCANZAR UN GRADO DE SATISFACCIÓN DEL CIUDADANO NO MENOR DEL 90%, FRENTE A LOS SERVICIOS Y LA ATENCIÓN PRESTADA EN LA ADMINISTRACIÓN MUNICIPAL.</v>
      </c>
      <c r="C7" s="463"/>
      <c r="D7" s="463"/>
      <c r="E7" s="463"/>
      <c r="F7" s="463"/>
    </row>
    <row r="8" spans="1:6" x14ac:dyDescent="0.25">
      <c r="A8" s="464"/>
      <c r="B8" s="464"/>
      <c r="C8" s="464"/>
      <c r="D8" s="464"/>
      <c r="E8" s="464"/>
      <c r="F8" s="464"/>
    </row>
    <row r="9" spans="1:6" ht="34.5" customHeight="1" x14ac:dyDescent="0.25">
      <c r="A9" s="456" t="s">
        <v>103</v>
      </c>
      <c r="B9" s="456" t="s">
        <v>104</v>
      </c>
      <c r="C9" s="456"/>
      <c r="D9" s="478" t="s">
        <v>105</v>
      </c>
      <c r="E9" s="478"/>
      <c r="F9" s="478" t="s">
        <v>106</v>
      </c>
    </row>
    <row r="10" spans="1:6" ht="21" customHeight="1" x14ac:dyDescent="0.25">
      <c r="A10" s="456"/>
      <c r="B10" s="456"/>
      <c r="C10" s="456"/>
      <c r="D10" s="104" t="s">
        <v>107</v>
      </c>
      <c r="E10" s="104" t="s">
        <v>108</v>
      </c>
      <c r="F10" s="478"/>
    </row>
    <row r="11" spans="1:6" ht="26.25" customHeight="1" x14ac:dyDescent="0.25">
      <c r="A11" s="465">
        <f>+(PROBABILIDAD!A13)</f>
        <v>0</v>
      </c>
      <c r="B11" s="477" t="s">
        <v>109</v>
      </c>
      <c r="C11" s="477"/>
      <c r="D11" s="136"/>
      <c r="E11" s="136"/>
      <c r="F11" s="466" t="str">
        <f>IF(D26="X","CATASTROFICO",IF(AND(D30&gt;0,D30&lt;=5),"MODERADO",IF(AND(D30&gt;=6,D30&lt;=11),"MAYOR",IF(AND(D30&gt;=12,D30&lt;=19),"CATASTROFICO"," "))))</f>
        <v xml:space="preserve"> </v>
      </c>
    </row>
    <row r="12" spans="1:6" ht="26.25" customHeight="1" x14ac:dyDescent="0.25">
      <c r="A12" s="465"/>
      <c r="B12" s="477" t="s">
        <v>110</v>
      </c>
      <c r="C12" s="477"/>
      <c r="D12" s="136"/>
      <c r="E12" s="136"/>
      <c r="F12" s="467"/>
    </row>
    <row r="13" spans="1:6" ht="26.25" customHeight="1" x14ac:dyDescent="0.25">
      <c r="A13" s="465"/>
      <c r="B13" s="477" t="s">
        <v>111</v>
      </c>
      <c r="C13" s="477"/>
      <c r="D13" s="136"/>
      <c r="E13" s="136"/>
      <c r="F13" s="467"/>
    </row>
    <row r="14" spans="1:6" ht="26.25" customHeight="1" x14ac:dyDescent="0.25">
      <c r="A14" s="465"/>
      <c r="B14" s="477" t="s">
        <v>112</v>
      </c>
      <c r="C14" s="477"/>
      <c r="D14" s="136"/>
      <c r="E14" s="136"/>
      <c r="F14" s="467"/>
    </row>
    <row r="15" spans="1:6" ht="26.25" customHeight="1" x14ac:dyDescent="0.25">
      <c r="A15" s="465"/>
      <c r="B15" s="477" t="s">
        <v>113</v>
      </c>
      <c r="C15" s="477"/>
      <c r="D15" s="136"/>
      <c r="E15" s="136"/>
      <c r="F15" s="467"/>
    </row>
    <row r="16" spans="1:6" ht="26.25" customHeight="1" x14ac:dyDescent="0.25">
      <c r="A16" s="465"/>
      <c r="B16" s="477" t="s">
        <v>114</v>
      </c>
      <c r="C16" s="477"/>
      <c r="D16" s="136"/>
      <c r="E16" s="136"/>
      <c r="F16" s="467"/>
    </row>
    <row r="17" spans="1:6" ht="26.25" customHeight="1" x14ac:dyDescent="0.25">
      <c r="A17" s="465"/>
      <c r="B17" s="477" t="s">
        <v>115</v>
      </c>
      <c r="C17" s="477"/>
      <c r="D17" s="136"/>
      <c r="E17" s="136"/>
      <c r="F17" s="467"/>
    </row>
    <row r="18" spans="1:6" ht="33" customHeight="1" x14ac:dyDescent="0.25">
      <c r="A18" s="465"/>
      <c r="B18" s="477" t="s">
        <v>116</v>
      </c>
      <c r="C18" s="477"/>
      <c r="D18" s="136"/>
      <c r="E18" s="136"/>
      <c r="F18" s="467"/>
    </row>
    <row r="19" spans="1:6" ht="26.25" customHeight="1" x14ac:dyDescent="0.25">
      <c r="A19" s="465"/>
      <c r="B19" s="477" t="s">
        <v>117</v>
      </c>
      <c r="C19" s="477"/>
      <c r="D19" s="136"/>
      <c r="E19" s="136"/>
      <c r="F19" s="467"/>
    </row>
    <row r="20" spans="1:6" ht="26.25" customHeight="1" x14ac:dyDescent="0.25">
      <c r="A20" s="465"/>
      <c r="B20" s="477" t="s">
        <v>118</v>
      </c>
      <c r="C20" s="477"/>
      <c r="D20" s="136"/>
      <c r="E20" s="136"/>
      <c r="F20" s="467"/>
    </row>
    <row r="21" spans="1:6" ht="26.25" customHeight="1" x14ac:dyDescent="0.25">
      <c r="A21" s="465"/>
      <c r="B21" s="477" t="s">
        <v>119</v>
      </c>
      <c r="C21" s="477"/>
      <c r="D21" s="136"/>
      <c r="E21" s="136"/>
      <c r="F21" s="467"/>
    </row>
    <row r="22" spans="1:6" ht="26.25" customHeight="1" x14ac:dyDescent="0.25">
      <c r="A22" s="465"/>
      <c r="B22" s="477" t="s">
        <v>120</v>
      </c>
      <c r="C22" s="477"/>
      <c r="D22" s="136"/>
      <c r="E22" s="136"/>
      <c r="F22" s="467"/>
    </row>
    <row r="23" spans="1:6" ht="26.25" customHeight="1" x14ac:dyDescent="0.25">
      <c r="A23" s="465"/>
      <c r="B23" s="477" t="s">
        <v>121</v>
      </c>
      <c r="C23" s="477"/>
      <c r="D23" s="136"/>
      <c r="E23" s="136"/>
      <c r="F23" s="467"/>
    </row>
    <row r="24" spans="1:6" ht="26.25" customHeight="1" x14ac:dyDescent="0.25">
      <c r="A24" s="465"/>
      <c r="B24" s="477" t="s">
        <v>122</v>
      </c>
      <c r="C24" s="477"/>
      <c r="D24" s="136"/>
      <c r="E24" s="136"/>
      <c r="F24" s="467"/>
    </row>
    <row r="25" spans="1:6" ht="26.25" customHeight="1" x14ac:dyDescent="0.25">
      <c r="A25" s="465"/>
      <c r="B25" s="477" t="s">
        <v>123</v>
      </c>
      <c r="C25" s="477"/>
      <c r="D25" s="136"/>
      <c r="E25" s="136"/>
      <c r="F25" s="467"/>
    </row>
    <row r="26" spans="1:6" ht="26.25" customHeight="1" x14ac:dyDescent="0.25">
      <c r="A26" s="465"/>
      <c r="B26" s="477" t="s">
        <v>124</v>
      </c>
      <c r="C26" s="477"/>
      <c r="D26" s="136"/>
      <c r="E26" s="136"/>
      <c r="F26" s="467"/>
    </row>
    <row r="27" spans="1:6" ht="26.25" customHeight="1" x14ac:dyDescent="0.25">
      <c r="A27" s="465"/>
      <c r="B27" s="477" t="s">
        <v>125</v>
      </c>
      <c r="C27" s="477"/>
      <c r="D27" s="136"/>
      <c r="E27" s="136"/>
      <c r="F27" s="467"/>
    </row>
    <row r="28" spans="1:6" ht="26.25" customHeight="1" x14ac:dyDescent="0.25">
      <c r="A28" s="465"/>
      <c r="B28" s="477" t="s">
        <v>126</v>
      </c>
      <c r="C28" s="477"/>
      <c r="D28" s="136"/>
      <c r="E28" s="136"/>
      <c r="F28" s="467"/>
    </row>
    <row r="29" spans="1:6" ht="26.25" customHeight="1" x14ac:dyDescent="0.25">
      <c r="A29" s="465"/>
      <c r="B29" s="477" t="s">
        <v>127</v>
      </c>
      <c r="C29" s="477"/>
      <c r="D29" s="136"/>
      <c r="E29" s="136"/>
      <c r="F29" s="467"/>
    </row>
    <row r="30" spans="1:6" ht="15.75" x14ac:dyDescent="0.25">
      <c r="A30" s="465"/>
      <c r="B30" s="469" t="s">
        <v>60</v>
      </c>
      <c r="C30" s="470"/>
      <c r="D30" s="107">
        <f>+Hoja3!B54</f>
        <v>0</v>
      </c>
      <c r="E30" s="106"/>
      <c r="F30" s="468"/>
    </row>
    <row r="31" spans="1:6" ht="15.75" customHeight="1" x14ac:dyDescent="0.25">
      <c r="A31" s="479"/>
      <c r="B31" s="480"/>
      <c r="C31" s="480"/>
      <c r="D31" s="480"/>
      <c r="E31" s="480"/>
      <c r="F31" s="481"/>
    </row>
    <row r="32" spans="1:6" ht="34.5" customHeight="1" x14ac:dyDescent="0.25">
      <c r="A32" s="456" t="s">
        <v>103</v>
      </c>
      <c r="B32" s="456" t="s">
        <v>104</v>
      </c>
      <c r="C32" s="456"/>
      <c r="D32" s="478" t="s">
        <v>105</v>
      </c>
      <c r="E32" s="478"/>
      <c r="F32" s="478" t="s">
        <v>106</v>
      </c>
    </row>
    <row r="33" spans="1:6" ht="21" customHeight="1" x14ac:dyDescent="0.25">
      <c r="A33" s="456"/>
      <c r="B33" s="456"/>
      <c r="C33" s="456"/>
      <c r="D33" s="104" t="s">
        <v>107</v>
      </c>
      <c r="E33" s="104" t="s">
        <v>108</v>
      </c>
      <c r="F33" s="478"/>
    </row>
    <row r="34" spans="1:6" ht="26.25" customHeight="1" x14ac:dyDescent="0.25">
      <c r="A34" s="465"/>
      <c r="B34" s="477" t="s">
        <v>109</v>
      </c>
      <c r="C34" s="477"/>
      <c r="D34" s="136"/>
      <c r="E34" s="136"/>
      <c r="F34" s="359" t="str">
        <f>IF(D49="X","CATASTROFICO",IF(AND(D53&gt;0,D53&lt;=5),"MODERADO",IF(AND(D53&gt;=6,D53&lt;=11),"MAYOR",IF(AND(D53&gt;=12,D53&lt;=19),"CATASTROFICO"," "))))</f>
        <v xml:space="preserve"> </v>
      </c>
    </row>
    <row r="35" spans="1:6" ht="26.25" customHeight="1" x14ac:dyDescent="0.25">
      <c r="A35" s="465"/>
      <c r="B35" s="477" t="s">
        <v>110</v>
      </c>
      <c r="C35" s="477"/>
      <c r="D35" s="136"/>
      <c r="E35" s="136"/>
      <c r="F35" s="359"/>
    </row>
    <row r="36" spans="1:6" ht="26.25" customHeight="1" x14ac:dyDescent="0.25">
      <c r="A36" s="465"/>
      <c r="B36" s="477" t="s">
        <v>111</v>
      </c>
      <c r="C36" s="477"/>
      <c r="D36" s="136"/>
      <c r="E36" s="136"/>
      <c r="F36" s="359"/>
    </row>
    <row r="37" spans="1:6" ht="26.25" customHeight="1" x14ac:dyDescent="0.25">
      <c r="A37" s="465"/>
      <c r="B37" s="477" t="s">
        <v>112</v>
      </c>
      <c r="C37" s="477"/>
      <c r="D37" s="136"/>
      <c r="E37" s="136"/>
      <c r="F37" s="359"/>
    </row>
    <row r="38" spans="1:6" ht="26.25" customHeight="1" x14ac:dyDescent="0.25">
      <c r="A38" s="465"/>
      <c r="B38" s="477" t="s">
        <v>113</v>
      </c>
      <c r="C38" s="477"/>
      <c r="D38" s="136"/>
      <c r="E38" s="136"/>
      <c r="F38" s="359"/>
    </row>
    <row r="39" spans="1:6" ht="26.25" customHeight="1" x14ac:dyDescent="0.25">
      <c r="A39" s="465"/>
      <c r="B39" s="477" t="s">
        <v>114</v>
      </c>
      <c r="C39" s="477"/>
      <c r="D39" s="136"/>
      <c r="E39" s="136"/>
      <c r="F39" s="359"/>
    </row>
    <row r="40" spans="1:6" ht="26.25" customHeight="1" x14ac:dyDescent="0.25">
      <c r="A40" s="465"/>
      <c r="B40" s="477" t="s">
        <v>115</v>
      </c>
      <c r="C40" s="477"/>
      <c r="D40" s="136"/>
      <c r="E40" s="136"/>
      <c r="F40" s="359"/>
    </row>
    <row r="41" spans="1:6" ht="33" customHeight="1" x14ac:dyDescent="0.25">
      <c r="A41" s="465"/>
      <c r="B41" s="477" t="s">
        <v>116</v>
      </c>
      <c r="C41" s="477"/>
      <c r="D41" s="136"/>
      <c r="E41" s="136"/>
      <c r="F41" s="359"/>
    </row>
    <row r="42" spans="1:6" ht="26.25" customHeight="1" x14ac:dyDescent="0.25">
      <c r="A42" s="465"/>
      <c r="B42" s="477" t="s">
        <v>117</v>
      </c>
      <c r="C42" s="477"/>
      <c r="D42" s="136"/>
      <c r="E42" s="136"/>
      <c r="F42" s="359"/>
    </row>
    <row r="43" spans="1:6" ht="26.25" customHeight="1" x14ac:dyDescent="0.25">
      <c r="A43" s="465"/>
      <c r="B43" s="477" t="s">
        <v>118</v>
      </c>
      <c r="C43" s="477"/>
      <c r="D43" s="136"/>
      <c r="E43" s="136"/>
      <c r="F43" s="359"/>
    </row>
    <row r="44" spans="1:6" ht="26.25" customHeight="1" x14ac:dyDescent="0.25">
      <c r="A44" s="465"/>
      <c r="B44" s="477" t="s">
        <v>119</v>
      </c>
      <c r="C44" s="477"/>
      <c r="D44" s="136"/>
      <c r="E44" s="136"/>
      <c r="F44" s="359"/>
    </row>
    <row r="45" spans="1:6" ht="26.25" customHeight="1" x14ac:dyDescent="0.25">
      <c r="A45" s="465"/>
      <c r="B45" s="477" t="s">
        <v>120</v>
      </c>
      <c r="C45" s="477"/>
      <c r="D45" s="139"/>
      <c r="E45" s="139"/>
      <c r="F45" s="359"/>
    </row>
    <row r="46" spans="1:6" ht="26.25" customHeight="1" x14ac:dyDescent="0.25">
      <c r="A46" s="465"/>
      <c r="B46" s="477" t="s">
        <v>121</v>
      </c>
      <c r="C46" s="477"/>
      <c r="D46" s="139"/>
      <c r="E46" s="139"/>
      <c r="F46" s="359"/>
    </row>
    <row r="47" spans="1:6" ht="26.25" customHeight="1" x14ac:dyDescent="0.25">
      <c r="A47" s="465"/>
      <c r="B47" s="477" t="s">
        <v>122</v>
      </c>
      <c r="C47" s="477"/>
      <c r="D47" s="139"/>
      <c r="E47" s="139"/>
      <c r="F47" s="359"/>
    </row>
    <row r="48" spans="1:6" ht="26.25" customHeight="1" x14ac:dyDescent="0.25">
      <c r="A48" s="465"/>
      <c r="B48" s="477" t="s">
        <v>123</v>
      </c>
      <c r="C48" s="477"/>
      <c r="D48" s="139"/>
      <c r="E48" s="139"/>
      <c r="F48" s="359"/>
    </row>
    <row r="49" spans="1:6" ht="26.25" customHeight="1" x14ac:dyDescent="0.25">
      <c r="A49" s="465"/>
      <c r="B49" s="477" t="s">
        <v>124</v>
      </c>
      <c r="C49" s="477"/>
      <c r="D49" s="139"/>
      <c r="E49" s="139"/>
      <c r="F49" s="359"/>
    </row>
    <row r="50" spans="1:6" ht="26.25" customHeight="1" x14ac:dyDescent="0.25">
      <c r="A50" s="465"/>
      <c r="B50" s="477" t="s">
        <v>125</v>
      </c>
      <c r="C50" s="477"/>
      <c r="D50" s="139"/>
      <c r="E50" s="139"/>
      <c r="F50" s="359"/>
    </row>
    <row r="51" spans="1:6" ht="26.25" customHeight="1" x14ac:dyDescent="0.25">
      <c r="A51" s="465"/>
      <c r="B51" s="477" t="s">
        <v>126</v>
      </c>
      <c r="C51" s="477"/>
      <c r="D51" s="139"/>
      <c r="E51" s="139"/>
      <c r="F51" s="359"/>
    </row>
    <row r="52" spans="1:6" ht="26.25" customHeight="1" x14ac:dyDescent="0.25">
      <c r="A52" s="465"/>
      <c r="B52" s="477" t="s">
        <v>127</v>
      </c>
      <c r="C52" s="477"/>
      <c r="D52" s="139"/>
      <c r="E52" s="139"/>
      <c r="F52" s="359"/>
    </row>
    <row r="53" spans="1:6" ht="15.75" x14ac:dyDescent="0.25">
      <c r="A53" s="465"/>
      <c r="B53" s="469" t="s">
        <v>60</v>
      </c>
      <c r="C53" s="470"/>
      <c r="D53" s="107">
        <f>+Hoja3!B77</f>
        <v>0</v>
      </c>
      <c r="E53" s="106"/>
      <c r="F53" s="359"/>
    </row>
    <row r="55" spans="1:6" ht="34.5" customHeight="1" x14ac:dyDescent="0.25">
      <c r="A55" s="456" t="s">
        <v>103</v>
      </c>
      <c r="B55" s="456" t="s">
        <v>104</v>
      </c>
      <c r="C55" s="456"/>
      <c r="D55" s="478" t="s">
        <v>105</v>
      </c>
      <c r="E55" s="478"/>
      <c r="F55" s="478" t="s">
        <v>106</v>
      </c>
    </row>
    <row r="56" spans="1:6" ht="21" customHeight="1" x14ac:dyDescent="0.25">
      <c r="A56" s="456"/>
      <c r="B56" s="456"/>
      <c r="C56" s="456"/>
      <c r="D56" s="104" t="s">
        <v>107</v>
      </c>
      <c r="E56" s="104" t="s">
        <v>108</v>
      </c>
      <c r="F56" s="478"/>
    </row>
    <row r="57" spans="1:6" ht="26.25" customHeight="1" x14ac:dyDescent="0.25">
      <c r="A57" s="482"/>
      <c r="B57" s="477" t="s">
        <v>109</v>
      </c>
      <c r="C57" s="477"/>
      <c r="D57" s="105"/>
      <c r="E57" s="105"/>
      <c r="F57" s="359" t="str">
        <f>IF(D72="X","CATASTROFICO",IF(AND(D76&gt;0,D76&lt;=5),"MODERADO",IF(AND(D76&gt;=6,D76&lt;=11),"MAYOR",IF(AND(D76&gt;=12,D76&lt;=19),"CATASTROFICO"," "))))</f>
        <v xml:space="preserve"> </v>
      </c>
    </row>
    <row r="58" spans="1:6" ht="26.25" customHeight="1" x14ac:dyDescent="0.25">
      <c r="A58" s="482"/>
      <c r="B58" s="477" t="s">
        <v>110</v>
      </c>
      <c r="C58" s="477"/>
      <c r="D58" s="105"/>
      <c r="E58" s="105"/>
      <c r="F58" s="359"/>
    </row>
    <row r="59" spans="1:6" ht="26.25" customHeight="1" x14ac:dyDescent="0.25">
      <c r="A59" s="482"/>
      <c r="B59" s="477" t="s">
        <v>111</v>
      </c>
      <c r="C59" s="477"/>
      <c r="D59" s="105"/>
      <c r="E59" s="105"/>
      <c r="F59" s="359"/>
    </row>
    <row r="60" spans="1:6" ht="26.25" customHeight="1" x14ac:dyDescent="0.25">
      <c r="A60" s="482"/>
      <c r="B60" s="477" t="s">
        <v>112</v>
      </c>
      <c r="C60" s="477"/>
      <c r="D60" s="105"/>
      <c r="E60" s="105"/>
      <c r="F60" s="359"/>
    </row>
    <row r="61" spans="1:6" ht="26.25" customHeight="1" x14ac:dyDescent="0.25">
      <c r="A61" s="482"/>
      <c r="B61" s="477" t="s">
        <v>113</v>
      </c>
      <c r="C61" s="477"/>
      <c r="D61" s="105"/>
      <c r="E61" s="105"/>
      <c r="F61" s="359"/>
    </row>
    <row r="62" spans="1:6" ht="26.25" customHeight="1" x14ac:dyDescent="0.25">
      <c r="A62" s="482"/>
      <c r="B62" s="477" t="s">
        <v>114</v>
      </c>
      <c r="C62" s="477"/>
      <c r="D62" s="105"/>
      <c r="E62" s="105"/>
      <c r="F62" s="359"/>
    </row>
    <row r="63" spans="1:6" ht="26.25" customHeight="1" x14ac:dyDescent="0.25">
      <c r="A63" s="482"/>
      <c r="B63" s="477" t="s">
        <v>115</v>
      </c>
      <c r="C63" s="477"/>
      <c r="D63" s="105"/>
      <c r="E63" s="105"/>
      <c r="F63" s="359"/>
    </row>
    <row r="64" spans="1:6" ht="26.25" customHeight="1" x14ac:dyDescent="0.25">
      <c r="A64" s="482"/>
      <c r="B64" s="477" t="s">
        <v>116</v>
      </c>
      <c r="C64" s="477"/>
      <c r="D64" s="105"/>
      <c r="E64" s="105"/>
      <c r="F64" s="359"/>
    </row>
    <row r="65" spans="1:6" ht="26.25" customHeight="1" x14ac:dyDescent="0.25">
      <c r="A65" s="482"/>
      <c r="B65" s="477" t="s">
        <v>117</v>
      </c>
      <c r="C65" s="477"/>
      <c r="D65" s="105"/>
      <c r="E65" s="105"/>
      <c r="F65" s="359"/>
    </row>
    <row r="66" spans="1:6" ht="26.25" customHeight="1" x14ac:dyDescent="0.25">
      <c r="A66" s="482"/>
      <c r="B66" s="477" t="s">
        <v>118</v>
      </c>
      <c r="C66" s="477"/>
      <c r="D66" s="105"/>
      <c r="E66" s="105"/>
      <c r="F66" s="359"/>
    </row>
    <row r="67" spans="1:6" ht="26.25" customHeight="1" x14ac:dyDescent="0.25">
      <c r="A67" s="482"/>
      <c r="B67" s="477" t="s">
        <v>119</v>
      </c>
      <c r="C67" s="477"/>
      <c r="D67" s="105"/>
      <c r="E67" s="105"/>
      <c r="F67" s="359"/>
    </row>
    <row r="68" spans="1:6" ht="26.25" customHeight="1" x14ac:dyDescent="0.25">
      <c r="A68" s="482"/>
      <c r="B68" s="477" t="s">
        <v>120</v>
      </c>
      <c r="C68" s="477"/>
      <c r="D68" s="105"/>
      <c r="E68" s="105"/>
      <c r="F68" s="359"/>
    </row>
    <row r="69" spans="1:6" ht="26.25" customHeight="1" x14ac:dyDescent="0.25">
      <c r="A69" s="482"/>
      <c r="B69" s="477" t="s">
        <v>121</v>
      </c>
      <c r="C69" s="477"/>
      <c r="D69" s="105"/>
      <c r="E69" s="105"/>
      <c r="F69" s="359"/>
    </row>
    <row r="70" spans="1:6" ht="26.25" customHeight="1" x14ac:dyDescent="0.25">
      <c r="A70" s="482"/>
      <c r="B70" s="477" t="s">
        <v>122</v>
      </c>
      <c r="C70" s="477"/>
      <c r="D70" s="105"/>
      <c r="E70" s="105"/>
      <c r="F70" s="359"/>
    </row>
    <row r="71" spans="1:6" ht="26.25" customHeight="1" x14ac:dyDescent="0.25">
      <c r="A71" s="482"/>
      <c r="B71" s="477" t="s">
        <v>123</v>
      </c>
      <c r="C71" s="477"/>
      <c r="D71" s="105"/>
      <c r="E71" s="105"/>
      <c r="F71" s="359"/>
    </row>
    <row r="72" spans="1:6" ht="26.25" customHeight="1" x14ac:dyDescent="0.25">
      <c r="A72" s="482"/>
      <c r="B72" s="477" t="s">
        <v>124</v>
      </c>
      <c r="C72" s="477"/>
      <c r="D72" s="105"/>
      <c r="E72" s="105"/>
      <c r="F72" s="359"/>
    </row>
    <row r="73" spans="1:6" ht="26.25" customHeight="1" x14ac:dyDescent="0.25">
      <c r="A73" s="482"/>
      <c r="B73" s="477" t="s">
        <v>125</v>
      </c>
      <c r="C73" s="477"/>
      <c r="D73" s="105"/>
      <c r="E73" s="105"/>
      <c r="F73" s="359"/>
    </row>
    <row r="74" spans="1:6" ht="26.25" customHeight="1" x14ac:dyDescent="0.25">
      <c r="A74" s="482"/>
      <c r="B74" s="477" t="s">
        <v>126</v>
      </c>
      <c r="C74" s="477"/>
      <c r="D74" s="105"/>
      <c r="E74" s="105"/>
      <c r="F74" s="359"/>
    </row>
    <row r="75" spans="1:6" ht="26.25" customHeight="1" x14ac:dyDescent="0.25">
      <c r="A75" s="482"/>
      <c r="B75" s="477" t="s">
        <v>127</v>
      </c>
      <c r="C75" s="477"/>
      <c r="D75" s="105"/>
      <c r="E75" s="105"/>
      <c r="F75" s="359"/>
    </row>
    <row r="76" spans="1:6" ht="15.75" x14ac:dyDescent="0.25">
      <c r="A76" s="482"/>
      <c r="B76" s="469" t="s">
        <v>60</v>
      </c>
      <c r="C76" s="470"/>
      <c r="D76" s="107">
        <f>+Hoja3!B100</f>
        <v>0</v>
      </c>
      <c r="E76" s="106"/>
      <c r="F76" s="359"/>
    </row>
    <row r="78" spans="1:6" ht="34.5" customHeight="1" x14ac:dyDescent="0.25">
      <c r="A78" s="456" t="s">
        <v>103</v>
      </c>
      <c r="B78" s="456" t="s">
        <v>104</v>
      </c>
      <c r="C78" s="456"/>
      <c r="D78" s="478" t="s">
        <v>105</v>
      </c>
      <c r="E78" s="478"/>
      <c r="F78" s="478" t="s">
        <v>106</v>
      </c>
    </row>
    <row r="79" spans="1:6" ht="21" customHeight="1" x14ac:dyDescent="0.25">
      <c r="A79" s="456"/>
      <c r="B79" s="456"/>
      <c r="C79" s="456"/>
      <c r="D79" s="104" t="s">
        <v>107</v>
      </c>
      <c r="E79" s="104" t="s">
        <v>108</v>
      </c>
      <c r="F79" s="478"/>
    </row>
    <row r="80" spans="1:6" ht="26.25" customHeight="1" x14ac:dyDescent="0.25">
      <c r="A80" s="482"/>
      <c r="B80" s="477" t="s">
        <v>109</v>
      </c>
      <c r="C80" s="477"/>
      <c r="D80" s="105"/>
      <c r="E80" s="105"/>
      <c r="F80" s="359" t="str">
        <f>IF(D95="X","CATASTROFICO",IF(AND(D99&gt;0,D99&lt;=5),"MODERADO",IF(AND(D99&gt;=6,D99&lt;=11),"MAYOR",IF(AND(D99&gt;=12,D99&lt;=19),"CATASTROFICO"," "))))</f>
        <v xml:space="preserve"> </v>
      </c>
    </row>
    <row r="81" spans="1:6" ht="26.25" customHeight="1" x14ac:dyDescent="0.25">
      <c r="A81" s="482"/>
      <c r="B81" s="477" t="s">
        <v>110</v>
      </c>
      <c r="C81" s="477"/>
      <c r="D81" s="105"/>
      <c r="E81" s="105"/>
      <c r="F81" s="359"/>
    </row>
    <row r="82" spans="1:6" ht="26.25" customHeight="1" x14ac:dyDescent="0.25">
      <c r="A82" s="482"/>
      <c r="B82" s="477" t="s">
        <v>111</v>
      </c>
      <c r="C82" s="477"/>
      <c r="D82" s="105"/>
      <c r="E82" s="105"/>
      <c r="F82" s="359"/>
    </row>
    <row r="83" spans="1:6" ht="26.25" customHeight="1" x14ac:dyDescent="0.25">
      <c r="A83" s="482"/>
      <c r="B83" s="477" t="s">
        <v>112</v>
      </c>
      <c r="C83" s="477"/>
      <c r="D83" s="105"/>
      <c r="E83" s="105"/>
      <c r="F83" s="359"/>
    </row>
    <row r="84" spans="1:6" ht="26.25" customHeight="1" x14ac:dyDescent="0.25">
      <c r="A84" s="482"/>
      <c r="B84" s="477" t="s">
        <v>113</v>
      </c>
      <c r="C84" s="477"/>
      <c r="D84" s="105"/>
      <c r="E84" s="105"/>
      <c r="F84" s="359"/>
    </row>
    <row r="85" spans="1:6" ht="26.25" customHeight="1" x14ac:dyDescent="0.25">
      <c r="A85" s="482"/>
      <c r="B85" s="477" t="s">
        <v>114</v>
      </c>
      <c r="C85" s="477"/>
      <c r="D85" s="105"/>
      <c r="E85" s="105"/>
      <c r="F85" s="359"/>
    </row>
    <row r="86" spans="1:6" ht="26.25" customHeight="1" x14ac:dyDescent="0.25">
      <c r="A86" s="482"/>
      <c r="B86" s="477" t="s">
        <v>115</v>
      </c>
      <c r="C86" s="477"/>
      <c r="D86" s="105"/>
      <c r="E86" s="105"/>
      <c r="F86" s="359"/>
    </row>
    <row r="87" spans="1:6" ht="26.25" customHeight="1" x14ac:dyDescent="0.25">
      <c r="A87" s="482"/>
      <c r="B87" s="477" t="s">
        <v>116</v>
      </c>
      <c r="C87" s="477"/>
      <c r="D87" s="105"/>
      <c r="E87" s="105"/>
      <c r="F87" s="359"/>
    </row>
    <row r="88" spans="1:6" ht="26.25" customHeight="1" x14ac:dyDescent="0.25">
      <c r="A88" s="482"/>
      <c r="B88" s="477" t="s">
        <v>117</v>
      </c>
      <c r="C88" s="477"/>
      <c r="D88" s="105"/>
      <c r="E88" s="105"/>
      <c r="F88" s="359"/>
    </row>
    <row r="89" spans="1:6" ht="26.25" customHeight="1" x14ac:dyDescent="0.25">
      <c r="A89" s="482"/>
      <c r="B89" s="477" t="s">
        <v>118</v>
      </c>
      <c r="C89" s="477"/>
      <c r="D89" s="105"/>
      <c r="E89" s="105"/>
      <c r="F89" s="359"/>
    </row>
    <row r="90" spans="1:6" ht="26.25" customHeight="1" x14ac:dyDescent="0.25">
      <c r="A90" s="482"/>
      <c r="B90" s="477" t="s">
        <v>119</v>
      </c>
      <c r="C90" s="477"/>
      <c r="D90" s="105"/>
      <c r="E90" s="105"/>
      <c r="F90" s="359"/>
    </row>
    <row r="91" spans="1:6" ht="26.25" customHeight="1" x14ac:dyDescent="0.25">
      <c r="A91" s="482"/>
      <c r="B91" s="477" t="s">
        <v>120</v>
      </c>
      <c r="C91" s="477"/>
      <c r="D91" s="105"/>
      <c r="E91" s="105"/>
      <c r="F91" s="359"/>
    </row>
    <row r="92" spans="1:6" ht="26.25" customHeight="1" x14ac:dyDescent="0.25">
      <c r="A92" s="482"/>
      <c r="B92" s="477" t="s">
        <v>121</v>
      </c>
      <c r="C92" s="477"/>
      <c r="D92" s="105"/>
      <c r="E92" s="105"/>
      <c r="F92" s="359"/>
    </row>
    <row r="93" spans="1:6" ht="26.25" customHeight="1" x14ac:dyDescent="0.25">
      <c r="A93" s="482"/>
      <c r="B93" s="477" t="s">
        <v>122</v>
      </c>
      <c r="C93" s="477"/>
      <c r="D93" s="105"/>
      <c r="E93" s="105"/>
      <c r="F93" s="359"/>
    </row>
    <row r="94" spans="1:6" ht="26.25" customHeight="1" x14ac:dyDescent="0.25">
      <c r="A94" s="482"/>
      <c r="B94" s="477" t="s">
        <v>123</v>
      </c>
      <c r="C94" s="477"/>
      <c r="D94" s="105"/>
      <c r="E94" s="105"/>
      <c r="F94" s="359"/>
    </row>
    <row r="95" spans="1:6" ht="26.25" customHeight="1" x14ac:dyDescent="0.25">
      <c r="A95" s="482"/>
      <c r="B95" s="477" t="s">
        <v>124</v>
      </c>
      <c r="C95" s="477"/>
      <c r="D95" s="105"/>
      <c r="E95" s="105"/>
      <c r="F95" s="359"/>
    </row>
    <row r="96" spans="1:6" ht="26.25" customHeight="1" x14ac:dyDescent="0.25">
      <c r="A96" s="482"/>
      <c r="B96" s="477" t="s">
        <v>125</v>
      </c>
      <c r="C96" s="477"/>
      <c r="D96" s="105"/>
      <c r="E96" s="105"/>
      <c r="F96" s="359"/>
    </row>
    <row r="97" spans="1:6" ht="26.25" customHeight="1" x14ac:dyDescent="0.25">
      <c r="A97" s="482"/>
      <c r="B97" s="477" t="s">
        <v>126</v>
      </c>
      <c r="C97" s="477"/>
      <c r="D97" s="105"/>
      <c r="E97" s="105"/>
      <c r="F97" s="359"/>
    </row>
    <row r="98" spans="1:6" ht="26.25" customHeight="1" x14ac:dyDescent="0.25">
      <c r="A98" s="482"/>
      <c r="B98" s="477" t="s">
        <v>127</v>
      </c>
      <c r="C98" s="477"/>
      <c r="D98" s="105"/>
      <c r="E98" s="105"/>
      <c r="F98" s="359"/>
    </row>
    <row r="99" spans="1:6" ht="15.75" x14ac:dyDescent="0.25">
      <c r="A99" s="482"/>
      <c r="B99" s="469" t="s">
        <v>60</v>
      </c>
      <c r="C99" s="470"/>
      <c r="D99" s="107">
        <f>+Hoja3!B123</f>
        <v>0</v>
      </c>
      <c r="E99" s="106"/>
      <c r="F99" s="359"/>
    </row>
    <row r="101" spans="1:6" ht="34.5" customHeight="1" x14ac:dyDescent="0.25">
      <c r="A101" s="456" t="s">
        <v>103</v>
      </c>
      <c r="B101" s="456" t="s">
        <v>104</v>
      </c>
      <c r="C101" s="456"/>
      <c r="D101" s="478" t="s">
        <v>105</v>
      </c>
      <c r="E101" s="478"/>
      <c r="F101" s="478" t="s">
        <v>106</v>
      </c>
    </row>
    <row r="102" spans="1:6" ht="21" customHeight="1" x14ac:dyDescent="0.25">
      <c r="A102" s="456"/>
      <c r="B102" s="456"/>
      <c r="C102" s="456"/>
      <c r="D102" s="104" t="s">
        <v>107</v>
      </c>
      <c r="E102" s="104" t="s">
        <v>108</v>
      </c>
      <c r="F102" s="478"/>
    </row>
    <row r="103" spans="1:6" ht="26.25" customHeight="1" x14ac:dyDescent="0.25">
      <c r="A103" s="482"/>
      <c r="B103" s="477" t="s">
        <v>109</v>
      </c>
      <c r="C103" s="477"/>
      <c r="D103" s="105"/>
      <c r="E103" s="105"/>
      <c r="F103" s="359" t="str">
        <f>IF(D118="X","CATASTROFICO",IF(AND(D122&gt;0,D122&lt;=5),"MODERADO",IF(AND(D122&gt;=6,D122&lt;=11),"MAYOR",IF(AND(D122&gt;=12,D122&lt;=19),"CATASTROFICO"," "))))</f>
        <v xml:space="preserve"> </v>
      </c>
    </row>
    <row r="104" spans="1:6" ht="26.25" customHeight="1" x14ac:dyDescent="0.25">
      <c r="A104" s="482"/>
      <c r="B104" s="477" t="s">
        <v>110</v>
      </c>
      <c r="C104" s="477"/>
      <c r="D104" s="105"/>
      <c r="E104" s="105"/>
      <c r="F104" s="359"/>
    </row>
    <row r="105" spans="1:6" ht="26.25" customHeight="1" x14ac:dyDescent="0.25">
      <c r="A105" s="482"/>
      <c r="B105" s="477" t="s">
        <v>111</v>
      </c>
      <c r="C105" s="477"/>
      <c r="D105" s="105"/>
      <c r="E105" s="105"/>
      <c r="F105" s="359"/>
    </row>
    <row r="106" spans="1:6" ht="26.25" customHeight="1" x14ac:dyDescent="0.25">
      <c r="A106" s="482"/>
      <c r="B106" s="477" t="s">
        <v>112</v>
      </c>
      <c r="C106" s="477"/>
      <c r="D106" s="105"/>
      <c r="E106" s="105"/>
      <c r="F106" s="359"/>
    </row>
    <row r="107" spans="1:6" ht="26.25" customHeight="1" x14ac:dyDescent="0.25">
      <c r="A107" s="482"/>
      <c r="B107" s="477" t="s">
        <v>113</v>
      </c>
      <c r="C107" s="477"/>
      <c r="D107" s="105"/>
      <c r="E107" s="105"/>
      <c r="F107" s="359"/>
    </row>
    <row r="108" spans="1:6" ht="26.25" customHeight="1" x14ac:dyDescent="0.25">
      <c r="A108" s="482"/>
      <c r="B108" s="477" t="s">
        <v>114</v>
      </c>
      <c r="C108" s="477"/>
      <c r="D108" s="105"/>
      <c r="E108" s="105"/>
      <c r="F108" s="359"/>
    </row>
    <row r="109" spans="1:6" ht="26.25" customHeight="1" x14ac:dyDescent="0.25">
      <c r="A109" s="482"/>
      <c r="B109" s="477" t="s">
        <v>115</v>
      </c>
      <c r="C109" s="477"/>
      <c r="D109" s="105"/>
      <c r="E109" s="105"/>
      <c r="F109" s="359"/>
    </row>
    <row r="110" spans="1:6" ht="26.25" customHeight="1" x14ac:dyDescent="0.25">
      <c r="A110" s="482"/>
      <c r="B110" s="477" t="s">
        <v>116</v>
      </c>
      <c r="C110" s="477"/>
      <c r="D110" s="105"/>
      <c r="E110" s="105"/>
      <c r="F110" s="359"/>
    </row>
    <row r="111" spans="1:6" ht="26.25" customHeight="1" x14ac:dyDescent="0.25">
      <c r="A111" s="482"/>
      <c r="B111" s="477" t="s">
        <v>117</v>
      </c>
      <c r="C111" s="477"/>
      <c r="D111" s="105"/>
      <c r="E111" s="105"/>
      <c r="F111" s="359"/>
    </row>
    <row r="112" spans="1:6" ht="26.25" customHeight="1" x14ac:dyDescent="0.25">
      <c r="A112" s="482"/>
      <c r="B112" s="477" t="s">
        <v>118</v>
      </c>
      <c r="C112" s="477"/>
      <c r="D112" s="105"/>
      <c r="E112" s="105"/>
      <c r="F112" s="359"/>
    </row>
    <row r="113" spans="1:6" ht="26.25" customHeight="1" x14ac:dyDescent="0.25">
      <c r="A113" s="482"/>
      <c r="B113" s="477" t="s">
        <v>119</v>
      </c>
      <c r="C113" s="477"/>
      <c r="D113" s="105"/>
      <c r="E113" s="105"/>
      <c r="F113" s="359"/>
    </row>
    <row r="114" spans="1:6" ht="26.25" customHeight="1" x14ac:dyDescent="0.25">
      <c r="A114" s="482"/>
      <c r="B114" s="477" t="s">
        <v>120</v>
      </c>
      <c r="C114" s="477"/>
      <c r="D114" s="105"/>
      <c r="E114" s="105"/>
      <c r="F114" s="359"/>
    </row>
    <row r="115" spans="1:6" ht="26.25" customHeight="1" x14ac:dyDescent="0.25">
      <c r="A115" s="482"/>
      <c r="B115" s="477" t="s">
        <v>121</v>
      </c>
      <c r="C115" s="477"/>
      <c r="D115" s="105"/>
      <c r="E115" s="105"/>
      <c r="F115" s="359"/>
    </row>
    <row r="116" spans="1:6" ht="26.25" customHeight="1" x14ac:dyDescent="0.25">
      <c r="A116" s="482"/>
      <c r="B116" s="477" t="s">
        <v>122</v>
      </c>
      <c r="C116" s="477"/>
      <c r="D116" s="105"/>
      <c r="E116" s="105"/>
      <c r="F116" s="359"/>
    </row>
    <row r="117" spans="1:6" ht="26.25" customHeight="1" x14ac:dyDescent="0.25">
      <c r="A117" s="482"/>
      <c r="B117" s="477" t="s">
        <v>123</v>
      </c>
      <c r="C117" s="477"/>
      <c r="D117" s="105"/>
      <c r="E117" s="105"/>
      <c r="F117" s="359"/>
    </row>
    <row r="118" spans="1:6" ht="26.25" customHeight="1" x14ac:dyDescent="0.25">
      <c r="A118" s="482"/>
      <c r="B118" s="477" t="s">
        <v>124</v>
      </c>
      <c r="C118" s="477"/>
      <c r="D118" s="105"/>
      <c r="E118" s="105"/>
      <c r="F118" s="359"/>
    </row>
    <row r="119" spans="1:6" ht="26.25" customHeight="1" x14ac:dyDescent="0.25">
      <c r="A119" s="482"/>
      <c r="B119" s="477" t="s">
        <v>125</v>
      </c>
      <c r="C119" s="477"/>
      <c r="D119" s="105"/>
      <c r="E119" s="105"/>
      <c r="F119" s="359"/>
    </row>
    <row r="120" spans="1:6" ht="26.25" customHeight="1" x14ac:dyDescent="0.25">
      <c r="A120" s="482"/>
      <c r="B120" s="477" t="s">
        <v>126</v>
      </c>
      <c r="C120" s="477"/>
      <c r="D120" s="105"/>
      <c r="E120" s="105"/>
      <c r="F120" s="359"/>
    </row>
    <row r="121" spans="1:6" ht="26.25" customHeight="1" x14ac:dyDescent="0.25">
      <c r="A121" s="482"/>
      <c r="B121" s="477" t="s">
        <v>127</v>
      </c>
      <c r="C121" s="477"/>
      <c r="D121" s="105"/>
      <c r="E121" s="105"/>
      <c r="F121" s="359"/>
    </row>
    <row r="122" spans="1:6" ht="15.75" x14ac:dyDescent="0.25">
      <c r="A122" s="482"/>
      <c r="B122" s="469" t="s">
        <v>60</v>
      </c>
      <c r="C122" s="470"/>
      <c r="D122" s="107">
        <f>+Hoja3!B146</f>
        <v>0</v>
      </c>
      <c r="E122" s="106"/>
      <c r="F122" s="359"/>
    </row>
  </sheetData>
  <mergeCells count="142">
    <mergeCell ref="A80:A99"/>
    <mergeCell ref="B80:C80"/>
    <mergeCell ref="F80:F99"/>
    <mergeCell ref="B97:C97"/>
    <mergeCell ref="B98:C98"/>
    <mergeCell ref="B87:C87"/>
    <mergeCell ref="B88:C88"/>
    <mergeCell ref="B89:C89"/>
    <mergeCell ref="B90:C90"/>
    <mergeCell ref="B91:C91"/>
    <mergeCell ref="B92:C92"/>
    <mergeCell ref="B94:C94"/>
    <mergeCell ref="B95:C95"/>
    <mergeCell ref="B96:C96"/>
    <mergeCell ref="F78:F79"/>
    <mergeCell ref="A101:A102"/>
    <mergeCell ref="B101:C102"/>
    <mergeCell ref="D101:E101"/>
    <mergeCell ref="F101:F102"/>
    <mergeCell ref="A103:A122"/>
    <mergeCell ref="B103:C103"/>
    <mergeCell ref="F103:F122"/>
    <mergeCell ref="B104:C104"/>
    <mergeCell ref="B105:C105"/>
    <mergeCell ref="B122:C122"/>
    <mergeCell ref="B118:C118"/>
    <mergeCell ref="B119:C119"/>
    <mergeCell ref="B120:C120"/>
    <mergeCell ref="B121:C121"/>
    <mergeCell ref="B112:C112"/>
    <mergeCell ref="B113:C113"/>
    <mergeCell ref="B114:C114"/>
    <mergeCell ref="B115:C115"/>
    <mergeCell ref="B116:C116"/>
    <mergeCell ref="B117:C117"/>
    <mergeCell ref="B106:C106"/>
    <mergeCell ref="B107:C107"/>
    <mergeCell ref="B108:C108"/>
    <mergeCell ref="B109:C109"/>
    <mergeCell ref="B110:C110"/>
    <mergeCell ref="B111:C111"/>
    <mergeCell ref="B99:C99"/>
    <mergeCell ref="A78:A79"/>
    <mergeCell ref="B78:C79"/>
    <mergeCell ref="D78:E78"/>
    <mergeCell ref="B76:C76"/>
    <mergeCell ref="B67:C67"/>
    <mergeCell ref="B68:C68"/>
    <mergeCell ref="B69:C69"/>
    <mergeCell ref="B70:C70"/>
    <mergeCell ref="B71:C71"/>
    <mergeCell ref="B72:C72"/>
    <mergeCell ref="B81:C81"/>
    <mergeCell ref="B82:C82"/>
    <mergeCell ref="B83:C83"/>
    <mergeCell ref="B84:C84"/>
    <mergeCell ref="B85:C85"/>
    <mergeCell ref="B86:C86"/>
    <mergeCell ref="B73:C73"/>
    <mergeCell ref="B74:C74"/>
    <mergeCell ref="B75:C75"/>
    <mergeCell ref="B93:C93"/>
    <mergeCell ref="A57:A76"/>
    <mergeCell ref="B57:C57"/>
    <mergeCell ref="F57:F76"/>
    <mergeCell ref="B58:C58"/>
    <mergeCell ref="B59:C59"/>
    <mergeCell ref="B60:C60"/>
    <mergeCell ref="B48:C48"/>
    <mergeCell ref="B49:C49"/>
    <mergeCell ref="B50:C50"/>
    <mergeCell ref="B51:C51"/>
    <mergeCell ref="B52:C52"/>
    <mergeCell ref="B61:C61"/>
    <mergeCell ref="B62:C62"/>
    <mergeCell ref="B63:C63"/>
    <mergeCell ref="B64:C64"/>
    <mergeCell ref="B65:C65"/>
    <mergeCell ref="B66:C66"/>
    <mergeCell ref="A55:A56"/>
    <mergeCell ref="B55:C56"/>
    <mergeCell ref="D55:E55"/>
    <mergeCell ref="B53:C53"/>
    <mergeCell ref="F34:F53"/>
    <mergeCell ref="B35:C35"/>
    <mergeCell ref="B36:C36"/>
    <mergeCell ref="F55:F56"/>
    <mergeCell ref="D9:E9"/>
    <mergeCell ref="B21:C21"/>
    <mergeCell ref="B42:C42"/>
    <mergeCell ref="B43:C43"/>
    <mergeCell ref="B44:C44"/>
    <mergeCell ref="B45:C45"/>
    <mergeCell ref="B46:C46"/>
    <mergeCell ref="B47:C47"/>
    <mergeCell ref="B9:C10"/>
    <mergeCell ref="B11:C11"/>
    <mergeCell ref="B12:C12"/>
    <mergeCell ref="B13:C13"/>
    <mergeCell ref="B14:C14"/>
    <mergeCell ref="B15:C15"/>
    <mergeCell ref="A34:A53"/>
    <mergeCell ref="B34:C34"/>
    <mergeCell ref="A31:F31"/>
    <mergeCell ref="A32:A33"/>
    <mergeCell ref="B32:C33"/>
    <mergeCell ref="D32:E32"/>
    <mergeCell ref="F32:F33"/>
    <mergeCell ref="B16:C16"/>
    <mergeCell ref="B17:C17"/>
    <mergeCell ref="B18:C18"/>
    <mergeCell ref="B19:C19"/>
    <mergeCell ref="B20:C20"/>
    <mergeCell ref="B37:C37"/>
    <mergeCell ref="B38:C38"/>
    <mergeCell ref="B39:C39"/>
    <mergeCell ref="B40:C40"/>
    <mergeCell ref="B41:C41"/>
    <mergeCell ref="A9:A10"/>
    <mergeCell ref="A1:A4"/>
    <mergeCell ref="B1:B2"/>
    <mergeCell ref="B3:B4"/>
    <mergeCell ref="B6:F6"/>
    <mergeCell ref="B7:F7"/>
    <mergeCell ref="A8:F8"/>
    <mergeCell ref="A11:A30"/>
    <mergeCell ref="F11:F30"/>
    <mergeCell ref="B30:C30"/>
    <mergeCell ref="C1:E1"/>
    <mergeCell ref="C2:E2"/>
    <mergeCell ref="C3:E3"/>
    <mergeCell ref="C4:E4"/>
    <mergeCell ref="F1:F4"/>
    <mergeCell ref="B28:C28"/>
    <mergeCell ref="B29:C29"/>
    <mergeCell ref="F9:F10"/>
    <mergeCell ref="B25:C25"/>
    <mergeCell ref="B26:C26"/>
    <mergeCell ref="B27:C27"/>
    <mergeCell ref="B22:C22"/>
    <mergeCell ref="B23:C23"/>
    <mergeCell ref="B24:C24"/>
  </mergeCell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operator="equal" allowBlank="1" showInputMessage="1" showErrorMessage="1">
          <x14:formula1>
            <xm:f>Hoja3!$C$35:$C$36</xm:f>
          </x14:formula1>
          <xm:sqref>D11:E29 D34:E52 D57:E75 D80:E98 D103:E121</xm:sqref>
        </x14:dataValidation>
      </x14:dataValidations>
    </ex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K27"/>
  <sheetViews>
    <sheetView topLeftCell="A17" zoomScale="120" zoomScaleNormal="120" zoomScalePageLayoutView="120" workbookViewId="0">
      <selection activeCell="M13" sqref="M13"/>
    </sheetView>
  </sheetViews>
  <sheetFormatPr baseColWidth="10" defaultColWidth="11.42578125" defaultRowHeight="15" x14ac:dyDescent="0.25"/>
  <cols>
    <col min="1" max="1" width="14.42578125" customWidth="1"/>
    <col min="2" max="2" width="15" customWidth="1"/>
    <col min="3" max="7" width="13.7109375" customWidth="1"/>
    <col min="8" max="8" width="3.85546875" customWidth="1"/>
    <col min="11" max="11" width="14.42578125" bestFit="1" customWidth="1"/>
  </cols>
  <sheetData>
    <row r="1" spans="1:11" ht="15" customHeight="1" x14ac:dyDescent="0.25">
      <c r="A1" s="273"/>
      <c r="B1" s="273"/>
      <c r="C1" s="265" t="s">
        <v>0</v>
      </c>
      <c r="D1" s="265"/>
      <c r="E1" s="265"/>
      <c r="F1" s="265"/>
      <c r="G1" s="317" t="s">
        <v>1</v>
      </c>
      <c r="H1" s="317"/>
      <c r="I1" s="317"/>
      <c r="J1" s="483"/>
      <c r="K1" s="483"/>
    </row>
    <row r="2" spans="1:11" ht="15" customHeight="1" x14ac:dyDescent="0.25">
      <c r="A2" s="273"/>
      <c r="B2" s="273"/>
      <c r="C2" s="265"/>
      <c r="D2" s="265"/>
      <c r="E2" s="265"/>
      <c r="F2" s="265"/>
      <c r="G2" s="317" t="s">
        <v>128</v>
      </c>
      <c r="H2" s="317"/>
      <c r="I2" s="317"/>
      <c r="J2" s="483"/>
      <c r="K2" s="483"/>
    </row>
    <row r="3" spans="1:11" ht="34.5" customHeight="1" x14ac:dyDescent="0.25">
      <c r="A3" s="273"/>
      <c r="B3" s="273"/>
      <c r="C3" s="265" t="s">
        <v>32</v>
      </c>
      <c r="D3" s="265"/>
      <c r="E3" s="265"/>
      <c r="F3" s="265"/>
      <c r="G3" s="317" t="s">
        <v>129</v>
      </c>
      <c r="H3" s="317"/>
      <c r="I3" s="317"/>
      <c r="J3" s="483"/>
      <c r="K3" s="483"/>
    </row>
    <row r="4" spans="1:11" ht="15.75" customHeight="1" x14ac:dyDescent="0.25">
      <c r="A4" s="273"/>
      <c r="B4" s="273"/>
      <c r="C4" s="265"/>
      <c r="D4" s="265"/>
      <c r="E4" s="265"/>
      <c r="F4" s="265"/>
      <c r="G4" s="317" t="s">
        <v>5</v>
      </c>
      <c r="H4" s="317"/>
      <c r="I4" s="317"/>
      <c r="J4" s="483"/>
      <c r="K4" s="483"/>
    </row>
    <row r="5" spans="1:11" ht="15.75" thickBot="1" x14ac:dyDescent="0.3"/>
    <row r="6" spans="1:11" ht="26.25" customHeight="1" x14ac:dyDescent="0.25">
      <c r="A6" s="490" t="s">
        <v>130</v>
      </c>
      <c r="B6" s="491"/>
      <c r="C6" s="491"/>
      <c r="D6" s="491"/>
      <c r="E6" s="491"/>
      <c r="F6" s="491"/>
      <c r="G6" s="491"/>
      <c r="H6" s="491"/>
      <c r="I6" s="491"/>
      <c r="J6" s="491"/>
      <c r="K6" s="492"/>
    </row>
    <row r="7" spans="1:11" ht="24" customHeight="1" x14ac:dyDescent="0.25">
      <c r="A7" s="161" t="s">
        <v>7</v>
      </c>
      <c r="B7" s="493" t="str">
        <f>+CONTEXTO!B7</f>
        <v>GESTIÓN DEL SERVICIO Y ATENCIÓN AL CIUDADANO</v>
      </c>
      <c r="C7" s="493"/>
      <c r="D7" s="493"/>
      <c r="E7" s="493"/>
      <c r="F7" s="493"/>
      <c r="G7" s="493"/>
      <c r="H7" s="493"/>
      <c r="I7" s="493"/>
      <c r="J7" s="493"/>
      <c r="K7" s="494"/>
    </row>
    <row r="8" spans="1:11" ht="51.75" customHeight="1" x14ac:dyDescent="0.25">
      <c r="A8" s="162" t="s">
        <v>8</v>
      </c>
      <c r="B8" s="495" t="str">
        <f>+CONTEXTO!B8</f>
        <v>ATENDER, ORIENTAR Y EVALUAR CONTINUAMENTE DE MANERA EFICIENTE, EFICAZ Y EFECTIVA, LAS DIFERENTES SOLICITUDES DE LA CIUDADANÍA, EN EL MARCO DE SUS REQUISITOS Y NECESIDADES, CON EL FIN DE ALCANZAR UN GRADO DE SATISFACCIÓN DEL CIUDADANO NO MENOR DEL 90%, FRENTE A LOS SERVICIOS Y LA ATENCIÓN PRESTADA EN LA ADMINISTRACIÓN MUNICIPAL.</v>
      </c>
      <c r="C8" s="495"/>
      <c r="D8" s="495"/>
      <c r="E8" s="495"/>
      <c r="F8" s="495"/>
      <c r="G8" s="495"/>
      <c r="H8" s="495"/>
      <c r="I8" s="495"/>
      <c r="J8" s="495"/>
      <c r="K8" s="496"/>
    </row>
    <row r="9" spans="1:11" ht="29.25" customHeight="1" thickBot="1" x14ac:dyDescent="0.3">
      <c r="A9" s="203" t="s">
        <v>131</v>
      </c>
      <c r="B9" s="497" t="str">
        <f>+DESCRIPCION!A10</f>
        <v>Inoportunidad en la respuesta de las PQRS formuladas a la entidad</v>
      </c>
      <c r="C9" s="498"/>
      <c r="D9" s="498"/>
      <c r="E9" s="498"/>
      <c r="F9" s="498"/>
      <c r="G9" s="498"/>
      <c r="H9" s="498"/>
      <c r="I9" s="498"/>
      <c r="J9" s="498"/>
      <c r="K9" s="499"/>
    </row>
    <row r="10" spans="1:11" x14ac:dyDescent="0.25">
      <c r="A10" s="37"/>
      <c r="B10" s="38"/>
      <c r="C10" s="38"/>
      <c r="D10" s="38"/>
      <c r="E10" s="38"/>
      <c r="F10" s="38"/>
      <c r="G10" s="38"/>
      <c r="H10" s="38"/>
      <c r="I10" s="38"/>
      <c r="J10" s="38"/>
      <c r="K10" s="39"/>
    </row>
    <row r="11" spans="1:11" x14ac:dyDescent="0.25">
      <c r="A11" s="40"/>
      <c r="B11" s="41"/>
      <c r="C11" s="41"/>
      <c r="D11" s="41"/>
      <c r="E11" s="41"/>
      <c r="F11" s="41"/>
      <c r="G11" s="41"/>
      <c r="H11" s="41"/>
      <c r="I11" s="41"/>
      <c r="J11" s="500" t="s">
        <v>132</v>
      </c>
      <c r="K11" s="501"/>
    </row>
    <row r="12" spans="1:11" ht="15.75" thickBot="1" x14ac:dyDescent="0.3">
      <c r="A12" s="40"/>
      <c r="B12" s="42"/>
      <c r="C12" s="41"/>
      <c r="D12" s="41"/>
      <c r="E12" s="41"/>
      <c r="F12" s="41"/>
      <c r="G12" s="41"/>
      <c r="H12" s="41"/>
      <c r="I12" s="41"/>
      <c r="J12" s="43"/>
      <c r="K12" s="44"/>
    </row>
    <row r="13" spans="1:11" ht="30" customHeight="1" thickBot="1" x14ac:dyDescent="0.3">
      <c r="A13" s="484" t="s">
        <v>133</v>
      </c>
      <c r="B13" s="27">
        <v>5</v>
      </c>
      <c r="C13" s="485"/>
      <c r="D13" s="486"/>
      <c r="E13" s="487" t="s">
        <v>150</v>
      </c>
      <c r="F13" s="489"/>
      <c r="G13" s="489"/>
      <c r="H13" s="41"/>
      <c r="I13" s="41"/>
      <c r="J13" s="33"/>
      <c r="K13" s="47" t="s">
        <v>134</v>
      </c>
    </row>
    <row r="14" spans="1:11" ht="30" customHeight="1" thickBot="1" x14ac:dyDescent="0.3">
      <c r="A14" s="484"/>
      <c r="B14" s="28" t="s">
        <v>135</v>
      </c>
      <c r="C14" s="485"/>
      <c r="D14" s="486"/>
      <c r="E14" s="488"/>
      <c r="F14" s="489"/>
      <c r="G14" s="489"/>
      <c r="H14" s="41"/>
      <c r="I14" s="41"/>
      <c r="J14" s="43"/>
      <c r="K14" s="47"/>
    </row>
    <row r="15" spans="1:11" ht="30" customHeight="1" thickBot="1" x14ac:dyDescent="0.3">
      <c r="A15" s="484"/>
      <c r="B15" s="27">
        <v>4</v>
      </c>
      <c r="C15" s="502"/>
      <c r="D15" s="503" t="s">
        <v>150</v>
      </c>
      <c r="E15" s="486"/>
      <c r="F15" s="505"/>
      <c r="G15" s="489"/>
      <c r="H15" s="41"/>
      <c r="I15" s="41"/>
      <c r="J15" s="34"/>
      <c r="K15" s="47" t="s">
        <v>136</v>
      </c>
    </row>
    <row r="16" spans="1:11" ht="30" customHeight="1" thickBot="1" x14ac:dyDescent="0.3">
      <c r="A16" s="484"/>
      <c r="B16" s="28" t="s">
        <v>137</v>
      </c>
      <c r="C16" s="502"/>
      <c r="D16" s="504"/>
      <c r="E16" s="486"/>
      <c r="F16" s="506"/>
      <c r="G16" s="489"/>
      <c r="H16" s="41"/>
      <c r="I16" s="41"/>
      <c r="J16" s="32"/>
      <c r="K16" s="47"/>
    </row>
    <row r="17" spans="1:11" ht="30" customHeight="1" thickBot="1" x14ac:dyDescent="0.3">
      <c r="A17" s="484"/>
      <c r="B17" s="27">
        <v>3</v>
      </c>
      <c r="C17" s="508"/>
      <c r="D17" s="509"/>
      <c r="E17" s="510"/>
      <c r="F17" s="505"/>
      <c r="G17" s="489"/>
      <c r="H17" s="41"/>
      <c r="I17" s="41"/>
      <c r="J17" s="35"/>
      <c r="K17" s="47" t="s">
        <v>138</v>
      </c>
    </row>
    <row r="18" spans="1:11" ht="30" customHeight="1" thickBot="1" x14ac:dyDescent="0.3">
      <c r="A18" s="484"/>
      <c r="B18" s="28" t="s">
        <v>139</v>
      </c>
      <c r="C18" s="508"/>
      <c r="D18" s="509"/>
      <c r="E18" s="511"/>
      <c r="F18" s="506"/>
      <c r="G18" s="489"/>
      <c r="H18" s="41"/>
      <c r="I18" s="41"/>
      <c r="J18" s="32"/>
      <c r="K18" s="47"/>
    </row>
    <row r="19" spans="1:11" ht="30" customHeight="1" thickBot="1" x14ac:dyDescent="0.3">
      <c r="A19" s="484"/>
      <c r="B19" s="27">
        <v>2</v>
      </c>
      <c r="C19" s="508"/>
      <c r="D19" s="512"/>
      <c r="E19" s="513"/>
      <c r="F19" s="515"/>
      <c r="G19" s="489"/>
      <c r="H19" s="41"/>
      <c r="I19" s="41"/>
      <c r="J19" s="36"/>
      <c r="K19" s="47" t="s">
        <v>140</v>
      </c>
    </row>
    <row r="20" spans="1:11" ht="30" customHeight="1" thickBot="1" x14ac:dyDescent="0.3">
      <c r="A20" s="484"/>
      <c r="B20" s="28" t="s">
        <v>265</v>
      </c>
      <c r="C20" s="508"/>
      <c r="D20" s="512"/>
      <c r="E20" s="514"/>
      <c r="F20" s="516"/>
      <c r="G20" s="489"/>
      <c r="H20" s="41"/>
      <c r="I20" s="41"/>
      <c r="J20" s="41"/>
      <c r="K20" s="42"/>
    </row>
    <row r="21" spans="1:11" ht="30" customHeight="1" thickBot="1" x14ac:dyDescent="0.3">
      <c r="A21" s="484"/>
      <c r="B21" s="27">
        <v>1</v>
      </c>
      <c r="C21" s="508"/>
      <c r="D21" s="512"/>
      <c r="E21" s="509"/>
      <c r="F21" s="520"/>
      <c r="G21" s="486"/>
      <c r="H21" s="41"/>
      <c r="I21" s="41"/>
      <c r="J21" s="41"/>
      <c r="K21" s="42"/>
    </row>
    <row r="22" spans="1:11" ht="30" customHeight="1" thickBot="1" x14ac:dyDescent="0.3">
      <c r="A22" s="484"/>
      <c r="B22" s="28" t="s">
        <v>141</v>
      </c>
      <c r="C22" s="517"/>
      <c r="D22" s="518"/>
      <c r="E22" s="519"/>
      <c r="F22" s="521"/>
      <c r="G22" s="522"/>
      <c r="H22" s="45"/>
      <c r="I22" s="41"/>
      <c r="J22" s="41"/>
      <c r="K22" s="42"/>
    </row>
    <row r="23" spans="1:11" x14ac:dyDescent="0.25">
      <c r="A23" s="40"/>
      <c r="B23" s="41"/>
      <c r="C23" s="26">
        <v>1</v>
      </c>
      <c r="D23" s="26">
        <v>2</v>
      </c>
      <c r="E23" s="26">
        <v>3</v>
      </c>
      <c r="F23" s="26">
        <v>4</v>
      </c>
      <c r="G23" s="26">
        <v>5</v>
      </c>
      <c r="H23" s="41"/>
      <c r="I23" s="41"/>
      <c r="J23" s="41"/>
      <c r="K23" s="42"/>
    </row>
    <row r="24" spans="1:11" x14ac:dyDescent="0.25">
      <c r="A24" s="40"/>
      <c r="B24" s="41"/>
      <c r="C24" s="26" t="s">
        <v>142</v>
      </c>
      <c r="D24" s="26" t="s">
        <v>143</v>
      </c>
      <c r="E24" s="26" t="s">
        <v>144</v>
      </c>
      <c r="F24" s="26" t="s">
        <v>145</v>
      </c>
      <c r="G24" s="26" t="s">
        <v>146</v>
      </c>
      <c r="H24" s="41"/>
      <c r="I24" s="41"/>
      <c r="J24" s="41"/>
      <c r="K24" s="42"/>
    </row>
    <row r="25" spans="1:11" x14ac:dyDescent="0.25">
      <c r="A25" s="40"/>
      <c r="B25" s="41"/>
      <c r="C25" s="507" t="s">
        <v>147</v>
      </c>
      <c r="D25" s="507"/>
      <c r="E25" s="507"/>
      <c r="F25" s="507"/>
      <c r="G25" s="507"/>
      <c r="H25" s="41"/>
      <c r="I25" s="41"/>
      <c r="J25" s="41"/>
      <c r="K25" s="42"/>
    </row>
    <row r="26" spans="1:11" x14ac:dyDescent="0.25">
      <c r="A26" s="40"/>
      <c r="B26" s="41"/>
      <c r="C26" s="507"/>
      <c r="D26" s="507"/>
      <c r="E26" s="507"/>
      <c r="F26" s="507"/>
      <c r="G26" s="507"/>
      <c r="H26" s="41"/>
      <c r="I26" s="41"/>
      <c r="J26" s="41"/>
      <c r="K26" s="42"/>
    </row>
    <row r="27" spans="1:11" ht="15.75" thickBot="1" x14ac:dyDescent="0.3">
      <c r="A27" s="49"/>
      <c r="B27" s="46"/>
      <c r="C27" s="46"/>
      <c r="D27" s="46"/>
      <c r="E27" s="46"/>
      <c r="F27" s="46"/>
      <c r="G27" s="46"/>
      <c r="H27" s="46"/>
      <c r="I27" s="46"/>
      <c r="J27" s="46"/>
      <c r="K27" s="48"/>
    </row>
  </sheetData>
  <mergeCells count="40">
    <mergeCell ref="C25:G26"/>
    <mergeCell ref="C17:C18"/>
    <mergeCell ref="D17:D18"/>
    <mergeCell ref="E17:E18"/>
    <mergeCell ref="F17:F18"/>
    <mergeCell ref="G17:G18"/>
    <mergeCell ref="C19:C20"/>
    <mergeCell ref="D19:D20"/>
    <mergeCell ref="E19:E20"/>
    <mergeCell ref="F19:F20"/>
    <mergeCell ref="G19:G20"/>
    <mergeCell ref="C21:C22"/>
    <mergeCell ref="D21:D22"/>
    <mergeCell ref="E21:E22"/>
    <mergeCell ref="F21:F22"/>
    <mergeCell ref="G21:G22"/>
    <mergeCell ref="G13:G14"/>
    <mergeCell ref="C15:C16"/>
    <mergeCell ref="D15:D16"/>
    <mergeCell ref="E15:E16"/>
    <mergeCell ref="F15:F16"/>
    <mergeCell ref="G15:G16"/>
    <mergeCell ref="A6:K6"/>
    <mergeCell ref="B7:K7"/>
    <mergeCell ref="B8:K8"/>
    <mergeCell ref="B9:K9"/>
    <mergeCell ref="J11:K11"/>
    <mergeCell ref="A13:A22"/>
    <mergeCell ref="C13:C14"/>
    <mergeCell ref="D13:D14"/>
    <mergeCell ref="E13:E14"/>
    <mergeCell ref="F13:F14"/>
    <mergeCell ref="A1:B4"/>
    <mergeCell ref="C1:F2"/>
    <mergeCell ref="G1:I1"/>
    <mergeCell ref="J1:K4"/>
    <mergeCell ref="G2:I2"/>
    <mergeCell ref="C3:F4"/>
    <mergeCell ref="G3:I3"/>
    <mergeCell ref="G4:I4"/>
  </mergeCells>
  <pageMargins left="0.7" right="0.7" top="0.75" bottom="0.75" header="0.3" footer="0.3"/>
  <pageSetup paperSize="9" orientation="portrait"/>
  <drawing r:id="rId1"/>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K27"/>
  <sheetViews>
    <sheetView zoomScale="120" zoomScaleNormal="120" zoomScalePageLayoutView="120" workbookViewId="0">
      <selection activeCell="J27" sqref="J27"/>
    </sheetView>
  </sheetViews>
  <sheetFormatPr baseColWidth="10" defaultColWidth="11.42578125" defaultRowHeight="15" x14ac:dyDescent="0.25"/>
  <cols>
    <col min="1" max="1" width="14.42578125" customWidth="1"/>
    <col min="2" max="2" width="15" customWidth="1"/>
    <col min="3" max="7" width="13.7109375" customWidth="1"/>
    <col min="8" max="8" width="3.85546875" customWidth="1"/>
    <col min="11" max="11" width="14.42578125" bestFit="1" customWidth="1"/>
  </cols>
  <sheetData>
    <row r="1" spans="1:11" ht="15" customHeight="1" x14ac:dyDescent="0.25">
      <c r="A1" s="273"/>
      <c r="B1" s="273"/>
      <c r="C1" s="265" t="s">
        <v>0</v>
      </c>
      <c r="D1" s="265"/>
      <c r="E1" s="265"/>
      <c r="F1" s="265"/>
      <c r="G1" s="317" t="s">
        <v>1</v>
      </c>
      <c r="H1" s="317"/>
      <c r="I1" s="317"/>
      <c r="J1" s="483"/>
      <c r="K1" s="483"/>
    </row>
    <row r="2" spans="1:11" ht="15" customHeight="1" x14ac:dyDescent="0.25">
      <c r="A2" s="273"/>
      <c r="B2" s="273"/>
      <c r="C2" s="265"/>
      <c r="D2" s="265"/>
      <c r="E2" s="265"/>
      <c r="F2" s="265"/>
      <c r="G2" s="317" t="s">
        <v>128</v>
      </c>
      <c r="H2" s="317"/>
      <c r="I2" s="317"/>
      <c r="J2" s="483"/>
      <c r="K2" s="483"/>
    </row>
    <row r="3" spans="1:11" ht="34.5" customHeight="1" x14ac:dyDescent="0.25">
      <c r="A3" s="273"/>
      <c r="B3" s="273"/>
      <c r="C3" s="265" t="s">
        <v>32</v>
      </c>
      <c r="D3" s="265"/>
      <c r="E3" s="265"/>
      <c r="F3" s="265"/>
      <c r="G3" s="317" t="s">
        <v>148</v>
      </c>
      <c r="H3" s="317"/>
      <c r="I3" s="317"/>
      <c r="J3" s="483"/>
      <c r="K3" s="483"/>
    </row>
    <row r="4" spans="1:11" ht="15.75" customHeight="1" x14ac:dyDescent="0.25">
      <c r="A4" s="273"/>
      <c r="B4" s="273"/>
      <c r="C4" s="265"/>
      <c r="D4" s="265"/>
      <c r="E4" s="265"/>
      <c r="F4" s="265"/>
      <c r="G4" s="317" t="s">
        <v>5</v>
      </c>
      <c r="H4" s="317"/>
      <c r="I4" s="317"/>
      <c r="J4" s="483"/>
      <c r="K4" s="483"/>
    </row>
    <row r="5" spans="1:11" ht="15.75" thickBot="1" x14ac:dyDescent="0.3"/>
    <row r="6" spans="1:11" ht="26.25" customHeight="1" x14ac:dyDescent="0.25">
      <c r="A6" s="490" t="s">
        <v>130</v>
      </c>
      <c r="B6" s="491"/>
      <c r="C6" s="491"/>
      <c r="D6" s="491"/>
      <c r="E6" s="491"/>
      <c r="F6" s="491"/>
      <c r="G6" s="491"/>
      <c r="H6" s="491"/>
      <c r="I6" s="491"/>
      <c r="J6" s="491"/>
      <c r="K6" s="492"/>
    </row>
    <row r="7" spans="1:11" ht="24" customHeight="1" x14ac:dyDescent="0.25">
      <c r="A7" s="22" t="s">
        <v>7</v>
      </c>
      <c r="B7" s="523" t="str">
        <f>+CONTEXTO!B7</f>
        <v>GESTIÓN DEL SERVICIO Y ATENCIÓN AL CIUDADANO</v>
      </c>
      <c r="C7" s="523"/>
      <c r="D7" s="523"/>
      <c r="E7" s="523"/>
      <c r="F7" s="523"/>
      <c r="G7" s="523"/>
      <c r="H7" s="523"/>
      <c r="I7" s="523"/>
      <c r="J7" s="523"/>
      <c r="K7" s="524"/>
    </row>
    <row r="8" spans="1:11" ht="48.75" customHeight="1" x14ac:dyDescent="0.25">
      <c r="A8" s="21" t="s">
        <v>8</v>
      </c>
      <c r="B8" s="525" t="str">
        <f>+CONTEXTO!B8</f>
        <v>ATENDER, ORIENTAR Y EVALUAR CONTINUAMENTE DE MANERA EFICIENTE, EFICAZ Y EFECTIVA, LAS DIFERENTES SOLICITUDES DE LA CIUDADANÍA, EN EL MARCO DE SUS REQUISITOS Y NECESIDADES, CON EL FIN DE ALCANZAR UN GRADO DE SATISFACCIÓN DEL CIUDADANO NO MENOR DEL 90%, FRENTE A LOS SERVICIOS Y LA ATENCIÓN PRESTADA EN LA ADMINISTRACIÓN MUNICIPAL.</v>
      </c>
      <c r="C8" s="525"/>
      <c r="D8" s="525"/>
      <c r="E8" s="525"/>
      <c r="F8" s="525"/>
      <c r="G8" s="525"/>
      <c r="H8" s="525"/>
      <c r="I8" s="525"/>
      <c r="J8" s="525"/>
      <c r="K8" s="526"/>
    </row>
    <row r="9" spans="1:11" ht="29.25" customHeight="1" thickBot="1" x14ac:dyDescent="0.3">
      <c r="A9" s="31" t="s">
        <v>131</v>
      </c>
      <c r="B9" s="527">
        <f>+DESCRIPCION!A14</f>
        <v>0</v>
      </c>
      <c r="C9" s="528"/>
      <c r="D9" s="528"/>
      <c r="E9" s="528"/>
      <c r="F9" s="528"/>
      <c r="G9" s="528"/>
      <c r="H9" s="528"/>
      <c r="I9" s="528"/>
      <c r="J9" s="528"/>
      <c r="K9" s="529"/>
    </row>
    <row r="10" spans="1:11" x14ac:dyDescent="0.25">
      <c r="A10" s="37"/>
      <c r="B10" s="38"/>
      <c r="C10" s="38"/>
      <c r="D10" s="38"/>
      <c r="E10" s="38"/>
      <c r="F10" s="38"/>
      <c r="G10" s="38"/>
      <c r="H10" s="38"/>
      <c r="I10" s="38"/>
      <c r="J10" s="38"/>
      <c r="K10" s="39"/>
    </row>
    <row r="11" spans="1:11" x14ac:dyDescent="0.25">
      <c r="A11" s="40"/>
      <c r="B11" s="41"/>
      <c r="C11" s="41"/>
      <c r="D11" s="41"/>
      <c r="E11" s="41"/>
      <c r="F11" s="41"/>
      <c r="G11" s="41"/>
      <c r="H11" s="41"/>
      <c r="I11" s="41"/>
      <c r="J11" s="500" t="s">
        <v>132</v>
      </c>
      <c r="K11" s="501"/>
    </row>
    <row r="12" spans="1:11" ht="15.75" thickBot="1" x14ac:dyDescent="0.3">
      <c r="A12" s="40"/>
      <c r="B12" s="42"/>
      <c r="C12" s="41"/>
      <c r="D12" s="41"/>
      <c r="E12" s="41"/>
      <c r="F12" s="41"/>
      <c r="G12" s="41"/>
      <c r="H12" s="41"/>
      <c r="I12" s="41"/>
      <c r="J12" s="43"/>
      <c r="K12" s="44"/>
    </row>
    <row r="13" spans="1:11" ht="30" customHeight="1" thickBot="1" x14ac:dyDescent="0.3">
      <c r="A13" s="484" t="s">
        <v>133</v>
      </c>
      <c r="B13" s="27">
        <v>5</v>
      </c>
      <c r="C13" s="485"/>
      <c r="D13" s="486"/>
      <c r="E13" s="489"/>
      <c r="F13" s="489"/>
      <c r="G13" s="489"/>
      <c r="H13" s="41"/>
      <c r="I13" s="41"/>
      <c r="J13" s="33"/>
      <c r="K13" s="47" t="s">
        <v>134</v>
      </c>
    </row>
    <row r="14" spans="1:11" ht="30" customHeight="1" thickBot="1" x14ac:dyDescent="0.3">
      <c r="A14" s="484"/>
      <c r="B14" s="28" t="s">
        <v>135</v>
      </c>
      <c r="C14" s="485"/>
      <c r="D14" s="486"/>
      <c r="E14" s="489"/>
      <c r="F14" s="489"/>
      <c r="G14" s="489"/>
      <c r="H14" s="41"/>
      <c r="I14" s="41"/>
      <c r="J14" s="43"/>
      <c r="K14" s="47"/>
    </row>
    <row r="15" spans="1:11" ht="30" customHeight="1" thickBot="1" x14ac:dyDescent="0.3">
      <c r="A15" s="484"/>
      <c r="B15" s="27">
        <v>4</v>
      </c>
      <c r="C15" s="502"/>
      <c r="D15" s="486"/>
      <c r="E15" s="486"/>
      <c r="F15" s="505"/>
      <c r="G15" s="489"/>
      <c r="H15" s="41"/>
      <c r="I15" s="41"/>
      <c r="J15" s="34"/>
      <c r="K15" s="47" t="s">
        <v>136</v>
      </c>
    </row>
    <row r="16" spans="1:11" ht="30" customHeight="1" thickBot="1" x14ac:dyDescent="0.3">
      <c r="A16" s="484"/>
      <c r="B16" s="28" t="s">
        <v>137</v>
      </c>
      <c r="C16" s="502"/>
      <c r="D16" s="486"/>
      <c r="E16" s="486"/>
      <c r="F16" s="506"/>
      <c r="G16" s="489"/>
      <c r="H16" s="41"/>
      <c r="I16" s="41"/>
      <c r="J16" s="32"/>
      <c r="K16" s="47"/>
    </row>
    <row r="17" spans="1:11" ht="30" customHeight="1" thickBot="1" x14ac:dyDescent="0.3">
      <c r="A17" s="484"/>
      <c r="B17" s="27">
        <v>3</v>
      </c>
      <c r="C17" s="508"/>
      <c r="D17" s="509"/>
      <c r="E17" s="510"/>
      <c r="F17" s="505"/>
      <c r="G17" s="489"/>
      <c r="H17" s="41"/>
      <c r="I17" s="41"/>
      <c r="J17" s="35"/>
      <c r="K17" s="47" t="s">
        <v>138</v>
      </c>
    </row>
    <row r="18" spans="1:11" ht="30" customHeight="1" thickBot="1" x14ac:dyDescent="0.3">
      <c r="A18" s="484"/>
      <c r="B18" s="28" t="s">
        <v>139</v>
      </c>
      <c r="C18" s="508"/>
      <c r="D18" s="509"/>
      <c r="E18" s="511"/>
      <c r="F18" s="506"/>
      <c r="G18" s="489"/>
      <c r="H18" s="41"/>
      <c r="I18" s="41"/>
      <c r="J18" s="32"/>
      <c r="K18" s="47"/>
    </row>
    <row r="19" spans="1:11" ht="30" customHeight="1" thickBot="1" x14ac:dyDescent="0.3">
      <c r="A19" s="484"/>
      <c r="B19" s="27">
        <v>2</v>
      </c>
      <c r="C19" s="508"/>
      <c r="D19" s="512"/>
      <c r="E19" s="513"/>
      <c r="F19" s="515"/>
      <c r="G19" s="489"/>
      <c r="H19" s="41"/>
      <c r="I19" s="41"/>
      <c r="J19" s="36"/>
      <c r="K19" s="47" t="s">
        <v>140</v>
      </c>
    </row>
    <row r="20" spans="1:11" ht="30" customHeight="1" thickBot="1" x14ac:dyDescent="0.3">
      <c r="A20" s="484"/>
      <c r="B20" s="28" t="s">
        <v>265</v>
      </c>
      <c r="C20" s="508"/>
      <c r="D20" s="512"/>
      <c r="E20" s="514"/>
      <c r="F20" s="516"/>
      <c r="G20" s="489"/>
      <c r="H20" s="41"/>
      <c r="I20" s="41"/>
      <c r="J20" s="41"/>
      <c r="K20" s="42"/>
    </row>
    <row r="21" spans="1:11" ht="30" customHeight="1" thickBot="1" x14ac:dyDescent="0.3">
      <c r="A21" s="484"/>
      <c r="B21" s="27">
        <v>1</v>
      </c>
      <c r="C21" s="508"/>
      <c r="D21" s="512"/>
      <c r="E21" s="509"/>
      <c r="F21" s="520"/>
      <c r="G21" s="486"/>
      <c r="H21" s="41"/>
      <c r="I21" s="41"/>
      <c r="J21" s="41"/>
      <c r="K21" s="42"/>
    </row>
    <row r="22" spans="1:11" ht="30" customHeight="1" thickBot="1" x14ac:dyDescent="0.3">
      <c r="A22" s="484"/>
      <c r="B22" s="28" t="s">
        <v>141</v>
      </c>
      <c r="C22" s="517"/>
      <c r="D22" s="518"/>
      <c r="E22" s="519"/>
      <c r="F22" s="521"/>
      <c r="G22" s="522"/>
      <c r="H22" s="45"/>
      <c r="I22" s="41"/>
      <c r="J22" s="41"/>
      <c r="K22" s="42"/>
    </row>
    <row r="23" spans="1:11" x14ac:dyDescent="0.25">
      <c r="A23" s="40"/>
      <c r="B23" s="41"/>
      <c r="C23" s="26">
        <v>1</v>
      </c>
      <c r="D23" s="26">
        <v>2</v>
      </c>
      <c r="E23" s="26">
        <v>3</v>
      </c>
      <c r="F23" s="26">
        <v>4</v>
      </c>
      <c r="G23" s="26">
        <v>5</v>
      </c>
      <c r="H23" s="41"/>
      <c r="I23" s="41"/>
      <c r="J23" s="41"/>
      <c r="K23" s="42"/>
    </row>
    <row r="24" spans="1:11" x14ac:dyDescent="0.25">
      <c r="A24" s="40"/>
      <c r="B24" s="41"/>
      <c r="C24" s="26" t="s">
        <v>142</v>
      </c>
      <c r="D24" s="26" t="s">
        <v>143</v>
      </c>
      <c r="E24" s="26" t="s">
        <v>144</v>
      </c>
      <c r="F24" s="26" t="s">
        <v>145</v>
      </c>
      <c r="G24" s="26" t="s">
        <v>146</v>
      </c>
      <c r="H24" s="41"/>
      <c r="I24" s="41"/>
      <c r="J24" s="41"/>
      <c r="K24" s="42"/>
    </row>
    <row r="25" spans="1:11" x14ac:dyDescent="0.25">
      <c r="A25" s="40"/>
      <c r="B25" s="41"/>
      <c r="C25" s="507" t="s">
        <v>147</v>
      </c>
      <c r="D25" s="507"/>
      <c r="E25" s="507"/>
      <c r="F25" s="507"/>
      <c r="G25" s="507"/>
      <c r="H25" s="41"/>
      <c r="I25" s="41"/>
      <c r="J25" s="41"/>
      <c r="K25" s="42"/>
    </row>
    <row r="26" spans="1:11" x14ac:dyDescent="0.25">
      <c r="A26" s="40"/>
      <c r="B26" s="41"/>
      <c r="C26" s="507"/>
      <c r="D26" s="507"/>
      <c r="E26" s="507"/>
      <c r="F26" s="507"/>
      <c r="G26" s="507"/>
      <c r="H26" s="41"/>
      <c r="I26" s="41"/>
      <c r="J26" s="41"/>
      <c r="K26" s="42"/>
    </row>
    <row r="27" spans="1:11" ht="15.75" thickBot="1" x14ac:dyDescent="0.3">
      <c r="A27" s="49"/>
      <c r="B27" s="46"/>
      <c r="C27" s="46"/>
      <c r="D27" s="46"/>
      <c r="E27" s="46"/>
      <c r="F27" s="46"/>
      <c r="G27" s="46"/>
      <c r="H27" s="46"/>
      <c r="I27" s="46"/>
      <c r="J27" s="46"/>
      <c r="K27" s="48"/>
    </row>
  </sheetData>
  <mergeCells count="40">
    <mergeCell ref="C25:G26"/>
    <mergeCell ref="C17:C18"/>
    <mergeCell ref="D17:D18"/>
    <mergeCell ref="E17:E18"/>
    <mergeCell ref="F17:F18"/>
    <mergeCell ref="G17:G18"/>
    <mergeCell ref="C19:C20"/>
    <mergeCell ref="D19:D20"/>
    <mergeCell ref="E19:E20"/>
    <mergeCell ref="F19:F20"/>
    <mergeCell ref="G19:G20"/>
    <mergeCell ref="C21:C22"/>
    <mergeCell ref="D21:D22"/>
    <mergeCell ref="E21:E22"/>
    <mergeCell ref="F21:F22"/>
    <mergeCell ref="G21:G22"/>
    <mergeCell ref="G13:G14"/>
    <mergeCell ref="C15:C16"/>
    <mergeCell ref="D15:D16"/>
    <mergeCell ref="E15:E16"/>
    <mergeCell ref="F15:F16"/>
    <mergeCell ref="G15:G16"/>
    <mergeCell ref="A6:K6"/>
    <mergeCell ref="B7:K7"/>
    <mergeCell ref="B8:K8"/>
    <mergeCell ref="B9:K9"/>
    <mergeCell ref="J11:K11"/>
    <mergeCell ref="A13:A22"/>
    <mergeCell ref="C13:C14"/>
    <mergeCell ref="D13:D14"/>
    <mergeCell ref="E13:E14"/>
    <mergeCell ref="F13:F14"/>
    <mergeCell ref="A1:B4"/>
    <mergeCell ref="C1:F2"/>
    <mergeCell ref="G1:I1"/>
    <mergeCell ref="J1:K4"/>
    <mergeCell ref="G2:I2"/>
    <mergeCell ref="C3:F4"/>
    <mergeCell ref="G3:I3"/>
    <mergeCell ref="G4:I4"/>
  </mergeCells>
  <pageMargins left="0.7" right="0.7" top="0.75" bottom="0.75" header="0.3" footer="0.3"/>
  <pageSetup paperSize="9" orientation="portrait"/>
  <drawing r:id="rId1"/>
  <extLs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K27"/>
  <sheetViews>
    <sheetView zoomScale="120" zoomScaleNormal="120" zoomScalePageLayoutView="120" workbookViewId="0">
      <selection activeCell="F21" sqref="F21:F22"/>
    </sheetView>
  </sheetViews>
  <sheetFormatPr baseColWidth="10" defaultColWidth="11.42578125" defaultRowHeight="15" x14ac:dyDescent="0.25"/>
  <cols>
    <col min="1" max="1" width="14.42578125" customWidth="1"/>
    <col min="2" max="2" width="15" customWidth="1"/>
    <col min="3" max="7" width="13.7109375" customWidth="1"/>
    <col min="8" max="8" width="3.85546875" customWidth="1"/>
    <col min="11" max="11" width="14.42578125" bestFit="1" customWidth="1"/>
  </cols>
  <sheetData>
    <row r="1" spans="1:11" ht="15" customHeight="1" x14ac:dyDescent="0.25">
      <c r="A1" s="273"/>
      <c r="B1" s="273"/>
      <c r="C1" s="265" t="s">
        <v>0</v>
      </c>
      <c r="D1" s="265"/>
      <c r="E1" s="265"/>
      <c r="F1" s="265"/>
      <c r="G1" s="317" t="s">
        <v>1</v>
      </c>
      <c r="H1" s="317"/>
      <c r="I1" s="317"/>
      <c r="J1" s="483"/>
      <c r="K1" s="483"/>
    </row>
    <row r="2" spans="1:11" ht="15" customHeight="1" x14ac:dyDescent="0.25">
      <c r="A2" s="273"/>
      <c r="B2" s="273"/>
      <c r="C2" s="265"/>
      <c r="D2" s="265"/>
      <c r="E2" s="265"/>
      <c r="F2" s="265"/>
      <c r="G2" s="317" t="s">
        <v>128</v>
      </c>
      <c r="H2" s="317"/>
      <c r="I2" s="317"/>
      <c r="J2" s="483"/>
      <c r="K2" s="483"/>
    </row>
    <row r="3" spans="1:11" ht="34.5" customHeight="1" x14ac:dyDescent="0.25">
      <c r="A3" s="273"/>
      <c r="B3" s="273"/>
      <c r="C3" s="265" t="s">
        <v>32</v>
      </c>
      <c r="D3" s="265"/>
      <c r="E3" s="265"/>
      <c r="F3" s="265"/>
      <c r="G3" s="317" t="s">
        <v>129</v>
      </c>
      <c r="H3" s="317"/>
      <c r="I3" s="317"/>
      <c r="J3" s="483"/>
      <c r="K3" s="483"/>
    </row>
    <row r="4" spans="1:11" ht="15.75" customHeight="1" x14ac:dyDescent="0.25">
      <c r="A4" s="273"/>
      <c r="B4" s="273"/>
      <c r="C4" s="265"/>
      <c r="D4" s="265"/>
      <c r="E4" s="265"/>
      <c r="F4" s="265"/>
      <c r="G4" s="317" t="s">
        <v>5</v>
      </c>
      <c r="H4" s="317"/>
      <c r="I4" s="317"/>
      <c r="J4" s="483"/>
      <c r="K4" s="483"/>
    </row>
    <row r="5" spans="1:11" ht="15.75" thickBot="1" x14ac:dyDescent="0.3"/>
    <row r="6" spans="1:11" ht="26.25" customHeight="1" x14ac:dyDescent="0.25">
      <c r="A6" s="490" t="s">
        <v>130</v>
      </c>
      <c r="B6" s="491"/>
      <c r="C6" s="491"/>
      <c r="D6" s="491"/>
      <c r="E6" s="491"/>
      <c r="F6" s="491"/>
      <c r="G6" s="491"/>
      <c r="H6" s="491"/>
      <c r="I6" s="491"/>
      <c r="J6" s="491"/>
      <c r="K6" s="492"/>
    </row>
    <row r="7" spans="1:11" ht="24" customHeight="1" x14ac:dyDescent="0.25">
      <c r="A7" s="22" t="s">
        <v>7</v>
      </c>
      <c r="B7" s="523" t="str">
        <f>+CONTEXTO!B7</f>
        <v>GESTIÓN DEL SERVICIO Y ATENCIÓN AL CIUDADANO</v>
      </c>
      <c r="C7" s="523"/>
      <c r="D7" s="523"/>
      <c r="E7" s="523"/>
      <c r="F7" s="523"/>
      <c r="G7" s="523"/>
      <c r="H7" s="523"/>
      <c r="I7" s="523"/>
      <c r="J7" s="523"/>
      <c r="K7" s="524"/>
    </row>
    <row r="8" spans="1:11" ht="52.5" customHeight="1" x14ac:dyDescent="0.25">
      <c r="A8" s="21" t="s">
        <v>8</v>
      </c>
      <c r="B8" s="530" t="str">
        <f>+CONTEXTO!B8</f>
        <v>ATENDER, ORIENTAR Y EVALUAR CONTINUAMENTE DE MANERA EFICIENTE, EFICAZ Y EFECTIVA, LAS DIFERENTES SOLICITUDES DE LA CIUDADANÍA, EN EL MARCO DE SUS REQUISITOS Y NECESIDADES, CON EL FIN DE ALCANZAR UN GRADO DE SATISFACCIÓN DEL CIUDADANO NO MENOR DEL 90%, FRENTE A LOS SERVICIOS Y LA ATENCIÓN PRESTADA EN LA ADMINISTRACIÓN MUNICIPAL.</v>
      </c>
      <c r="C8" s="530"/>
      <c r="D8" s="530"/>
      <c r="E8" s="530"/>
      <c r="F8" s="530"/>
      <c r="G8" s="530"/>
      <c r="H8" s="530"/>
      <c r="I8" s="530"/>
      <c r="J8" s="530"/>
      <c r="K8" s="531"/>
    </row>
    <row r="9" spans="1:11" ht="29.25" customHeight="1" thickBot="1" x14ac:dyDescent="0.3">
      <c r="A9" s="31" t="s">
        <v>131</v>
      </c>
      <c r="B9" s="527">
        <f>+DESCRIPCION!A16</f>
        <v>0</v>
      </c>
      <c r="C9" s="528"/>
      <c r="D9" s="528"/>
      <c r="E9" s="528"/>
      <c r="F9" s="528"/>
      <c r="G9" s="528"/>
      <c r="H9" s="528"/>
      <c r="I9" s="528"/>
      <c r="J9" s="528"/>
      <c r="K9" s="529"/>
    </row>
    <row r="10" spans="1:11" x14ac:dyDescent="0.25">
      <c r="A10" s="37"/>
      <c r="B10" s="38"/>
      <c r="C10" s="38"/>
      <c r="D10" s="38"/>
      <c r="E10" s="38"/>
      <c r="F10" s="38"/>
      <c r="G10" s="38"/>
      <c r="H10" s="38"/>
      <c r="I10" s="38"/>
      <c r="J10" s="38"/>
      <c r="K10" s="39"/>
    </row>
    <row r="11" spans="1:11" x14ac:dyDescent="0.25">
      <c r="A11" s="40"/>
      <c r="B11" s="41"/>
      <c r="C11" s="41"/>
      <c r="D11" s="41"/>
      <c r="E11" s="41"/>
      <c r="F11" s="41"/>
      <c r="G11" s="41"/>
      <c r="H11" s="41"/>
      <c r="I11" s="41"/>
      <c r="J11" s="500" t="s">
        <v>132</v>
      </c>
      <c r="K11" s="501"/>
    </row>
    <row r="12" spans="1:11" ht="15.75" thickBot="1" x14ac:dyDescent="0.3">
      <c r="A12" s="40"/>
      <c r="B12" s="42"/>
      <c r="C12" s="41"/>
      <c r="D12" s="41"/>
      <c r="E12" s="41"/>
      <c r="F12" s="41"/>
      <c r="G12" s="41"/>
      <c r="H12" s="41"/>
      <c r="I12" s="41"/>
      <c r="J12" s="43"/>
      <c r="K12" s="44"/>
    </row>
    <row r="13" spans="1:11" ht="30" customHeight="1" thickBot="1" x14ac:dyDescent="0.3">
      <c r="A13" s="484" t="s">
        <v>133</v>
      </c>
      <c r="B13" s="27">
        <v>5</v>
      </c>
      <c r="C13" s="485"/>
      <c r="D13" s="486"/>
      <c r="E13" s="489"/>
      <c r="F13" s="489"/>
      <c r="G13" s="489"/>
      <c r="H13" s="41"/>
      <c r="I13" s="41"/>
      <c r="J13" s="33"/>
      <c r="K13" s="47" t="s">
        <v>134</v>
      </c>
    </row>
    <row r="14" spans="1:11" ht="30" customHeight="1" thickBot="1" x14ac:dyDescent="0.3">
      <c r="A14" s="484"/>
      <c r="B14" s="28" t="s">
        <v>135</v>
      </c>
      <c r="C14" s="485"/>
      <c r="D14" s="486"/>
      <c r="E14" s="489"/>
      <c r="F14" s="489"/>
      <c r="G14" s="489"/>
      <c r="H14" s="41"/>
      <c r="I14" s="41"/>
      <c r="J14" s="43"/>
      <c r="K14" s="47"/>
    </row>
    <row r="15" spans="1:11" ht="30" customHeight="1" thickBot="1" x14ac:dyDescent="0.3">
      <c r="A15" s="484"/>
      <c r="B15" s="27">
        <v>4</v>
      </c>
      <c r="C15" s="502"/>
      <c r="D15" s="486"/>
      <c r="E15" s="486"/>
      <c r="F15" s="505"/>
      <c r="G15" s="489"/>
      <c r="H15" s="41"/>
      <c r="I15" s="41"/>
      <c r="J15" s="34"/>
      <c r="K15" s="47" t="s">
        <v>136</v>
      </c>
    </row>
    <row r="16" spans="1:11" ht="30" customHeight="1" thickBot="1" x14ac:dyDescent="0.3">
      <c r="A16" s="484"/>
      <c r="B16" s="28" t="s">
        <v>137</v>
      </c>
      <c r="C16" s="502"/>
      <c r="D16" s="486"/>
      <c r="E16" s="486"/>
      <c r="F16" s="506"/>
      <c r="G16" s="489"/>
      <c r="H16" s="41"/>
      <c r="I16" s="41"/>
      <c r="J16" s="32"/>
      <c r="K16" s="47"/>
    </row>
    <row r="17" spans="1:11" ht="30" customHeight="1" thickBot="1" x14ac:dyDescent="0.3">
      <c r="A17" s="484"/>
      <c r="B17" s="27">
        <v>3</v>
      </c>
      <c r="C17" s="508"/>
      <c r="D17" s="509"/>
      <c r="E17" s="510"/>
      <c r="F17" s="505"/>
      <c r="G17" s="489"/>
      <c r="H17" s="41"/>
      <c r="I17" s="41"/>
      <c r="J17" s="35"/>
      <c r="K17" s="47" t="s">
        <v>138</v>
      </c>
    </row>
    <row r="18" spans="1:11" ht="30" customHeight="1" thickBot="1" x14ac:dyDescent="0.3">
      <c r="A18" s="484"/>
      <c r="B18" s="28" t="s">
        <v>139</v>
      </c>
      <c r="C18" s="508"/>
      <c r="D18" s="509"/>
      <c r="E18" s="511"/>
      <c r="F18" s="506"/>
      <c r="G18" s="489"/>
      <c r="H18" s="41"/>
      <c r="I18" s="41"/>
      <c r="J18" s="32"/>
      <c r="K18" s="47"/>
    </row>
    <row r="19" spans="1:11" ht="30" customHeight="1" thickBot="1" x14ac:dyDescent="0.3">
      <c r="A19" s="484"/>
      <c r="B19" s="27">
        <v>2</v>
      </c>
      <c r="C19" s="508"/>
      <c r="D19" s="512"/>
      <c r="E19" s="513"/>
      <c r="F19" s="515"/>
      <c r="G19" s="489"/>
      <c r="H19" s="41"/>
      <c r="I19" s="41"/>
      <c r="J19" s="36"/>
      <c r="K19" s="47" t="s">
        <v>140</v>
      </c>
    </row>
    <row r="20" spans="1:11" ht="30" customHeight="1" thickBot="1" x14ac:dyDescent="0.3">
      <c r="A20" s="484"/>
      <c r="B20" s="28" t="s">
        <v>265</v>
      </c>
      <c r="C20" s="508"/>
      <c r="D20" s="512"/>
      <c r="E20" s="514"/>
      <c r="F20" s="516"/>
      <c r="G20" s="489"/>
      <c r="H20" s="41"/>
      <c r="I20" s="41"/>
      <c r="J20" s="41"/>
      <c r="K20" s="42"/>
    </row>
    <row r="21" spans="1:11" ht="30" customHeight="1" thickBot="1" x14ac:dyDescent="0.3">
      <c r="A21" s="484"/>
      <c r="B21" s="27">
        <v>1</v>
      </c>
      <c r="C21" s="508"/>
      <c r="D21" s="512"/>
      <c r="E21" s="509"/>
      <c r="F21" s="486"/>
      <c r="G21" s="486"/>
      <c r="H21" s="41"/>
      <c r="I21" s="41"/>
      <c r="J21" s="41"/>
      <c r="K21" s="42"/>
    </row>
    <row r="22" spans="1:11" ht="30" customHeight="1" thickBot="1" x14ac:dyDescent="0.3">
      <c r="A22" s="484"/>
      <c r="B22" s="28" t="s">
        <v>141</v>
      </c>
      <c r="C22" s="517"/>
      <c r="D22" s="518"/>
      <c r="E22" s="519"/>
      <c r="F22" s="522"/>
      <c r="G22" s="522"/>
      <c r="H22" s="45"/>
      <c r="I22" s="41"/>
      <c r="J22" s="41"/>
      <c r="K22" s="42"/>
    </row>
    <row r="23" spans="1:11" x14ac:dyDescent="0.25">
      <c r="A23" s="40"/>
      <c r="B23" s="41"/>
      <c r="C23" s="26">
        <v>1</v>
      </c>
      <c r="D23" s="26">
        <v>2</v>
      </c>
      <c r="E23" s="26">
        <v>3</v>
      </c>
      <c r="F23" s="26">
        <v>4</v>
      </c>
      <c r="G23" s="26">
        <v>5</v>
      </c>
      <c r="H23" s="41"/>
      <c r="I23" s="41"/>
      <c r="J23" s="41"/>
      <c r="K23" s="42"/>
    </row>
    <row r="24" spans="1:11" x14ac:dyDescent="0.25">
      <c r="A24" s="40"/>
      <c r="B24" s="41"/>
      <c r="C24" s="26" t="s">
        <v>142</v>
      </c>
      <c r="D24" s="26" t="s">
        <v>143</v>
      </c>
      <c r="E24" s="26" t="s">
        <v>144</v>
      </c>
      <c r="F24" s="26" t="s">
        <v>145</v>
      </c>
      <c r="G24" s="26" t="s">
        <v>146</v>
      </c>
      <c r="H24" s="41"/>
      <c r="I24" s="41"/>
      <c r="J24" s="41"/>
      <c r="K24" s="42"/>
    </row>
    <row r="25" spans="1:11" x14ac:dyDescent="0.25">
      <c r="A25" s="40"/>
      <c r="B25" s="41"/>
      <c r="C25" s="507" t="s">
        <v>147</v>
      </c>
      <c r="D25" s="507"/>
      <c r="E25" s="507"/>
      <c r="F25" s="507"/>
      <c r="G25" s="507"/>
      <c r="H25" s="41"/>
      <c r="I25" s="41"/>
      <c r="J25" s="41"/>
      <c r="K25" s="42"/>
    </row>
    <row r="26" spans="1:11" x14ac:dyDescent="0.25">
      <c r="A26" s="40"/>
      <c r="B26" s="41"/>
      <c r="C26" s="507"/>
      <c r="D26" s="507"/>
      <c r="E26" s="507"/>
      <c r="F26" s="507"/>
      <c r="G26" s="507"/>
      <c r="H26" s="41"/>
      <c r="I26" s="41"/>
      <c r="J26" s="41"/>
      <c r="K26" s="42"/>
    </row>
    <row r="27" spans="1:11" ht="15.75" thickBot="1" x14ac:dyDescent="0.3">
      <c r="A27" s="49"/>
      <c r="B27" s="46"/>
      <c r="C27" s="46"/>
      <c r="D27" s="46"/>
      <c r="E27" s="46"/>
      <c r="F27" s="46"/>
      <c r="G27" s="46"/>
      <c r="H27" s="46"/>
      <c r="I27" s="46"/>
      <c r="J27" s="46"/>
      <c r="K27" s="48"/>
    </row>
  </sheetData>
  <mergeCells count="40">
    <mergeCell ref="C25:G26"/>
    <mergeCell ref="C17:C18"/>
    <mergeCell ref="D17:D18"/>
    <mergeCell ref="E17:E18"/>
    <mergeCell ref="F17:F18"/>
    <mergeCell ref="G17:G18"/>
    <mergeCell ref="C19:C20"/>
    <mergeCell ref="D19:D20"/>
    <mergeCell ref="E19:E20"/>
    <mergeCell ref="F19:F20"/>
    <mergeCell ref="G19:G20"/>
    <mergeCell ref="C21:C22"/>
    <mergeCell ref="D21:D22"/>
    <mergeCell ref="E21:E22"/>
    <mergeCell ref="F21:F22"/>
    <mergeCell ref="G21:G22"/>
    <mergeCell ref="G13:G14"/>
    <mergeCell ref="C15:C16"/>
    <mergeCell ref="D15:D16"/>
    <mergeCell ref="E15:E16"/>
    <mergeCell ref="F15:F16"/>
    <mergeCell ref="G15:G16"/>
    <mergeCell ref="A6:K6"/>
    <mergeCell ref="B7:K7"/>
    <mergeCell ref="B8:K8"/>
    <mergeCell ref="B9:K9"/>
    <mergeCell ref="J11:K11"/>
    <mergeCell ref="A13:A22"/>
    <mergeCell ref="C13:C14"/>
    <mergeCell ref="D13:D14"/>
    <mergeCell ref="E13:E14"/>
    <mergeCell ref="F13:F14"/>
    <mergeCell ref="A1:B4"/>
    <mergeCell ref="C1:F2"/>
    <mergeCell ref="G1:I1"/>
    <mergeCell ref="J1:K4"/>
    <mergeCell ref="G2:I2"/>
    <mergeCell ref="C3:F4"/>
    <mergeCell ref="G3:I3"/>
    <mergeCell ref="G4:I4"/>
  </mergeCells>
  <pageMargins left="0.7" right="0.7" top="0.75" bottom="0.75" header="0.3" footer="0.3"/>
  <pageSetup paperSize="9" orientation="portrait"/>
  <drawing r:id="rId1"/>
  <extLst>
    <ext xmlns:mx="http://schemas.microsoft.com/office/mac/excel/2008/main" uri="{64002731-A6B0-56B0-2670-7721B7C09600}">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C190"/>
  <sheetViews>
    <sheetView topLeftCell="A170" workbookViewId="0">
      <selection activeCell="A186" sqref="A186"/>
    </sheetView>
  </sheetViews>
  <sheetFormatPr baseColWidth="10" defaultColWidth="11.42578125" defaultRowHeight="15" x14ac:dyDescent="0.25"/>
  <cols>
    <col min="1" max="1" width="37.42578125" customWidth="1"/>
    <col min="2" max="2" width="72.28515625" customWidth="1"/>
    <col min="3" max="3" width="59.85546875" style="54" customWidth="1"/>
  </cols>
  <sheetData>
    <row r="1" spans="1:1" x14ac:dyDescent="0.25">
      <c r="A1" s="71" t="s">
        <v>149</v>
      </c>
    </row>
    <row r="2" spans="1:1" x14ac:dyDescent="0.25">
      <c r="A2" s="8"/>
    </row>
    <row r="3" spans="1:1" x14ac:dyDescent="0.25">
      <c r="A3" s="8" t="s">
        <v>150</v>
      </c>
    </row>
    <row r="4" spans="1:1" x14ac:dyDescent="0.25">
      <c r="A4" s="8" t="s">
        <v>151</v>
      </c>
    </row>
    <row r="6" spans="1:1" x14ac:dyDescent="0.25">
      <c r="A6" s="71" t="s">
        <v>152</v>
      </c>
    </row>
    <row r="7" spans="1:1" x14ac:dyDescent="0.25">
      <c r="A7" t="s">
        <v>87</v>
      </c>
    </row>
    <row r="8" spans="1:1" x14ac:dyDescent="0.25">
      <c r="A8" t="s">
        <v>153</v>
      </c>
    </row>
    <row r="9" spans="1:1" x14ac:dyDescent="0.25">
      <c r="A9" t="s">
        <v>154</v>
      </c>
    </row>
    <row r="10" spans="1:1" x14ac:dyDescent="0.25">
      <c r="A10" t="s">
        <v>155</v>
      </c>
    </row>
    <row r="11" spans="1:1" x14ac:dyDescent="0.25">
      <c r="A11" t="s">
        <v>156</v>
      </c>
    </row>
    <row r="12" spans="1:1" x14ac:dyDescent="0.25">
      <c r="A12" t="s">
        <v>157</v>
      </c>
    </row>
    <row r="13" spans="1:1" x14ac:dyDescent="0.25">
      <c r="A13" t="s">
        <v>158</v>
      </c>
    </row>
    <row r="14" spans="1:1" x14ac:dyDescent="0.25">
      <c r="A14" t="s">
        <v>159</v>
      </c>
    </row>
    <row r="15" spans="1:1" x14ac:dyDescent="0.25">
      <c r="A15" t="s">
        <v>160</v>
      </c>
    </row>
    <row r="16" spans="1:1" x14ac:dyDescent="0.25">
      <c r="A16" t="s">
        <v>161</v>
      </c>
    </row>
    <row r="19" spans="1:3" x14ac:dyDescent="0.25">
      <c r="A19" s="71" t="s">
        <v>147</v>
      </c>
    </row>
    <row r="20" spans="1:3" x14ac:dyDescent="0.25">
      <c r="A20" t="s">
        <v>101</v>
      </c>
    </row>
    <row r="21" spans="1:3" x14ac:dyDescent="0.25">
      <c r="A21" t="s">
        <v>162</v>
      </c>
    </row>
    <row r="22" spans="1:3" x14ac:dyDescent="0.25">
      <c r="A22" t="s">
        <v>163</v>
      </c>
    </row>
    <row r="23" spans="1:3" x14ac:dyDescent="0.25">
      <c r="A23" t="s">
        <v>164</v>
      </c>
    </row>
    <row r="24" spans="1:3" x14ac:dyDescent="0.25">
      <c r="A24" t="s">
        <v>165</v>
      </c>
    </row>
    <row r="25" spans="1:3" x14ac:dyDescent="0.25">
      <c r="A25" t="s">
        <v>166</v>
      </c>
    </row>
    <row r="28" spans="1:3" ht="141" customHeight="1" x14ac:dyDescent="0.25">
      <c r="A28" s="97" t="s">
        <v>167</v>
      </c>
      <c r="B28" s="99" t="s">
        <v>168</v>
      </c>
      <c r="C28" s="99" t="s">
        <v>169</v>
      </c>
    </row>
    <row r="29" spans="1:3" ht="144" customHeight="1" x14ac:dyDescent="0.25">
      <c r="A29" t="s">
        <v>170</v>
      </c>
      <c r="B29" s="74" t="s">
        <v>171</v>
      </c>
      <c r="C29" s="98" t="s">
        <v>172</v>
      </c>
    </row>
    <row r="30" spans="1:3" ht="135" x14ac:dyDescent="0.25">
      <c r="A30" s="93" t="s">
        <v>173</v>
      </c>
      <c r="B30" s="70" t="s">
        <v>174</v>
      </c>
      <c r="C30" s="98" t="s">
        <v>175</v>
      </c>
    </row>
    <row r="31" spans="1:3" ht="102.75" x14ac:dyDescent="0.25">
      <c r="A31" t="s">
        <v>176</v>
      </c>
      <c r="B31" s="70" t="s">
        <v>177</v>
      </c>
      <c r="C31" s="98" t="s">
        <v>178</v>
      </c>
    </row>
    <row r="32" spans="1:3" ht="102.75" x14ac:dyDescent="0.25">
      <c r="A32" t="s">
        <v>179</v>
      </c>
      <c r="B32" s="70" t="s">
        <v>180</v>
      </c>
      <c r="C32" s="98" t="s">
        <v>181</v>
      </c>
    </row>
    <row r="34" spans="1:3" x14ac:dyDescent="0.25">
      <c r="A34" t="s">
        <v>182</v>
      </c>
      <c r="C34" s="103" t="s">
        <v>183</v>
      </c>
    </row>
    <row r="35" spans="1:3" x14ac:dyDescent="0.25">
      <c r="A35">
        <v>1</v>
      </c>
      <c r="B35">
        <f>IF(' IMPACTO RIESGOS CORRUPCION'!D11="X",1,0)</f>
        <v>0</v>
      </c>
    </row>
    <row r="36" spans="1:3" x14ac:dyDescent="0.25">
      <c r="A36">
        <v>2</v>
      </c>
      <c r="B36">
        <f>IF(' IMPACTO RIESGOS CORRUPCION'!D12="X",1,0)</f>
        <v>0</v>
      </c>
      <c r="C36" s="54" t="s">
        <v>150</v>
      </c>
    </row>
    <row r="37" spans="1:3" x14ac:dyDescent="0.25">
      <c r="A37">
        <v>3</v>
      </c>
      <c r="B37">
        <f>IF(' IMPACTO RIESGOS CORRUPCION'!D13="X",1,0)</f>
        <v>0</v>
      </c>
    </row>
    <row r="38" spans="1:3" x14ac:dyDescent="0.25">
      <c r="A38">
        <v>4</v>
      </c>
      <c r="B38">
        <f>IF(' IMPACTO RIESGOS CORRUPCION'!D14="X",1,0)</f>
        <v>0</v>
      </c>
    </row>
    <row r="39" spans="1:3" x14ac:dyDescent="0.25">
      <c r="A39">
        <v>5</v>
      </c>
      <c r="B39">
        <f>IF(' IMPACTO RIESGOS CORRUPCION'!D15="X",1,0)</f>
        <v>0</v>
      </c>
    </row>
    <row r="40" spans="1:3" x14ac:dyDescent="0.25">
      <c r="A40">
        <v>6</v>
      </c>
      <c r="B40">
        <f>IF(' IMPACTO RIESGOS CORRUPCION'!D16="X",1,0)</f>
        <v>0</v>
      </c>
    </row>
    <row r="41" spans="1:3" x14ac:dyDescent="0.25">
      <c r="A41">
        <v>7</v>
      </c>
      <c r="B41">
        <f>IF(' IMPACTO RIESGOS CORRUPCION'!D17="X",1,0)</f>
        <v>0</v>
      </c>
    </row>
    <row r="42" spans="1:3" x14ac:dyDescent="0.25">
      <c r="A42">
        <v>8</v>
      </c>
      <c r="B42">
        <f>IF(' IMPACTO RIESGOS CORRUPCION'!D18="X",1,0)</f>
        <v>0</v>
      </c>
    </row>
    <row r="43" spans="1:3" x14ac:dyDescent="0.25">
      <c r="A43">
        <v>9</v>
      </c>
      <c r="B43">
        <f>IF(' IMPACTO RIESGOS CORRUPCION'!D19="X",1,0)</f>
        <v>0</v>
      </c>
    </row>
    <row r="44" spans="1:3" x14ac:dyDescent="0.25">
      <c r="A44">
        <v>10</v>
      </c>
      <c r="B44">
        <f>IF(' IMPACTO RIESGOS CORRUPCION'!D20="X",1,0)</f>
        <v>0</v>
      </c>
    </row>
    <row r="45" spans="1:3" x14ac:dyDescent="0.25">
      <c r="A45">
        <v>11</v>
      </c>
      <c r="B45">
        <f>IF(' IMPACTO RIESGOS CORRUPCION'!D21="X",1,0)</f>
        <v>0</v>
      </c>
    </row>
    <row r="46" spans="1:3" x14ac:dyDescent="0.25">
      <c r="A46">
        <v>12</v>
      </c>
      <c r="B46">
        <f>IF(' IMPACTO RIESGOS CORRUPCION'!D22="X",1,0)</f>
        <v>0</v>
      </c>
    </row>
    <row r="47" spans="1:3" x14ac:dyDescent="0.25">
      <c r="A47">
        <v>13</v>
      </c>
      <c r="B47">
        <f>IF(' IMPACTO RIESGOS CORRUPCION'!D23="X",1,0)</f>
        <v>0</v>
      </c>
    </row>
    <row r="48" spans="1:3" x14ac:dyDescent="0.25">
      <c r="A48">
        <v>14</v>
      </c>
      <c r="B48">
        <f>IF(' IMPACTO RIESGOS CORRUPCION'!D24="X",1,0)</f>
        <v>0</v>
      </c>
    </row>
    <row r="49" spans="1:2" x14ac:dyDescent="0.25">
      <c r="A49">
        <v>15</v>
      </c>
      <c r="B49">
        <f>IF(' IMPACTO RIESGOS CORRUPCION'!D25="X",1,0)</f>
        <v>0</v>
      </c>
    </row>
    <row r="50" spans="1:2" x14ac:dyDescent="0.25">
      <c r="A50">
        <v>16</v>
      </c>
      <c r="B50">
        <f>IF(' IMPACTO RIESGOS CORRUPCION'!D26="X",1,0)</f>
        <v>0</v>
      </c>
    </row>
    <row r="51" spans="1:2" x14ac:dyDescent="0.25">
      <c r="A51">
        <v>17</v>
      </c>
      <c r="B51">
        <f>IF(' IMPACTO RIESGOS CORRUPCION'!D27="X",1,0)</f>
        <v>0</v>
      </c>
    </row>
    <row r="52" spans="1:2" x14ac:dyDescent="0.25">
      <c r="A52">
        <v>18</v>
      </c>
      <c r="B52">
        <f>IF(' IMPACTO RIESGOS CORRUPCION'!D28="X",1,0)</f>
        <v>0</v>
      </c>
    </row>
    <row r="53" spans="1:2" x14ac:dyDescent="0.25">
      <c r="A53">
        <v>19</v>
      </c>
      <c r="B53">
        <f>IF(' IMPACTO RIESGOS CORRUPCION'!D29="X",1,0)</f>
        <v>0</v>
      </c>
    </row>
    <row r="54" spans="1:2" x14ac:dyDescent="0.25">
      <c r="A54" t="s">
        <v>184</v>
      </c>
      <c r="B54">
        <f>SUM(B35:B53)</f>
        <v>0</v>
      </c>
    </row>
    <row r="57" spans="1:2" x14ac:dyDescent="0.25">
      <c r="A57" t="s">
        <v>185</v>
      </c>
    </row>
    <row r="58" spans="1:2" x14ac:dyDescent="0.25">
      <c r="A58">
        <v>1</v>
      </c>
      <c r="B58">
        <f>IF(' IMPACTO RIESGOS CORRUPCION'!D34="X",1,0)</f>
        <v>0</v>
      </c>
    </row>
    <row r="59" spans="1:2" x14ac:dyDescent="0.25">
      <c r="A59">
        <v>2</v>
      </c>
      <c r="B59">
        <f>IF(' IMPACTO RIESGOS CORRUPCION'!D35="X",1,0)</f>
        <v>0</v>
      </c>
    </row>
    <row r="60" spans="1:2" x14ac:dyDescent="0.25">
      <c r="A60">
        <v>3</v>
      </c>
      <c r="B60">
        <f>IF(' IMPACTO RIESGOS CORRUPCION'!D36="X",1,0)</f>
        <v>0</v>
      </c>
    </row>
    <row r="61" spans="1:2" x14ac:dyDescent="0.25">
      <c r="A61">
        <v>4</v>
      </c>
      <c r="B61">
        <f>IF(' IMPACTO RIESGOS CORRUPCION'!D37="X",1,0)</f>
        <v>0</v>
      </c>
    </row>
    <row r="62" spans="1:2" x14ac:dyDescent="0.25">
      <c r="A62">
        <v>5</v>
      </c>
      <c r="B62">
        <f>IF(' IMPACTO RIESGOS CORRUPCION'!D38="X",1,0)</f>
        <v>0</v>
      </c>
    </row>
    <row r="63" spans="1:2" x14ac:dyDescent="0.25">
      <c r="A63">
        <v>6</v>
      </c>
      <c r="B63">
        <f>IF(' IMPACTO RIESGOS CORRUPCION'!D39="X",1,0)</f>
        <v>0</v>
      </c>
    </row>
    <row r="64" spans="1:2" x14ac:dyDescent="0.25">
      <c r="A64">
        <v>7</v>
      </c>
      <c r="B64">
        <f>IF(' IMPACTO RIESGOS CORRUPCION'!D40="X",1,0)</f>
        <v>0</v>
      </c>
    </row>
    <row r="65" spans="1:2" x14ac:dyDescent="0.25">
      <c r="A65">
        <v>8</v>
      </c>
      <c r="B65">
        <f>IF(' IMPACTO RIESGOS CORRUPCION'!D41="X",1,0)</f>
        <v>0</v>
      </c>
    </row>
    <row r="66" spans="1:2" x14ac:dyDescent="0.25">
      <c r="A66">
        <v>9</v>
      </c>
      <c r="B66">
        <f>IF(' IMPACTO RIESGOS CORRUPCION'!D42="X",1,0)</f>
        <v>0</v>
      </c>
    </row>
    <row r="67" spans="1:2" x14ac:dyDescent="0.25">
      <c r="A67">
        <v>10</v>
      </c>
      <c r="B67">
        <f>IF(' IMPACTO RIESGOS CORRUPCION'!D43="X",1,0)</f>
        <v>0</v>
      </c>
    </row>
    <row r="68" spans="1:2" x14ac:dyDescent="0.25">
      <c r="A68">
        <v>11</v>
      </c>
      <c r="B68">
        <f>IF(' IMPACTO RIESGOS CORRUPCION'!D44="X",1,0)</f>
        <v>0</v>
      </c>
    </row>
    <row r="69" spans="1:2" x14ac:dyDescent="0.25">
      <c r="A69">
        <v>12</v>
      </c>
      <c r="B69">
        <f>IF(' IMPACTO RIESGOS CORRUPCION'!D45="X",1,0)</f>
        <v>0</v>
      </c>
    </row>
    <row r="70" spans="1:2" x14ac:dyDescent="0.25">
      <c r="A70">
        <v>13</v>
      </c>
      <c r="B70">
        <f>IF(' IMPACTO RIESGOS CORRUPCION'!D46="X",1,0)</f>
        <v>0</v>
      </c>
    </row>
    <row r="71" spans="1:2" x14ac:dyDescent="0.25">
      <c r="A71">
        <v>14</v>
      </c>
      <c r="B71">
        <f>IF(' IMPACTO RIESGOS CORRUPCION'!D47="X",1,0)</f>
        <v>0</v>
      </c>
    </row>
    <row r="72" spans="1:2" x14ac:dyDescent="0.25">
      <c r="A72">
        <v>15</v>
      </c>
      <c r="B72">
        <f>IF(' IMPACTO RIESGOS CORRUPCION'!D48="X",1,0)</f>
        <v>0</v>
      </c>
    </row>
    <row r="73" spans="1:2" x14ac:dyDescent="0.25">
      <c r="A73">
        <v>16</v>
      </c>
      <c r="B73">
        <f>IF(' IMPACTO RIESGOS CORRUPCION'!D49="X",1,0)</f>
        <v>0</v>
      </c>
    </row>
    <row r="74" spans="1:2" x14ac:dyDescent="0.25">
      <c r="A74">
        <v>17</v>
      </c>
      <c r="B74">
        <f>IF(' IMPACTO RIESGOS CORRUPCION'!D50="X",1,0)</f>
        <v>0</v>
      </c>
    </row>
    <row r="75" spans="1:2" x14ac:dyDescent="0.25">
      <c r="A75">
        <v>18</v>
      </c>
      <c r="B75">
        <f>IF(' IMPACTO RIESGOS CORRUPCION'!D51="X",1,0)</f>
        <v>0</v>
      </c>
    </row>
    <row r="76" spans="1:2" x14ac:dyDescent="0.25">
      <c r="A76">
        <v>19</v>
      </c>
      <c r="B76">
        <f>IF(' IMPACTO RIESGOS CORRUPCION'!D52="X",1,0)</f>
        <v>0</v>
      </c>
    </row>
    <row r="77" spans="1:2" x14ac:dyDescent="0.25">
      <c r="A77" t="s">
        <v>184</v>
      </c>
      <c r="B77">
        <f>SUM(B58:B76)</f>
        <v>0</v>
      </c>
    </row>
    <row r="80" spans="1:2" x14ac:dyDescent="0.25">
      <c r="A80" t="s">
        <v>186</v>
      </c>
    </row>
    <row r="81" spans="1:2" x14ac:dyDescent="0.25">
      <c r="A81">
        <v>1</v>
      </c>
      <c r="B81">
        <f>IF(' IMPACTO RIESGOS CORRUPCION'!D57="X",1,0)</f>
        <v>0</v>
      </c>
    </row>
    <row r="82" spans="1:2" x14ac:dyDescent="0.25">
      <c r="A82">
        <v>2</v>
      </c>
      <c r="B82">
        <f>IF(' IMPACTO RIESGOS CORRUPCION'!D58="X",1,0)</f>
        <v>0</v>
      </c>
    </row>
    <row r="83" spans="1:2" x14ac:dyDescent="0.25">
      <c r="A83">
        <v>3</v>
      </c>
      <c r="B83">
        <f>IF(' IMPACTO RIESGOS CORRUPCION'!D59="X",1,0)</f>
        <v>0</v>
      </c>
    </row>
    <row r="84" spans="1:2" x14ac:dyDescent="0.25">
      <c r="A84">
        <v>4</v>
      </c>
      <c r="B84">
        <f>IF(' IMPACTO RIESGOS CORRUPCION'!D60="X",1,0)</f>
        <v>0</v>
      </c>
    </row>
    <row r="85" spans="1:2" x14ac:dyDescent="0.25">
      <c r="A85">
        <v>5</v>
      </c>
      <c r="B85">
        <f>IF(' IMPACTO RIESGOS CORRUPCION'!D61="X",1,0)</f>
        <v>0</v>
      </c>
    </row>
    <row r="86" spans="1:2" x14ac:dyDescent="0.25">
      <c r="A86">
        <v>6</v>
      </c>
      <c r="B86">
        <f>IF(' IMPACTO RIESGOS CORRUPCION'!D62="X",1,0)</f>
        <v>0</v>
      </c>
    </row>
    <row r="87" spans="1:2" x14ac:dyDescent="0.25">
      <c r="A87">
        <v>7</v>
      </c>
      <c r="B87">
        <f>IF(' IMPACTO RIESGOS CORRUPCION'!D63="X",1,0)</f>
        <v>0</v>
      </c>
    </row>
    <row r="88" spans="1:2" x14ac:dyDescent="0.25">
      <c r="A88">
        <v>8</v>
      </c>
      <c r="B88">
        <f>IF(' IMPACTO RIESGOS CORRUPCION'!D64="X",1,0)</f>
        <v>0</v>
      </c>
    </row>
    <row r="89" spans="1:2" x14ac:dyDescent="0.25">
      <c r="A89">
        <v>9</v>
      </c>
      <c r="B89">
        <f>IF(' IMPACTO RIESGOS CORRUPCION'!D65="X",1,0)</f>
        <v>0</v>
      </c>
    </row>
    <row r="90" spans="1:2" x14ac:dyDescent="0.25">
      <c r="A90">
        <v>10</v>
      </c>
      <c r="B90">
        <f>IF(' IMPACTO RIESGOS CORRUPCION'!D66="X",1,0)</f>
        <v>0</v>
      </c>
    </row>
    <row r="91" spans="1:2" x14ac:dyDescent="0.25">
      <c r="A91">
        <v>11</v>
      </c>
      <c r="B91">
        <f>IF(' IMPACTO RIESGOS CORRUPCION'!D67="X",1,0)</f>
        <v>0</v>
      </c>
    </row>
    <row r="92" spans="1:2" x14ac:dyDescent="0.25">
      <c r="A92">
        <v>12</v>
      </c>
      <c r="B92">
        <f>IF(' IMPACTO RIESGOS CORRUPCION'!D68="X",1,0)</f>
        <v>0</v>
      </c>
    </row>
    <row r="93" spans="1:2" x14ac:dyDescent="0.25">
      <c r="A93">
        <v>13</v>
      </c>
      <c r="B93">
        <f>IF(' IMPACTO RIESGOS CORRUPCION'!D69="X",1,0)</f>
        <v>0</v>
      </c>
    </row>
    <row r="94" spans="1:2" x14ac:dyDescent="0.25">
      <c r="A94">
        <v>14</v>
      </c>
      <c r="B94">
        <f>IF(' IMPACTO RIESGOS CORRUPCION'!D70="X",1,0)</f>
        <v>0</v>
      </c>
    </row>
    <row r="95" spans="1:2" x14ac:dyDescent="0.25">
      <c r="A95">
        <v>15</v>
      </c>
      <c r="B95">
        <f>IF(' IMPACTO RIESGOS CORRUPCION'!D71="X",1,0)</f>
        <v>0</v>
      </c>
    </row>
    <row r="96" spans="1:2" x14ac:dyDescent="0.25">
      <c r="A96">
        <v>16</v>
      </c>
      <c r="B96">
        <f>IF(' IMPACTO RIESGOS CORRUPCION'!D72="X",1,0)</f>
        <v>0</v>
      </c>
    </row>
    <row r="97" spans="1:2" x14ac:dyDescent="0.25">
      <c r="A97">
        <v>17</v>
      </c>
      <c r="B97">
        <f>IF(' IMPACTO RIESGOS CORRUPCION'!D73="X",1,0)</f>
        <v>0</v>
      </c>
    </row>
    <row r="98" spans="1:2" x14ac:dyDescent="0.25">
      <c r="A98">
        <v>18</v>
      </c>
      <c r="B98">
        <f>IF(' IMPACTO RIESGOS CORRUPCION'!D74="X",1,0)</f>
        <v>0</v>
      </c>
    </row>
    <row r="99" spans="1:2" x14ac:dyDescent="0.25">
      <c r="A99">
        <v>19</v>
      </c>
      <c r="B99">
        <f>IF(' IMPACTO RIESGOS CORRUPCION'!D75="X",1,0)</f>
        <v>0</v>
      </c>
    </row>
    <row r="100" spans="1:2" x14ac:dyDescent="0.25">
      <c r="A100" t="s">
        <v>184</v>
      </c>
      <c r="B100">
        <f>SUM(B81:B99)</f>
        <v>0</v>
      </c>
    </row>
    <row r="103" spans="1:2" x14ac:dyDescent="0.25">
      <c r="A103" t="s">
        <v>187</v>
      </c>
    </row>
    <row r="104" spans="1:2" x14ac:dyDescent="0.25">
      <c r="A104">
        <v>1</v>
      </c>
      <c r="B104">
        <f>IF(' IMPACTO RIESGOS CORRUPCION'!D80="X",1,0)</f>
        <v>0</v>
      </c>
    </row>
    <row r="105" spans="1:2" x14ac:dyDescent="0.25">
      <c r="A105">
        <v>2</v>
      </c>
      <c r="B105">
        <f>IF(' IMPACTO RIESGOS CORRUPCION'!D81="X",1,0)</f>
        <v>0</v>
      </c>
    </row>
    <row r="106" spans="1:2" x14ac:dyDescent="0.25">
      <c r="A106">
        <v>3</v>
      </c>
      <c r="B106">
        <f>IF(' IMPACTO RIESGOS CORRUPCION'!D82="X",1,0)</f>
        <v>0</v>
      </c>
    </row>
    <row r="107" spans="1:2" x14ac:dyDescent="0.25">
      <c r="A107">
        <v>4</v>
      </c>
      <c r="B107">
        <f>IF(' IMPACTO RIESGOS CORRUPCION'!D83="X",1,0)</f>
        <v>0</v>
      </c>
    </row>
    <row r="108" spans="1:2" x14ac:dyDescent="0.25">
      <c r="A108">
        <v>5</v>
      </c>
      <c r="B108">
        <f>IF(' IMPACTO RIESGOS CORRUPCION'!D84="X",1,0)</f>
        <v>0</v>
      </c>
    </row>
    <row r="109" spans="1:2" x14ac:dyDescent="0.25">
      <c r="A109">
        <v>6</v>
      </c>
      <c r="B109">
        <f>IF(' IMPACTO RIESGOS CORRUPCION'!D85="X",1,0)</f>
        <v>0</v>
      </c>
    </row>
    <row r="110" spans="1:2" x14ac:dyDescent="0.25">
      <c r="A110">
        <v>7</v>
      </c>
      <c r="B110">
        <f>IF(' IMPACTO RIESGOS CORRUPCION'!D86="X",1,0)</f>
        <v>0</v>
      </c>
    </row>
    <row r="111" spans="1:2" x14ac:dyDescent="0.25">
      <c r="A111">
        <v>8</v>
      </c>
      <c r="B111">
        <f>IF(' IMPACTO RIESGOS CORRUPCION'!D87="X",1,0)</f>
        <v>0</v>
      </c>
    </row>
    <row r="112" spans="1:2" x14ac:dyDescent="0.25">
      <c r="A112">
        <v>9</v>
      </c>
      <c r="B112">
        <f>IF(' IMPACTO RIESGOS CORRUPCION'!D88="X",1,0)</f>
        <v>0</v>
      </c>
    </row>
    <row r="113" spans="1:2" x14ac:dyDescent="0.25">
      <c r="A113">
        <v>10</v>
      </c>
      <c r="B113">
        <f>IF(' IMPACTO RIESGOS CORRUPCION'!D89="X",1,0)</f>
        <v>0</v>
      </c>
    </row>
    <row r="114" spans="1:2" x14ac:dyDescent="0.25">
      <c r="A114">
        <v>11</v>
      </c>
      <c r="B114">
        <f>IF(' IMPACTO RIESGOS CORRUPCION'!D90="X",1,0)</f>
        <v>0</v>
      </c>
    </row>
    <row r="115" spans="1:2" x14ac:dyDescent="0.25">
      <c r="A115">
        <v>12</v>
      </c>
      <c r="B115">
        <f>IF(' IMPACTO RIESGOS CORRUPCION'!D91="X",1,0)</f>
        <v>0</v>
      </c>
    </row>
    <row r="116" spans="1:2" x14ac:dyDescent="0.25">
      <c r="A116">
        <v>13</v>
      </c>
      <c r="B116">
        <f>IF(' IMPACTO RIESGOS CORRUPCION'!D92="X",1,0)</f>
        <v>0</v>
      </c>
    </row>
    <row r="117" spans="1:2" x14ac:dyDescent="0.25">
      <c r="A117">
        <v>14</v>
      </c>
      <c r="B117">
        <f>IF(' IMPACTO RIESGOS CORRUPCION'!D93="X",1,0)</f>
        <v>0</v>
      </c>
    </row>
    <row r="118" spans="1:2" x14ac:dyDescent="0.25">
      <c r="A118">
        <v>15</v>
      </c>
      <c r="B118">
        <f>IF(' IMPACTO RIESGOS CORRUPCION'!D94="X",1,0)</f>
        <v>0</v>
      </c>
    </row>
    <row r="119" spans="1:2" x14ac:dyDescent="0.25">
      <c r="A119">
        <v>16</v>
      </c>
      <c r="B119">
        <f>IF(' IMPACTO RIESGOS CORRUPCION'!D95="X",1,0)</f>
        <v>0</v>
      </c>
    </row>
    <row r="120" spans="1:2" x14ac:dyDescent="0.25">
      <c r="A120">
        <v>17</v>
      </c>
      <c r="B120">
        <f>IF(' IMPACTO RIESGOS CORRUPCION'!D96="X",1,0)</f>
        <v>0</v>
      </c>
    </row>
    <row r="121" spans="1:2" x14ac:dyDescent="0.25">
      <c r="A121">
        <v>18</v>
      </c>
      <c r="B121">
        <f>IF(' IMPACTO RIESGOS CORRUPCION'!D97="X",1,0)</f>
        <v>0</v>
      </c>
    </row>
    <row r="122" spans="1:2" x14ac:dyDescent="0.25">
      <c r="A122">
        <v>19</v>
      </c>
      <c r="B122">
        <f>IF(' IMPACTO RIESGOS CORRUPCION'!D98="X",1,0)</f>
        <v>0</v>
      </c>
    </row>
    <row r="123" spans="1:2" x14ac:dyDescent="0.25">
      <c r="A123" t="s">
        <v>184</v>
      </c>
      <c r="B123">
        <f>SUM(B104:B122)</f>
        <v>0</v>
      </c>
    </row>
    <row r="126" spans="1:2" x14ac:dyDescent="0.25">
      <c r="A126" t="s">
        <v>187</v>
      </c>
    </row>
    <row r="127" spans="1:2" x14ac:dyDescent="0.25">
      <c r="A127">
        <v>1</v>
      </c>
      <c r="B127">
        <f>IF(' IMPACTO RIESGOS CORRUPCION'!D103="X",1,0)</f>
        <v>0</v>
      </c>
    </row>
    <row r="128" spans="1:2" x14ac:dyDescent="0.25">
      <c r="A128">
        <v>2</v>
      </c>
      <c r="B128">
        <f>IF(' IMPACTO RIESGOS CORRUPCION'!D104="X",1,0)</f>
        <v>0</v>
      </c>
    </row>
    <row r="129" spans="1:2" x14ac:dyDescent="0.25">
      <c r="A129">
        <v>3</v>
      </c>
      <c r="B129">
        <f>IF(' IMPACTO RIESGOS CORRUPCION'!D105="X",1,0)</f>
        <v>0</v>
      </c>
    </row>
    <row r="130" spans="1:2" x14ac:dyDescent="0.25">
      <c r="A130">
        <v>4</v>
      </c>
      <c r="B130">
        <f>IF(' IMPACTO RIESGOS CORRUPCION'!D106="X",1,0)</f>
        <v>0</v>
      </c>
    </row>
    <row r="131" spans="1:2" x14ac:dyDescent="0.25">
      <c r="A131">
        <v>5</v>
      </c>
      <c r="B131">
        <f>IF(' IMPACTO RIESGOS CORRUPCION'!D107="X",1,0)</f>
        <v>0</v>
      </c>
    </row>
    <row r="132" spans="1:2" x14ac:dyDescent="0.25">
      <c r="A132">
        <v>6</v>
      </c>
      <c r="B132">
        <f>IF(' IMPACTO RIESGOS CORRUPCION'!D108="X",1,0)</f>
        <v>0</v>
      </c>
    </row>
    <row r="133" spans="1:2" x14ac:dyDescent="0.25">
      <c r="A133">
        <v>7</v>
      </c>
      <c r="B133">
        <f>IF(' IMPACTO RIESGOS CORRUPCION'!D109="X",1,0)</f>
        <v>0</v>
      </c>
    </row>
    <row r="134" spans="1:2" x14ac:dyDescent="0.25">
      <c r="A134">
        <v>8</v>
      </c>
      <c r="B134">
        <f>IF(' IMPACTO RIESGOS CORRUPCION'!D110="X",1,0)</f>
        <v>0</v>
      </c>
    </row>
    <row r="135" spans="1:2" x14ac:dyDescent="0.25">
      <c r="A135">
        <v>9</v>
      </c>
      <c r="B135">
        <f>IF(' IMPACTO RIESGOS CORRUPCION'!D111="X",1,0)</f>
        <v>0</v>
      </c>
    </row>
    <row r="136" spans="1:2" x14ac:dyDescent="0.25">
      <c r="A136">
        <v>10</v>
      </c>
      <c r="B136">
        <f>IF(' IMPACTO RIESGOS CORRUPCION'!D112="X",1,0)</f>
        <v>0</v>
      </c>
    </row>
    <row r="137" spans="1:2" x14ac:dyDescent="0.25">
      <c r="A137">
        <v>11</v>
      </c>
      <c r="B137">
        <f>IF(' IMPACTO RIESGOS CORRUPCION'!D113="X",1,0)</f>
        <v>0</v>
      </c>
    </row>
    <row r="138" spans="1:2" x14ac:dyDescent="0.25">
      <c r="A138">
        <v>12</v>
      </c>
      <c r="B138">
        <f>IF(' IMPACTO RIESGOS CORRUPCION'!D114="X",1,0)</f>
        <v>0</v>
      </c>
    </row>
    <row r="139" spans="1:2" x14ac:dyDescent="0.25">
      <c r="A139">
        <v>13</v>
      </c>
      <c r="B139">
        <f>IF(' IMPACTO RIESGOS CORRUPCION'!D115="X",1,0)</f>
        <v>0</v>
      </c>
    </row>
    <row r="140" spans="1:2" x14ac:dyDescent="0.25">
      <c r="A140">
        <v>14</v>
      </c>
      <c r="B140">
        <f>IF(' IMPACTO RIESGOS CORRUPCION'!D116="X",1,0)</f>
        <v>0</v>
      </c>
    </row>
    <row r="141" spans="1:2" x14ac:dyDescent="0.25">
      <c r="A141">
        <v>15</v>
      </c>
      <c r="B141">
        <f>IF(' IMPACTO RIESGOS CORRUPCION'!D117="X",1,0)</f>
        <v>0</v>
      </c>
    </row>
    <row r="142" spans="1:2" x14ac:dyDescent="0.25">
      <c r="A142">
        <v>16</v>
      </c>
      <c r="B142">
        <f>IF(' IMPACTO RIESGOS CORRUPCION'!D118="X",1,0)</f>
        <v>0</v>
      </c>
    </row>
    <row r="143" spans="1:2" x14ac:dyDescent="0.25">
      <c r="A143">
        <v>17</v>
      </c>
      <c r="B143">
        <f>IF(' IMPACTO RIESGOS CORRUPCION'!D119="X",1,0)</f>
        <v>0</v>
      </c>
    </row>
    <row r="144" spans="1:2" x14ac:dyDescent="0.25">
      <c r="A144">
        <v>18</v>
      </c>
      <c r="B144">
        <f>IF(' IMPACTO RIESGOS CORRUPCION'!D120="X",1,0)</f>
        <v>0</v>
      </c>
    </row>
    <row r="145" spans="1:2" x14ac:dyDescent="0.25">
      <c r="A145">
        <v>19</v>
      </c>
      <c r="B145">
        <f>IF(' IMPACTO RIESGOS CORRUPCION'!D121="X",1,0)</f>
        <v>0</v>
      </c>
    </row>
    <row r="146" spans="1:2" x14ac:dyDescent="0.25">
      <c r="A146" t="s">
        <v>184</v>
      </c>
      <c r="B146">
        <f>SUM(B127:B145)</f>
        <v>0</v>
      </c>
    </row>
    <row r="150" spans="1:2" x14ac:dyDescent="0.25">
      <c r="A150" t="s">
        <v>188</v>
      </c>
    </row>
    <row r="151" spans="1:2" x14ac:dyDescent="0.25">
      <c r="A151" s="88" t="s">
        <v>189</v>
      </c>
    </row>
    <row r="152" spans="1:2" x14ac:dyDescent="0.25">
      <c r="A152" t="s">
        <v>190</v>
      </c>
    </row>
    <row r="153" spans="1:2" x14ac:dyDescent="0.25">
      <c r="A153" t="s">
        <v>191</v>
      </c>
    </row>
    <row r="154" spans="1:2" x14ac:dyDescent="0.25">
      <c r="A154" t="s">
        <v>192</v>
      </c>
    </row>
    <row r="155" spans="1:2" x14ac:dyDescent="0.25">
      <c r="A155" t="s">
        <v>190</v>
      </c>
    </row>
    <row r="156" spans="1:2" x14ac:dyDescent="0.25">
      <c r="A156" t="s">
        <v>193</v>
      </c>
    </row>
    <row r="157" spans="1:2" x14ac:dyDescent="0.25">
      <c r="A157" t="s">
        <v>194</v>
      </c>
    </row>
    <row r="159" spans="1:2" x14ac:dyDescent="0.25">
      <c r="A159" s="88" t="s">
        <v>195</v>
      </c>
      <c r="B159" t="s">
        <v>151</v>
      </c>
    </row>
    <row r="160" spans="1:2" x14ac:dyDescent="0.25">
      <c r="A160" t="s">
        <v>190</v>
      </c>
    </row>
    <row r="161" spans="1:1" x14ac:dyDescent="0.25">
      <c r="A161" t="s">
        <v>196</v>
      </c>
    </row>
    <row r="162" spans="1:1" x14ac:dyDescent="0.25">
      <c r="A162" t="s">
        <v>197</v>
      </c>
    </row>
    <row r="164" spans="1:1" x14ac:dyDescent="0.25">
      <c r="A164" s="88" t="s">
        <v>198</v>
      </c>
    </row>
    <row r="165" spans="1:1" x14ac:dyDescent="0.25">
      <c r="A165" t="s">
        <v>190</v>
      </c>
    </row>
    <row r="166" spans="1:1" x14ac:dyDescent="0.25">
      <c r="A166" t="s">
        <v>199</v>
      </c>
    </row>
    <row r="167" spans="1:1" x14ac:dyDescent="0.25">
      <c r="A167" t="s">
        <v>200</v>
      </c>
    </row>
    <row r="168" spans="1:1" x14ac:dyDescent="0.25">
      <c r="A168" t="s">
        <v>201</v>
      </c>
    </row>
    <row r="170" spans="1:1" x14ac:dyDescent="0.25">
      <c r="A170" s="88" t="s">
        <v>202</v>
      </c>
    </row>
    <row r="171" spans="1:1" x14ac:dyDescent="0.25">
      <c r="A171" t="s">
        <v>190</v>
      </c>
    </row>
    <row r="172" spans="1:1" x14ac:dyDescent="0.25">
      <c r="A172" t="s">
        <v>203</v>
      </c>
    </row>
    <row r="173" spans="1:1" x14ac:dyDescent="0.25">
      <c r="A173" t="s">
        <v>204</v>
      </c>
    </row>
    <row r="175" spans="1:1" x14ac:dyDescent="0.25">
      <c r="A175" s="88" t="s">
        <v>205</v>
      </c>
    </row>
    <row r="176" spans="1:1" x14ac:dyDescent="0.25">
      <c r="A176" t="s">
        <v>190</v>
      </c>
    </row>
    <row r="177" spans="1:1" x14ac:dyDescent="0.25">
      <c r="A177" t="s">
        <v>206</v>
      </c>
    </row>
    <row r="178" spans="1:1" x14ac:dyDescent="0.25">
      <c r="A178" t="s">
        <v>207</v>
      </c>
    </row>
    <row r="180" spans="1:1" x14ac:dyDescent="0.25">
      <c r="A180" s="88" t="s">
        <v>208</v>
      </c>
    </row>
    <row r="181" spans="1:1" x14ac:dyDescent="0.25">
      <c r="A181" t="s">
        <v>190</v>
      </c>
    </row>
    <row r="182" spans="1:1" x14ac:dyDescent="0.25">
      <c r="A182" t="s">
        <v>209</v>
      </c>
    </row>
    <row r="183" spans="1:1" x14ac:dyDescent="0.25">
      <c r="A183" t="s">
        <v>210</v>
      </c>
    </row>
    <row r="184" spans="1:1" x14ac:dyDescent="0.25">
      <c r="A184" t="s">
        <v>211</v>
      </c>
    </row>
    <row r="186" spans="1:1" x14ac:dyDescent="0.25">
      <c r="A186" s="88" t="s">
        <v>212</v>
      </c>
    </row>
    <row r="187" spans="1:1" x14ac:dyDescent="0.25">
      <c r="A187" t="s">
        <v>190</v>
      </c>
    </row>
    <row r="188" spans="1:1" x14ac:dyDescent="0.25">
      <c r="A188" t="s">
        <v>213</v>
      </c>
    </row>
    <row r="189" spans="1:1" x14ac:dyDescent="0.25">
      <c r="A189" t="s">
        <v>214</v>
      </c>
    </row>
    <row r="190" spans="1:1" x14ac:dyDescent="0.25">
      <c r="A190" t="s">
        <v>215</v>
      </c>
    </row>
  </sheetData>
  <pageMargins left="0.7" right="0.7" top="0.75" bottom="0.75" header="0.3" footer="0.3"/>
  <extLst>
    <ext xmlns:mx="http://schemas.microsoft.com/office/mac/excel/2008/main" uri="{64002731-A6B0-56B0-2670-7721B7C09600}">
      <mx:PLV Mode="0" OnePage="0" WScale="0"/>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L139"/>
  <sheetViews>
    <sheetView topLeftCell="A12" zoomScale="90" zoomScaleNormal="90" zoomScalePageLayoutView="90" workbookViewId="0">
      <selection activeCell="C11" sqref="C11:C17"/>
    </sheetView>
  </sheetViews>
  <sheetFormatPr baseColWidth="10" defaultColWidth="11.42578125" defaultRowHeight="14.25" x14ac:dyDescent="0.2"/>
  <cols>
    <col min="1" max="2" width="31.140625" style="1" customWidth="1"/>
    <col min="3" max="3" width="75.7109375" style="1" customWidth="1"/>
    <col min="4" max="4" width="29.28515625" style="1" customWidth="1"/>
    <col min="5" max="5" width="71.28515625" style="1" customWidth="1"/>
    <col min="6" max="7" width="15.7109375" style="1" customWidth="1"/>
    <col min="8" max="8" width="25.7109375" style="1" customWidth="1"/>
    <col min="9" max="9" width="26.7109375" style="1" customWidth="1"/>
    <col min="10" max="10" width="29" style="1" customWidth="1"/>
    <col min="11" max="11" width="22.42578125" style="1" customWidth="1"/>
    <col min="12" max="12" width="23.28515625" style="1" customWidth="1"/>
    <col min="13" max="16384" width="11.42578125" style="1"/>
  </cols>
  <sheetData>
    <row r="1" spans="1:12" customFormat="1" ht="15.75" customHeight="1" x14ac:dyDescent="0.25">
      <c r="A1" s="610"/>
      <c r="B1" s="283" t="s">
        <v>0</v>
      </c>
      <c r="C1" s="284"/>
      <c r="D1" s="284"/>
      <c r="E1" s="284"/>
      <c r="F1" s="284"/>
      <c r="G1" s="425"/>
      <c r="H1" s="383" t="s">
        <v>16</v>
      </c>
      <c r="I1" s="383"/>
      <c r="J1" s="532"/>
    </row>
    <row r="2" spans="1:12" customFormat="1" ht="15.75" customHeight="1" x14ac:dyDescent="0.25">
      <c r="A2" s="278"/>
      <c r="B2" s="611"/>
      <c r="C2" s="443"/>
      <c r="D2" s="443"/>
      <c r="E2" s="443"/>
      <c r="F2" s="443"/>
      <c r="G2" s="444"/>
      <c r="H2" s="317" t="s">
        <v>2</v>
      </c>
      <c r="I2" s="317"/>
      <c r="J2" s="446"/>
    </row>
    <row r="3" spans="1:12" customFormat="1" ht="36" customHeight="1" x14ac:dyDescent="0.25">
      <c r="A3" s="278"/>
      <c r="B3" s="611" t="s">
        <v>216</v>
      </c>
      <c r="C3" s="443"/>
      <c r="D3" s="443"/>
      <c r="E3" s="443"/>
      <c r="F3" s="443"/>
      <c r="G3" s="444"/>
      <c r="H3" s="317" t="s">
        <v>4</v>
      </c>
      <c r="I3" s="317"/>
      <c r="J3" s="446"/>
    </row>
    <row r="4" spans="1:12" customFormat="1" ht="15.75" customHeight="1" thickBot="1" x14ac:dyDescent="0.3">
      <c r="A4" s="279"/>
      <c r="B4" s="292"/>
      <c r="C4" s="293"/>
      <c r="D4" s="293"/>
      <c r="E4" s="293"/>
      <c r="F4" s="293"/>
      <c r="G4" s="426"/>
      <c r="H4" s="553" t="s">
        <v>5</v>
      </c>
      <c r="I4" s="553"/>
      <c r="J4" s="533"/>
    </row>
    <row r="5" spans="1:12" x14ac:dyDescent="0.2">
      <c r="B5" s="552"/>
      <c r="C5" s="552"/>
      <c r="D5" s="552"/>
      <c r="E5" s="552"/>
      <c r="F5" s="552"/>
      <c r="G5" s="552"/>
    </row>
    <row r="6" spans="1:12" customFormat="1" ht="24" customHeight="1" x14ac:dyDescent="0.25">
      <c r="A6" s="204" t="s">
        <v>7</v>
      </c>
      <c r="B6" s="403" t="str">
        <f>+CONTEXTO!B7</f>
        <v>GESTIÓN DEL SERVICIO Y ATENCIÓN AL CIUDADANO</v>
      </c>
      <c r="C6" s="404"/>
      <c r="D6" s="404"/>
      <c r="E6" s="404"/>
      <c r="F6" s="404"/>
      <c r="G6" s="404"/>
      <c r="H6" s="404"/>
      <c r="I6" s="404"/>
      <c r="J6" s="405"/>
      <c r="K6" s="201"/>
    </row>
    <row r="7" spans="1:12" customFormat="1" ht="59.1" customHeight="1" x14ac:dyDescent="0.25">
      <c r="A7" s="205" t="s">
        <v>8</v>
      </c>
      <c r="B7" s="534" t="str">
        <f>+CONTEXTO!B8</f>
        <v>ATENDER, ORIENTAR Y EVALUAR CONTINUAMENTE DE MANERA EFICIENTE, EFICAZ Y EFECTIVA, LAS DIFERENTES SOLICITUDES DE LA CIUDADANÍA, EN EL MARCO DE SUS REQUISITOS Y NECESIDADES, CON EL FIN DE ALCANZAR UN GRADO DE SATISFACCIÓN DEL CIUDADANO NO MENOR DEL 90%, FRENTE A LOS SERVICIOS Y LA ATENCIÓN PRESTADA EN LA ADMINISTRACIÓN MUNICIPAL.</v>
      </c>
      <c r="C7" s="535"/>
      <c r="D7" s="535"/>
      <c r="E7" s="535"/>
      <c r="F7" s="535"/>
      <c r="G7" s="535"/>
      <c r="H7" s="535"/>
      <c r="I7" s="535"/>
      <c r="J7" s="536"/>
      <c r="K7" s="201"/>
    </row>
    <row r="8" spans="1:12" ht="15" thickBot="1" x14ac:dyDescent="0.25">
      <c r="A8" s="174"/>
      <c r="B8" s="174"/>
      <c r="C8" s="206"/>
      <c r="D8" s="206"/>
      <c r="E8" s="206"/>
      <c r="F8" s="206"/>
      <c r="G8" s="206"/>
      <c r="H8" s="206"/>
      <c r="I8" s="174"/>
      <c r="J8" s="174"/>
      <c r="K8" s="174"/>
    </row>
    <row r="9" spans="1:12" s="115" customFormat="1" ht="30" customHeight="1" x14ac:dyDescent="0.25">
      <c r="A9" s="537" t="s">
        <v>96</v>
      </c>
      <c r="B9" s="554" t="s">
        <v>244</v>
      </c>
      <c r="C9" s="550" t="s">
        <v>267</v>
      </c>
      <c r="D9" s="547" t="s">
        <v>218</v>
      </c>
      <c r="E9" s="547"/>
      <c r="F9" s="547"/>
      <c r="G9" s="547"/>
      <c r="H9" s="547"/>
      <c r="I9" s="207" t="s">
        <v>219</v>
      </c>
      <c r="J9" s="540" t="s">
        <v>220</v>
      </c>
      <c r="K9" s="542" t="s">
        <v>221</v>
      </c>
    </row>
    <row r="10" spans="1:12" s="116" customFormat="1" ht="60.75" thickBot="1" x14ac:dyDescent="0.3">
      <c r="A10" s="538"/>
      <c r="B10" s="555"/>
      <c r="C10" s="551"/>
      <c r="D10" s="208" t="s">
        <v>222</v>
      </c>
      <c r="E10" s="209" t="s">
        <v>223</v>
      </c>
      <c r="F10" s="208" t="s">
        <v>224</v>
      </c>
      <c r="G10" s="208" t="s">
        <v>225</v>
      </c>
      <c r="H10" s="210" t="s">
        <v>226</v>
      </c>
      <c r="I10" s="211" t="s">
        <v>227</v>
      </c>
      <c r="J10" s="541"/>
      <c r="K10" s="543"/>
    </row>
    <row r="11" spans="1:12" ht="20.25" customHeight="1" x14ac:dyDescent="0.2">
      <c r="A11" s="249" t="str">
        <f>+(PROBABILIDAD!A11)</f>
        <v>Inoportunidad en la respuesta de las PQRS formuladas a la entidad</v>
      </c>
      <c r="B11" s="249" t="str">
        <f>+(DESCRIPCION!D10)</f>
        <v>Demora en la respuesta en los términos establecidos por la ley de algunas unidades administrativas a las PQRS realizadas por los ciudadanos</v>
      </c>
      <c r="C11" s="548" t="s">
        <v>377</v>
      </c>
      <c r="D11" s="544" t="s">
        <v>228</v>
      </c>
      <c r="E11" s="212" t="s">
        <v>229</v>
      </c>
      <c r="F11" s="213" t="s">
        <v>191</v>
      </c>
      <c r="G11" s="213">
        <f>IF(F11="Asignado",15,0)</f>
        <v>15</v>
      </c>
      <c r="H11" s="545" t="str">
        <f>IF(AND(G18&gt;0,G18&lt;=85),"Débil",IF(AND(G18&gt;85,G18&lt;=95),"Moderado",IF(G18&gt;96,"Fuerte"," ")))</f>
        <v>Débil</v>
      </c>
      <c r="I11" s="248" t="s">
        <v>214</v>
      </c>
      <c r="J11" s="248" t="str">
        <f>IF(AND(H11="Fuerte",I11="Fuerte (Siempre se Ejecuta)"),"Fuerte",IF(AND(H11="Fuerte",I11="Moderado (Algunas veces se ejecuta)"),"Moderado",IF(AND(H11="Fuerte",I11="Débil (No se ejecuta)"),"Débil",IF(AND(H11="Moderado",I11="Fuerte (Siempre se Ejecuta)"),"Moderado",IF(AND(H11="Moderado",I11="Moderado (Algunas veces se ejecuta)"),"Moderado",IF(AND(H11="Moderado",I11="Débil (No se ejecuta)"),"Débil",IF(AND(H11="Débil",I11="Fuerte (Siempre se Ejecuta)"),"Débil",IF(AND(H11="Débil",I11="Moderado (Algunas veces se ejecuta)"),"Débil",IF(AND(H11="Débil",I11="Débil (No se ejecuta)"),"Débil"," ")))))))))</f>
        <v>Débil</v>
      </c>
      <c r="K11" s="539" t="str">
        <f>IF(J11="Fuerte","NO",IF(J11=" "," ","SI"))</f>
        <v>SI</v>
      </c>
      <c r="L11" s="140"/>
    </row>
    <row r="12" spans="1:12" ht="28.5" x14ac:dyDescent="0.2">
      <c r="A12" s="249"/>
      <c r="B12" s="249"/>
      <c r="C12" s="548"/>
      <c r="D12" s="544"/>
      <c r="E12" s="214" t="s">
        <v>230</v>
      </c>
      <c r="F12" s="215" t="s">
        <v>194</v>
      </c>
      <c r="G12" s="215">
        <f>IF(F12="Adecuado",15,0)</f>
        <v>0</v>
      </c>
      <c r="H12" s="545"/>
      <c r="I12" s="249"/>
      <c r="J12" s="249"/>
      <c r="K12" s="539"/>
    </row>
    <row r="13" spans="1:12" ht="42.75" x14ac:dyDescent="0.2">
      <c r="A13" s="249"/>
      <c r="B13" s="249"/>
      <c r="C13" s="548"/>
      <c r="D13" s="216" t="s">
        <v>231</v>
      </c>
      <c r="E13" s="214" t="s">
        <v>232</v>
      </c>
      <c r="F13" s="215" t="s">
        <v>196</v>
      </c>
      <c r="G13" s="215">
        <f>IF(F13="Oportuna",15,0)</f>
        <v>15</v>
      </c>
      <c r="H13" s="545"/>
      <c r="I13" s="249"/>
      <c r="J13" s="249"/>
      <c r="K13" s="539"/>
    </row>
    <row r="14" spans="1:12" ht="42.75" x14ac:dyDescent="0.2">
      <c r="A14" s="249"/>
      <c r="B14" s="249"/>
      <c r="C14" s="548"/>
      <c r="D14" s="216" t="s">
        <v>233</v>
      </c>
      <c r="E14" s="214" t="s">
        <v>234</v>
      </c>
      <c r="F14" s="188" t="s">
        <v>199</v>
      </c>
      <c r="G14" s="215">
        <f>IF(F14="Prevenir",15,IF(F14="Detectar",10,0))</f>
        <v>15</v>
      </c>
      <c r="H14" s="545"/>
      <c r="I14" s="249"/>
      <c r="J14" s="249"/>
      <c r="K14" s="539"/>
    </row>
    <row r="15" spans="1:12" ht="28.5" x14ac:dyDescent="0.2">
      <c r="A15" s="249"/>
      <c r="B15" s="249"/>
      <c r="C15" s="548"/>
      <c r="D15" s="216" t="s">
        <v>235</v>
      </c>
      <c r="E15" s="214" t="s">
        <v>236</v>
      </c>
      <c r="F15" s="215" t="s">
        <v>203</v>
      </c>
      <c r="G15" s="215">
        <f>IF(F15="Confiable",15,0)</f>
        <v>15</v>
      </c>
      <c r="H15" s="545"/>
      <c r="I15" s="249"/>
      <c r="J15" s="249"/>
      <c r="K15" s="539"/>
    </row>
    <row r="16" spans="1:12" ht="57" x14ac:dyDescent="0.2">
      <c r="A16" s="249"/>
      <c r="B16" s="249"/>
      <c r="C16" s="548"/>
      <c r="D16" s="216" t="s">
        <v>237</v>
      </c>
      <c r="E16" s="214" t="s">
        <v>238</v>
      </c>
      <c r="F16" s="188" t="s">
        <v>207</v>
      </c>
      <c r="G16" s="215">
        <f>IF(F16="Se investigan y se resuelven oportunamente",15,0)</f>
        <v>0</v>
      </c>
      <c r="H16" s="545"/>
      <c r="I16" s="249"/>
      <c r="J16" s="249"/>
      <c r="K16" s="539"/>
    </row>
    <row r="17" spans="1:11" ht="28.5" x14ac:dyDescent="0.2">
      <c r="A17" s="249"/>
      <c r="B17" s="249"/>
      <c r="C17" s="549"/>
      <c r="D17" s="217" t="s">
        <v>239</v>
      </c>
      <c r="E17" s="214" t="s">
        <v>240</v>
      </c>
      <c r="F17" s="215" t="s">
        <v>209</v>
      </c>
      <c r="G17" s="215">
        <f>IF(F17="Completa",10,IF(F17="Incompleta",5,0))</f>
        <v>10</v>
      </c>
      <c r="H17" s="546"/>
      <c r="I17" s="249"/>
      <c r="J17" s="249"/>
      <c r="K17" s="539"/>
    </row>
    <row r="18" spans="1:11" ht="15" x14ac:dyDescent="0.2">
      <c r="A18" s="249"/>
      <c r="B18" s="160"/>
      <c r="C18" s="218"/>
      <c r="D18" s="219"/>
      <c r="E18" s="220" t="s">
        <v>241</v>
      </c>
      <c r="F18" s="221"/>
      <c r="G18" s="221">
        <f>SUM(G11:G17)</f>
        <v>70</v>
      </c>
      <c r="H18" s="222"/>
      <c r="I18" s="174"/>
      <c r="J18" s="174"/>
      <c r="K18" s="174"/>
    </row>
    <row r="19" spans="1:11" ht="15" thickBot="1" x14ac:dyDescent="0.25">
      <c r="A19" s="223"/>
      <c r="B19" s="224"/>
      <c r="C19" s="174"/>
      <c r="D19" s="174"/>
      <c r="E19" s="174"/>
      <c r="F19" s="174"/>
      <c r="G19" s="174"/>
      <c r="H19" s="174"/>
      <c r="I19" s="174"/>
      <c r="J19" s="174"/>
      <c r="K19" s="174"/>
    </row>
    <row r="20" spans="1:11" s="116" customFormat="1" ht="30" customHeight="1" x14ac:dyDescent="0.25">
      <c r="A20" s="537" t="s">
        <v>96</v>
      </c>
      <c r="B20" s="554" t="s">
        <v>244</v>
      </c>
      <c r="C20" s="550" t="s">
        <v>217</v>
      </c>
      <c r="D20" s="547" t="s">
        <v>218</v>
      </c>
      <c r="E20" s="547"/>
      <c r="F20" s="547"/>
      <c r="G20" s="547"/>
      <c r="H20" s="547"/>
      <c r="I20" s="207" t="s">
        <v>219</v>
      </c>
      <c r="J20" s="540" t="s">
        <v>220</v>
      </c>
      <c r="K20" s="542" t="s">
        <v>221</v>
      </c>
    </row>
    <row r="21" spans="1:11" s="116" customFormat="1" ht="60.75" thickBot="1" x14ac:dyDescent="0.3">
      <c r="A21" s="556"/>
      <c r="B21" s="555"/>
      <c r="C21" s="551"/>
      <c r="D21" s="208" t="s">
        <v>222</v>
      </c>
      <c r="E21" s="209" t="s">
        <v>223</v>
      </c>
      <c r="F21" s="208" t="s">
        <v>224</v>
      </c>
      <c r="G21" s="208" t="s">
        <v>225</v>
      </c>
      <c r="H21" s="210" t="s">
        <v>242</v>
      </c>
      <c r="I21" s="211" t="s">
        <v>227</v>
      </c>
      <c r="J21" s="541"/>
      <c r="K21" s="557"/>
    </row>
    <row r="22" spans="1:11" ht="20.25" customHeight="1" x14ac:dyDescent="0.2">
      <c r="A22" s="566" t="str">
        <f>+(PROBABILIDAD!A11)</f>
        <v>Inoportunidad en la respuesta de las PQRS formuladas a la entidad</v>
      </c>
      <c r="B22" s="569" t="str">
        <f>+(DESCRIPCION!D11)</f>
        <v>Falta de seguimiento a las respuestas de las PQRS formuladas a la entidad</v>
      </c>
      <c r="C22" s="558" t="s">
        <v>378</v>
      </c>
      <c r="D22" s="561" t="s">
        <v>228</v>
      </c>
      <c r="E22" s="225" t="s">
        <v>229</v>
      </c>
      <c r="F22" s="226" t="s">
        <v>191</v>
      </c>
      <c r="G22" s="226">
        <f>IF(F22="Asignado",15,0)</f>
        <v>15</v>
      </c>
      <c r="H22" s="562" t="str">
        <f>IF(AND(G29&gt;0,G29&lt;=85),"Débil",IF(AND(G29&gt;85,G29&lt;=95),"Moderado",IF(G29&gt;96,"Fuerte"," ")))</f>
        <v>Fuerte</v>
      </c>
      <c r="I22" s="563" t="s">
        <v>213</v>
      </c>
      <c r="J22" s="563" t="str">
        <f>IF(AND(H22="Fuerte",I22="Fuerte (Siempre se Ejecuta)"),"Fuerte",IF(AND(H22="Fuerte",I22="Moderado (Algunas veces se ejecuta)"),"Moderado",IF(AND(H22="Fuerte",I22="Débil (No se ejecuta)"),"Débil",IF(AND(H22="Moderado",I22="Fuerte (Siempre se Ejecuta)"),"Moderado",IF(AND(H22="Moderado",I22="Moderado (Algunas veces se ejecuta)"),"Moderado",IF(AND(H22="Moderado",I22="Débil (No se ejecuta)"),"Débil",IF(AND(H22="Débil",I22="Fuerte (Siempre se Ejecuta)"),"Débil",IF(AND(H22="Débil",I22="Moderado (Algunas veces se ejecuta)"),"Débil",IF(AND(H22="Débil",I22="Débil (No se ejecuta)"),"Débil"," ")))))))))</f>
        <v>Fuerte</v>
      </c>
      <c r="K22" s="564" t="str">
        <f>IF(J22="Fuerte","NO",IF(J22=" "," ","SI"))</f>
        <v>NO</v>
      </c>
    </row>
    <row r="23" spans="1:11" ht="29.25" customHeight="1" x14ac:dyDescent="0.2">
      <c r="A23" s="567"/>
      <c r="B23" s="570"/>
      <c r="C23" s="559"/>
      <c r="D23" s="544"/>
      <c r="E23" s="214" t="s">
        <v>230</v>
      </c>
      <c r="F23" s="215" t="s">
        <v>193</v>
      </c>
      <c r="G23" s="215">
        <f>IF(F23="Adecuado",15,0)</f>
        <v>15</v>
      </c>
      <c r="H23" s="545"/>
      <c r="I23" s="249"/>
      <c r="J23" s="249"/>
      <c r="K23" s="565"/>
    </row>
    <row r="24" spans="1:11" ht="43.5" customHeight="1" x14ac:dyDescent="0.2">
      <c r="A24" s="567"/>
      <c r="B24" s="570"/>
      <c r="C24" s="559"/>
      <c r="D24" s="216" t="s">
        <v>231</v>
      </c>
      <c r="E24" s="214" t="s">
        <v>232</v>
      </c>
      <c r="F24" s="215" t="s">
        <v>196</v>
      </c>
      <c r="G24" s="215">
        <f>IF(F24="Oportuna",15,0)</f>
        <v>15</v>
      </c>
      <c r="H24" s="545"/>
      <c r="I24" s="249"/>
      <c r="J24" s="249"/>
      <c r="K24" s="565"/>
    </row>
    <row r="25" spans="1:11" ht="43.5" customHeight="1" x14ac:dyDescent="0.2">
      <c r="A25" s="567"/>
      <c r="B25" s="570"/>
      <c r="C25" s="559"/>
      <c r="D25" s="216" t="s">
        <v>233</v>
      </c>
      <c r="E25" s="214" t="s">
        <v>234</v>
      </c>
      <c r="F25" s="188" t="s">
        <v>199</v>
      </c>
      <c r="G25" s="215">
        <f>IF(F25="Prevenir",15,IF(F25="Detectar",10,0))</f>
        <v>15</v>
      </c>
      <c r="H25" s="545"/>
      <c r="I25" s="249"/>
      <c r="J25" s="249"/>
      <c r="K25" s="565"/>
    </row>
    <row r="26" spans="1:11" ht="29.25" customHeight="1" x14ac:dyDescent="0.2">
      <c r="A26" s="567"/>
      <c r="B26" s="570"/>
      <c r="C26" s="559"/>
      <c r="D26" s="216" t="s">
        <v>235</v>
      </c>
      <c r="E26" s="214" t="s">
        <v>236</v>
      </c>
      <c r="F26" s="215" t="s">
        <v>203</v>
      </c>
      <c r="G26" s="215">
        <f>IF(F26="Confiable",15,0)</f>
        <v>15</v>
      </c>
      <c r="H26" s="545"/>
      <c r="I26" s="249"/>
      <c r="J26" s="249"/>
      <c r="K26" s="565"/>
    </row>
    <row r="27" spans="1:11" ht="43.5" customHeight="1" x14ac:dyDescent="0.2">
      <c r="A27" s="567"/>
      <c r="B27" s="570"/>
      <c r="C27" s="559"/>
      <c r="D27" s="216" t="s">
        <v>237</v>
      </c>
      <c r="E27" s="214" t="s">
        <v>238</v>
      </c>
      <c r="F27" s="188" t="s">
        <v>206</v>
      </c>
      <c r="G27" s="215">
        <f>IF(F27="Se investigan y se resuelven oportunamente",15,0)</f>
        <v>15</v>
      </c>
      <c r="H27" s="545"/>
      <c r="I27" s="249"/>
      <c r="J27" s="249"/>
      <c r="K27" s="565"/>
    </row>
    <row r="28" spans="1:11" ht="29.25" customHeight="1" x14ac:dyDescent="0.2">
      <c r="A28" s="567"/>
      <c r="B28" s="570"/>
      <c r="C28" s="560"/>
      <c r="D28" s="217" t="s">
        <v>239</v>
      </c>
      <c r="E28" s="214" t="s">
        <v>240</v>
      </c>
      <c r="F28" s="215" t="s">
        <v>209</v>
      </c>
      <c r="G28" s="215">
        <f>IF(F28="Completa",10,IF(F28="Incompleta",5,0))</f>
        <v>10</v>
      </c>
      <c r="H28" s="546"/>
      <c r="I28" s="249"/>
      <c r="J28" s="249"/>
      <c r="K28" s="565"/>
    </row>
    <row r="29" spans="1:11" s="122" customFormat="1" ht="15.75" thickBot="1" x14ac:dyDescent="0.25">
      <c r="A29" s="568"/>
      <c r="B29" s="571"/>
      <c r="C29" s="227"/>
      <c r="D29" s="228"/>
      <c r="E29" s="229" t="s">
        <v>241</v>
      </c>
      <c r="F29" s="230"/>
      <c r="G29" s="230">
        <f>SUM(G22:G28)</f>
        <v>100</v>
      </c>
      <c r="H29" s="231"/>
      <c r="I29" s="232"/>
      <c r="J29" s="232"/>
      <c r="K29" s="233"/>
    </row>
    <row r="30" spans="1:11" ht="15" thickBot="1" x14ac:dyDescent="0.25">
      <c r="A30" s="174"/>
      <c r="B30" s="174"/>
      <c r="C30" s="174"/>
      <c r="D30" s="174"/>
      <c r="E30" s="174"/>
      <c r="F30" s="174"/>
      <c r="G30" s="174"/>
      <c r="H30" s="174"/>
      <c r="I30" s="174"/>
      <c r="J30" s="174"/>
      <c r="K30" s="174"/>
    </row>
    <row r="31" spans="1:11" s="115" customFormat="1" ht="30" customHeight="1" x14ac:dyDescent="0.25">
      <c r="A31" s="537" t="s">
        <v>96</v>
      </c>
      <c r="B31" s="554" t="s">
        <v>244</v>
      </c>
      <c r="C31" s="550" t="s">
        <v>217</v>
      </c>
      <c r="D31" s="547" t="s">
        <v>218</v>
      </c>
      <c r="E31" s="547"/>
      <c r="F31" s="547"/>
      <c r="G31" s="547"/>
      <c r="H31" s="547"/>
      <c r="I31" s="207" t="s">
        <v>219</v>
      </c>
      <c r="J31" s="540" t="s">
        <v>220</v>
      </c>
      <c r="K31" s="542" t="s">
        <v>221</v>
      </c>
    </row>
    <row r="32" spans="1:11" s="116" customFormat="1" ht="60.75" thickBot="1" x14ac:dyDescent="0.3">
      <c r="A32" s="556"/>
      <c r="B32" s="572"/>
      <c r="C32" s="551"/>
      <c r="D32" s="208" t="s">
        <v>222</v>
      </c>
      <c r="E32" s="209" t="s">
        <v>223</v>
      </c>
      <c r="F32" s="208" t="s">
        <v>224</v>
      </c>
      <c r="G32" s="208" t="s">
        <v>225</v>
      </c>
      <c r="H32" s="210" t="s">
        <v>242</v>
      </c>
      <c r="I32" s="211" t="s">
        <v>227</v>
      </c>
      <c r="J32" s="541"/>
      <c r="K32" s="557"/>
    </row>
    <row r="33" spans="1:11" ht="20.25" customHeight="1" x14ac:dyDescent="0.2">
      <c r="A33" s="546" t="str">
        <f>+(PROBABILIDAD!A11)</f>
        <v>Inoportunidad en la respuesta de las PQRS formuladas a la entidad</v>
      </c>
      <c r="B33" s="248" t="str">
        <f>+(DESCRIPCION!D12)</f>
        <v xml:space="preserve">Errores en la clasificiación del tipo de petición y remisión a la unidad administrativa competente </v>
      </c>
      <c r="C33" s="548" t="s">
        <v>379</v>
      </c>
      <c r="D33" s="544" t="s">
        <v>228</v>
      </c>
      <c r="E33" s="212" t="s">
        <v>229</v>
      </c>
      <c r="F33" s="213" t="s">
        <v>191</v>
      </c>
      <c r="G33" s="213">
        <f>IF(F33="Asignado",15,0)</f>
        <v>15</v>
      </c>
      <c r="H33" s="545" t="str">
        <f>IF(AND(G40&gt;0,G40&lt;=85),"Débil",IF(AND(G40&gt;85,G40&lt;=95),"Moderado",IF(G40&gt;96,"Fuerte"," ")))</f>
        <v>Fuerte</v>
      </c>
      <c r="I33" s="248" t="s">
        <v>213</v>
      </c>
      <c r="J33" s="248" t="str">
        <f>IF(AND(H33="Fuerte",I33="Fuerte (Siempre se Ejecuta)"),"Fuerte",IF(AND(H33="Fuerte",I33="Moderado (Algunas veces se ejecuta)"),"Moderado",IF(AND(H33="Fuerte",I33="Débil (No se ejecuta)"),"Débil",IF(AND(H33="Moderado",I33="Fuerte (Siempre se Ejecuta)"),"Moderado",IF(AND(H33="Moderado",I33="Moderado (Algunas veces se ejecuta)"),"Moderado",IF(AND(H33="Moderado",I33="Débil (No se ejecuta)"),"Débil",IF(AND(H33="Débil",I33="Fuerte (Siempre se Ejecuta)"),"Débil",IF(AND(H33="Débil",I33="Moderado (Algunas veces se ejecuta)"),"Débil",IF(AND(H33="Débil",I33="Débil (No se ejecuta)"),"Débil"," ")))))))))</f>
        <v>Fuerte</v>
      </c>
      <c r="K33" s="573" t="str">
        <f>IF(J33="Fuerte","NO",IF(J33=" "," ","SI"))</f>
        <v>NO</v>
      </c>
    </row>
    <row r="34" spans="1:11" ht="28.5" x14ac:dyDescent="0.2">
      <c r="A34" s="318"/>
      <c r="B34" s="249"/>
      <c r="C34" s="548"/>
      <c r="D34" s="544"/>
      <c r="E34" s="214" t="s">
        <v>230</v>
      </c>
      <c r="F34" s="215" t="s">
        <v>193</v>
      </c>
      <c r="G34" s="215">
        <f>IF(F34="Adecuado",15,0)</f>
        <v>15</v>
      </c>
      <c r="H34" s="545"/>
      <c r="I34" s="249"/>
      <c r="J34" s="249"/>
      <c r="K34" s="539"/>
    </row>
    <row r="35" spans="1:11" ht="42.75" x14ac:dyDescent="0.2">
      <c r="A35" s="318"/>
      <c r="B35" s="249"/>
      <c r="C35" s="548"/>
      <c r="D35" s="216" t="s">
        <v>231</v>
      </c>
      <c r="E35" s="214" t="s">
        <v>232</v>
      </c>
      <c r="F35" s="215" t="s">
        <v>196</v>
      </c>
      <c r="G35" s="215">
        <f>IF(F35="Oportuna",15,0)</f>
        <v>15</v>
      </c>
      <c r="H35" s="545"/>
      <c r="I35" s="249"/>
      <c r="J35" s="249"/>
      <c r="K35" s="539"/>
    </row>
    <row r="36" spans="1:11" ht="42.75" x14ac:dyDescent="0.2">
      <c r="A36" s="318"/>
      <c r="B36" s="249"/>
      <c r="C36" s="548"/>
      <c r="D36" s="216" t="s">
        <v>233</v>
      </c>
      <c r="E36" s="214" t="s">
        <v>234</v>
      </c>
      <c r="F36" s="188" t="s">
        <v>199</v>
      </c>
      <c r="G36" s="215">
        <f>IF(F36="Prevenir",15,IF(F36="Detectar",10,0))</f>
        <v>15</v>
      </c>
      <c r="H36" s="545"/>
      <c r="I36" s="249"/>
      <c r="J36" s="249"/>
      <c r="K36" s="539"/>
    </row>
    <row r="37" spans="1:11" ht="28.5" x14ac:dyDescent="0.2">
      <c r="A37" s="318"/>
      <c r="B37" s="249"/>
      <c r="C37" s="548"/>
      <c r="D37" s="216" t="s">
        <v>235</v>
      </c>
      <c r="E37" s="214" t="s">
        <v>236</v>
      </c>
      <c r="F37" s="215" t="s">
        <v>203</v>
      </c>
      <c r="G37" s="215">
        <f>IF(F37="Confiable",15,0)</f>
        <v>15</v>
      </c>
      <c r="H37" s="545"/>
      <c r="I37" s="249"/>
      <c r="J37" s="249"/>
      <c r="K37" s="539"/>
    </row>
    <row r="38" spans="1:11" ht="42.75" x14ac:dyDescent="0.2">
      <c r="A38" s="318"/>
      <c r="B38" s="249"/>
      <c r="C38" s="548"/>
      <c r="D38" s="216" t="s">
        <v>237</v>
      </c>
      <c r="E38" s="214" t="s">
        <v>238</v>
      </c>
      <c r="F38" s="188" t="s">
        <v>206</v>
      </c>
      <c r="G38" s="215">
        <f>IF(F38="Se investigan y se resuelven oportunamente",15,0)</f>
        <v>15</v>
      </c>
      <c r="H38" s="545"/>
      <c r="I38" s="249"/>
      <c r="J38" s="249"/>
      <c r="K38" s="539"/>
    </row>
    <row r="39" spans="1:11" ht="28.5" x14ac:dyDescent="0.2">
      <c r="A39" s="318"/>
      <c r="B39" s="249"/>
      <c r="C39" s="549"/>
      <c r="D39" s="217" t="s">
        <v>239</v>
      </c>
      <c r="E39" s="214" t="s">
        <v>240</v>
      </c>
      <c r="F39" s="215" t="s">
        <v>209</v>
      </c>
      <c r="G39" s="215">
        <f>IF(F39="Completa",10,IF(F39="Incompleta",5,0))</f>
        <v>10</v>
      </c>
      <c r="H39" s="546"/>
      <c r="I39" s="249"/>
      <c r="J39" s="249"/>
      <c r="K39" s="539"/>
    </row>
    <row r="40" spans="1:11" ht="15" x14ac:dyDescent="0.2">
      <c r="A40" s="318"/>
      <c r="B40" s="249"/>
      <c r="C40" s="218"/>
      <c r="D40" s="219"/>
      <c r="E40" s="220" t="s">
        <v>241</v>
      </c>
      <c r="F40" s="221"/>
      <c r="G40" s="221">
        <f>SUM(G33:G39)</f>
        <v>100</v>
      </c>
      <c r="H40" s="222"/>
      <c r="I40" s="174"/>
      <c r="J40" s="174"/>
      <c r="K40" s="174"/>
    </row>
    <row r="41" spans="1:11" ht="15" thickBot="1" x14ac:dyDescent="0.25">
      <c r="A41" s="223"/>
      <c r="B41" s="224"/>
      <c r="C41" s="174"/>
      <c r="D41" s="174"/>
      <c r="E41" s="174"/>
      <c r="F41" s="174"/>
      <c r="G41" s="174"/>
      <c r="H41" s="174"/>
      <c r="I41" s="174"/>
      <c r="J41" s="174"/>
      <c r="K41" s="174"/>
    </row>
    <row r="42" spans="1:11" s="116" customFormat="1" ht="30" customHeight="1" x14ac:dyDescent="0.25">
      <c r="A42" s="574" t="s">
        <v>96</v>
      </c>
      <c r="B42" s="554" t="s">
        <v>244</v>
      </c>
      <c r="C42" s="576" t="s">
        <v>217</v>
      </c>
      <c r="D42" s="578" t="s">
        <v>218</v>
      </c>
      <c r="E42" s="579"/>
      <c r="F42" s="579"/>
      <c r="G42" s="579"/>
      <c r="H42" s="580"/>
      <c r="I42" s="207" t="s">
        <v>219</v>
      </c>
      <c r="J42" s="581" t="s">
        <v>220</v>
      </c>
      <c r="K42" s="583" t="s">
        <v>221</v>
      </c>
    </row>
    <row r="43" spans="1:11" s="116" customFormat="1" ht="60.75" thickBot="1" x14ac:dyDescent="0.3">
      <c r="A43" s="575"/>
      <c r="B43" s="572"/>
      <c r="C43" s="577"/>
      <c r="D43" s="208" t="s">
        <v>222</v>
      </c>
      <c r="E43" s="209" t="s">
        <v>223</v>
      </c>
      <c r="F43" s="208" t="s">
        <v>224</v>
      </c>
      <c r="G43" s="208" t="s">
        <v>225</v>
      </c>
      <c r="H43" s="210" t="s">
        <v>242</v>
      </c>
      <c r="I43" s="211" t="s">
        <v>227</v>
      </c>
      <c r="J43" s="582"/>
      <c r="K43" s="584"/>
    </row>
    <row r="44" spans="1:11" ht="20.25" customHeight="1" x14ac:dyDescent="0.2">
      <c r="A44" s="585" t="str">
        <f>+(PROBABILIDAD!A11)</f>
        <v>Inoportunidad en la respuesta de las PQRS formuladas a la entidad</v>
      </c>
      <c r="B44" s="589" t="str">
        <f>+(DESCRIPCION!D13)</f>
        <v xml:space="preserve"> Desactualización del Procedimiento "Recepción y trámite de PQRS" </v>
      </c>
      <c r="C44" s="558" t="s">
        <v>382</v>
      </c>
      <c r="D44" s="561" t="s">
        <v>228</v>
      </c>
      <c r="E44" s="212" t="s">
        <v>229</v>
      </c>
      <c r="F44" s="213" t="s">
        <v>191</v>
      </c>
      <c r="G44" s="213">
        <f>IF(F44="Asignado",15,0)</f>
        <v>15</v>
      </c>
      <c r="H44" s="585" t="str">
        <f>IF(AND(G51&gt;0,G51&lt;=85),"Débil",IF(AND(G51&gt;85,G51&lt;=95),"Moderado",IF(G51&gt;96,"Fuerte"," ")))</f>
        <v>Fuerte</v>
      </c>
      <c r="I44" s="585" t="s">
        <v>213</v>
      </c>
      <c r="J44" s="585" t="str">
        <f>IF(AND(H44="Fuerte",I44="Fuerte (Siempre se Ejecuta)"),"Fuerte",IF(AND(H44="Fuerte",I44="Moderado (Algunas veces se ejecuta)"),"Moderado",IF(AND(H44="Fuerte",I44="Débil (No se ejecuta)"),"Débil",IF(AND(H44="Moderado",I44="Fuerte (Siempre se Ejecuta)"),"Moderado",IF(AND(H44="Moderado",I44="Moderado (Algunas veces se ejecuta)"),"Moderado",IF(AND(H44="Moderado",I44="Débil (No se ejecuta)"),"Débil",IF(AND(H44="Débil",I44="Fuerte (Siempre se Ejecuta)"),"Débil",IF(AND(H44="Débil",I44="Moderado (Algunas veces se ejecuta)"),"Débil",IF(AND(H44="Débil",I44="Débil (No se ejecuta)"),"Débil"," ")))))))))</f>
        <v>Fuerte</v>
      </c>
      <c r="K44" s="587" t="str">
        <f>IF(J44="Fuerte","NO",IF(J44=" "," ","SI"))</f>
        <v>NO</v>
      </c>
    </row>
    <row r="45" spans="1:11" ht="28.5" x14ac:dyDescent="0.2">
      <c r="A45" s="586"/>
      <c r="B45" s="590"/>
      <c r="C45" s="559"/>
      <c r="D45" s="544"/>
      <c r="E45" s="214" t="s">
        <v>230</v>
      </c>
      <c r="F45" s="215" t="s">
        <v>193</v>
      </c>
      <c r="G45" s="215">
        <f>IF(F45="Adecuado",15,0)</f>
        <v>15</v>
      </c>
      <c r="H45" s="586"/>
      <c r="I45" s="586"/>
      <c r="J45" s="586"/>
      <c r="K45" s="588"/>
    </row>
    <row r="46" spans="1:11" ht="42.75" x14ac:dyDescent="0.2">
      <c r="A46" s="586"/>
      <c r="B46" s="590"/>
      <c r="C46" s="559"/>
      <c r="D46" s="216" t="s">
        <v>231</v>
      </c>
      <c r="E46" s="214" t="s">
        <v>232</v>
      </c>
      <c r="F46" s="215" t="s">
        <v>196</v>
      </c>
      <c r="G46" s="215">
        <f>IF(F46="Oportuna",15,0)</f>
        <v>15</v>
      </c>
      <c r="H46" s="586"/>
      <c r="I46" s="586"/>
      <c r="J46" s="586"/>
      <c r="K46" s="588"/>
    </row>
    <row r="47" spans="1:11" ht="42.75" x14ac:dyDescent="0.2">
      <c r="A47" s="586"/>
      <c r="B47" s="590"/>
      <c r="C47" s="559"/>
      <c r="D47" s="216" t="s">
        <v>233</v>
      </c>
      <c r="E47" s="214" t="s">
        <v>234</v>
      </c>
      <c r="F47" s="188" t="s">
        <v>199</v>
      </c>
      <c r="G47" s="215">
        <f>IF(F47="Prevenir",15,IF(F47="Detectar",10,0))</f>
        <v>15</v>
      </c>
      <c r="H47" s="586"/>
      <c r="I47" s="586"/>
      <c r="J47" s="586"/>
      <c r="K47" s="588"/>
    </row>
    <row r="48" spans="1:11" ht="28.5" x14ac:dyDescent="0.2">
      <c r="A48" s="586"/>
      <c r="B48" s="590"/>
      <c r="C48" s="559"/>
      <c r="D48" s="216" t="s">
        <v>235</v>
      </c>
      <c r="E48" s="214" t="s">
        <v>236</v>
      </c>
      <c r="F48" s="215" t="s">
        <v>203</v>
      </c>
      <c r="G48" s="215">
        <f>IF(F48="Confiable",15,0)</f>
        <v>15</v>
      </c>
      <c r="H48" s="586"/>
      <c r="I48" s="586"/>
      <c r="J48" s="586"/>
      <c r="K48" s="588"/>
    </row>
    <row r="49" spans="1:11" ht="42.75" x14ac:dyDescent="0.2">
      <c r="A49" s="586"/>
      <c r="B49" s="590"/>
      <c r="C49" s="559"/>
      <c r="D49" s="216" t="s">
        <v>237</v>
      </c>
      <c r="E49" s="214" t="s">
        <v>238</v>
      </c>
      <c r="F49" s="188" t="s">
        <v>206</v>
      </c>
      <c r="G49" s="215">
        <f>IF(F49="Se investigan y se resuelven oportunamente",15,0)</f>
        <v>15</v>
      </c>
      <c r="H49" s="586"/>
      <c r="I49" s="586"/>
      <c r="J49" s="586"/>
      <c r="K49" s="588"/>
    </row>
    <row r="50" spans="1:11" ht="28.5" x14ac:dyDescent="0.2">
      <c r="A50" s="586"/>
      <c r="B50" s="590"/>
      <c r="C50" s="560"/>
      <c r="D50" s="217" t="s">
        <v>239</v>
      </c>
      <c r="E50" s="214" t="s">
        <v>240</v>
      </c>
      <c r="F50" s="215" t="s">
        <v>209</v>
      </c>
      <c r="G50" s="215">
        <f>IF(F50="Completa",10,IF(F50="Incompleta",5,0))</f>
        <v>10</v>
      </c>
      <c r="H50" s="248"/>
      <c r="I50" s="248"/>
      <c r="J50" s="248"/>
      <c r="K50" s="573"/>
    </row>
    <row r="51" spans="1:11" s="122" customFormat="1" ht="15.75" thickBot="1" x14ac:dyDescent="0.25">
      <c r="A51" s="248"/>
      <c r="B51" s="591"/>
      <c r="C51" s="227"/>
      <c r="D51" s="228"/>
      <c r="E51" s="229" t="s">
        <v>241</v>
      </c>
      <c r="F51" s="230"/>
      <c r="G51" s="230">
        <f>SUM(G44:G50)</f>
        <v>100</v>
      </c>
      <c r="H51" s="231"/>
      <c r="I51" s="232"/>
      <c r="J51" s="232"/>
      <c r="K51" s="232"/>
    </row>
    <row r="52" spans="1:11" ht="15" thickBot="1" x14ac:dyDescent="0.25">
      <c r="A52" s="174"/>
      <c r="B52" s="174"/>
      <c r="C52" s="174"/>
      <c r="D52" s="174"/>
      <c r="E52" s="174"/>
      <c r="F52" s="174"/>
      <c r="G52" s="174"/>
      <c r="H52" s="174"/>
      <c r="I52" s="174"/>
      <c r="J52" s="174"/>
      <c r="K52" s="174"/>
    </row>
    <row r="53" spans="1:11" s="115" customFormat="1" ht="30" customHeight="1" x14ac:dyDescent="0.25">
      <c r="A53" s="537" t="s">
        <v>96</v>
      </c>
      <c r="B53" s="554" t="s">
        <v>244</v>
      </c>
      <c r="C53" s="550" t="s">
        <v>217</v>
      </c>
      <c r="D53" s="547" t="s">
        <v>218</v>
      </c>
      <c r="E53" s="547"/>
      <c r="F53" s="547"/>
      <c r="G53" s="547"/>
      <c r="H53" s="547"/>
      <c r="I53" s="207" t="s">
        <v>219</v>
      </c>
      <c r="J53" s="540" t="s">
        <v>220</v>
      </c>
      <c r="K53" s="542" t="s">
        <v>221</v>
      </c>
    </row>
    <row r="54" spans="1:11" s="116" customFormat="1" ht="60.75" thickBot="1" x14ac:dyDescent="0.3">
      <c r="A54" s="556"/>
      <c r="B54" s="572"/>
      <c r="C54" s="551"/>
      <c r="D54" s="208" t="s">
        <v>222</v>
      </c>
      <c r="E54" s="209" t="s">
        <v>223</v>
      </c>
      <c r="F54" s="208" t="s">
        <v>224</v>
      </c>
      <c r="G54" s="208" t="s">
        <v>225</v>
      </c>
      <c r="H54" s="210" t="s">
        <v>242</v>
      </c>
      <c r="I54" s="211" t="s">
        <v>227</v>
      </c>
      <c r="J54" s="541"/>
      <c r="K54" s="557"/>
    </row>
    <row r="55" spans="1:11" ht="20.25" customHeight="1" x14ac:dyDescent="0.2">
      <c r="A55" s="546">
        <f>+(PROBABILIDAD!A12)</f>
        <v>0</v>
      </c>
      <c r="B55" s="248">
        <f>+(DESCRIPCION!D15)</f>
        <v>0</v>
      </c>
      <c r="C55" s="559"/>
      <c r="D55" s="544" t="s">
        <v>228</v>
      </c>
      <c r="E55" s="212" t="s">
        <v>229</v>
      </c>
      <c r="F55" s="213" t="s">
        <v>191</v>
      </c>
      <c r="G55" s="213">
        <f>IF(F55="Asignado",15,0)</f>
        <v>15</v>
      </c>
      <c r="H55" s="545" t="str">
        <f>IF(AND(G62&gt;0,G62&lt;=85),"Débil",IF(AND(G62&gt;85,G62&lt;=95),"Moderado",IF(G62&gt;96,"Fuerte"," ")))</f>
        <v>Fuerte</v>
      </c>
      <c r="I55" s="248" t="s">
        <v>213</v>
      </c>
      <c r="J55" s="248" t="str">
        <f>IF(AND(H55="Fuerte",I55="Fuerte (Siempre se Ejecuta)"),"Fuerte",IF(AND(H55="Fuerte",I55="Moderado (Algunas veces se ejecuta)"),"Moderado",IF(AND(H55="Fuerte",I55="Débil (No se ejecuta)"),"Débil",IF(AND(H55="Moderado",I55="Fuerte (Siempre se Ejecuta)"),"Moderado",IF(AND(H55="Moderado",I55="Moderado (Algunas veces se ejecuta)"),"Moderado",IF(AND(H55="Moderado",I55="Débil (No se ejecuta)"),"Débil",IF(AND(H55="Débil",I55="Fuerte (Siempre se Ejecuta)"),"Débil",IF(AND(H55="Débil",I55="Moderado (Algunas veces se ejecuta)"),"Débil",IF(AND(H55="Débil",I55="Débil (No se ejecuta)"),"Débil"," ")))))))))</f>
        <v>Fuerte</v>
      </c>
      <c r="K55" s="573" t="str">
        <f>IF(J55="Fuerte","NO",IF(J55=" "," ","SI"))</f>
        <v>NO</v>
      </c>
    </row>
    <row r="56" spans="1:11" ht="28.5" x14ac:dyDescent="0.2">
      <c r="A56" s="318"/>
      <c r="B56" s="249"/>
      <c r="C56" s="559"/>
      <c r="D56" s="544"/>
      <c r="E56" s="214" t="s">
        <v>230</v>
      </c>
      <c r="F56" s="215" t="s">
        <v>193</v>
      </c>
      <c r="G56" s="215">
        <f>IF(F56="Adecuado",15,0)</f>
        <v>15</v>
      </c>
      <c r="H56" s="545"/>
      <c r="I56" s="249"/>
      <c r="J56" s="249"/>
      <c r="K56" s="539"/>
    </row>
    <row r="57" spans="1:11" ht="42.75" x14ac:dyDescent="0.2">
      <c r="A57" s="318"/>
      <c r="B57" s="249"/>
      <c r="C57" s="559"/>
      <c r="D57" s="216" t="s">
        <v>231</v>
      </c>
      <c r="E57" s="214" t="s">
        <v>232</v>
      </c>
      <c r="F57" s="215" t="s">
        <v>196</v>
      </c>
      <c r="G57" s="215">
        <f>IF(F57="Oportuna",15,0)</f>
        <v>15</v>
      </c>
      <c r="H57" s="545"/>
      <c r="I57" s="249"/>
      <c r="J57" s="249"/>
      <c r="K57" s="539"/>
    </row>
    <row r="58" spans="1:11" ht="42.75" x14ac:dyDescent="0.2">
      <c r="A58" s="318"/>
      <c r="B58" s="249"/>
      <c r="C58" s="559"/>
      <c r="D58" s="216" t="s">
        <v>233</v>
      </c>
      <c r="E58" s="214" t="s">
        <v>234</v>
      </c>
      <c r="F58" s="188" t="s">
        <v>199</v>
      </c>
      <c r="G58" s="215">
        <f>IF(F58="Prevenir",15,IF(F58="Detectar",10,0))</f>
        <v>15</v>
      </c>
      <c r="H58" s="545"/>
      <c r="I58" s="249"/>
      <c r="J58" s="249"/>
      <c r="K58" s="539"/>
    </row>
    <row r="59" spans="1:11" ht="28.5" x14ac:dyDescent="0.2">
      <c r="A59" s="318"/>
      <c r="B59" s="249"/>
      <c r="C59" s="559"/>
      <c r="D59" s="216" t="s">
        <v>235</v>
      </c>
      <c r="E59" s="214" t="s">
        <v>236</v>
      </c>
      <c r="F59" s="215" t="s">
        <v>203</v>
      </c>
      <c r="G59" s="215">
        <f>IF(F59="Confiable",15,0)</f>
        <v>15</v>
      </c>
      <c r="H59" s="545"/>
      <c r="I59" s="249"/>
      <c r="J59" s="249"/>
      <c r="K59" s="539"/>
    </row>
    <row r="60" spans="1:11" ht="42.75" x14ac:dyDescent="0.2">
      <c r="A60" s="318"/>
      <c r="B60" s="249"/>
      <c r="C60" s="559"/>
      <c r="D60" s="216" t="s">
        <v>237</v>
      </c>
      <c r="E60" s="214" t="s">
        <v>238</v>
      </c>
      <c r="F60" s="188" t="s">
        <v>206</v>
      </c>
      <c r="G60" s="215">
        <f>IF(F60="Se investigan y se resuelven oportunamente",15,0)</f>
        <v>15</v>
      </c>
      <c r="H60" s="545"/>
      <c r="I60" s="249"/>
      <c r="J60" s="249"/>
      <c r="K60" s="539"/>
    </row>
    <row r="61" spans="1:11" ht="28.5" x14ac:dyDescent="0.2">
      <c r="A61" s="318"/>
      <c r="B61" s="249"/>
      <c r="C61" s="560"/>
      <c r="D61" s="217" t="s">
        <v>239</v>
      </c>
      <c r="E61" s="214" t="s">
        <v>240</v>
      </c>
      <c r="F61" s="215" t="s">
        <v>209</v>
      </c>
      <c r="G61" s="215">
        <f>IF(F61="Completa",10,IF(F61="Incompleta",5,0))</f>
        <v>10</v>
      </c>
      <c r="H61" s="546"/>
      <c r="I61" s="249"/>
      <c r="J61" s="249"/>
      <c r="K61" s="539"/>
    </row>
    <row r="62" spans="1:11" ht="15" x14ac:dyDescent="0.2">
      <c r="A62" s="318"/>
      <c r="B62" s="249"/>
      <c r="C62" s="234"/>
      <c r="D62" s="219"/>
      <c r="E62" s="220" t="s">
        <v>241</v>
      </c>
      <c r="F62" s="221"/>
      <c r="G62" s="221">
        <f>SUM(G55:G61)</f>
        <v>100</v>
      </c>
      <c r="H62" s="222"/>
      <c r="I62" s="174"/>
      <c r="J62" s="174"/>
      <c r="K62" s="174"/>
    </row>
    <row r="63" spans="1:11" ht="15" thickBot="1" x14ac:dyDescent="0.25">
      <c r="A63" s="223"/>
      <c r="B63" s="224"/>
      <c r="C63" s="174"/>
      <c r="D63" s="174"/>
      <c r="E63" s="174"/>
      <c r="F63" s="174"/>
      <c r="G63" s="174"/>
      <c r="H63" s="174"/>
      <c r="I63" s="174"/>
      <c r="J63" s="174"/>
      <c r="K63" s="174"/>
    </row>
    <row r="64" spans="1:11" s="116" customFormat="1" ht="30" customHeight="1" x14ac:dyDescent="0.25">
      <c r="A64" s="537" t="s">
        <v>96</v>
      </c>
      <c r="B64" s="554" t="s">
        <v>244</v>
      </c>
      <c r="C64" s="550" t="s">
        <v>217</v>
      </c>
      <c r="D64" s="547" t="s">
        <v>218</v>
      </c>
      <c r="E64" s="547"/>
      <c r="F64" s="547"/>
      <c r="G64" s="547"/>
      <c r="H64" s="547"/>
      <c r="I64" s="207" t="s">
        <v>219</v>
      </c>
      <c r="J64" s="540" t="s">
        <v>220</v>
      </c>
      <c r="K64" s="542" t="s">
        <v>221</v>
      </c>
    </row>
    <row r="65" spans="1:11" s="116" customFormat="1" ht="60.75" thickBot="1" x14ac:dyDescent="0.3">
      <c r="A65" s="556"/>
      <c r="B65" s="572"/>
      <c r="C65" s="551"/>
      <c r="D65" s="208" t="s">
        <v>222</v>
      </c>
      <c r="E65" s="209" t="s">
        <v>223</v>
      </c>
      <c r="F65" s="208" t="s">
        <v>224</v>
      </c>
      <c r="G65" s="208" t="s">
        <v>225</v>
      </c>
      <c r="H65" s="210" t="s">
        <v>242</v>
      </c>
      <c r="I65" s="211" t="s">
        <v>227</v>
      </c>
      <c r="J65" s="541"/>
      <c r="K65" s="557"/>
    </row>
    <row r="66" spans="1:11" ht="20.25" customHeight="1" x14ac:dyDescent="0.2">
      <c r="A66" s="546">
        <f>+(PROBABILIDAD!A13)</f>
        <v>0</v>
      </c>
      <c r="B66" s="248">
        <f>+(DESCRIPCION!D16)</f>
        <v>0</v>
      </c>
      <c r="C66" s="559"/>
      <c r="D66" s="544" t="s">
        <v>228</v>
      </c>
      <c r="E66" s="212" t="s">
        <v>229</v>
      </c>
      <c r="F66" s="213" t="s">
        <v>191</v>
      </c>
      <c r="G66" s="213">
        <f>IF(F66="Asignado",15,0)</f>
        <v>15</v>
      </c>
      <c r="H66" s="545" t="str">
        <f>IF(AND(G73&gt;0,G73&lt;=85),"Débil",IF(AND(G73&gt;85,G73&lt;=95),"Moderado",IF(G73&gt;96,"Fuerte"," ")))</f>
        <v>Fuerte</v>
      </c>
      <c r="I66" s="248" t="s">
        <v>213</v>
      </c>
      <c r="J66" s="248" t="str">
        <f>IF(AND(H66="Fuerte",I66="Fuerte (Siempre se Ejecuta)"),"Fuerte",IF(AND(H66="Fuerte",I66="Moderado (Algunas veces se ejecuta)"),"Moderado",IF(AND(H66="Fuerte",I66="Débil (No se ejecuta)"),"Débil",IF(AND(H66="Moderado",I66="Fuerte (Siempre se Ejecuta)"),"Moderado",IF(AND(H66="Moderado",I66="Moderado (Algunas veces se ejecuta)"),"Moderado",IF(AND(H66="Moderado",I66="Débil (No se ejecuta)"),"Débil",IF(AND(H66="Débil",I66="Fuerte (Siempre se Ejecuta)"),"Débil",IF(AND(H66="Débil",I66="Moderado (Algunas veces se ejecuta)"),"Débil",IF(AND(H66="Débil",I66="Débil (No se ejecuta)"),"Débil"," ")))))))))</f>
        <v>Fuerte</v>
      </c>
      <c r="K66" s="573" t="str">
        <f>IF(J66="Fuerte","NO",IF(J66=" "," ","SI"))</f>
        <v>NO</v>
      </c>
    </row>
    <row r="67" spans="1:11" ht="28.5" x14ac:dyDescent="0.2">
      <c r="A67" s="318"/>
      <c r="B67" s="249"/>
      <c r="C67" s="559"/>
      <c r="D67" s="544"/>
      <c r="E67" s="214" t="s">
        <v>230</v>
      </c>
      <c r="F67" s="215" t="s">
        <v>193</v>
      </c>
      <c r="G67" s="215">
        <f>IF(F67="Adecuado",15,0)</f>
        <v>15</v>
      </c>
      <c r="H67" s="545"/>
      <c r="I67" s="249"/>
      <c r="J67" s="249"/>
      <c r="K67" s="539"/>
    </row>
    <row r="68" spans="1:11" ht="42.75" x14ac:dyDescent="0.2">
      <c r="A68" s="318"/>
      <c r="B68" s="249"/>
      <c r="C68" s="559"/>
      <c r="D68" s="216" t="s">
        <v>231</v>
      </c>
      <c r="E68" s="214" t="s">
        <v>232</v>
      </c>
      <c r="F68" s="215" t="s">
        <v>196</v>
      </c>
      <c r="G68" s="215">
        <f>IF(F68="Oportuna",15,0)</f>
        <v>15</v>
      </c>
      <c r="H68" s="545"/>
      <c r="I68" s="249"/>
      <c r="J68" s="249"/>
      <c r="K68" s="539"/>
    </row>
    <row r="69" spans="1:11" ht="42.75" x14ac:dyDescent="0.2">
      <c r="A69" s="318"/>
      <c r="B69" s="249"/>
      <c r="C69" s="559"/>
      <c r="D69" s="216" t="s">
        <v>233</v>
      </c>
      <c r="E69" s="214" t="s">
        <v>234</v>
      </c>
      <c r="F69" s="188" t="s">
        <v>199</v>
      </c>
      <c r="G69" s="215">
        <f>IF(F69="Prevenir",15,IF(F69="Detectar",10,0))</f>
        <v>15</v>
      </c>
      <c r="H69" s="545"/>
      <c r="I69" s="249"/>
      <c r="J69" s="249"/>
      <c r="K69" s="539"/>
    </row>
    <row r="70" spans="1:11" ht="28.5" x14ac:dyDescent="0.2">
      <c r="A70" s="318"/>
      <c r="B70" s="249"/>
      <c r="C70" s="559"/>
      <c r="D70" s="216" t="s">
        <v>235</v>
      </c>
      <c r="E70" s="214" t="s">
        <v>236</v>
      </c>
      <c r="F70" s="215" t="s">
        <v>203</v>
      </c>
      <c r="G70" s="215">
        <f>IF(F70="Confiable",15,0)</f>
        <v>15</v>
      </c>
      <c r="H70" s="545"/>
      <c r="I70" s="249"/>
      <c r="J70" s="249"/>
      <c r="K70" s="539"/>
    </row>
    <row r="71" spans="1:11" ht="42.75" x14ac:dyDescent="0.2">
      <c r="A71" s="318"/>
      <c r="B71" s="249"/>
      <c r="C71" s="559"/>
      <c r="D71" s="216" t="s">
        <v>237</v>
      </c>
      <c r="E71" s="214" t="s">
        <v>238</v>
      </c>
      <c r="F71" s="188" t="s">
        <v>206</v>
      </c>
      <c r="G71" s="215">
        <f>IF(F71="Se investigan y se resuelven oportunamente",15,0)</f>
        <v>15</v>
      </c>
      <c r="H71" s="545"/>
      <c r="I71" s="249"/>
      <c r="J71" s="249"/>
      <c r="K71" s="539"/>
    </row>
    <row r="72" spans="1:11" ht="28.5" x14ac:dyDescent="0.2">
      <c r="A72" s="318"/>
      <c r="B72" s="249"/>
      <c r="C72" s="560"/>
      <c r="D72" s="217" t="s">
        <v>239</v>
      </c>
      <c r="E72" s="214" t="s">
        <v>240</v>
      </c>
      <c r="F72" s="215" t="s">
        <v>209</v>
      </c>
      <c r="G72" s="215">
        <f>IF(F72="Completa",10,IF(F72="Incompleta",5,0))</f>
        <v>10</v>
      </c>
      <c r="H72" s="546"/>
      <c r="I72" s="249"/>
      <c r="J72" s="249"/>
      <c r="K72" s="539"/>
    </row>
    <row r="73" spans="1:11" s="122" customFormat="1" ht="15.75" thickBot="1" x14ac:dyDescent="0.25">
      <c r="A73" s="318"/>
      <c r="B73" s="249"/>
      <c r="C73" s="227" t="s">
        <v>268</v>
      </c>
      <c r="D73" s="228"/>
      <c r="E73" s="229" t="s">
        <v>241</v>
      </c>
      <c r="F73" s="230"/>
      <c r="G73" s="230">
        <f>SUM(G66:G72)</f>
        <v>100</v>
      </c>
      <c r="H73" s="231"/>
      <c r="I73" s="232"/>
      <c r="J73" s="232"/>
      <c r="K73" s="232"/>
    </row>
    <row r="74" spans="1:11" ht="15" thickBot="1" x14ac:dyDescent="0.25">
      <c r="A74" s="174"/>
      <c r="B74" s="174"/>
      <c r="C74" s="174"/>
      <c r="D74" s="174"/>
      <c r="E74" s="174"/>
      <c r="F74" s="174"/>
      <c r="G74" s="174"/>
      <c r="H74" s="174"/>
      <c r="I74" s="174"/>
      <c r="J74" s="174"/>
      <c r="K74" s="174"/>
    </row>
    <row r="75" spans="1:11" s="115" customFormat="1" ht="30" customHeight="1" x14ac:dyDescent="0.25">
      <c r="A75" s="537" t="s">
        <v>96</v>
      </c>
      <c r="B75" s="554" t="s">
        <v>244</v>
      </c>
      <c r="C75" s="550" t="s">
        <v>217</v>
      </c>
      <c r="D75" s="547" t="s">
        <v>218</v>
      </c>
      <c r="E75" s="547"/>
      <c r="F75" s="547"/>
      <c r="G75" s="547"/>
      <c r="H75" s="547"/>
      <c r="I75" s="207" t="s">
        <v>219</v>
      </c>
      <c r="J75" s="540" t="s">
        <v>220</v>
      </c>
      <c r="K75" s="542" t="s">
        <v>221</v>
      </c>
    </row>
    <row r="76" spans="1:11" s="116" customFormat="1" ht="60.75" thickBot="1" x14ac:dyDescent="0.3">
      <c r="A76" s="556"/>
      <c r="B76" s="572"/>
      <c r="C76" s="551"/>
      <c r="D76" s="208" t="s">
        <v>222</v>
      </c>
      <c r="E76" s="209" t="s">
        <v>223</v>
      </c>
      <c r="F76" s="208" t="s">
        <v>224</v>
      </c>
      <c r="G76" s="208" t="s">
        <v>225</v>
      </c>
      <c r="H76" s="210" t="s">
        <v>242</v>
      </c>
      <c r="I76" s="211" t="s">
        <v>227</v>
      </c>
      <c r="J76" s="541"/>
      <c r="K76" s="557"/>
    </row>
    <row r="77" spans="1:11" ht="20.25" customHeight="1" x14ac:dyDescent="0.2">
      <c r="A77" s="546">
        <f>+(PROBABILIDAD!A13)</f>
        <v>0</v>
      </c>
      <c r="B77" s="248">
        <f>+(DESCRIPCION!D17)</f>
        <v>0</v>
      </c>
      <c r="C77" s="559"/>
      <c r="D77" s="544" t="s">
        <v>228</v>
      </c>
      <c r="E77" s="212" t="s">
        <v>229</v>
      </c>
      <c r="F77" s="213" t="s">
        <v>191</v>
      </c>
      <c r="G77" s="213">
        <f>IF(F77="Asignado",15,0)</f>
        <v>15</v>
      </c>
      <c r="H77" s="545" t="str">
        <f>IF(AND(G84&gt;0,G84&lt;=85),"Débil",IF(AND(G84&gt;85,G84&lt;=95),"Moderado",IF(G84&gt;96,"Fuerte"," ")))</f>
        <v>Débil</v>
      </c>
      <c r="I77" s="248" t="s">
        <v>213</v>
      </c>
      <c r="J77" s="248" t="str">
        <f>IF(AND(H77="Fuerte",I77="Fuerte (Siempre se Ejecuta)"),"Fuerte",IF(AND(H77="Fuerte",I77="Moderado (Algunas veces se ejecuta)"),"Moderado",IF(AND(H77="Fuerte",I77="Débil (No se ejecuta)"),"Débil",IF(AND(H77="Moderado",I77="Fuerte (Siempre se Ejecuta)"),"Moderado",IF(AND(H77="Moderado",I77="Moderado (Algunas veces se ejecuta)"),"Moderado",IF(AND(H77="Moderado",I77="Débil (No se ejecuta)"),"Débil",IF(AND(H77="Débil",I77="Fuerte (Siempre se Ejecuta)"),"Débil",IF(AND(H77="Débil",I77="Moderado (Algunas veces se ejecuta)"),"Débil",IF(AND(H77="Débil",I77="Débil (No se ejecuta)"),"Débil"," ")))))))))</f>
        <v>Débil</v>
      </c>
      <c r="K77" s="573" t="str">
        <f>IF(J77="Fuerte","NO",IF(J77=" "," ","SI"))</f>
        <v>SI</v>
      </c>
    </row>
    <row r="78" spans="1:11" ht="28.5" x14ac:dyDescent="0.2">
      <c r="A78" s="318"/>
      <c r="B78" s="249"/>
      <c r="C78" s="559"/>
      <c r="D78" s="544"/>
      <c r="E78" s="214" t="s">
        <v>230</v>
      </c>
      <c r="F78" s="215" t="s">
        <v>194</v>
      </c>
      <c r="G78" s="215">
        <f>IF(F78="Adecuado",15,0)</f>
        <v>0</v>
      </c>
      <c r="H78" s="545"/>
      <c r="I78" s="249"/>
      <c r="J78" s="249"/>
      <c r="K78" s="539"/>
    </row>
    <row r="79" spans="1:11" ht="42.75" x14ac:dyDescent="0.2">
      <c r="A79" s="318"/>
      <c r="B79" s="249"/>
      <c r="C79" s="559"/>
      <c r="D79" s="216" t="s">
        <v>231</v>
      </c>
      <c r="E79" s="214" t="s">
        <v>232</v>
      </c>
      <c r="F79" s="215" t="s">
        <v>196</v>
      </c>
      <c r="G79" s="215">
        <f>IF(F79="Oportuna",15,0)</f>
        <v>15</v>
      </c>
      <c r="H79" s="545"/>
      <c r="I79" s="249"/>
      <c r="J79" s="249"/>
      <c r="K79" s="539"/>
    </row>
    <row r="80" spans="1:11" ht="42.75" x14ac:dyDescent="0.2">
      <c r="A80" s="318"/>
      <c r="B80" s="249"/>
      <c r="C80" s="559"/>
      <c r="D80" s="216" t="s">
        <v>233</v>
      </c>
      <c r="E80" s="214" t="s">
        <v>234</v>
      </c>
      <c r="F80" s="188" t="s">
        <v>200</v>
      </c>
      <c r="G80" s="215">
        <f>IF(F80="Prevenir",15,IF(F80="Detectar",10,0))</f>
        <v>10</v>
      </c>
      <c r="H80" s="545"/>
      <c r="I80" s="249"/>
      <c r="J80" s="249"/>
      <c r="K80" s="539"/>
    </row>
    <row r="81" spans="1:11" ht="28.5" x14ac:dyDescent="0.2">
      <c r="A81" s="318"/>
      <c r="B81" s="249"/>
      <c r="C81" s="559"/>
      <c r="D81" s="216" t="s">
        <v>235</v>
      </c>
      <c r="E81" s="214" t="s">
        <v>236</v>
      </c>
      <c r="F81" s="215" t="s">
        <v>203</v>
      </c>
      <c r="G81" s="215">
        <f>IF(F81="Confiable",15,0)</f>
        <v>15</v>
      </c>
      <c r="H81" s="545"/>
      <c r="I81" s="249"/>
      <c r="J81" s="249"/>
      <c r="K81" s="539"/>
    </row>
    <row r="82" spans="1:11" ht="42.75" x14ac:dyDescent="0.2">
      <c r="A82" s="318"/>
      <c r="B82" s="249"/>
      <c r="C82" s="559"/>
      <c r="D82" s="216" t="s">
        <v>237</v>
      </c>
      <c r="E82" s="214" t="s">
        <v>238</v>
      </c>
      <c r="F82" s="188" t="s">
        <v>206</v>
      </c>
      <c r="G82" s="215">
        <f>IF(F82="Se investigan y se resuelven oportunamente",15,0)</f>
        <v>15</v>
      </c>
      <c r="H82" s="545"/>
      <c r="I82" s="249"/>
      <c r="J82" s="249"/>
      <c r="K82" s="539"/>
    </row>
    <row r="83" spans="1:11" ht="28.5" x14ac:dyDescent="0.2">
      <c r="A83" s="318"/>
      <c r="B83" s="249"/>
      <c r="C83" s="560"/>
      <c r="D83" s="217" t="s">
        <v>239</v>
      </c>
      <c r="E83" s="214" t="s">
        <v>240</v>
      </c>
      <c r="F83" s="215" t="s">
        <v>209</v>
      </c>
      <c r="G83" s="215">
        <f>IF(F83="Completa",10,IF(F83="Incompleta",5,0))</f>
        <v>10</v>
      </c>
      <c r="H83" s="546"/>
      <c r="I83" s="249"/>
      <c r="J83" s="249"/>
      <c r="K83" s="539"/>
    </row>
    <row r="84" spans="1:11" ht="15" x14ac:dyDescent="0.2">
      <c r="A84" s="318"/>
      <c r="B84" s="249"/>
      <c r="C84" s="234"/>
      <c r="D84" s="219"/>
      <c r="E84" s="220" t="s">
        <v>241</v>
      </c>
      <c r="F84" s="221"/>
      <c r="G84" s="221">
        <f>SUM(G77:G83)</f>
        <v>80</v>
      </c>
      <c r="H84" s="222"/>
      <c r="I84" s="174"/>
      <c r="J84" s="174"/>
      <c r="K84" s="174"/>
    </row>
    <row r="85" spans="1:11" ht="15" thickBot="1" x14ac:dyDescent="0.25">
      <c r="A85" s="223"/>
      <c r="B85" s="224"/>
      <c r="C85" s="174"/>
      <c r="D85" s="174"/>
      <c r="E85" s="174"/>
      <c r="F85" s="174"/>
      <c r="G85" s="174"/>
      <c r="H85" s="174"/>
      <c r="I85" s="174"/>
      <c r="J85" s="174"/>
      <c r="K85" s="174"/>
    </row>
    <row r="86" spans="1:11" s="116" customFormat="1" ht="30" customHeight="1" x14ac:dyDescent="0.25">
      <c r="A86" s="592" t="s">
        <v>96</v>
      </c>
      <c r="B86" s="601" t="s">
        <v>244</v>
      </c>
      <c r="C86" s="594" t="s">
        <v>217</v>
      </c>
      <c r="D86" s="596" t="s">
        <v>218</v>
      </c>
      <c r="E86" s="596"/>
      <c r="F86" s="596"/>
      <c r="G86" s="596"/>
      <c r="H86" s="596"/>
      <c r="I86" s="110" t="s">
        <v>219</v>
      </c>
      <c r="J86" s="597" t="s">
        <v>220</v>
      </c>
      <c r="K86" s="599" t="s">
        <v>221</v>
      </c>
    </row>
    <row r="87" spans="1:11" s="116" customFormat="1" ht="60.75" thickBot="1" x14ac:dyDescent="0.3">
      <c r="A87" s="593"/>
      <c r="B87" s="602"/>
      <c r="C87" s="595"/>
      <c r="D87" s="111" t="s">
        <v>222</v>
      </c>
      <c r="E87" s="112" t="s">
        <v>223</v>
      </c>
      <c r="F87" s="111" t="s">
        <v>224</v>
      </c>
      <c r="G87" s="111" t="s">
        <v>225</v>
      </c>
      <c r="H87" s="113" t="s">
        <v>242</v>
      </c>
      <c r="I87" s="114" t="s">
        <v>227</v>
      </c>
      <c r="J87" s="598"/>
      <c r="K87" s="600"/>
    </row>
    <row r="88" spans="1:11" ht="20.25" customHeight="1" x14ac:dyDescent="0.2">
      <c r="A88" s="605">
        <f>+(PROBABILIDAD!A13)</f>
        <v>0</v>
      </c>
      <c r="B88" s="316">
        <f>+(DESCRIPCION!D18)</f>
        <v>0</v>
      </c>
      <c r="C88" s="606"/>
      <c r="D88" s="608" t="s">
        <v>228</v>
      </c>
      <c r="E88" s="24" t="s">
        <v>229</v>
      </c>
      <c r="F88" s="23" t="s">
        <v>191</v>
      </c>
      <c r="G88" s="23">
        <f>IF(F88="Asignado",15,0)</f>
        <v>15</v>
      </c>
      <c r="H88" s="609" t="str">
        <f>IF(AND(G95&gt;0,G95&lt;=85),"Débil",IF(AND(G95&gt;85,G95&lt;=95),"Moderado",IF(G95&gt;96,"Fuerte"," ")))</f>
        <v>Débil</v>
      </c>
      <c r="I88" s="316" t="s">
        <v>213</v>
      </c>
      <c r="J88" s="316" t="str">
        <f>IF(AND(H88="Fuerte",I88="Fuerte (Siempre se Ejecuta)"),"Fuerte",IF(AND(H88="Fuerte",I88="Moderado (Algunas veces se ejecuta)"),"Moderado",IF(AND(H88="Fuerte",I88="Débil (No se ejecuta)"),"Débil",IF(AND(H88="Moderado",I88="Fuerte (Siempre se Ejecuta)"),"Moderado",IF(AND(H88="Moderado",I88="Moderado (Algunas veces se ejecuta)"),"Moderado",IF(AND(H88="Moderado",I88="Débil (No se ejecuta)"),"Débil",IF(AND(H88="Débil",I88="Fuerte (Siempre se Ejecuta)"),"Débil",IF(AND(H88="Débil",I88="Moderado (Algunas veces se ejecuta)"),"Débil",IF(AND(H88="Débil",I88="Débil (No se ejecuta)"),"Débil"," ")))))))))</f>
        <v>Débil</v>
      </c>
      <c r="K88" s="603" t="str">
        <f>IF(J88="Fuerte","NO",IF(J88=" "," ","SI"))</f>
        <v>SI</v>
      </c>
    </row>
    <row r="89" spans="1:11" ht="28.5" x14ac:dyDescent="0.2">
      <c r="A89" s="337"/>
      <c r="B89" s="412"/>
      <c r="C89" s="606"/>
      <c r="D89" s="608"/>
      <c r="E89" s="25" t="s">
        <v>230</v>
      </c>
      <c r="F89" s="16" t="s">
        <v>194</v>
      </c>
      <c r="G89" s="16">
        <f>IF(F89="Adecuado",15,0)</f>
        <v>0</v>
      </c>
      <c r="H89" s="609"/>
      <c r="I89" s="412"/>
      <c r="J89" s="412"/>
      <c r="K89" s="604"/>
    </row>
    <row r="90" spans="1:11" ht="42.75" customHeight="1" x14ac:dyDescent="0.2">
      <c r="A90" s="337"/>
      <c r="B90" s="412"/>
      <c r="C90" s="606"/>
      <c r="D90" s="108" t="s">
        <v>231</v>
      </c>
      <c r="E90" s="25" t="s">
        <v>232</v>
      </c>
      <c r="F90" s="16" t="s">
        <v>196</v>
      </c>
      <c r="G90" s="16">
        <f>IF(F90="Oportuna",15,0)</f>
        <v>15</v>
      </c>
      <c r="H90" s="609"/>
      <c r="I90" s="412"/>
      <c r="J90" s="412"/>
      <c r="K90" s="604"/>
    </row>
    <row r="91" spans="1:11" ht="42.75" x14ac:dyDescent="0.2">
      <c r="A91" s="337"/>
      <c r="B91" s="412"/>
      <c r="C91" s="606"/>
      <c r="D91" s="108" t="s">
        <v>233</v>
      </c>
      <c r="E91" s="25" t="s">
        <v>234</v>
      </c>
      <c r="F91" s="92" t="s">
        <v>200</v>
      </c>
      <c r="G91" s="16">
        <f>IF(F91="Prevenir",15,IF(F91="Detectar",10,0))</f>
        <v>10</v>
      </c>
      <c r="H91" s="609"/>
      <c r="I91" s="412"/>
      <c r="J91" s="412"/>
      <c r="K91" s="604"/>
    </row>
    <row r="92" spans="1:11" ht="28.5" x14ac:dyDescent="0.2">
      <c r="A92" s="337"/>
      <c r="B92" s="412"/>
      <c r="C92" s="606"/>
      <c r="D92" s="108" t="s">
        <v>235</v>
      </c>
      <c r="E92" s="25" t="s">
        <v>236</v>
      </c>
      <c r="F92" s="16" t="s">
        <v>203</v>
      </c>
      <c r="G92" s="16">
        <f>IF(F92="Confiable",15,0)</f>
        <v>15</v>
      </c>
      <c r="H92" s="609"/>
      <c r="I92" s="412"/>
      <c r="J92" s="412"/>
      <c r="K92" s="604"/>
    </row>
    <row r="93" spans="1:11" ht="42.75" x14ac:dyDescent="0.2">
      <c r="A93" s="337"/>
      <c r="B93" s="412"/>
      <c r="C93" s="606"/>
      <c r="D93" s="108" t="s">
        <v>237</v>
      </c>
      <c r="E93" s="25" t="s">
        <v>238</v>
      </c>
      <c r="F93" s="92" t="s">
        <v>206</v>
      </c>
      <c r="G93" s="16">
        <f>IF(F93="Se investigan y se resuelven oportunamente",15,0)</f>
        <v>15</v>
      </c>
      <c r="H93" s="609"/>
      <c r="I93" s="412"/>
      <c r="J93" s="412"/>
      <c r="K93" s="604"/>
    </row>
    <row r="94" spans="1:11" ht="28.5" x14ac:dyDescent="0.2">
      <c r="A94" s="337"/>
      <c r="B94" s="412"/>
      <c r="C94" s="607"/>
      <c r="D94" s="96" t="s">
        <v>239</v>
      </c>
      <c r="E94" s="25" t="s">
        <v>240</v>
      </c>
      <c r="F94" s="16" t="s">
        <v>209</v>
      </c>
      <c r="G94" s="16">
        <f>IF(F94="Completa",10,IF(F94="Incompleta",5,0))</f>
        <v>10</v>
      </c>
      <c r="H94" s="605"/>
      <c r="I94" s="412"/>
      <c r="J94" s="412"/>
      <c r="K94" s="604"/>
    </row>
    <row r="95" spans="1:11" s="122" customFormat="1" ht="15.75" thickBot="1" x14ac:dyDescent="0.25">
      <c r="A95" s="337"/>
      <c r="B95" s="412"/>
      <c r="C95" s="118"/>
      <c r="D95" s="119"/>
      <c r="E95" s="120" t="s">
        <v>241</v>
      </c>
      <c r="F95" s="17"/>
      <c r="G95" s="17">
        <f>SUM(G88:G94)</f>
        <v>80</v>
      </c>
      <c r="H95" s="121"/>
    </row>
    <row r="96" spans="1:11" ht="15" thickBot="1" x14ac:dyDescent="0.25"/>
    <row r="97" spans="1:11" s="115" customFormat="1" ht="30" customHeight="1" x14ac:dyDescent="0.25">
      <c r="A97" s="592" t="s">
        <v>96</v>
      </c>
      <c r="B97" s="601" t="s">
        <v>244</v>
      </c>
      <c r="C97" s="594" t="s">
        <v>217</v>
      </c>
      <c r="D97" s="596" t="s">
        <v>218</v>
      </c>
      <c r="E97" s="596"/>
      <c r="F97" s="596"/>
      <c r="G97" s="596"/>
      <c r="H97" s="596"/>
      <c r="I97" s="110" t="s">
        <v>219</v>
      </c>
      <c r="J97" s="597" t="s">
        <v>220</v>
      </c>
      <c r="K97" s="599" t="s">
        <v>221</v>
      </c>
    </row>
    <row r="98" spans="1:11" s="116" customFormat="1" ht="60.75" thickBot="1" x14ac:dyDescent="0.3">
      <c r="A98" s="593"/>
      <c r="B98" s="602"/>
      <c r="C98" s="595"/>
      <c r="D98" s="111" t="s">
        <v>222</v>
      </c>
      <c r="E98" s="112" t="s">
        <v>223</v>
      </c>
      <c r="F98" s="111" t="s">
        <v>224</v>
      </c>
      <c r="G98" s="111" t="s">
        <v>225</v>
      </c>
      <c r="H98" s="113" t="s">
        <v>242</v>
      </c>
      <c r="I98" s="114" t="s">
        <v>227</v>
      </c>
      <c r="J98" s="598"/>
      <c r="K98" s="600"/>
    </row>
    <row r="99" spans="1:11" ht="20.25" customHeight="1" x14ac:dyDescent="0.2">
      <c r="A99" s="605"/>
      <c r="B99" s="316"/>
      <c r="C99" s="606"/>
      <c r="D99" s="608" t="s">
        <v>228</v>
      </c>
      <c r="E99" s="24" t="s">
        <v>229</v>
      </c>
      <c r="F99" s="23" t="s">
        <v>190</v>
      </c>
      <c r="G99" s="23">
        <f>IF(F99="Asignado",15,0)</f>
        <v>0</v>
      </c>
      <c r="H99" s="609" t="str">
        <f>IF(AND(G106&gt;0,G106&lt;=85),"Débil",IF(AND(G106&gt;85,G106&lt;=95),"Moderado",IF(G106&gt;96,"Fuerte"," ")))</f>
        <v xml:space="preserve"> </v>
      </c>
      <c r="I99" s="316" t="s">
        <v>190</v>
      </c>
      <c r="J99" s="316" t="str">
        <f>IF(AND(H99="Fuerte",I99="Fuerte (Siempre se Ejecuta)"),"Fuerte",IF(AND(H99="Fuerte",I99="Moderado (Algunas veces se ejecuta)"),"Moderado",IF(AND(H99="Fuerte",I99="Débil (No se ejecuta)"),"Débil",IF(AND(H99="Moderado",I99="Fuerte (Siempre se Ejecuta)"),"Moderado",IF(AND(H99="Moderado",I99="Moderado (Algunas veces se ejecuta)"),"Moderado",IF(AND(H99="Moderado",I99="Débil (No se ejecuta)"),"Débil",IF(AND(H99="Débil",I99="Fuerte (Siempre se Ejecuta)"),"Débil",IF(AND(H99="Débil",I99="Moderado (Algunas veces se ejecuta)"),"Débil",IF(AND(H99="Débil",I99="Débil (No se ejecuta)"),"Débil"," ")))))))))</f>
        <v xml:space="preserve"> </v>
      </c>
      <c r="K99" s="603" t="str">
        <f>IF(J99="Fuerte","NO",IF(J99=" "," ","SI"))</f>
        <v xml:space="preserve"> </v>
      </c>
    </row>
    <row r="100" spans="1:11" ht="28.5" x14ac:dyDescent="0.2">
      <c r="A100" s="337"/>
      <c r="B100" s="412"/>
      <c r="C100" s="606"/>
      <c r="D100" s="608"/>
      <c r="E100" s="25" t="s">
        <v>230</v>
      </c>
      <c r="F100" s="16" t="s">
        <v>190</v>
      </c>
      <c r="G100" s="16">
        <f>IF(F100="Adecuado",15,0)</f>
        <v>0</v>
      </c>
      <c r="H100" s="609"/>
      <c r="I100" s="412"/>
      <c r="J100" s="412"/>
      <c r="K100" s="604"/>
    </row>
    <row r="101" spans="1:11" ht="42.75" customHeight="1" x14ac:dyDescent="0.2">
      <c r="A101" s="337"/>
      <c r="B101" s="412"/>
      <c r="C101" s="606"/>
      <c r="D101" s="108" t="s">
        <v>231</v>
      </c>
      <c r="E101" s="25" t="s">
        <v>232</v>
      </c>
      <c r="F101" s="16" t="s">
        <v>190</v>
      </c>
      <c r="G101" s="16">
        <f>IF(F101="Oportuna",15,0)</f>
        <v>0</v>
      </c>
      <c r="H101" s="609"/>
      <c r="I101" s="412"/>
      <c r="J101" s="412"/>
      <c r="K101" s="604"/>
    </row>
    <row r="102" spans="1:11" ht="42.75" x14ac:dyDescent="0.2">
      <c r="A102" s="337"/>
      <c r="B102" s="412"/>
      <c r="C102" s="606"/>
      <c r="D102" s="108" t="s">
        <v>233</v>
      </c>
      <c r="E102" s="25" t="s">
        <v>234</v>
      </c>
      <c r="F102" s="92" t="s">
        <v>190</v>
      </c>
      <c r="G102" s="16">
        <f>IF(F102="Prevenir",15,IF(F102="Detectar",10,0))</f>
        <v>0</v>
      </c>
      <c r="H102" s="609"/>
      <c r="I102" s="412"/>
      <c r="J102" s="412"/>
      <c r="K102" s="604"/>
    </row>
    <row r="103" spans="1:11" ht="28.5" x14ac:dyDescent="0.2">
      <c r="A103" s="337"/>
      <c r="B103" s="412"/>
      <c r="C103" s="606"/>
      <c r="D103" s="108" t="s">
        <v>235</v>
      </c>
      <c r="E103" s="25" t="s">
        <v>236</v>
      </c>
      <c r="F103" s="16" t="s">
        <v>190</v>
      </c>
      <c r="G103" s="16">
        <f>IF(F103="Confiable",15,0)</f>
        <v>0</v>
      </c>
      <c r="H103" s="609"/>
      <c r="I103" s="412"/>
      <c r="J103" s="412"/>
      <c r="K103" s="604"/>
    </row>
    <row r="104" spans="1:11" ht="42.75" x14ac:dyDescent="0.2">
      <c r="A104" s="337"/>
      <c r="B104" s="412"/>
      <c r="C104" s="606"/>
      <c r="D104" s="108" t="s">
        <v>237</v>
      </c>
      <c r="E104" s="25" t="s">
        <v>238</v>
      </c>
      <c r="F104" s="92" t="s">
        <v>190</v>
      </c>
      <c r="G104" s="16">
        <f>IF(F104="Se investigan y se resuelven oportunamente",15,0)</f>
        <v>0</v>
      </c>
      <c r="H104" s="609"/>
      <c r="I104" s="412"/>
      <c r="J104" s="412"/>
      <c r="K104" s="604"/>
    </row>
    <row r="105" spans="1:11" ht="28.5" x14ac:dyDescent="0.2">
      <c r="A105" s="337"/>
      <c r="B105" s="412"/>
      <c r="C105" s="607"/>
      <c r="D105" s="96" t="s">
        <v>239</v>
      </c>
      <c r="E105" s="25" t="s">
        <v>240</v>
      </c>
      <c r="F105" s="16" t="s">
        <v>190</v>
      </c>
      <c r="G105" s="16">
        <f>IF(F105="Completa",10,IF(F105="Incompleta",5,0))</f>
        <v>0</v>
      </c>
      <c r="H105" s="605"/>
      <c r="I105" s="412"/>
      <c r="J105" s="412"/>
      <c r="K105" s="604"/>
    </row>
    <row r="106" spans="1:11" ht="15" x14ac:dyDescent="0.2">
      <c r="A106" s="337"/>
      <c r="B106" s="412"/>
      <c r="C106" s="20"/>
      <c r="D106" s="109"/>
      <c r="E106" s="19" t="s">
        <v>241</v>
      </c>
      <c r="F106" s="18"/>
      <c r="G106" s="18">
        <f>SUM(G99:G105)</f>
        <v>0</v>
      </c>
      <c r="H106" s="52"/>
    </row>
    <row r="107" spans="1:11" ht="15" thickBot="1" x14ac:dyDescent="0.25">
      <c r="A107" s="117"/>
      <c r="B107" s="142"/>
    </row>
    <row r="108" spans="1:11" s="116" customFormat="1" ht="30" customHeight="1" x14ac:dyDescent="0.25">
      <c r="A108" s="592" t="s">
        <v>96</v>
      </c>
      <c r="B108" s="601" t="s">
        <v>244</v>
      </c>
      <c r="C108" s="594" t="s">
        <v>217</v>
      </c>
      <c r="D108" s="596" t="s">
        <v>218</v>
      </c>
      <c r="E108" s="596"/>
      <c r="F108" s="596"/>
      <c r="G108" s="596"/>
      <c r="H108" s="596"/>
      <c r="I108" s="110" t="s">
        <v>219</v>
      </c>
      <c r="J108" s="597" t="s">
        <v>220</v>
      </c>
      <c r="K108" s="599" t="s">
        <v>221</v>
      </c>
    </row>
    <row r="109" spans="1:11" s="116" customFormat="1" ht="60.75" thickBot="1" x14ac:dyDescent="0.3">
      <c r="A109" s="593"/>
      <c r="B109" s="602"/>
      <c r="C109" s="595"/>
      <c r="D109" s="111" t="s">
        <v>222</v>
      </c>
      <c r="E109" s="112" t="s">
        <v>223</v>
      </c>
      <c r="F109" s="111" t="s">
        <v>224</v>
      </c>
      <c r="G109" s="111" t="s">
        <v>225</v>
      </c>
      <c r="H109" s="113" t="s">
        <v>242</v>
      </c>
      <c r="I109" s="114" t="s">
        <v>227</v>
      </c>
      <c r="J109" s="598"/>
      <c r="K109" s="600"/>
    </row>
    <row r="110" spans="1:11" ht="20.25" customHeight="1" x14ac:dyDescent="0.2">
      <c r="A110" s="605"/>
      <c r="B110" s="316"/>
      <c r="C110" s="606"/>
      <c r="D110" s="608" t="s">
        <v>228</v>
      </c>
      <c r="E110" s="24" t="s">
        <v>229</v>
      </c>
      <c r="F110" s="23" t="s">
        <v>190</v>
      </c>
      <c r="G110" s="23">
        <f>IF(F110="Asignado",15,0)</f>
        <v>0</v>
      </c>
      <c r="H110" s="609" t="str">
        <f>IF(AND(G117&gt;0,G117&lt;=85),"Débil",IF(AND(G117&gt;85,G117&lt;=95),"Moderado",IF(G117&gt;96,"Fuerte"," ")))</f>
        <v xml:space="preserve"> </v>
      </c>
      <c r="I110" s="316" t="s">
        <v>190</v>
      </c>
      <c r="J110" s="316" t="str">
        <f>IF(AND(H110="Fuerte",I110="Fuerte (Siempre se Ejecuta)"),"Fuerte",IF(AND(H110="Fuerte",I110="Moderado (Algunas veces se ejecuta)"),"Moderado",IF(AND(H110="Fuerte",I110="Débil (No se ejecuta)"),"Débil",IF(AND(H110="Moderado",I110="Fuerte (Siempre se Ejecuta)"),"Moderado",IF(AND(H110="Moderado",I110="Moderado (Algunas veces se ejecuta)"),"Moderado",IF(AND(H110="Moderado",I110="Débil (No se ejecuta)"),"Débil",IF(AND(H110="Débil",I110="Fuerte (Siempre se Ejecuta)"),"Débil",IF(AND(H110="Débil",I110="Moderado (Algunas veces se ejecuta)"),"Débil",IF(AND(H110="Débil",I110="Débil (No se ejecuta)"),"Débil"," ")))))))))</f>
        <v xml:space="preserve"> </v>
      </c>
      <c r="K110" s="603" t="str">
        <f>IF(J110="Fuerte","NO",IF(J110=" "," ","SI"))</f>
        <v xml:space="preserve"> </v>
      </c>
    </row>
    <row r="111" spans="1:11" ht="28.5" x14ac:dyDescent="0.2">
      <c r="A111" s="337"/>
      <c r="B111" s="412"/>
      <c r="C111" s="606"/>
      <c r="D111" s="608"/>
      <c r="E111" s="25" t="s">
        <v>230</v>
      </c>
      <c r="F111" s="16" t="s">
        <v>190</v>
      </c>
      <c r="G111" s="16">
        <f>IF(F111="Adecuado",15,0)</f>
        <v>0</v>
      </c>
      <c r="H111" s="609"/>
      <c r="I111" s="412"/>
      <c r="J111" s="412"/>
      <c r="K111" s="604"/>
    </row>
    <row r="112" spans="1:11" ht="42.75" x14ac:dyDescent="0.2">
      <c r="A112" s="337"/>
      <c r="B112" s="412"/>
      <c r="C112" s="606"/>
      <c r="D112" s="108" t="s">
        <v>231</v>
      </c>
      <c r="E112" s="25" t="s">
        <v>232</v>
      </c>
      <c r="F112" s="16" t="s">
        <v>190</v>
      </c>
      <c r="G112" s="16">
        <f>IF(F112="Oportuna",15,0)</f>
        <v>0</v>
      </c>
      <c r="H112" s="609"/>
      <c r="I112" s="412"/>
      <c r="J112" s="412"/>
      <c r="K112" s="604"/>
    </row>
    <row r="113" spans="1:11" ht="42.75" x14ac:dyDescent="0.2">
      <c r="A113" s="337"/>
      <c r="B113" s="412"/>
      <c r="C113" s="606"/>
      <c r="D113" s="108" t="s">
        <v>233</v>
      </c>
      <c r="E113" s="25" t="s">
        <v>234</v>
      </c>
      <c r="F113" s="92" t="s">
        <v>190</v>
      </c>
      <c r="G113" s="16">
        <f>IF(F113="Prevenir",15,IF(F113="Detectar",10,0))</f>
        <v>0</v>
      </c>
      <c r="H113" s="609"/>
      <c r="I113" s="412"/>
      <c r="J113" s="412"/>
      <c r="K113" s="604"/>
    </row>
    <row r="114" spans="1:11" ht="28.5" x14ac:dyDescent="0.2">
      <c r="A114" s="337"/>
      <c r="B114" s="412"/>
      <c r="C114" s="606"/>
      <c r="D114" s="108" t="s">
        <v>235</v>
      </c>
      <c r="E114" s="25" t="s">
        <v>236</v>
      </c>
      <c r="F114" s="16" t="s">
        <v>190</v>
      </c>
      <c r="G114" s="16">
        <f>IF(F114="Confiable",15,0)</f>
        <v>0</v>
      </c>
      <c r="H114" s="609"/>
      <c r="I114" s="412"/>
      <c r="J114" s="412"/>
      <c r="K114" s="604"/>
    </row>
    <row r="115" spans="1:11" ht="42.75" x14ac:dyDescent="0.2">
      <c r="A115" s="337"/>
      <c r="B115" s="412"/>
      <c r="C115" s="606"/>
      <c r="D115" s="108" t="s">
        <v>237</v>
      </c>
      <c r="E115" s="25" t="s">
        <v>238</v>
      </c>
      <c r="F115" s="92" t="s">
        <v>190</v>
      </c>
      <c r="G115" s="16">
        <f>IF(F115="Se investigan y se resuelven oportunamente",15,0)</f>
        <v>0</v>
      </c>
      <c r="H115" s="609"/>
      <c r="I115" s="412"/>
      <c r="J115" s="412"/>
      <c r="K115" s="604"/>
    </row>
    <row r="116" spans="1:11" ht="28.5" x14ac:dyDescent="0.2">
      <c r="A116" s="337"/>
      <c r="B116" s="412"/>
      <c r="C116" s="607"/>
      <c r="D116" s="96" t="s">
        <v>239</v>
      </c>
      <c r="E116" s="25" t="s">
        <v>240</v>
      </c>
      <c r="F116" s="16" t="s">
        <v>190</v>
      </c>
      <c r="G116" s="16">
        <f>IF(F116="Completa",10,IF(F116="Incompleta",5,0))</f>
        <v>0</v>
      </c>
      <c r="H116" s="605"/>
      <c r="I116" s="412"/>
      <c r="J116" s="412"/>
      <c r="K116" s="604"/>
    </row>
    <row r="117" spans="1:11" s="122" customFormat="1" ht="15.75" thickBot="1" x14ac:dyDescent="0.25">
      <c r="A117" s="337"/>
      <c r="B117" s="412"/>
      <c r="C117" s="118"/>
      <c r="D117" s="119"/>
      <c r="E117" s="120" t="s">
        <v>241</v>
      </c>
      <c r="F117" s="17"/>
      <c r="G117" s="17">
        <f>SUM(G110:G116)</f>
        <v>0</v>
      </c>
      <c r="H117" s="121"/>
    </row>
    <row r="118" spans="1:11" ht="15" thickBot="1" x14ac:dyDescent="0.25"/>
    <row r="119" spans="1:11" s="115" customFormat="1" ht="30" customHeight="1" x14ac:dyDescent="0.25">
      <c r="A119" s="592" t="s">
        <v>96</v>
      </c>
      <c r="B119" s="141"/>
      <c r="C119" s="594" t="s">
        <v>217</v>
      </c>
      <c r="D119" s="596" t="s">
        <v>218</v>
      </c>
      <c r="E119" s="596"/>
      <c r="F119" s="596"/>
      <c r="G119" s="596"/>
      <c r="H119" s="596"/>
      <c r="I119" s="110" t="s">
        <v>219</v>
      </c>
      <c r="J119" s="597" t="s">
        <v>220</v>
      </c>
      <c r="K119" s="599" t="s">
        <v>221</v>
      </c>
    </row>
    <row r="120" spans="1:11" s="116" customFormat="1" ht="60.75" thickBot="1" x14ac:dyDescent="0.3">
      <c r="A120" s="593"/>
      <c r="B120" s="143"/>
      <c r="C120" s="595"/>
      <c r="D120" s="111" t="s">
        <v>222</v>
      </c>
      <c r="E120" s="112" t="s">
        <v>223</v>
      </c>
      <c r="F120" s="111" t="s">
        <v>224</v>
      </c>
      <c r="G120" s="111" t="s">
        <v>225</v>
      </c>
      <c r="H120" s="113" t="s">
        <v>242</v>
      </c>
      <c r="I120" s="114" t="s">
        <v>227</v>
      </c>
      <c r="J120" s="598"/>
      <c r="K120" s="600"/>
    </row>
    <row r="121" spans="1:11" ht="20.25" customHeight="1" x14ac:dyDescent="0.2">
      <c r="A121" s="612"/>
      <c r="B121" s="144"/>
      <c r="C121" s="606"/>
      <c r="D121" s="608" t="s">
        <v>228</v>
      </c>
      <c r="E121" s="24" t="s">
        <v>229</v>
      </c>
      <c r="F121" s="23" t="s">
        <v>190</v>
      </c>
      <c r="G121" s="23">
        <f>IF(F121="Asignado",15,0)</f>
        <v>0</v>
      </c>
      <c r="H121" s="609" t="str">
        <f>IF(AND(G128&gt;0,G128&lt;=85),"Débil",IF(AND(G128&gt;85,G128&lt;=95),"Moderado",IF(G128&gt;96,"Fuerte"," ")))</f>
        <v xml:space="preserve"> </v>
      </c>
      <c r="I121" s="316" t="s">
        <v>190</v>
      </c>
      <c r="J121" s="316" t="str">
        <f>IF(AND(H121="Fuerte",I121="Fuerte (Siempre se Ejecuta)"),"Fuerte",IF(AND(H121="Fuerte",I121="Moderado (Algunas veces se ejecuta)"),"Moderado",IF(AND(H121="Fuerte",I121="Débil (No se ejecuta)"),"Débil",IF(AND(H121="Moderado",I121="Fuerte (Siempre se Ejecuta)"),"Moderado",IF(AND(H121="Moderado",I121="Moderado (Algunas veces se ejecuta)"),"Moderado",IF(AND(H121="Moderado",I121="Débil (No se ejecuta)"),"Débil",IF(AND(H121="Débil",I121="Fuerte (Siempre se Ejecuta)"),"Débil",IF(AND(H121="Débil",I121="Moderado (Algunas veces se ejecuta)"),"Débil",IF(AND(H121="Débil",I121="Débil (No se ejecuta)"),"Débil"," ")))))))))</f>
        <v xml:space="preserve"> </v>
      </c>
      <c r="K121" s="603" t="str">
        <f>IF(J121="Fuerte","NO",IF(J121=" "," ","SI"))</f>
        <v xml:space="preserve"> </v>
      </c>
    </row>
    <row r="122" spans="1:11" ht="28.5" x14ac:dyDescent="0.2">
      <c r="A122" s="613"/>
      <c r="B122" s="144"/>
      <c r="C122" s="606"/>
      <c r="D122" s="608"/>
      <c r="E122" s="25" t="s">
        <v>230</v>
      </c>
      <c r="F122" s="16" t="s">
        <v>190</v>
      </c>
      <c r="G122" s="16">
        <f>IF(F122="Adecuado",15,0)</f>
        <v>0</v>
      </c>
      <c r="H122" s="609"/>
      <c r="I122" s="412"/>
      <c r="J122" s="412"/>
      <c r="K122" s="604"/>
    </row>
    <row r="123" spans="1:11" ht="42.75" x14ac:dyDescent="0.2">
      <c r="A123" s="613"/>
      <c r="B123" s="144"/>
      <c r="C123" s="606"/>
      <c r="D123" s="108" t="s">
        <v>231</v>
      </c>
      <c r="E123" s="25" t="s">
        <v>232</v>
      </c>
      <c r="F123" s="16" t="s">
        <v>190</v>
      </c>
      <c r="G123" s="16">
        <f>IF(F123="Oportuna",15,0)</f>
        <v>0</v>
      </c>
      <c r="H123" s="609"/>
      <c r="I123" s="412"/>
      <c r="J123" s="412"/>
      <c r="K123" s="604"/>
    </row>
    <row r="124" spans="1:11" ht="42.75" x14ac:dyDescent="0.2">
      <c r="A124" s="613"/>
      <c r="B124" s="144"/>
      <c r="C124" s="606"/>
      <c r="D124" s="108" t="s">
        <v>233</v>
      </c>
      <c r="E124" s="25" t="s">
        <v>234</v>
      </c>
      <c r="F124" s="92" t="s">
        <v>190</v>
      </c>
      <c r="G124" s="16">
        <f>IF(F124="Prevenir",15,IF(F124="Detectar",10,0))</f>
        <v>0</v>
      </c>
      <c r="H124" s="609"/>
      <c r="I124" s="412"/>
      <c r="J124" s="412"/>
      <c r="K124" s="604"/>
    </row>
    <row r="125" spans="1:11" ht="28.5" x14ac:dyDescent="0.2">
      <c r="A125" s="613"/>
      <c r="B125" s="144"/>
      <c r="C125" s="606"/>
      <c r="D125" s="108" t="s">
        <v>235</v>
      </c>
      <c r="E125" s="25" t="s">
        <v>236</v>
      </c>
      <c r="F125" s="16" t="s">
        <v>190</v>
      </c>
      <c r="G125" s="16">
        <f>IF(F125="Confiable",15,0)</f>
        <v>0</v>
      </c>
      <c r="H125" s="609"/>
      <c r="I125" s="412"/>
      <c r="J125" s="412"/>
      <c r="K125" s="604"/>
    </row>
    <row r="126" spans="1:11" ht="42.75" x14ac:dyDescent="0.2">
      <c r="A126" s="613"/>
      <c r="B126" s="144"/>
      <c r="C126" s="606"/>
      <c r="D126" s="108" t="s">
        <v>237</v>
      </c>
      <c r="E126" s="25" t="s">
        <v>238</v>
      </c>
      <c r="F126" s="92" t="s">
        <v>190</v>
      </c>
      <c r="G126" s="16">
        <f>IF(F126="Se investigan y se resuelven oportunamente",15,0)</f>
        <v>0</v>
      </c>
      <c r="H126" s="609"/>
      <c r="I126" s="412"/>
      <c r="J126" s="412"/>
      <c r="K126" s="604"/>
    </row>
    <row r="127" spans="1:11" ht="28.5" x14ac:dyDescent="0.2">
      <c r="A127" s="613"/>
      <c r="B127" s="144"/>
      <c r="C127" s="607"/>
      <c r="D127" s="96" t="s">
        <v>239</v>
      </c>
      <c r="E127" s="25" t="s">
        <v>240</v>
      </c>
      <c r="F127" s="16" t="s">
        <v>190</v>
      </c>
      <c r="G127" s="16">
        <f>IF(F127="Completa",10,IF(F127="Incompleta",5,0))</f>
        <v>0</v>
      </c>
      <c r="H127" s="605"/>
      <c r="I127" s="412"/>
      <c r="J127" s="412"/>
      <c r="K127" s="604"/>
    </row>
    <row r="128" spans="1:11" ht="15" x14ac:dyDescent="0.2">
      <c r="A128" s="613"/>
      <c r="B128" s="144"/>
      <c r="C128" s="20"/>
      <c r="D128" s="109"/>
      <c r="E128" s="19" t="s">
        <v>241</v>
      </c>
      <c r="F128" s="18"/>
      <c r="G128" s="18">
        <f>SUM(G121:G127)</f>
        <v>0</v>
      </c>
      <c r="H128" s="52"/>
    </row>
    <row r="129" spans="1:11" ht="15" thickBot="1" x14ac:dyDescent="0.25">
      <c r="A129" s="117"/>
      <c r="B129" s="142"/>
    </row>
    <row r="130" spans="1:11" s="116" customFormat="1" ht="30" customHeight="1" x14ac:dyDescent="0.25">
      <c r="A130" s="592" t="s">
        <v>96</v>
      </c>
      <c r="B130" s="141"/>
      <c r="C130" s="594" t="s">
        <v>217</v>
      </c>
      <c r="D130" s="596" t="s">
        <v>218</v>
      </c>
      <c r="E130" s="596"/>
      <c r="F130" s="596"/>
      <c r="G130" s="596"/>
      <c r="H130" s="596"/>
      <c r="I130" s="110" t="s">
        <v>219</v>
      </c>
      <c r="J130" s="597" t="s">
        <v>220</v>
      </c>
      <c r="K130" s="599" t="s">
        <v>221</v>
      </c>
    </row>
    <row r="131" spans="1:11" s="116" customFormat="1" ht="60.75" thickBot="1" x14ac:dyDescent="0.3">
      <c r="A131" s="593"/>
      <c r="B131" s="143"/>
      <c r="C131" s="595"/>
      <c r="D131" s="111" t="s">
        <v>222</v>
      </c>
      <c r="E131" s="112" t="s">
        <v>223</v>
      </c>
      <c r="F131" s="111" t="s">
        <v>224</v>
      </c>
      <c r="G131" s="111" t="s">
        <v>225</v>
      </c>
      <c r="H131" s="113" t="s">
        <v>242</v>
      </c>
      <c r="I131" s="114" t="s">
        <v>227</v>
      </c>
      <c r="J131" s="598"/>
      <c r="K131" s="600"/>
    </row>
    <row r="132" spans="1:11" ht="20.25" customHeight="1" x14ac:dyDescent="0.2">
      <c r="A132" s="612"/>
      <c r="B132" s="144"/>
      <c r="C132" s="606"/>
      <c r="D132" s="608" t="s">
        <v>228</v>
      </c>
      <c r="E132" s="24" t="s">
        <v>229</v>
      </c>
      <c r="F132" s="23" t="s">
        <v>190</v>
      </c>
      <c r="G132" s="23">
        <f>IF(F132="Asignado",15,0)</f>
        <v>0</v>
      </c>
      <c r="H132" s="609" t="str">
        <f>IF(AND(G139&gt;0,G139&lt;=85),"Débil",IF(AND(G139&gt;85,G139&lt;=95),"Moderado",IF(G139&gt;96,"Fuerte"," ")))</f>
        <v xml:space="preserve"> </v>
      </c>
      <c r="I132" s="316" t="s">
        <v>190</v>
      </c>
      <c r="J132" s="316" t="str">
        <f>IF(AND(H132="Fuerte",I132="Fuerte (Siempre se Ejecuta)"),"Fuerte",IF(AND(H132="Fuerte",I132="Moderado (Algunas veces se ejecuta)"),"Moderado",IF(AND(H132="Fuerte",I132="Débil (No se ejecuta)"),"Débil",IF(AND(H132="Moderado",I132="Fuerte (Siempre se Ejecuta)"),"Moderado",IF(AND(H132="Moderado",I132="Moderado (Algunas veces se ejecuta)"),"Moderado",IF(AND(H132="Moderado",I132="Débil (No se ejecuta)"),"Débil",IF(AND(H132="Débil",I132="Fuerte (Siempre se Ejecuta)"),"Débil",IF(AND(H132="Débil",I132="Moderado (Algunas veces se ejecuta)"),"Débil",IF(AND(H132="Débil",I132="Débil (No se ejecuta)"),"Débil"," ")))))))))</f>
        <v xml:space="preserve"> </v>
      </c>
      <c r="K132" s="603" t="str">
        <f>IF(J132="Fuerte","NO",IF(J132=" "," ","SI"))</f>
        <v xml:space="preserve"> </v>
      </c>
    </row>
    <row r="133" spans="1:11" ht="28.5" x14ac:dyDescent="0.2">
      <c r="A133" s="613"/>
      <c r="B133" s="144"/>
      <c r="C133" s="606"/>
      <c r="D133" s="608"/>
      <c r="E133" s="25" t="s">
        <v>230</v>
      </c>
      <c r="F133" s="16" t="s">
        <v>190</v>
      </c>
      <c r="G133" s="16">
        <f>IF(F133="Adecuado",15,0)</f>
        <v>0</v>
      </c>
      <c r="H133" s="609"/>
      <c r="I133" s="412"/>
      <c r="J133" s="412"/>
      <c r="K133" s="604"/>
    </row>
    <row r="134" spans="1:11" ht="42.75" x14ac:dyDescent="0.2">
      <c r="A134" s="613"/>
      <c r="B134" s="144"/>
      <c r="C134" s="606"/>
      <c r="D134" s="108" t="s">
        <v>231</v>
      </c>
      <c r="E134" s="25" t="s">
        <v>232</v>
      </c>
      <c r="F134" s="16" t="s">
        <v>190</v>
      </c>
      <c r="G134" s="16">
        <f>IF(F134="Oportuna",15,0)</f>
        <v>0</v>
      </c>
      <c r="H134" s="609"/>
      <c r="I134" s="412"/>
      <c r="J134" s="412"/>
      <c r="K134" s="604"/>
    </row>
    <row r="135" spans="1:11" ht="42.75" x14ac:dyDescent="0.2">
      <c r="A135" s="613"/>
      <c r="B135" s="144"/>
      <c r="C135" s="606"/>
      <c r="D135" s="108" t="s">
        <v>233</v>
      </c>
      <c r="E135" s="25" t="s">
        <v>234</v>
      </c>
      <c r="F135" s="92" t="s">
        <v>190</v>
      </c>
      <c r="G135" s="16">
        <f>IF(F135="Prevenir",15,IF(F135="Detectar",10,0))</f>
        <v>0</v>
      </c>
      <c r="H135" s="609"/>
      <c r="I135" s="412"/>
      <c r="J135" s="412"/>
      <c r="K135" s="604"/>
    </row>
    <row r="136" spans="1:11" ht="28.5" x14ac:dyDescent="0.2">
      <c r="A136" s="613"/>
      <c r="B136" s="144"/>
      <c r="C136" s="606"/>
      <c r="D136" s="108" t="s">
        <v>235</v>
      </c>
      <c r="E136" s="25" t="s">
        <v>236</v>
      </c>
      <c r="F136" s="16" t="s">
        <v>190</v>
      </c>
      <c r="G136" s="16">
        <f>IF(F136="Confiable",15,0)</f>
        <v>0</v>
      </c>
      <c r="H136" s="609"/>
      <c r="I136" s="412"/>
      <c r="J136" s="412"/>
      <c r="K136" s="604"/>
    </row>
    <row r="137" spans="1:11" ht="42.75" x14ac:dyDescent="0.2">
      <c r="A137" s="613"/>
      <c r="B137" s="144"/>
      <c r="C137" s="606"/>
      <c r="D137" s="108" t="s">
        <v>237</v>
      </c>
      <c r="E137" s="25" t="s">
        <v>238</v>
      </c>
      <c r="F137" s="92" t="s">
        <v>190</v>
      </c>
      <c r="G137" s="16">
        <f>IF(F137="Se investigan y se resuelven oportunamente",15,0)</f>
        <v>0</v>
      </c>
      <c r="H137" s="609"/>
      <c r="I137" s="412"/>
      <c r="J137" s="412"/>
      <c r="K137" s="604"/>
    </row>
    <row r="138" spans="1:11" ht="28.5" x14ac:dyDescent="0.2">
      <c r="A138" s="613"/>
      <c r="B138" s="144"/>
      <c r="C138" s="607"/>
      <c r="D138" s="96" t="s">
        <v>239</v>
      </c>
      <c r="E138" s="25" t="s">
        <v>240</v>
      </c>
      <c r="F138" s="16" t="s">
        <v>190</v>
      </c>
      <c r="G138" s="16">
        <f>IF(F138="Completa",10,IF(F138="Incompleta",5,0))</f>
        <v>0</v>
      </c>
      <c r="H138" s="605"/>
      <c r="I138" s="412"/>
      <c r="J138" s="412"/>
      <c r="K138" s="604"/>
    </row>
    <row r="139" spans="1:11" s="122" customFormat="1" ht="15.75" thickBot="1" x14ac:dyDescent="0.25">
      <c r="A139" s="614"/>
      <c r="B139" s="145"/>
      <c r="C139" s="118"/>
      <c r="D139" s="119"/>
      <c r="E139" s="120" t="s">
        <v>241</v>
      </c>
      <c r="F139" s="17"/>
      <c r="G139" s="17">
        <f>SUM(G132:G138)</f>
        <v>0</v>
      </c>
      <c r="H139" s="121"/>
    </row>
  </sheetData>
  <mergeCells count="175">
    <mergeCell ref="J132:J138"/>
    <mergeCell ref="K132:K138"/>
    <mergeCell ref="A1:A4"/>
    <mergeCell ref="B1:G2"/>
    <mergeCell ref="B3:G4"/>
    <mergeCell ref="A132:A139"/>
    <mergeCell ref="C132:C138"/>
    <mergeCell ref="D132:D133"/>
    <mergeCell ref="H132:H138"/>
    <mergeCell ref="I132:I138"/>
    <mergeCell ref="J121:J127"/>
    <mergeCell ref="K121:K127"/>
    <mergeCell ref="A130:A131"/>
    <mergeCell ref="C130:C131"/>
    <mergeCell ref="D130:H130"/>
    <mergeCell ref="J130:J131"/>
    <mergeCell ref="K130:K131"/>
    <mergeCell ref="A121:A128"/>
    <mergeCell ref="C121:C127"/>
    <mergeCell ref="D121:D122"/>
    <mergeCell ref="H121:H127"/>
    <mergeCell ref="I121:I127"/>
    <mergeCell ref="J110:J116"/>
    <mergeCell ref="K110:K116"/>
    <mergeCell ref="A119:A120"/>
    <mergeCell ref="C119:C120"/>
    <mergeCell ref="D119:H119"/>
    <mergeCell ref="J119:J120"/>
    <mergeCell ref="K119:K120"/>
    <mergeCell ref="A110:A117"/>
    <mergeCell ref="C110:C116"/>
    <mergeCell ref="D110:D111"/>
    <mergeCell ref="H110:H116"/>
    <mergeCell ref="I110:I116"/>
    <mergeCell ref="B110:B117"/>
    <mergeCell ref="J99:J105"/>
    <mergeCell ref="K99:K105"/>
    <mergeCell ref="A108:A109"/>
    <mergeCell ref="C108:C109"/>
    <mergeCell ref="D108:H108"/>
    <mergeCell ref="J108:J109"/>
    <mergeCell ref="K108:K109"/>
    <mergeCell ref="A99:A106"/>
    <mergeCell ref="C99:C105"/>
    <mergeCell ref="D99:D100"/>
    <mergeCell ref="H99:H105"/>
    <mergeCell ref="I99:I105"/>
    <mergeCell ref="B99:B106"/>
    <mergeCell ref="B108:B109"/>
    <mergeCell ref="J88:J94"/>
    <mergeCell ref="K88:K94"/>
    <mergeCell ref="A97:A98"/>
    <mergeCell ref="C97:C98"/>
    <mergeCell ref="D97:H97"/>
    <mergeCell ref="J97:J98"/>
    <mergeCell ref="K97:K98"/>
    <mergeCell ref="A88:A95"/>
    <mergeCell ref="C88:C94"/>
    <mergeCell ref="D88:D89"/>
    <mergeCell ref="H88:H94"/>
    <mergeCell ref="I88:I94"/>
    <mergeCell ref="B88:B95"/>
    <mergeCell ref="B97:B98"/>
    <mergeCell ref="J77:J83"/>
    <mergeCell ref="K77:K83"/>
    <mergeCell ref="A86:A87"/>
    <mergeCell ref="C86:C87"/>
    <mergeCell ref="D86:H86"/>
    <mergeCell ref="J86:J87"/>
    <mergeCell ref="K86:K87"/>
    <mergeCell ref="A77:A84"/>
    <mergeCell ref="C77:C83"/>
    <mergeCell ref="D77:D78"/>
    <mergeCell ref="H77:H83"/>
    <mergeCell ref="I77:I83"/>
    <mergeCell ref="B77:B84"/>
    <mergeCell ref="B86:B87"/>
    <mergeCell ref="J66:J72"/>
    <mergeCell ref="K66:K72"/>
    <mergeCell ref="A75:A76"/>
    <mergeCell ref="C75:C76"/>
    <mergeCell ref="D75:H75"/>
    <mergeCell ref="J75:J76"/>
    <mergeCell ref="K75:K76"/>
    <mergeCell ref="A66:A73"/>
    <mergeCell ref="C66:C72"/>
    <mergeCell ref="D66:D67"/>
    <mergeCell ref="H66:H72"/>
    <mergeCell ref="I66:I72"/>
    <mergeCell ref="B66:B73"/>
    <mergeCell ref="B75:B76"/>
    <mergeCell ref="J55:J61"/>
    <mergeCell ref="K55:K61"/>
    <mergeCell ref="A64:A65"/>
    <mergeCell ref="C64:C65"/>
    <mergeCell ref="D64:H64"/>
    <mergeCell ref="J64:J65"/>
    <mergeCell ref="K64:K65"/>
    <mergeCell ref="A55:A62"/>
    <mergeCell ref="C55:C61"/>
    <mergeCell ref="D55:D56"/>
    <mergeCell ref="H55:H61"/>
    <mergeCell ref="I55:I61"/>
    <mergeCell ref="B55:B62"/>
    <mergeCell ref="B64:B65"/>
    <mergeCell ref="A53:A54"/>
    <mergeCell ref="C53:C54"/>
    <mergeCell ref="D53:H53"/>
    <mergeCell ref="J53:J54"/>
    <mergeCell ref="K53:K54"/>
    <mergeCell ref="J33:J39"/>
    <mergeCell ref="K33:K39"/>
    <mergeCell ref="A42:A43"/>
    <mergeCell ref="C42:C43"/>
    <mergeCell ref="D42:H42"/>
    <mergeCell ref="J42:J43"/>
    <mergeCell ref="K42:K43"/>
    <mergeCell ref="J44:J50"/>
    <mergeCell ref="K44:K50"/>
    <mergeCell ref="A44:A51"/>
    <mergeCell ref="C44:C50"/>
    <mergeCell ref="D44:D45"/>
    <mergeCell ref="H44:H50"/>
    <mergeCell ref="I44:I50"/>
    <mergeCell ref="B33:B40"/>
    <mergeCell ref="B44:B51"/>
    <mergeCell ref="B42:B43"/>
    <mergeCell ref="B53:B54"/>
    <mergeCell ref="A31:A32"/>
    <mergeCell ref="C31:C32"/>
    <mergeCell ref="D31:H31"/>
    <mergeCell ref="J31:J32"/>
    <mergeCell ref="K31:K32"/>
    <mergeCell ref="A33:A40"/>
    <mergeCell ref="C33:C39"/>
    <mergeCell ref="D33:D34"/>
    <mergeCell ref="H33:H39"/>
    <mergeCell ref="I33:I39"/>
    <mergeCell ref="B31:B32"/>
    <mergeCell ref="A20:A21"/>
    <mergeCell ref="C20:C21"/>
    <mergeCell ref="D20:H20"/>
    <mergeCell ref="J20:J21"/>
    <mergeCell ref="K20:K21"/>
    <mergeCell ref="C22:C28"/>
    <mergeCell ref="D22:D23"/>
    <mergeCell ref="H22:H28"/>
    <mergeCell ref="I22:I28"/>
    <mergeCell ref="J22:J28"/>
    <mergeCell ref="K22:K28"/>
    <mergeCell ref="A22:A29"/>
    <mergeCell ref="B22:B29"/>
    <mergeCell ref="B20:B21"/>
    <mergeCell ref="J1:J4"/>
    <mergeCell ref="B6:J6"/>
    <mergeCell ref="B7:J7"/>
    <mergeCell ref="A9:A10"/>
    <mergeCell ref="A11:A18"/>
    <mergeCell ref="J11:J17"/>
    <mergeCell ref="K11:K17"/>
    <mergeCell ref="J9:J10"/>
    <mergeCell ref="K9:K10"/>
    <mergeCell ref="D11:D12"/>
    <mergeCell ref="H11:H17"/>
    <mergeCell ref="D9:H9"/>
    <mergeCell ref="I11:I17"/>
    <mergeCell ref="C11:C17"/>
    <mergeCell ref="C9:C10"/>
    <mergeCell ref="B5:G5"/>
    <mergeCell ref="H1:I1"/>
    <mergeCell ref="H2:I2"/>
    <mergeCell ref="H3:I3"/>
    <mergeCell ref="H4:I4"/>
    <mergeCell ref="B9:B10"/>
    <mergeCell ref="B11:B17"/>
  </mergeCells>
  <pageMargins left="0.7" right="0.7" top="0.75" bottom="0.75" header="0.3" footer="0.3"/>
  <pageSetup orientation="portrait" horizontalDpi="300" verticalDpi="300"/>
  <drawing r:id="rId1"/>
  <extLst>
    <ext xmlns:x14="http://schemas.microsoft.com/office/spreadsheetml/2009/9/main" uri="{CCE6A557-97BC-4b89-ADB6-D9C93CAAB3DF}">
      <x14:dataValidations xmlns:xm="http://schemas.microsoft.com/office/excel/2006/main" count="8">
        <x14:dataValidation type="list" allowBlank="1" showInputMessage="1" showErrorMessage="1">
          <x14:formula1>
            <xm:f>Hoja3!$A$152:$A$154</xm:f>
          </x14:formula1>
          <xm:sqref>F11 F22 F33 F44 F55 F66 F77 F88 F99 F110 F121 F132</xm:sqref>
        </x14:dataValidation>
        <x14:dataValidation type="list" allowBlank="1" showInputMessage="1" showErrorMessage="1">
          <x14:formula1>
            <xm:f>Hoja3!$A$155:$A$157</xm:f>
          </x14:formula1>
          <xm:sqref>F12 F23 F34 F45 F56 F67 F78 F89 F100 F111 F122 F133</xm:sqref>
        </x14:dataValidation>
        <x14:dataValidation type="list" allowBlank="1" showInputMessage="1" showErrorMessage="1">
          <x14:formula1>
            <xm:f>Hoja3!$A$160:$A$162</xm:f>
          </x14:formula1>
          <xm:sqref>F13 F24 F35 F46 F57 F68 F79 F90 F101 F112 F123 F134</xm:sqref>
        </x14:dataValidation>
        <x14:dataValidation type="list" allowBlank="1" showInputMessage="1" showErrorMessage="1">
          <x14:formula1>
            <xm:f>Hoja3!$A$165:$A$168</xm:f>
          </x14:formula1>
          <xm:sqref>F14 F25 F36 F47 F58 F69 F80 F91 F102 F113 F124 F135</xm:sqref>
        </x14:dataValidation>
        <x14:dataValidation type="list" allowBlank="1" showInputMessage="1" showErrorMessage="1">
          <x14:formula1>
            <xm:f>Hoja3!$A$171:$A$173</xm:f>
          </x14:formula1>
          <xm:sqref>F15 F26 F37 F48 F59 F70 F81 F92 F103 F114 F125 F136</xm:sqref>
        </x14:dataValidation>
        <x14:dataValidation type="list" allowBlank="1" showInputMessage="1" showErrorMessage="1">
          <x14:formula1>
            <xm:f>Hoja3!$A$176:$A$178</xm:f>
          </x14:formula1>
          <xm:sqref>F16 F27 F38 F49 F60 F71 F82 F93 F104 F115 F126 F137</xm:sqref>
        </x14:dataValidation>
        <x14:dataValidation type="list" allowBlank="1" showInputMessage="1" showErrorMessage="1">
          <x14:formula1>
            <xm:f>Hoja3!$A$181:$A$184</xm:f>
          </x14:formula1>
          <xm:sqref>F17 F28 F39 F50 F61 F72 F83 F94 F105 F116 F127 F138</xm:sqref>
        </x14:dataValidation>
        <x14:dataValidation type="list" allowBlank="1" showInputMessage="1" showErrorMessage="1">
          <x14:formula1>
            <xm:f>Hoja3!$A$187:$A$190</xm:f>
          </x14:formula1>
          <xm:sqref>I11:I17 I22:I28 I33:I39 I44:I50 I55:I61 I66:I72 I77:I83 I88:I94 I99:I105 I110:I116 I121:I127 I132:I138</xm:sqref>
        </x14:dataValidation>
      </x14:dataValidations>
    </ext>
    <ext xmlns:mx="http://schemas.microsoft.com/office/mac/excel/2008/main" uri="{64002731-A6B0-56B0-2670-7721B7C09600}">
      <mx:PLV Mode="0" OnePage="0" WScale="0"/>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H25"/>
  <sheetViews>
    <sheetView topLeftCell="C13" zoomScale="90" zoomScaleNormal="90" zoomScalePageLayoutView="90" workbookViewId="0">
      <selection activeCell="C11" sqref="C11"/>
    </sheetView>
  </sheetViews>
  <sheetFormatPr baseColWidth="10" defaultColWidth="11.42578125" defaultRowHeight="14.25" x14ac:dyDescent="0.2"/>
  <cols>
    <col min="1" max="1" width="38.28515625" style="1" customWidth="1"/>
    <col min="2" max="2" width="60.7109375" style="1" customWidth="1"/>
    <col min="3" max="3" width="58.42578125" style="1" customWidth="1"/>
    <col min="4" max="5" width="29.28515625" style="1" customWidth="1"/>
    <col min="6" max="6" width="22.85546875" style="1" customWidth="1"/>
    <col min="7" max="7" width="13.85546875" style="1" customWidth="1"/>
    <col min="8" max="8" width="22" style="1" customWidth="1"/>
    <col min="9" max="16384" width="11.42578125" style="1"/>
  </cols>
  <sheetData>
    <row r="1" spans="1:8" customFormat="1" ht="15.75" customHeight="1" x14ac:dyDescent="0.25">
      <c r="A1" s="610"/>
      <c r="B1" s="283" t="s">
        <v>0</v>
      </c>
      <c r="C1" s="284"/>
      <c r="D1" s="425"/>
      <c r="E1" s="383" t="s">
        <v>16</v>
      </c>
      <c r="F1" s="383"/>
      <c r="G1" s="383"/>
      <c r="H1" s="615"/>
    </row>
    <row r="2" spans="1:8" customFormat="1" ht="15.75" customHeight="1" x14ac:dyDescent="0.25">
      <c r="A2" s="278"/>
      <c r="B2" s="611"/>
      <c r="C2" s="443"/>
      <c r="D2" s="444"/>
      <c r="E2" s="317" t="s">
        <v>2</v>
      </c>
      <c r="F2" s="317"/>
      <c r="G2" s="317"/>
      <c r="H2" s="616"/>
    </row>
    <row r="3" spans="1:8" customFormat="1" ht="36" customHeight="1" x14ac:dyDescent="0.25">
      <c r="A3" s="278"/>
      <c r="B3" s="611" t="s">
        <v>243</v>
      </c>
      <c r="C3" s="443"/>
      <c r="D3" s="444"/>
      <c r="E3" s="317" t="s">
        <v>4</v>
      </c>
      <c r="F3" s="317"/>
      <c r="G3" s="317"/>
      <c r="H3" s="616"/>
    </row>
    <row r="4" spans="1:8" customFormat="1" ht="15.75" customHeight="1" thickBot="1" x14ac:dyDescent="0.3">
      <c r="A4" s="279"/>
      <c r="B4" s="292"/>
      <c r="C4" s="293"/>
      <c r="D4" s="426"/>
      <c r="E4" s="553" t="s">
        <v>5</v>
      </c>
      <c r="F4" s="553"/>
      <c r="G4" s="553"/>
      <c r="H4" s="617"/>
    </row>
    <row r="5" spans="1:8" ht="15" thickBot="1" x14ac:dyDescent="0.25">
      <c r="C5" s="63"/>
      <c r="D5" s="63"/>
      <c r="E5" s="63"/>
      <c r="F5" s="63"/>
      <c r="G5" s="63"/>
    </row>
    <row r="6" spans="1:8" customFormat="1" ht="24" customHeight="1" x14ac:dyDescent="0.25">
      <c r="A6" s="235" t="s">
        <v>7</v>
      </c>
      <c r="B6" s="621" t="str">
        <f>+CONTEXTO!B7</f>
        <v>GESTIÓN DEL SERVICIO Y ATENCIÓN AL CIUDADANO</v>
      </c>
      <c r="C6" s="622"/>
      <c r="D6" s="622"/>
      <c r="E6" s="622"/>
      <c r="F6" s="622"/>
      <c r="G6" s="622"/>
      <c r="H6" s="623"/>
    </row>
    <row r="7" spans="1:8" customFormat="1" ht="51" customHeight="1" thickBot="1" x14ac:dyDescent="0.3">
      <c r="A7" s="203" t="s">
        <v>8</v>
      </c>
      <c r="B7" s="624" t="str">
        <f>+CONTEXTO!B8</f>
        <v>ATENDER, ORIENTAR Y EVALUAR CONTINUAMENTE DE MANERA EFICIENTE, EFICAZ Y EFECTIVA, LAS DIFERENTES SOLICITUDES DE LA CIUDADANÍA, EN EL MARCO DE SUS REQUISITOS Y NECESIDADES, CON EL FIN DE ALCANZAR UN GRADO DE SATISFACCIÓN DEL CIUDADANO NO MENOR DEL 90%, FRENTE A LOS SERVICIOS Y LA ATENCIÓN PRESTADA EN LA ADMINISTRACIÓN MUNICIPAL.</v>
      </c>
      <c r="C7" s="625"/>
      <c r="D7" s="625"/>
      <c r="E7" s="625"/>
      <c r="F7" s="625"/>
      <c r="G7" s="625"/>
      <c r="H7" s="626"/>
    </row>
    <row r="8" spans="1:8" ht="15" thickBot="1" x14ac:dyDescent="0.25">
      <c r="A8" s="174"/>
      <c r="B8" s="174"/>
      <c r="C8" s="206"/>
      <c r="D8" s="206"/>
      <c r="E8" s="206"/>
      <c r="F8" s="206"/>
      <c r="G8" s="206"/>
      <c r="H8" s="174"/>
    </row>
    <row r="9" spans="1:8" s="115" customFormat="1" ht="30" customHeight="1" x14ac:dyDescent="0.25">
      <c r="A9" s="618" t="s">
        <v>96</v>
      </c>
      <c r="B9" s="618" t="s">
        <v>244</v>
      </c>
      <c r="C9" s="619" t="s">
        <v>217</v>
      </c>
      <c r="D9" s="619" t="s">
        <v>226</v>
      </c>
      <c r="E9" s="619" t="s">
        <v>245</v>
      </c>
      <c r="F9" s="620" t="s">
        <v>246</v>
      </c>
      <c r="G9" s="620"/>
      <c r="H9" s="633" t="s">
        <v>247</v>
      </c>
    </row>
    <row r="10" spans="1:8" s="116" customFormat="1" ht="48.75" customHeight="1" x14ac:dyDescent="0.25">
      <c r="A10" s="618"/>
      <c r="B10" s="618"/>
      <c r="C10" s="619"/>
      <c r="D10" s="619"/>
      <c r="E10" s="619"/>
      <c r="F10" s="620"/>
      <c r="G10" s="620"/>
      <c r="H10" s="633"/>
    </row>
    <row r="11" spans="1:8" s="116" customFormat="1" ht="151.5" customHeight="1" x14ac:dyDescent="0.25">
      <c r="A11" s="247" t="str">
        <f>+(DESCRIPCION!A10)</f>
        <v>Inoportunidad en la respuesta de las PQRS formuladas a la entidad</v>
      </c>
      <c r="B11" s="166" t="str">
        <f>+('IDENTIFICACION(GyC)'!B10)</f>
        <v>Demora en la respuesta en los términos establecidos por la ley de algunas unidades administrativas a las PQRS realizadas por los ciudadanos</v>
      </c>
      <c r="C11" s="236" t="str">
        <f>+('CONTROLES Y EVALUACION'!C11:C17)</f>
        <v>1) Líder de Unidad Administrativa  2) Semanalmente, 3) Verificar que las respuestas a las PQRS son respondidas entre los términos establecidos por la ley 4) A través de la plataforma PISAMI, donde se visualiza el estado de respuesta de las PQRS 5) En caso de de no ser posible responder dentro del témino establecido por la ley (se comunica al peticionario antes del vencimiento, expresando los motivos y señalando el plazo en que se resolverá, no excediendo el doble del término establecido en la norma) o encontrar documentación faltante (se oficia al peticionario, solicitando la información, suspendiendo los términos de la respuesta, los cuales se reanudarán cuando allegue la información) 6) Documentos adjuntos en la plataforma PISAMI, relacionado a la respuesta de la PQRS</v>
      </c>
      <c r="D11" s="237" t="s">
        <v>383</v>
      </c>
      <c r="E11" s="237" t="s">
        <v>144</v>
      </c>
      <c r="F11" s="238" t="s">
        <v>383</v>
      </c>
      <c r="G11" s="239">
        <v>0</v>
      </c>
      <c r="H11" s="630" t="str">
        <f>IF(G15=100,"Fuerte",IF(AND(G15&gt;=50,G15&lt;=99),"Moderado",IF(AND(G15&gt;0,G15&lt;=49),"Débil"," ")))</f>
        <v>Moderado</v>
      </c>
    </row>
    <row r="12" spans="1:8" s="116" customFormat="1" ht="182.25" customHeight="1" x14ac:dyDescent="0.25">
      <c r="A12" s="586"/>
      <c r="B12" s="166" t="str">
        <f>+('IDENTIFICACION(GyC)'!B11)</f>
        <v>Falta de seguimiento a las respuestas de las PQRS formuladas a la entidad</v>
      </c>
      <c r="C12" s="236" t="str">
        <f>+('CONTROLES Y EVALUACION'!C22)</f>
        <v xml:space="preserve">1) Director Grupo de recursos físicos 2) Bimensual 3)  Verificar que las respuestas emitidas por las diferentes unidades administrativas a las PQRS son respondidas entre los términos establecidos por la ley 4) Se genera un informe que se exporta de la plataforma PISAMI, donde se puede visualizar el estado de las respuestas de las PQRS de cada unidad administrativa y se remite a la direción de talento humano y a cada unidad administrativa mediante memorando 5) En caso de encontrar PQRS a las cuales no se les dio respuesta dentro de los términos establecidos por la ley, se remite un informe de lo ocurrido a la oficina de control disciplinario 6) Informes de seguimiento </v>
      </c>
      <c r="D12" s="237" t="s">
        <v>384</v>
      </c>
      <c r="E12" s="237" t="s">
        <v>384</v>
      </c>
      <c r="F12" s="238" t="s">
        <v>384</v>
      </c>
      <c r="G12" s="240">
        <f>IF(F12="Fuerte",100,IF(F12="Moderado",50,IF(F12="Débil",0," ")))</f>
        <v>100</v>
      </c>
      <c r="H12" s="631"/>
    </row>
    <row r="13" spans="1:8" s="116" customFormat="1" ht="182.25" customHeight="1" x14ac:dyDescent="0.25">
      <c r="A13" s="586"/>
      <c r="B13" s="166" t="str">
        <f>+('IDENTIFICACION(GyC)'!B12)</f>
        <v xml:space="preserve">Errores en la clasificiación del tipo de petición y remisión a la unidad administrativa competente </v>
      </c>
      <c r="C13" s="236" t="str">
        <f>+('CONTROLES Y EVALUACION'!C33)</f>
        <v>1) Técnico o auxiliar administrativo. 2) Diariamente 3) Verificar que la clasificación del tipo de petición sea la correcta y haya sido remitida a la unidad administrativa competente 4) A través de la plataforma PISAMI, donde se realiza la exportación de las peticiones radicadas y se verifica el grado de clasificación, de acuerdo a lo establecido en el procedimiento "Recepción y trámite de PQRS" 5) En caso de encontrar peticiones mal clasificadas y direccionadas, se procede a realizar la clasificación correcta y a reportar el cambio realizado  a la unidad administrativa competente 6) Plataforma PISAMI y correos emitidos</v>
      </c>
      <c r="D13" s="237" t="s">
        <v>384</v>
      </c>
      <c r="E13" s="237" t="s">
        <v>384</v>
      </c>
      <c r="F13" s="238" t="s">
        <v>384</v>
      </c>
      <c r="G13" s="240">
        <f>IF(F13="Fuerte",100,IF(F13="Moderado",50,IF(F13="Débil",0," ")))</f>
        <v>100</v>
      </c>
      <c r="H13" s="631"/>
    </row>
    <row r="14" spans="1:8" s="116" customFormat="1" ht="137.1" customHeight="1" x14ac:dyDescent="0.25">
      <c r="A14" s="248"/>
      <c r="B14" s="166" t="str">
        <f>+('IDENTIFICACION(GyC)'!B13)</f>
        <v xml:space="preserve"> Desactualización del Procedimiento "Recepción y trámite de PQRS" </v>
      </c>
      <c r="C14" s="236" t="str">
        <f>+('CONTROLES Y EVALUACION'!C44)</f>
        <v>1) Líder del Proceso 2) De acuerdo a cambios normativos y actividades inmersas en el procedimiento 3) Verificar y revisar que el procedimiento se encuentre actualizado, de acuerdo a los parámetros normativos, determinando los responsables, los controles y registros inmersos en el procedimiento, que permitirá dar trámite de manera oportuna a las PQRS formuladas a la entidad 4) Revisión de la actualización normativa relacionada al proceso y de las actividades desarrolladas en el procedimiento 5) Se evaluan y se actualiza el procedimiento de acuerdo a los parámetros establecidos por la Secretaría de Planeación , en relación a la actualización de los procesos y procedimientos 6) Memorando o correos electrónicos remitidos a la Secretaria de Planeación, solicitando la actualización del Proceso Gesión del servicio y atención al ciudadano-Procedimiento "Recepción y trámite de PQRS"</v>
      </c>
      <c r="D14" s="237" t="s">
        <v>384</v>
      </c>
      <c r="E14" s="237" t="s">
        <v>384</v>
      </c>
      <c r="F14" s="238" t="s">
        <v>384</v>
      </c>
      <c r="G14" s="240">
        <f t="shared" ref="G14:G19" si="0">IF(F14="Fuerte",100,IF(F14="Moderado",50,IF(F14="Débil",0," ")))</f>
        <v>100</v>
      </c>
      <c r="H14" s="631"/>
    </row>
    <row r="15" spans="1:8" s="116" customFormat="1" ht="15" x14ac:dyDescent="0.25">
      <c r="A15" s="634"/>
      <c r="B15" s="635"/>
      <c r="C15" s="635"/>
      <c r="D15" s="635"/>
      <c r="E15" s="635"/>
      <c r="F15" s="636"/>
      <c r="G15" s="240">
        <f>AVERAGE(G11:G14)</f>
        <v>75</v>
      </c>
      <c r="H15" s="632"/>
    </row>
    <row r="16" spans="1:8" s="116" customFormat="1" ht="153.75" customHeight="1" x14ac:dyDescent="0.25">
      <c r="A16" s="247">
        <f>+(DESCRIPCION!A14)</f>
        <v>0</v>
      </c>
      <c r="B16" s="166">
        <f>+('IDENTIFICACION(GyC)'!B14)</f>
        <v>0</v>
      </c>
      <c r="C16" s="236">
        <v>0</v>
      </c>
      <c r="D16" s="237"/>
      <c r="E16" s="237"/>
      <c r="F16" s="238"/>
      <c r="G16" s="240" t="str">
        <f t="shared" si="0"/>
        <v xml:space="preserve"> </v>
      </c>
      <c r="H16" s="630" t="e">
        <f>IF(G18=100,"Fuerte",IF(AND(G18&gt;=50,G18&lt;=99),"Moderado",IF(AND(G18&gt;0,G18&lt;=49),"Débil"," ")))</f>
        <v>#DIV/0!</v>
      </c>
    </row>
    <row r="17" spans="1:8" s="116" customFormat="1" ht="162" customHeight="1" x14ac:dyDescent="0.25">
      <c r="A17" s="586"/>
      <c r="B17" s="166">
        <f>+('IDENTIFICACION(GyC)'!B15)</f>
        <v>0</v>
      </c>
      <c r="C17" s="236">
        <f>+('CONTROLES Y EVALUACION'!C55)</f>
        <v>0</v>
      </c>
      <c r="D17" s="237"/>
      <c r="E17" s="237"/>
      <c r="F17" s="238"/>
      <c r="G17" s="240" t="str">
        <f t="shared" si="0"/>
        <v xml:space="preserve"> </v>
      </c>
      <c r="H17" s="631"/>
    </row>
    <row r="18" spans="1:8" s="116" customFormat="1" ht="15" x14ac:dyDescent="0.25">
      <c r="A18" s="546"/>
      <c r="B18" s="637"/>
      <c r="C18" s="637"/>
      <c r="D18" s="637"/>
      <c r="E18" s="637"/>
      <c r="F18" s="549"/>
      <c r="G18" s="240" t="e">
        <f>AVERAGE(G16:G17)</f>
        <v>#DIV/0!</v>
      </c>
      <c r="H18" s="632"/>
    </row>
    <row r="19" spans="1:8" s="116" customFormat="1" ht="135" customHeight="1" x14ac:dyDescent="0.25">
      <c r="A19" s="247">
        <f>+(DESCRIPCION!A16)</f>
        <v>0</v>
      </c>
      <c r="B19" s="166">
        <f>+('IDENTIFICACION(GyC)'!B16)</f>
        <v>0</v>
      </c>
      <c r="C19" s="236">
        <f>+('CONTROLES Y EVALUACION'!C66)</f>
        <v>0</v>
      </c>
      <c r="D19" s="237"/>
      <c r="E19" s="237"/>
      <c r="F19" s="238"/>
      <c r="G19" s="240" t="str">
        <f t="shared" si="0"/>
        <v xml:space="preserve"> </v>
      </c>
      <c r="H19" s="630" t="str">
        <f>IF(G22=100,"Fuerte",IF(AND(G22&gt;=50,G22&lt;=99),"Moderado",IF(AND(G22&gt;0,G22&lt;=49),"Débil"," ")))</f>
        <v xml:space="preserve"> </v>
      </c>
    </row>
    <row r="20" spans="1:8" s="116" customFormat="1" ht="15" x14ac:dyDescent="0.25">
      <c r="A20" s="586"/>
      <c r="B20" s="166">
        <f>+('IDENTIFICACION(GyC)'!B17)</f>
        <v>0</v>
      </c>
      <c r="C20" s="236">
        <f>+('CONTROLES Y EVALUACION'!C77)</f>
        <v>0</v>
      </c>
      <c r="D20" s="237"/>
      <c r="E20" s="237"/>
      <c r="F20" s="238"/>
      <c r="G20" s="241">
        <v>0</v>
      </c>
      <c r="H20" s="631"/>
    </row>
    <row r="21" spans="1:8" s="116" customFormat="1" ht="15" x14ac:dyDescent="0.25">
      <c r="A21" s="248"/>
      <c r="B21" s="166">
        <f>+('IDENTIFICACION(GyC)'!B18)</f>
        <v>0</v>
      </c>
      <c r="C21" s="236">
        <f>+('CONTROLES Y EVALUACION'!C88)</f>
        <v>0</v>
      </c>
      <c r="D21" s="237"/>
      <c r="E21" s="237"/>
      <c r="F21" s="238"/>
      <c r="G21" s="239">
        <v>0</v>
      </c>
      <c r="H21" s="631"/>
    </row>
    <row r="22" spans="1:8" s="116" customFormat="1" ht="15" x14ac:dyDescent="0.25">
      <c r="A22" s="627"/>
      <c r="B22" s="628"/>
      <c r="C22" s="628"/>
      <c r="D22" s="628"/>
      <c r="E22" s="628"/>
      <c r="F22" s="629"/>
      <c r="G22" s="239">
        <f>AVERAGE(G19:G21)</f>
        <v>0</v>
      </c>
      <c r="H22" s="632"/>
    </row>
    <row r="23" spans="1:8" s="116" customFormat="1" ht="39.75" customHeight="1" x14ac:dyDescent="0.25">
      <c r="A23" s="127"/>
      <c r="B23" s="127"/>
      <c r="C23" s="128"/>
      <c r="D23" s="130"/>
      <c r="E23" s="130"/>
      <c r="F23" s="130"/>
      <c r="G23" s="131"/>
      <c r="H23" s="129"/>
    </row>
    <row r="24" spans="1:8" ht="15" x14ac:dyDescent="0.2">
      <c r="A24" s="127"/>
      <c r="B24" s="127"/>
      <c r="C24" s="128"/>
    </row>
    <row r="25" spans="1:8" ht="15" x14ac:dyDescent="0.2">
      <c r="A25" s="130" t="s">
        <v>248</v>
      </c>
      <c r="B25" s="130"/>
      <c r="C25" s="130"/>
    </row>
  </sheetData>
  <mergeCells count="26">
    <mergeCell ref="A22:F22"/>
    <mergeCell ref="H19:H22"/>
    <mergeCell ref="H9:H10"/>
    <mergeCell ref="A11:A14"/>
    <mergeCell ref="A16:A17"/>
    <mergeCell ref="A19:A21"/>
    <mergeCell ref="H11:H15"/>
    <mergeCell ref="A15:F15"/>
    <mergeCell ref="A18:F18"/>
    <mergeCell ref="H16:H18"/>
    <mergeCell ref="E3:G3"/>
    <mergeCell ref="E4:G4"/>
    <mergeCell ref="H1:H4"/>
    <mergeCell ref="A1:A4"/>
    <mergeCell ref="B9:B10"/>
    <mergeCell ref="D9:D10"/>
    <mergeCell ref="B1:D2"/>
    <mergeCell ref="B3:D4"/>
    <mergeCell ref="A9:A10"/>
    <mergeCell ref="C9:C10"/>
    <mergeCell ref="E9:E10"/>
    <mergeCell ref="E1:G1"/>
    <mergeCell ref="E2:G2"/>
    <mergeCell ref="F9:G10"/>
    <mergeCell ref="B6:H6"/>
    <mergeCell ref="B7:H7"/>
  </mergeCells>
  <pageMargins left="0.7" right="0.7" top="0.75" bottom="0.75" header="0.3" footer="0.3"/>
  <pageSetup orientation="portrait" horizontalDpi="300" verticalDpi="300"/>
  <drawing r:id="rId1"/>
  <extLst>
    <ext xmlns:mx="http://schemas.microsoft.com/office/mac/excel/2008/main" uri="{64002731-A6B0-56B0-2670-7721B7C09600}">
      <mx:PLV Mode="0" OnePage="0" WScale="0"/>
    </ext>
  </extLs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M25"/>
  <sheetViews>
    <sheetView topLeftCell="A2" zoomScale="120" zoomScaleNormal="120" zoomScalePageLayoutView="120" workbookViewId="0">
      <selection activeCell="B7" sqref="B7:M7"/>
    </sheetView>
  </sheetViews>
  <sheetFormatPr baseColWidth="10" defaultColWidth="11.42578125" defaultRowHeight="12.75" x14ac:dyDescent="0.2"/>
  <cols>
    <col min="1" max="1" width="28.140625" style="54" customWidth="1"/>
    <col min="2" max="3" width="18.42578125" style="54" customWidth="1"/>
    <col min="4" max="4" width="20.42578125" style="56" customWidth="1"/>
    <col min="5" max="5" width="13.7109375" style="54" customWidth="1"/>
    <col min="6" max="6" width="15" style="54" customWidth="1"/>
    <col min="7" max="7" width="17.28515625" style="54" customWidth="1"/>
    <col min="8" max="8" width="18" style="54" customWidth="1"/>
    <col min="9" max="9" width="44.28515625" style="54" customWidth="1"/>
    <col min="10" max="10" width="18" style="54" customWidth="1"/>
    <col min="11" max="12" width="13.140625" style="54" customWidth="1"/>
    <col min="13" max="13" width="18.85546875" style="54" customWidth="1"/>
    <col min="14" max="16384" width="11.42578125" style="54"/>
  </cols>
  <sheetData>
    <row r="1" spans="1:13" ht="15.75" customHeight="1" x14ac:dyDescent="0.2">
      <c r="A1" s="666"/>
      <c r="B1" s="667" t="s">
        <v>249</v>
      </c>
      <c r="C1" s="667"/>
      <c r="D1" s="667"/>
      <c r="E1" s="667"/>
      <c r="F1" s="667"/>
      <c r="G1" s="667"/>
      <c r="H1" s="667"/>
      <c r="I1" s="667"/>
      <c r="J1" s="471" t="s">
        <v>16</v>
      </c>
      <c r="K1" s="471"/>
      <c r="L1" s="471"/>
      <c r="M1" s="662"/>
    </row>
    <row r="2" spans="1:13" ht="15.75" customHeight="1" x14ac:dyDescent="0.2">
      <c r="A2" s="664"/>
      <c r="B2" s="665"/>
      <c r="C2" s="665"/>
      <c r="D2" s="665"/>
      <c r="E2" s="665"/>
      <c r="F2" s="665"/>
      <c r="G2" s="665"/>
      <c r="H2" s="665"/>
      <c r="I2" s="665"/>
      <c r="J2" s="472" t="s">
        <v>31</v>
      </c>
      <c r="K2" s="472"/>
      <c r="L2" s="472"/>
      <c r="M2" s="663"/>
    </row>
    <row r="3" spans="1:13" ht="15.75" customHeight="1" x14ac:dyDescent="0.2">
      <c r="A3" s="664"/>
      <c r="B3" s="665" t="s">
        <v>250</v>
      </c>
      <c r="C3" s="665"/>
      <c r="D3" s="665"/>
      <c r="E3" s="665"/>
      <c r="F3" s="665"/>
      <c r="G3" s="665"/>
      <c r="H3" s="665"/>
      <c r="I3" s="665"/>
      <c r="J3" s="472" t="s">
        <v>95</v>
      </c>
      <c r="K3" s="472"/>
      <c r="L3" s="472"/>
      <c r="M3" s="663"/>
    </row>
    <row r="4" spans="1:13" ht="15.75" customHeight="1" x14ac:dyDescent="0.2">
      <c r="A4" s="664"/>
      <c r="B4" s="665"/>
      <c r="C4" s="665"/>
      <c r="D4" s="665"/>
      <c r="E4" s="665"/>
      <c r="F4" s="665"/>
      <c r="G4" s="665"/>
      <c r="H4" s="665"/>
      <c r="I4" s="665"/>
      <c r="J4" s="472" t="s">
        <v>5</v>
      </c>
      <c r="K4" s="472"/>
      <c r="L4" s="472"/>
      <c r="M4" s="663"/>
    </row>
    <row r="5" spans="1:13" ht="15" customHeight="1" x14ac:dyDescent="0.2">
      <c r="A5" s="664"/>
      <c r="B5" s="665"/>
      <c r="C5" s="665"/>
      <c r="D5" s="665"/>
      <c r="E5" s="665"/>
      <c r="F5" s="665"/>
      <c r="G5" s="89"/>
      <c r="H5" s="89"/>
      <c r="I5" s="89"/>
      <c r="J5" s="89"/>
      <c r="K5" s="89"/>
      <c r="L5" s="89"/>
      <c r="M5" s="90"/>
    </row>
    <row r="6" spans="1:13" s="55" customFormat="1" ht="15.75" customHeight="1" x14ac:dyDescent="0.2">
      <c r="A6" s="125" t="s">
        <v>251</v>
      </c>
      <c r="B6" s="642" t="s">
        <v>270</v>
      </c>
      <c r="C6" s="642"/>
      <c r="D6" s="642"/>
      <c r="E6" s="642"/>
      <c r="F6" s="642"/>
      <c r="G6" s="642"/>
      <c r="H6" s="642"/>
      <c r="I6" s="642"/>
      <c r="J6" s="642"/>
      <c r="K6" s="642"/>
      <c r="L6" s="642"/>
      <c r="M6" s="643"/>
    </row>
    <row r="7" spans="1:13" s="55" customFormat="1" ht="42.75" customHeight="1" x14ac:dyDescent="0.2">
      <c r="A7" s="125" t="s">
        <v>252</v>
      </c>
      <c r="B7" s="472" t="s">
        <v>271</v>
      </c>
      <c r="C7" s="472"/>
      <c r="D7" s="472"/>
      <c r="E7" s="472"/>
      <c r="F7" s="472"/>
      <c r="G7" s="472"/>
      <c r="H7" s="472"/>
      <c r="I7" s="472"/>
      <c r="J7" s="472"/>
      <c r="K7" s="472"/>
      <c r="L7" s="472"/>
      <c r="M7" s="644"/>
    </row>
    <row r="8" spans="1:13" s="55" customFormat="1" ht="15" customHeight="1" x14ac:dyDescent="0.2">
      <c r="A8" s="645"/>
      <c r="B8" s="646"/>
      <c r="C8" s="646"/>
      <c r="D8" s="646"/>
      <c r="E8" s="646"/>
      <c r="F8" s="646"/>
      <c r="G8" s="124"/>
      <c r="H8" s="124"/>
      <c r="I8" s="124"/>
      <c r="J8" s="124"/>
      <c r="K8" s="124"/>
      <c r="L8" s="124"/>
      <c r="M8" s="126"/>
    </row>
    <row r="9" spans="1:13" s="123" customFormat="1" ht="40.5" customHeight="1" thickBot="1" x14ac:dyDescent="0.25">
      <c r="A9" s="147" t="s">
        <v>253</v>
      </c>
      <c r="B9" s="148" t="s">
        <v>254</v>
      </c>
      <c r="C9" s="148" t="s">
        <v>80</v>
      </c>
      <c r="D9" s="148" t="s">
        <v>10</v>
      </c>
      <c r="E9" s="149" t="s">
        <v>255</v>
      </c>
      <c r="F9" s="149" t="s">
        <v>256</v>
      </c>
      <c r="G9" s="149" t="s">
        <v>257</v>
      </c>
      <c r="H9" s="149" t="s">
        <v>258</v>
      </c>
      <c r="I9" s="149" t="s">
        <v>259</v>
      </c>
      <c r="J9" s="150" t="s">
        <v>260</v>
      </c>
      <c r="K9" s="150" t="s">
        <v>261</v>
      </c>
      <c r="L9" s="150" t="s">
        <v>262</v>
      </c>
      <c r="M9" s="151" t="s">
        <v>263</v>
      </c>
    </row>
    <row r="10" spans="1:13" s="55" customFormat="1" ht="100.5" customHeight="1" x14ac:dyDescent="0.2">
      <c r="A10" s="648" t="str">
        <f>+'PRIORIZACIÓN DE CAUSA'!A6:S6</f>
        <v>PROCESO: GESTIÓN DEL SERVICIO Y ATENCIÓN AL CIUDADANO</v>
      </c>
      <c r="B10" s="640" t="str">
        <f>+(PROBABILIDAD!A11)</f>
        <v>Inoportunidad en la respuesta de las PQRS formuladas a la entidad</v>
      </c>
      <c r="C10" s="638" t="s">
        <v>385</v>
      </c>
      <c r="D10" s="242" t="str">
        <f>+(DESCRIPCION!D10)</f>
        <v>Demora en la respuesta en los términos establecidos por la ley de algunas unidades administrativas a las PQRS realizadas por los ciudadanos</v>
      </c>
      <c r="E10" s="638" t="s">
        <v>137</v>
      </c>
      <c r="F10" s="638" t="s">
        <v>143</v>
      </c>
      <c r="G10" s="640" t="s">
        <v>386</v>
      </c>
      <c r="H10" s="668" t="s">
        <v>266</v>
      </c>
      <c r="I10" s="242" t="str">
        <f>DOFA!E35</f>
        <v>D7,9,16,18O7; Remitir memorandos a las dependencias rezagadas en dar respuesta en los términos establecidos por la ley de las PQRS, formuladas por los ciudadanos a la entidad.</v>
      </c>
      <c r="J10" s="242" t="s">
        <v>387</v>
      </c>
      <c r="K10" s="242" t="s">
        <v>388</v>
      </c>
      <c r="L10" s="242" t="s">
        <v>390</v>
      </c>
      <c r="M10" s="652" t="s">
        <v>399</v>
      </c>
    </row>
    <row r="11" spans="1:13" s="55" customFormat="1" ht="70.5" customHeight="1" x14ac:dyDescent="0.2">
      <c r="A11" s="649"/>
      <c r="B11" s="641"/>
      <c r="C11" s="639"/>
      <c r="D11" s="243" t="str">
        <f>+(DESCRIPCION!D11)</f>
        <v>Falta de seguimiento a las respuestas de las PQRS formuladas a la entidad</v>
      </c>
      <c r="E11" s="639"/>
      <c r="F11" s="639"/>
      <c r="G11" s="641"/>
      <c r="H11" s="669"/>
      <c r="I11" s="243" t="str">
        <f>DOFA!E37</f>
        <v>D5,6,7,9,13,16,19O3,6,7; Realizar informes ejecutivos de seguimiento por unidad administrativa, referente a las respuestas y el estado de seguimiento de las PQRS</v>
      </c>
      <c r="J11" s="243" t="s">
        <v>389</v>
      </c>
      <c r="K11" s="243" t="s">
        <v>388</v>
      </c>
      <c r="L11" s="243" t="s">
        <v>391</v>
      </c>
      <c r="M11" s="653"/>
    </row>
    <row r="12" spans="1:13" s="55" customFormat="1" ht="59.1" customHeight="1" x14ac:dyDescent="0.2">
      <c r="A12" s="650" t="str">
        <f>+'PRIORIZACIÓN DE CAUSA'!A7:S7</f>
        <v xml:space="preserve">OBJETIVO: ATENDER, ORIENTAR Y EVALUAR CONTINUAMENTE DE MANERA EFICIENTE, EFICAZ Y EFECTIVA, LAS DIFERENTES SOLICITUDES DE LA CIUDADANÍA, EN EL MARCO DE SUS REQUISITOS Y NECESIDADES, CON EL FIN DE ALCANZAR UN GRADO DE SATISFACCIÓN DEL CIUDADANO NO MENOR DEL 90%, FRENTE A LOS SERVICIOS Y LA ATENCIÓN PRESTADA EN LA ADMINISTRACIÓN MUNICIPAL. </v>
      </c>
      <c r="B12" s="641"/>
      <c r="C12" s="639"/>
      <c r="D12" s="243" t="str">
        <f>+(DESCRIPCION!D12)</f>
        <v xml:space="preserve">Errores en la clasificiación del tipo de petición y remisión a la unidad administrativa competente </v>
      </c>
      <c r="E12" s="639"/>
      <c r="F12" s="639"/>
      <c r="G12" s="641"/>
      <c r="H12" s="669"/>
      <c r="I12" s="243" t="str">
        <f>DOFA!E34</f>
        <v>D3,10O4; Realizar capacitaciones al personal en temas relacionados a la atención al ciudadano y en la ejecución del procedimiento "Recepción y trámite de PQRS</v>
      </c>
      <c r="J12" s="243" t="s">
        <v>392</v>
      </c>
      <c r="K12" s="243" t="s">
        <v>393</v>
      </c>
      <c r="L12" s="243" t="s">
        <v>390</v>
      </c>
      <c r="M12" s="653"/>
    </row>
    <row r="13" spans="1:13" s="55" customFormat="1" ht="59.1" customHeight="1" x14ac:dyDescent="0.2">
      <c r="A13" s="650"/>
      <c r="B13" s="641"/>
      <c r="C13" s="639"/>
      <c r="D13" s="243" t="str">
        <f>+(DESCRIPCION!D13)</f>
        <v xml:space="preserve"> Desactualización del Procedimiento "Recepción y trámite de PQRS" </v>
      </c>
      <c r="E13" s="639"/>
      <c r="F13" s="639"/>
      <c r="G13" s="641"/>
      <c r="H13" s="670"/>
      <c r="I13" s="243" t="str">
        <f>DOFA!E38</f>
        <v xml:space="preserve">D10,17O8; Realizar la actualización del procedimiento "Recepción y trámite de PQRS", estableciendo los controles pertinentes, responsables y registros a tener en cuenta durante la aplicación del mismo </v>
      </c>
      <c r="J13" s="243" t="s">
        <v>394</v>
      </c>
      <c r="K13" s="243" t="s">
        <v>395</v>
      </c>
      <c r="L13" s="243" t="s">
        <v>390</v>
      </c>
      <c r="M13" s="653"/>
    </row>
    <row r="14" spans="1:13" s="55" customFormat="1" ht="102.95" customHeight="1" x14ac:dyDescent="0.2">
      <c r="A14" s="650"/>
      <c r="B14" s="641"/>
      <c r="C14" s="639"/>
      <c r="D14" s="243"/>
      <c r="E14" s="639"/>
      <c r="F14" s="639"/>
      <c r="G14" s="641"/>
      <c r="H14" s="243" t="s">
        <v>269</v>
      </c>
      <c r="I14" s="243" t="str">
        <f>DOFA!E42</f>
        <v>D6,7,9,11,18A1,2,3,4; Remitir informe ejecutivo a la oficina de control disciplinario, donde se visualice el estado y seguimiento a las PQRS emitidas a la entidad, que no se le dieron respuesta dentro de los terminos establecidos por la ley.</v>
      </c>
      <c r="J14" s="243" t="s">
        <v>389</v>
      </c>
      <c r="K14" s="243" t="s">
        <v>388</v>
      </c>
      <c r="L14" s="243" t="s">
        <v>390</v>
      </c>
      <c r="M14" s="653"/>
    </row>
    <row r="15" spans="1:13" s="55" customFormat="1" ht="171" customHeight="1" x14ac:dyDescent="0.2">
      <c r="A15" s="650"/>
      <c r="B15" s="641"/>
      <c r="C15" s="639"/>
      <c r="D15" s="243"/>
      <c r="E15" s="639"/>
      <c r="F15" s="639"/>
      <c r="G15" s="641"/>
      <c r="H15" s="243" t="s">
        <v>269</v>
      </c>
      <c r="I15" s="243" t="str">
        <f>DOFA!E43</f>
        <v>D6,7,9,11,18A1,2,3,4; Remitir informe ejecutivo a la Secretaría de Planeación municipal (Dirección de estudios estrategicos) o a la oficina de control interno, donde se visualice el estado y seguimiento a las PQRS emitidas a la entidad, que no se le han dado respuesta, con el fin de que se pueda direccionar al comité de cordinación de control interno, donde se evalue el comportamiento de las respuestas a las PQRS, realice seguimiento y se establezcan compromisos con los jefes de área y/o grupo (primera línea de defensa), con el fin de dar respuesta de manera eficiente, efectiva y eficaz a las PQRS e implementar estrategias que permitan evaluar la percepción del ciudadano frente a las respuestas emitidas por la entidad.</v>
      </c>
      <c r="J15" s="243" t="s">
        <v>389</v>
      </c>
      <c r="K15" s="243" t="s">
        <v>388</v>
      </c>
      <c r="L15" s="243" t="s">
        <v>390</v>
      </c>
      <c r="M15" s="654"/>
    </row>
    <row r="16" spans="1:13" s="55" customFormat="1" ht="91.5" customHeight="1" x14ac:dyDescent="0.2">
      <c r="A16" s="650"/>
      <c r="B16" s="641">
        <f>+(PROBABILIDAD!A12)</f>
        <v>0</v>
      </c>
      <c r="C16" s="639"/>
      <c r="D16" s="244">
        <f>+(DESCRIPCION!D14)</f>
        <v>0</v>
      </c>
      <c r="E16" s="639"/>
      <c r="F16" s="639"/>
      <c r="G16" s="639"/>
      <c r="H16" s="639"/>
      <c r="I16" s="243"/>
      <c r="J16" s="243"/>
      <c r="K16" s="243"/>
      <c r="L16" s="244"/>
      <c r="M16" s="647"/>
    </row>
    <row r="17" spans="1:13" s="55" customFormat="1" ht="108" customHeight="1" x14ac:dyDescent="0.2">
      <c r="A17" s="650"/>
      <c r="B17" s="641"/>
      <c r="C17" s="639"/>
      <c r="D17" s="244">
        <f>+(DESCRIPCION!D15)</f>
        <v>0</v>
      </c>
      <c r="E17" s="639"/>
      <c r="F17" s="639"/>
      <c r="G17" s="639"/>
      <c r="H17" s="639"/>
      <c r="I17" s="243"/>
      <c r="J17" s="243"/>
      <c r="K17" s="243"/>
      <c r="L17" s="244"/>
      <c r="M17" s="647"/>
    </row>
    <row r="18" spans="1:13" s="55" customFormat="1" ht="69.75" customHeight="1" x14ac:dyDescent="0.2">
      <c r="A18" s="650"/>
      <c r="B18" s="641"/>
      <c r="C18" s="639"/>
      <c r="D18" s="244"/>
      <c r="E18" s="639"/>
      <c r="F18" s="639"/>
      <c r="G18" s="639"/>
      <c r="H18" s="641"/>
      <c r="I18" s="243"/>
      <c r="J18" s="243"/>
      <c r="K18" s="243"/>
      <c r="L18" s="244"/>
      <c r="M18" s="647"/>
    </row>
    <row r="19" spans="1:13" s="55" customFormat="1" ht="44.25" customHeight="1" x14ac:dyDescent="0.2">
      <c r="A19" s="650"/>
      <c r="B19" s="641"/>
      <c r="C19" s="639"/>
      <c r="D19" s="244"/>
      <c r="E19" s="639"/>
      <c r="F19" s="639"/>
      <c r="G19" s="639"/>
      <c r="H19" s="641"/>
      <c r="I19" s="243"/>
      <c r="J19" s="243"/>
      <c r="K19" s="243"/>
      <c r="L19" s="244"/>
      <c r="M19" s="647"/>
    </row>
    <row r="20" spans="1:13" s="55" customFormat="1" ht="57.75" customHeight="1" x14ac:dyDescent="0.2">
      <c r="A20" s="650"/>
      <c r="B20" s="641">
        <f>+(PROBABILIDAD!A13)</f>
        <v>0</v>
      </c>
      <c r="C20" s="639"/>
      <c r="D20" s="243">
        <f>+(DESCRIPCION!D16)</f>
        <v>0</v>
      </c>
      <c r="E20" s="639"/>
      <c r="F20" s="639"/>
      <c r="G20" s="639"/>
      <c r="H20" s="639"/>
      <c r="I20" s="641"/>
      <c r="J20" s="641"/>
      <c r="K20" s="656"/>
      <c r="L20" s="641"/>
      <c r="M20" s="660"/>
    </row>
    <row r="21" spans="1:13" s="55" customFormat="1" ht="36" customHeight="1" x14ac:dyDescent="0.2">
      <c r="A21" s="650"/>
      <c r="B21" s="641"/>
      <c r="C21" s="639"/>
      <c r="D21" s="243">
        <f>+(DESCRIPCION!D17)</f>
        <v>0</v>
      </c>
      <c r="E21" s="639"/>
      <c r="F21" s="639"/>
      <c r="G21" s="639"/>
      <c r="H21" s="639"/>
      <c r="I21" s="641"/>
      <c r="J21" s="641"/>
      <c r="K21" s="657"/>
      <c r="L21" s="641"/>
      <c r="M21" s="660"/>
    </row>
    <row r="22" spans="1:13" s="55" customFormat="1" ht="95.25" customHeight="1" x14ac:dyDescent="0.2">
      <c r="A22" s="650"/>
      <c r="B22" s="641"/>
      <c r="C22" s="639"/>
      <c r="D22" s="243">
        <f>+(DESCRIPCION!D18)</f>
        <v>0</v>
      </c>
      <c r="E22" s="639"/>
      <c r="F22" s="639"/>
      <c r="G22" s="639"/>
      <c r="H22" s="639"/>
      <c r="I22" s="641"/>
      <c r="J22" s="641"/>
      <c r="K22" s="658"/>
      <c r="L22" s="641"/>
      <c r="M22" s="660"/>
    </row>
    <row r="23" spans="1:13" ht="132.75" customHeight="1" thickBot="1" x14ac:dyDescent="0.25">
      <c r="A23" s="651"/>
      <c r="B23" s="655"/>
      <c r="C23" s="659"/>
      <c r="D23" s="245"/>
      <c r="E23" s="659"/>
      <c r="F23" s="659"/>
      <c r="G23" s="659"/>
      <c r="H23" s="246"/>
      <c r="I23" s="246"/>
      <c r="J23" s="246"/>
      <c r="K23" s="246"/>
      <c r="L23" s="246"/>
      <c r="M23" s="661"/>
    </row>
    <row r="24" spans="1:13" x14ac:dyDescent="0.2">
      <c r="I24" s="146"/>
    </row>
    <row r="25" spans="1:13" x14ac:dyDescent="0.2">
      <c r="I25" s="146"/>
    </row>
  </sheetData>
  <mergeCells count="40">
    <mergeCell ref="M1:M4"/>
    <mergeCell ref="A5:F5"/>
    <mergeCell ref="H16:H17"/>
    <mergeCell ref="A1:A4"/>
    <mergeCell ref="J1:L1"/>
    <mergeCell ref="J2:L2"/>
    <mergeCell ref="J3:L3"/>
    <mergeCell ref="J4:L4"/>
    <mergeCell ref="B1:I2"/>
    <mergeCell ref="B3:I4"/>
    <mergeCell ref="G10:G15"/>
    <mergeCell ref="C16:C19"/>
    <mergeCell ref="B16:B19"/>
    <mergeCell ref="H10:H13"/>
    <mergeCell ref="E10:E15"/>
    <mergeCell ref="C10:C15"/>
    <mergeCell ref="L20:L22"/>
    <mergeCell ref="C20:C23"/>
    <mergeCell ref="E20:E23"/>
    <mergeCell ref="F20:F23"/>
    <mergeCell ref="M20:M23"/>
    <mergeCell ref="H20:H22"/>
    <mergeCell ref="I20:I22"/>
    <mergeCell ref="G20:G23"/>
    <mergeCell ref="F10:F15"/>
    <mergeCell ref="B10:B15"/>
    <mergeCell ref="E16:E19"/>
    <mergeCell ref="B6:M6"/>
    <mergeCell ref="B7:M7"/>
    <mergeCell ref="A8:F8"/>
    <mergeCell ref="F16:F19"/>
    <mergeCell ref="G16:G19"/>
    <mergeCell ref="H18:H19"/>
    <mergeCell ref="M16:M19"/>
    <mergeCell ref="A10:A11"/>
    <mergeCell ref="A12:A23"/>
    <mergeCell ref="M10:M15"/>
    <mergeCell ref="B20:B23"/>
    <mergeCell ref="J20:J22"/>
    <mergeCell ref="K20:K22"/>
  </mergeCells>
  <printOptions horizontalCentered="1"/>
  <pageMargins left="0.35433070866141736" right="0.35433070866141736" top="0.70866141732283472" bottom="0.74803149606299213" header="0.31496062992125984" footer="0.31496062992125984"/>
  <pageSetup orientation="landscape"/>
  <drawing r:id="rId1"/>
  <legacyDrawing r:id="rId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17</vt:i4>
      </vt:variant>
      <vt:variant>
        <vt:lpstr>Rangos con nombre</vt:lpstr>
      </vt:variant>
      <vt:variant>
        <vt:i4>2</vt:i4>
      </vt:variant>
    </vt:vector>
  </HeadingPairs>
  <TitlesOfParts>
    <vt:vector size="19" baseType="lpstr">
      <vt:lpstr>CONTEXTO</vt:lpstr>
      <vt:lpstr>matriz definicion riesgo</vt:lpstr>
      <vt:lpstr>IDENTIFICACION</vt:lpstr>
      <vt:lpstr>PRIORIZACIÓN DE CAUSA</vt:lpstr>
      <vt:lpstr>DOFA</vt:lpstr>
      <vt:lpstr>IDENTIFICACION(GyC)</vt:lpstr>
      <vt:lpstr>DESCRIPCION</vt:lpstr>
      <vt:lpstr>PROBABILIDAD</vt:lpstr>
      <vt:lpstr> IMPACTO RIESGOS GESTION</vt:lpstr>
      <vt:lpstr> IMPACTO RIESGOS CORRUPCION</vt:lpstr>
      <vt:lpstr>VALORACION RIESGO (1)</vt:lpstr>
      <vt:lpstr>VALORACION RIESGO (2)</vt:lpstr>
      <vt:lpstr>VALORACION RIESGO (3)</vt:lpstr>
      <vt:lpstr>Hoja3</vt:lpstr>
      <vt:lpstr>CONTROLES Y EVALUACION</vt:lpstr>
      <vt:lpstr>SOLIDEZ DE LOS CONTROLES</vt:lpstr>
      <vt:lpstr>MAPA DE RIESGO ADMON</vt:lpstr>
      <vt:lpstr>DESCRIPCION!Títulos_a_imprimir</vt:lpstr>
      <vt:lpstr>'IDENTIFICACION(GyC)'!Títulos_a_imprimir</vt:lpstr>
    </vt:vector>
  </TitlesOfParts>
  <Company>Hewlett-Packard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PLANEACION5</dc:creator>
  <cp:lastModifiedBy>Equipo1</cp:lastModifiedBy>
  <cp:revision/>
  <cp:lastPrinted>2018-11-07T13:36:21Z</cp:lastPrinted>
  <dcterms:created xsi:type="dcterms:W3CDTF">2014-12-30T19:27:19Z</dcterms:created>
  <dcterms:modified xsi:type="dcterms:W3CDTF">2019-02-21T21:45:48Z</dcterms:modified>
</cp:coreProperties>
</file>