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firstSheet="16" activeTab="19"/>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VALORACION RIESGO (5)" sheetId="29" r:id="rId16"/>
    <sheet name="VALORACION RIESGO (6)" sheetId="30" r:id="rId17"/>
    <sheet name="CONTROLES Y EVALUACION" sheetId="3" r:id="rId18"/>
    <sheet name="SOLIDEZ DE LOS CONTROLES" sheetId="26" r:id="rId19"/>
    <sheet name="MAPA DE RIESGO ADMON " sheetId="32" r:id="rId20"/>
  </sheets>
  <definedNames>
    <definedName name="_xlnm._FilterDatabase" localSheetId="17" hidden="1">'CONTROLES Y EVALUACION'!$A$10:$L$10</definedName>
    <definedName name="_xlnm._FilterDatabase" localSheetId="3" hidden="1">'PRIORIZACIÓN DE CAUSA'!$A$9:$T$42</definedName>
    <definedName name="_xlnm._FilterDatabase" localSheetId="18" hidden="1">'SOLIDEZ DE LOS CONTROLES'!$A$10:$H$10</definedName>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3" i="24" l="1"/>
  <c r="S43" i="24"/>
  <c r="H24" i="26" l="1"/>
  <c r="H19" i="26"/>
  <c r="H15" i="26"/>
  <c r="G28" i="26"/>
  <c r="G23" i="26"/>
  <c r="G18" i="26"/>
  <c r="H11" i="26"/>
  <c r="G14" i="26"/>
  <c r="C10" i="32"/>
  <c r="G132" i="3" l="1"/>
  <c r="G133" i="3"/>
  <c r="G134" i="3"/>
  <c r="G135" i="3"/>
  <c r="G136" i="3"/>
  <c r="G137" i="3"/>
  <c r="G138" i="3"/>
  <c r="G143" i="3"/>
  <c r="G144" i="3"/>
  <c r="G145" i="3"/>
  <c r="G146" i="3"/>
  <c r="G147" i="3"/>
  <c r="G148" i="3"/>
  <c r="G149" i="3"/>
  <c r="G139" i="3" l="1"/>
  <c r="H132" i="3" s="1"/>
  <c r="J132" i="3" s="1"/>
  <c r="K132" i="3" s="1"/>
  <c r="G150" i="3"/>
  <c r="H143" i="3" s="1"/>
  <c r="J143" i="3" s="1"/>
  <c r="K143" i="3" s="1"/>
  <c r="E34" i="26"/>
  <c r="E33" i="26"/>
  <c r="E32" i="26"/>
  <c r="E30" i="26"/>
  <c r="E29" i="26"/>
  <c r="E27" i="26"/>
  <c r="E26" i="26"/>
  <c r="E25" i="26"/>
  <c r="E24" i="26"/>
  <c r="E22" i="26"/>
  <c r="E21" i="26"/>
  <c r="E20" i="26"/>
  <c r="D25" i="26"/>
  <c r="E19" i="26"/>
  <c r="E16" i="26"/>
  <c r="E17" i="26"/>
  <c r="E15" i="26"/>
  <c r="E13" i="26"/>
  <c r="E12" i="26"/>
  <c r="E11" i="26"/>
  <c r="C34" i="26"/>
  <c r="C33" i="26"/>
  <c r="C32" i="26"/>
  <c r="C30" i="26"/>
  <c r="C29" i="26"/>
  <c r="C27" i="26"/>
  <c r="C26" i="26"/>
  <c r="C25" i="26"/>
  <c r="C24" i="26"/>
  <c r="C22" i="26"/>
  <c r="C21" i="26"/>
  <c r="C20" i="26"/>
  <c r="C19" i="26"/>
  <c r="C17" i="26"/>
  <c r="C16" i="26"/>
  <c r="C15" i="26"/>
  <c r="C11" i="26"/>
  <c r="C13" i="26"/>
  <c r="C12" i="26"/>
  <c r="F25" i="26" l="1"/>
  <c r="G25" i="26" s="1"/>
  <c r="B31" i="32" l="1"/>
  <c r="B28" i="32"/>
  <c r="B23" i="32"/>
  <c r="D31" i="32"/>
  <c r="D28" i="32"/>
  <c r="D26" i="32"/>
  <c r="D25" i="32"/>
  <c r="D21" i="32"/>
  <c r="D32" i="32"/>
  <c r="D20" i="32"/>
  <c r="E18" i="32"/>
  <c r="B18" i="32"/>
  <c r="D16" i="32"/>
  <c r="D15" i="32"/>
  <c r="D14" i="32"/>
  <c r="B14" i="32"/>
  <c r="D12" i="32"/>
  <c r="D11" i="32"/>
  <c r="D10" i="32"/>
  <c r="B10" i="32"/>
  <c r="G72" i="3" l="1"/>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G215" i="3"/>
  <c r="G214" i="3"/>
  <c r="G213" i="3"/>
  <c r="G212" i="3"/>
  <c r="G211" i="3"/>
  <c r="G210" i="3"/>
  <c r="G209" i="3"/>
  <c r="G204" i="3"/>
  <c r="G203" i="3"/>
  <c r="G202" i="3"/>
  <c r="G201" i="3"/>
  <c r="G200" i="3"/>
  <c r="G199" i="3"/>
  <c r="G198" i="3"/>
  <c r="G51" i="3" l="1"/>
  <c r="H44" i="3" s="1"/>
  <c r="G40" i="3"/>
  <c r="H33" i="3" s="1"/>
  <c r="G29" i="3"/>
  <c r="H22" i="3" s="1"/>
  <c r="G73" i="3"/>
  <c r="H66" i="3" s="1"/>
  <c r="G18" i="3"/>
  <c r="H11" i="3" s="1"/>
  <c r="G62" i="3"/>
  <c r="H55" i="3" s="1"/>
  <c r="G216" i="3"/>
  <c r="H209" i="3" s="1"/>
  <c r="G205" i="3"/>
  <c r="H198" i="3" s="1"/>
  <c r="B9" i="30"/>
  <c r="B9" i="29"/>
  <c r="B9" i="28"/>
  <c r="B9" i="18"/>
  <c r="A34" i="25"/>
  <c r="A11" i="25"/>
  <c r="A14" i="13"/>
  <c r="A12" i="13"/>
  <c r="D19" i="22"/>
  <c r="D18" i="22"/>
  <c r="A10" i="22"/>
  <c r="A11" i="13" s="1"/>
  <c r="B9" i="16" s="1"/>
  <c r="E28" i="22"/>
  <c r="E27" i="22"/>
  <c r="E26" i="22"/>
  <c r="D28" i="22"/>
  <c r="D33" i="32" s="1"/>
  <c r="D27" i="22"/>
  <c r="D26" i="22"/>
  <c r="C26" i="22"/>
  <c r="A26" i="22"/>
  <c r="E25" i="22"/>
  <c r="E24" i="22"/>
  <c r="D25" i="22"/>
  <c r="D29" i="32" s="1"/>
  <c r="D24" i="22"/>
  <c r="C24" i="22"/>
  <c r="A24" i="22"/>
  <c r="E21" i="22"/>
  <c r="E23" i="22"/>
  <c r="E20" i="22"/>
  <c r="D23" i="22"/>
  <c r="D22" i="22"/>
  <c r="D21" i="22"/>
  <c r="D24" i="32" s="1"/>
  <c r="D20" i="22"/>
  <c r="D23" i="32" s="1"/>
  <c r="C20" i="22"/>
  <c r="A20" i="22"/>
  <c r="E18" i="22"/>
  <c r="E17" i="22"/>
  <c r="E16" i="22"/>
  <c r="D17" i="22"/>
  <c r="D19" i="32" s="1"/>
  <c r="D16" i="22"/>
  <c r="D18" i="32" s="1"/>
  <c r="C16" i="22"/>
  <c r="A16" i="22"/>
  <c r="A13" i="13" s="1"/>
  <c r="B9" i="17" s="1"/>
  <c r="D13" i="22"/>
  <c r="E15" i="22"/>
  <c r="E14" i="22"/>
  <c r="E13" i="22"/>
  <c r="D15" i="22"/>
  <c r="D14" i="22"/>
  <c r="C13" i="22"/>
  <c r="A13" i="22"/>
  <c r="E12" i="22"/>
  <c r="E11" i="22"/>
  <c r="E10" i="22"/>
  <c r="D12" i="22"/>
  <c r="D11" i="22"/>
  <c r="D10" i="22"/>
  <c r="C10" i="22"/>
  <c r="J26" i="20"/>
  <c r="J24" i="20"/>
  <c r="J20" i="20"/>
  <c r="J198" i="3" l="1"/>
  <c r="D33" i="26"/>
  <c r="J209" i="3"/>
  <c r="D34" i="26"/>
  <c r="J22" i="3"/>
  <c r="D12" i="26"/>
  <c r="J66" i="3"/>
  <c r="D17" i="26"/>
  <c r="J55" i="3"/>
  <c r="D16" i="26"/>
  <c r="J33" i="3"/>
  <c r="D13" i="26"/>
  <c r="J11" i="3"/>
  <c r="D11" i="26"/>
  <c r="J44" i="3"/>
  <c r="D15" i="26"/>
  <c r="J16" i="20"/>
  <c r="J13" i="20"/>
  <c r="J10" i="20"/>
  <c r="K55" i="3" l="1"/>
  <c r="F16" i="26"/>
  <c r="K209" i="3"/>
  <c r="F34" i="26"/>
  <c r="G34" i="26" s="1"/>
  <c r="K44" i="3"/>
  <c r="F15" i="26"/>
  <c r="K33" i="3"/>
  <c r="F13" i="26"/>
  <c r="K66" i="3"/>
  <c r="F17" i="26"/>
  <c r="K11" i="3"/>
  <c r="F11" i="26"/>
  <c r="K22" i="3"/>
  <c r="F12" i="26"/>
  <c r="K198" i="3"/>
  <c r="F33" i="26"/>
  <c r="G33" i="26" s="1"/>
  <c r="S42" i="24"/>
  <c r="R42" i="24"/>
  <c r="R22" i="24" l="1"/>
  <c r="S22" i="24"/>
  <c r="S21" i="24"/>
  <c r="R21" i="24"/>
  <c r="R33" i="24" l="1"/>
  <c r="S33" i="24"/>
  <c r="R34" i="24"/>
  <c r="S34" i="24"/>
  <c r="R35" i="24"/>
  <c r="S35" i="24"/>
  <c r="R36" i="24"/>
  <c r="S36" i="24"/>
  <c r="R37" i="24"/>
  <c r="S37" i="24"/>
  <c r="R38" i="24"/>
  <c r="S38" i="24"/>
  <c r="R39" i="24"/>
  <c r="S39" i="24"/>
  <c r="R40" i="24"/>
  <c r="S40" i="24"/>
  <c r="R41" i="24"/>
  <c r="S41" i="24"/>
  <c r="R15" i="8" l="1"/>
  <c r="S10" i="24" l="1"/>
  <c r="S11" i="24"/>
  <c r="S12" i="24"/>
  <c r="S13" i="24"/>
  <c r="S14" i="24"/>
  <c r="S15" i="24"/>
  <c r="S16" i="24"/>
  <c r="S17" i="24"/>
  <c r="S18" i="24"/>
  <c r="S19" i="24"/>
  <c r="S20" i="24"/>
  <c r="S23" i="24"/>
  <c r="S24" i="24"/>
  <c r="S25" i="24"/>
  <c r="S26" i="24"/>
  <c r="S27" i="24"/>
  <c r="S28" i="24"/>
  <c r="S29" i="24"/>
  <c r="S30" i="24"/>
  <c r="S31" i="24"/>
  <c r="S32" i="24"/>
  <c r="R32" i="24"/>
  <c r="R31" i="24"/>
  <c r="G12" i="26"/>
  <c r="G13" i="26"/>
  <c r="G15" i="26"/>
  <c r="G17" i="26"/>
  <c r="G16" i="26"/>
  <c r="G11" i="26"/>
  <c r="G193" i="3"/>
  <c r="G192" i="3"/>
  <c r="G191" i="3"/>
  <c r="G190" i="3"/>
  <c r="G189" i="3"/>
  <c r="G188" i="3"/>
  <c r="G187" i="3"/>
  <c r="G182" i="3"/>
  <c r="G181" i="3"/>
  <c r="G180" i="3"/>
  <c r="G179" i="3"/>
  <c r="G178" i="3"/>
  <c r="G177" i="3"/>
  <c r="G176" i="3"/>
  <c r="G171" i="3"/>
  <c r="G170" i="3"/>
  <c r="G169" i="3"/>
  <c r="G168" i="3"/>
  <c r="G167" i="3"/>
  <c r="G166" i="3"/>
  <c r="G165" i="3"/>
  <c r="G160" i="3"/>
  <c r="G159" i="3"/>
  <c r="G158" i="3"/>
  <c r="G157" i="3"/>
  <c r="G156" i="3"/>
  <c r="G155" i="3"/>
  <c r="G154" i="3"/>
  <c r="G127" i="3"/>
  <c r="G126" i="3"/>
  <c r="G125" i="3"/>
  <c r="G124" i="3"/>
  <c r="G123" i="3"/>
  <c r="G122" i="3"/>
  <c r="G121" i="3"/>
  <c r="G116" i="3"/>
  <c r="G115" i="3"/>
  <c r="G114" i="3"/>
  <c r="G113" i="3"/>
  <c r="G112" i="3"/>
  <c r="G111" i="3"/>
  <c r="G110" i="3"/>
  <c r="G105" i="3"/>
  <c r="G104" i="3"/>
  <c r="G103" i="3"/>
  <c r="G102" i="3"/>
  <c r="G101" i="3"/>
  <c r="G100" i="3"/>
  <c r="G99" i="3"/>
  <c r="G94" i="3"/>
  <c r="G93" i="3"/>
  <c r="G92" i="3"/>
  <c r="G91" i="3"/>
  <c r="G90" i="3"/>
  <c r="G89" i="3"/>
  <c r="G88" i="3"/>
  <c r="G83" i="3"/>
  <c r="G82" i="3"/>
  <c r="G81" i="3"/>
  <c r="G80" i="3"/>
  <c r="G79" i="3"/>
  <c r="G78" i="3"/>
  <c r="G77"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00" i="21"/>
  <c r="D76" i="25"/>
  <c r="F57" i="25"/>
  <c r="B146" i="21"/>
  <c r="D122" i="25"/>
  <c r="F103" i="25"/>
  <c r="B123" i="21"/>
  <c r="D99" i="25"/>
  <c r="F80" i="25"/>
  <c r="S21" i="8"/>
  <c r="T21" i="8"/>
  <c r="R21" i="8"/>
  <c r="S20" i="8"/>
  <c r="T20" i="8"/>
  <c r="R20" i="8"/>
  <c r="S19" i="8"/>
  <c r="T19" i="8"/>
  <c r="R19" i="8"/>
  <c r="S18" i="8"/>
  <c r="T18" i="8"/>
  <c r="R18" i="8"/>
  <c r="S17" i="8"/>
  <c r="T17" i="8"/>
  <c r="R17" i="8"/>
  <c r="S16" i="8"/>
  <c r="T16" i="8" s="1"/>
  <c r="R16" i="8"/>
  <c r="S15" i="8"/>
  <c r="T15" i="8" s="1"/>
  <c r="S14" i="8"/>
  <c r="T14" i="8" s="1"/>
  <c r="R14" i="8"/>
  <c r="S13" i="8"/>
  <c r="T13" i="8" s="1"/>
  <c r="R13" i="8"/>
  <c r="S12" i="8"/>
  <c r="T12" i="8" s="1"/>
  <c r="R12" i="8"/>
  <c r="S11" i="8"/>
  <c r="T11" i="8" s="1"/>
  <c r="R11" i="8"/>
  <c r="R30" i="24"/>
  <c r="R29" i="24"/>
  <c r="R28" i="24"/>
  <c r="R27" i="24"/>
  <c r="R26" i="24"/>
  <c r="R25" i="24"/>
  <c r="R24" i="24"/>
  <c r="R23" i="24"/>
  <c r="R20" i="24"/>
  <c r="R19" i="24"/>
  <c r="R18" i="24"/>
  <c r="R17" i="24"/>
  <c r="R16" i="24"/>
  <c r="R15" i="24"/>
  <c r="R14" i="24"/>
  <c r="R13" i="24"/>
  <c r="R12" i="24"/>
  <c r="R11" i="24"/>
  <c r="R10" i="24"/>
  <c r="G95" i="3" l="1"/>
  <c r="H88" i="3" s="1"/>
  <c r="G172" i="3"/>
  <c r="H165" i="3" s="1"/>
  <c r="G106" i="3"/>
  <c r="H99" i="3" s="1"/>
  <c r="G117" i="3"/>
  <c r="H110" i="3" s="1"/>
  <c r="G128" i="3"/>
  <c r="H121" i="3" s="1"/>
  <c r="G161" i="3"/>
  <c r="H154" i="3" s="1"/>
  <c r="G183" i="3"/>
  <c r="H176" i="3" s="1"/>
  <c r="G194" i="3"/>
  <c r="H187" i="3" s="1"/>
  <c r="G84" i="3"/>
  <c r="H77" i="3" s="1"/>
  <c r="B77" i="21"/>
  <c r="D53" i="25" s="1"/>
  <c r="F34" i="25" s="1"/>
  <c r="B54" i="21"/>
  <c r="D30" i="25" s="1"/>
  <c r="F11" i="25" s="1"/>
  <c r="J77" i="3" l="1"/>
  <c r="D19" i="26"/>
  <c r="D26" i="26"/>
  <c r="J165" i="3"/>
  <c r="D29" i="26"/>
  <c r="J154" i="3"/>
  <c r="D27" i="26"/>
  <c r="J187" i="3"/>
  <c r="D32" i="26"/>
  <c r="J121" i="3"/>
  <c r="D24" i="26"/>
  <c r="J88" i="3"/>
  <c r="D20" i="26"/>
  <c r="J99" i="3"/>
  <c r="D21" i="26"/>
  <c r="J176" i="3"/>
  <c r="D30" i="26"/>
  <c r="J110" i="3"/>
  <c r="D22" i="26"/>
  <c r="K110" i="3" l="1"/>
  <c r="F22" i="26"/>
  <c r="G22" i="26" s="1"/>
  <c r="K121" i="3"/>
  <c r="F24" i="26"/>
  <c r="G24" i="26" s="1"/>
  <c r="F26" i="26"/>
  <c r="G26" i="26" s="1"/>
  <c r="K176" i="3"/>
  <c r="F30" i="26"/>
  <c r="G30" i="26" s="1"/>
  <c r="K99" i="3"/>
  <c r="F21" i="26"/>
  <c r="G21" i="26" s="1"/>
  <c r="K154" i="3"/>
  <c r="F27" i="26"/>
  <c r="G27" i="26" s="1"/>
  <c r="K88" i="3"/>
  <c r="F20" i="26"/>
  <c r="G20" i="26" s="1"/>
  <c r="K187" i="3"/>
  <c r="F32" i="26"/>
  <c r="G32" i="26" s="1"/>
  <c r="G35" i="26" s="1"/>
  <c r="H32" i="26" s="1"/>
  <c r="K165" i="3"/>
  <c r="F29" i="26"/>
  <c r="G29" i="26" s="1"/>
  <c r="K77" i="3"/>
  <c r="F19" i="26"/>
  <c r="G19" i="26" s="1"/>
  <c r="G31" i="26" l="1"/>
  <c r="H29" i="26" s="1"/>
</calcChain>
</file>

<file path=xl/sharedStrings.xml><?xml version="1.0" encoding="utf-8"?>
<sst xmlns="http://schemas.openxmlformats.org/spreadsheetml/2006/main" count="1829" uniqueCount="529">
  <si>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</si>
  <si>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</si>
  <si>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</si>
  <si>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</si>
  <si>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</si>
  <si>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</si>
  <si>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</si>
  <si>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</si>
  <si>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</si>
  <si>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</si>
  <si>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</si>
  <si>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</si>
  <si>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</si>
  <si>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Comunicación entre los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</si>
  <si>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</si>
  <si>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</si>
  <si>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</si>
  <si>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</si>
  <si>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</si>
  <si>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</si>
  <si>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</si>
  <si>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</si>
  <si>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</si>
  <si>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</si>
  <si>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</si>
  <si>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</si>
  <si>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</si>
  <si>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</si>
  <si>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</si>
  <si>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</si>
  <si>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</si>
  <si>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</si>
  <si>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</si>
  <si>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</si>
  <si>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</si>
  <si>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</si>
  <si>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</si>
  <si>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</si>
  <si>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</si>
  <si>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</si>
  <si>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</si>
  <si>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</si>
  <si>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</si>
  <si>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</si>
  <si>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</si>
  <si>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</si>
  <si>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</si>
  <si>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</si>
  <si>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</si>
  <si>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</si>
  <si>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</si>
  <si>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</si>
  <si>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</si>
  <si>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</si>
  <si>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</si>
  <si>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</si>
  <si>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</si>
  <si>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</si>
  <si>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</si>
  <si>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</si>
  <si>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</si>
  <si>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</si>
  <si>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</si>
  <si>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</si>
  <si>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</si>
  <si>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</si>
  <si>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</si>
  <si>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</si>
  <si>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</si>
  <si>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</si>
  <si>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</si>
  <si>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</si>
  <si>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</si>
  <si>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</si>
  <si>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</si>
  <si>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</si>
  <si>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</si>
  <si>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</si>
  <si>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</si>
  <si>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</si>
  <si>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</si>
  <si>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</si>
  <si>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</si>
  <si>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</si>
  <si>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</si>
  <si>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</si>
  <si>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</si>
  <si>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FORMATO:DETERMINACION  DE LA PROBABILIDAD</t>
  </si>
  <si>
    <t>DETERMINACION DE LA PROBABILIDAD</t>
  </si>
  <si>
    <t>PRIORIZACION DE LA PROBABILIDAD
(Califique de 1 a 5 , de acuerdo con la tabla de criterios</t>
  </si>
  <si>
    <t>Nivel</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</si>
  <si>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</si>
  <si>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</si>
  <si>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</si>
  <si>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</si>
  <si>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</si>
  <si>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</si>
  <si>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</si>
  <si>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</si>
  <si>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</si>
  <si>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</si>
  <si>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</si>
  <si>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</si>
  <si>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</si>
  <si>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</si>
  <si>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</si>
  <si>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</si>
  <si>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</si>
  <si>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</si>
  <si>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</si>
  <si>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</si>
  <si>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</si>
  <si>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</si>
  <si>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</si>
  <si>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</si>
  <si>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</si>
  <si>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</si>
  <si>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</si>
  <si>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</si>
  <si>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</si>
  <si>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</si>
  <si>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</si>
  <si>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</si>
  <si>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</si>
  <si>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</si>
  <si>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</si>
  <si>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</si>
  <si>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</si>
  <si>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</si>
  <si>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</si>
  <si>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</si>
  <si>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</si>
  <si>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</si>
  <si>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</si>
  <si>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</si>
  <si>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</si>
  <si>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</si>
  <si>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</si>
  <si>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</si>
  <si>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</si>
  <si>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</si>
  <si>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</si>
  <si>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</si>
  <si>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</si>
  <si>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</si>
  <si>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</si>
  <si>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</si>
  <si>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</si>
  <si>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</si>
  <si>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</si>
  <si>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</si>
  <si>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</si>
  <si>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</si>
  <si>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</si>
  <si>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</si>
  <si>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</si>
  <si>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</si>
  <si>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</si>
  <si>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</si>
  <si>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</si>
  <si>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</si>
  <si>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</si>
  <si>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</si>
  <si>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</si>
  <si>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</si>
  <si>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</si>
  <si>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</si>
  <si>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</si>
  <si>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</si>
  <si>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</si>
  <si>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</si>
  <si>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</si>
  <si>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</si>
  <si>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</si>
  <si>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</si>
  <si>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</si>
  <si>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</si>
  <si>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</si>
  <si>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</si>
  <si>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</si>
  <si>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</si>
  <si>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</si>
  <si>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</si>
  <si>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</si>
  <si>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</si>
  <si>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</si>
  <si>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</si>
  <si>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</si>
  <si>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</si>
  <si>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</si>
  <si>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</si>
  <si>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</si>
  <si>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</si>
  <si>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</si>
  <si>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</si>
  <si>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</si>
  <si>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</si>
  <si>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</si>
  <si>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</si>
  <si>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</si>
  <si>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</si>
  <si>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</si>
  <si>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</si>
  <si>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</si>
  <si>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</si>
  <si>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</si>
  <si>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</si>
  <si>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</si>
  <si>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</si>
  <si>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</si>
  <si>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</si>
  <si>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</si>
  <si>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</si>
  <si>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</si>
  <si>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</si>
  <si>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</si>
  <si>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</si>
  <si>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</si>
  <si>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</si>
  <si>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</si>
  <si>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</si>
  <si>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</si>
  <si>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</si>
  <si>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</si>
  <si>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</si>
  <si>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</si>
  <si>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</si>
  <si>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</si>
  <si>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</si>
  <si>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</si>
  <si>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</si>
  <si>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</si>
  <si>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</si>
  <si>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</si>
  <si>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</si>
  <si>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</si>
  <si>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</si>
  <si>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</si>
  <si>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</si>
  <si>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</si>
  <si>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</si>
  <si>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</si>
  <si>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</si>
  <si>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</si>
  <si>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</si>
  <si>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</si>
  <si>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</si>
  <si>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</si>
  <si>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</si>
  <si>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</si>
  <si>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</si>
  <si>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</si>
  <si>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</si>
  <si>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</si>
  <si>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</si>
  <si>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</si>
  <si>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</si>
  <si>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</si>
  <si>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</si>
  <si>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</si>
  <si>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REDUCIR</t>
  </si>
  <si>
    <t>DESCRIPCION DEL CONTROL  -  Plan Anual de Auditoría</t>
  </si>
  <si>
    <t>Legales y Reglamentarios</t>
  </si>
  <si>
    <t>Constantes cambios normativos (leyes, decretos, acuerdos)</t>
  </si>
  <si>
    <t>Procedimientos Asociados</t>
  </si>
  <si>
    <t>Falta de Presupuesto para cumplir con el correcto funcionamiento de los procesos de la entidad y metas del plan de desarrollo</t>
  </si>
  <si>
    <t>Ambientales</t>
  </si>
  <si>
    <t>Procesos</t>
  </si>
  <si>
    <t>Sociales</t>
  </si>
  <si>
    <t>Eventos naturales</t>
  </si>
  <si>
    <t>Altas temperaturas o calor</t>
  </si>
  <si>
    <t xml:space="preserve">Fallas producidas por el proveedor del servicio de internet.  </t>
  </si>
  <si>
    <t>Resistencia al cambio</t>
  </si>
  <si>
    <t>Mala utilización de los recursos físicos y tecnológicos por parte de los usuarios internos</t>
  </si>
  <si>
    <t>El personal no tiene apropiadas las políticas de seguridad física y tecnológica</t>
  </si>
  <si>
    <t>Proceso contractual (demora en los tiempo de respuesta)</t>
  </si>
  <si>
    <t xml:space="preserve">Deficiente control de los equipos de medición </t>
  </si>
  <si>
    <t>Infraestructura</t>
  </si>
  <si>
    <t xml:space="preserve">Financiero: </t>
  </si>
  <si>
    <t>Pago de arrendamiento para diferentes sedes de la Administración</t>
  </si>
  <si>
    <t>Identificación parcial de los predios de propiedad del Municipio</t>
  </si>
  <si>
    <t>Pago inoportuno de los servicios públicos</t>
  </si>
  <si>
    <t>Orden Público</t>
  </si>
  <si>
    <t>Personal</t>
  </si>
  <si>
    <t>GESTIÓN DE RECURSOS FISICOS E INFRAESTRUCTURA TECNOLOGICA</t>
  </si>
  <si>
    <t xml:space="preserve">Personal de planta insuficiente O sin las competencias necesarias para el proceso
</t>
  </si>
  <si>
    <t xml:space="preserve">Personal de planta insuficiente o sin las competencias necesarias para el proceso
</t>
  </si>
  <si>
    <t>Responsables del Proceso</t>
  </si>
  <si>
    <t>Presiones externas o de un superior jerárquico, omisión de las políticas para el uso adecuado de los bienes.</t>
  </si>
  <si>
    <t>Personal sin vinculación laboral directa  manejando procesos críticos</t>
  </si>
  <si>
    <t xml:space="preserve">1. Personal de planta insuficiente o sin las competencias necesarias para el proceso
</t>
  </si>
  <si>
    <t>1. Transición del protocolo IPV4 al IPV6</t>
  </si>
  <si>
    <t>2. Excelente ubicación geográfica del municipio</t>
  </si>
  <si>
    <t>3. Capacitación en Gobierno Digital orientada por el Ministerio de las TIC</t>
  </si>
  <si>
    <t>6. Concursos de Carrera Administrativa por la CNSC</t>
  </si>
  <si>
    <t>7. Equipo de Respuesta a Incidentes de Seguridad Informática de la Policía Nacional CSIRT-PONAL</t>
  </si>
  <si>
    <t xml:space="preserve">9, Normatividad para implementar el Modelo integral de planeación y gestión </t>
  </si>
  <si>
    <t>10. Normas Técnicas de Calidad</t>
  </si>
  <si>
    <t>4. Aplicación de las NIC</t>
  </si>
  <si>
    <t>1. Desarrollo de Soluciones tecnológicas propias</t>
  </si>
  <si>
    <t>5. Software de Gestión (PISAMI) licenciado (Derechos de autor)</t>
  </si>
  <si>
    <t xml:space="preserve">7. vigilancia en todas las sedes de la Administración Municipal para salvaguardar los bienes  muebles </t>
  </si>
  <si>
    <t>2. Meta del Plan de Desarrollo para renovar la planta tecnológica de la administración en un 100% la obsolescencia de equipos de cómputo</t>
  </si>
  <si>
    <t>3. Uso de plataforma tecnológica para el control de los inventarios</t>
  </si>
  <si>
    <t xml:space="preserve">11. Innovación en Lenguajes de programación </t>
  </si>
  <si>
    <t>4. Actualización del inventario incluyendo la fase de identificación, registro, actualización, valorización y automatización del proceso.</t>
  </si>
  <si>
    <t>5. Herramientas de seguridad digital disponibles en el mercado</t>
  </si>
  <si>
    <r>
      <rPr>
        <b/>
        <sz val="11"/>
        <color theme="1"/>
        <rFont val="Arial"/>
        <family val="2"/>
      </rPr>
      <t>F</t>
    </r>
    <r>
      <rPr>
        <sz val="11"/>
        <color theme="1"/>
        <rFont val="Arial"/>
        <family val="2"/>
      </rPr>
      <t xml:space="preserve">2,3,5 </t>
    </r>
    <r>
      <rPr>
        <b/>
        <sz val="11"/>
        <color theme="1"/>
        <rFont val="Arial"/>
        <family val="2"/>
      </rPr>
      <t>O</t>
    </r>
    <r>
      <rPr>
        <sz val="11"/>
        <color theme="1"/>
        <rFont val="Arial"/>
        <family val="2"/>
      </rPr>
      <t>9. Aplicar la política de Gobierno Digital ,  Tic para el estado</t>
    </r>
  </si>
  <si>
    <r>
      <rPr>
        <b/>
        <sz val="11"/>
        <color theme="1"/>
        <rFont val="Arial"/>
        <family val="2"/>
      </rPr>
      <t>F</t>
    </r>
    <r>
      <rPr>
        <sz val="11"/>
        <color theme="1"/>
        <rFont val="Arial"/>
        <family val="2"/>
      </rPr>
      <t xml:space="preserve">4 </t>
    </r>
    <r>
      <rPr>
        <b/>
        <sz val="11"/>
        <color theme="1"/>
        <rFont val="Arial"/>
        <family val="2"/>
      </rPr>
      <t>O</t>
    </r>
    <r>
      <rPr>
        <sz val="11"/>
        <color theme="1"/>
        <rFont val="Arial"/>
        <family val="2"/>
      </rPr>
      <t>4. Aplicar las políticas operativas de las NIC en relación con los inventarios</t>
    </r>
  </si>
  <si>
    <r>
      <rPr>
        <b/>
        <sz val="11"/>
        <color theme="1"/>
        <rFont val="Arial"/>
        <family val="2"/>
      </rPr>
      <t>F</t>
    </r>
    <r>
      <rPr>
        <sz val="11"/>
        <color theme="1"/>
        <rFont val="Arial"/>
        <family val="2"/>
      </rPr>
      <t xml:space="preserve">1,5 </t>
    </r>
    <r>
      <rPr>
        <b/>
        <sz val="11"/>
        <color theme="1"/>
        <rFont val="Arial"/>
        <family val="2"/>
      </rPr>
      <t>A</t>
    </r>
    <r>
      <rPr>
        <sz val="11"/>
        <color theme="1"/>
        <rFont val="Arial"/>
        <family val="2"/>
      </rPr>
      <t>4. Continuar el Desarrollo del Sistema Integrado de la Alcaldía de Ibagué, incorporando nuevos lenguajes de programación robustos, modernos y escalables</t>
    </r>
  </si>
  <si>
    <t>8. Política de Modernización del Estado -Reorganización Administrativa</t>
  </si>
  <si>
    <t>6, Póliza de Seguro para la totalidad de los muebles de la Administración Municipal y control de las fechas de vencimiento</t>
  </si>
  <si>
    <r>
      <rPr>
        <b/>
        <sz val="11"/>
        <color theme="1"/>
        <rFont val="Arial"/>
        <family val="2"/>
      </rPr>
      <t>F</t>
    </r>
    <r>
      <rPr>
        <sz val="11"/>
        <color theme="1"/>
        <rFont val="Arial"/>
        <family val="2"/>
      </rPr>
      <t xml:space="preserve">7,6 </t>
    </r>
    <r>
      <rPr>
        <b/>
        <sz val="11"/>
        <color theme="1"/>
        <rFont val="Arial"/>
        <family val="2"/>
      </rPr>
      <t>O</t>
    </r>
    <r>
      <rPr>
        <sz val="11"/>
        <color theme="1"/>
        <rFont val="Arial"/>
        <family val="2"/>
      </rPr>
      <t>9 . Aplicar la política de MIPG gestión presupuestal y eficiencia del gasto público, asignando los recursos necesarios para el aseguramiento y protección  de los bienes de propiedad de la Alcaldía de Ibagué y  de funcionarios.</t>
    </r>
  </si>
  <si>
    <t>4. Falta de Presupuesto para cumplir con el correcto funcionamiento de los procesos de la entidad y metas del plan de desarrollo</t>
  </si>
  <si>
    <t>5 Pago de arrendamiento para diferentes sedes de la Administración</t>
  </si>
  <si>
    <t xml:space="preserve">8. Deficiente control de los equipos de medición </t>
  </si>
  <si>
    <t>1, Resistencia al cambio</t>
  </si>
  <si>
    <r>
      <rPr>
        <b/>
        <sz val="11"/>
        <rFont val="Arial"/>
        <family val="2"/>
      </rPr>
      <t>D6</t>
    </r>
    <r>
      <rPr>
        <sz val="11"/>
        <rFont val="Arial"/>
        <family val="2"/>
      </rPr>
      <t xml:space="preserve"> </t>
    </r>
    <r>
      <rPr>
        <b/>
        <sz val="11"/>
        <rFont val="Arial"/>
        <family val="2"/>
      </rPr>
      <t>A</t>
    </r>
    <r>
      <rPr>
        <sz val="11"/>
        <rFont val="Arial"/>
        <family val="2"/>
      </rPr>
      <t>4. Adquirir recurso tecnológico que resuelva las necesidades técnicas y garantice mayor productividad y eficiencia en los procesos.</t>
    </r>
  </si>
  <si>
    <t>5 Proceso contractual (demora en los tiempo de respuesta)</t>
  </si>
  <si>
    <t>7 Presiones externas o de un superior jerárquico, omisión de las políticas para el uso adecuado de los bienes.</t>
  </si>
  <si>
    <r>
      <rPr>
        <b/>
        <sz val="11"/>
        <color theme="1"/>
        <rFont val="Arial"/>
        <family val="2"/>
      </rPr>
      <t>D3</t>
    </r>
    <r>
      <rPr>
        <sz val="11"/>
        <color theme="1"/>
        <rFont val="Arial"/>
        <family val="2"/>
      </rPr>
      <t xml:space="preserve">, </t>
    </r>
    <r>
      <rPr>
        <b/>
        <sz val="11"/>
        <color theme="1"/>
        <rFont val="Arial"/>
        <family val="2"/>
      </rPr>
      <t>A</t>
    </r>
    <r>
      <rPr>
        <sz val="11"/>
        <color theme="1"/>
        <rFont val="Arial"/>
        <family val="2"/>
      </rPr>
      <t xml:space="preserve">3. Aplicar el Plan de Comunicación del Modelo de Privacidad y Seguridad de la Información, para divulgar las políticas de seguridad </t>
    </r>
  </si>
  <si>
    <r>
      <rPr>
        <b/>
        <sz val="11"/>
        <rFont val="Arial"/>
        <family val="2"/>
      </rPr>
      <t>D</t>
    </r>
    <r>
      <rPr>
        <sz val="11"/>
        <rFont val="Arial"/>
        <family val="2"/>
      </rPr>
      <t xml:space="preserve">1 </t>
    </r>
    <r>
      <rPr>
        <b/>
        <sz val="11"/>
        <rFont val="Arial"/>
        <family val="2"/>
      </rPr>
      <t>A</t>
    </r>
    <r>
      <rPr>
        <sz val="11"/>
        <rFont val="Arial"/>
        <family val="2"/>
      </rPr>
      <t>1. Ejecutar el PIC en los proyectos de aprendizaje del SER y del SABER</t>
    </r>
  </si>
  <si>
    <r>
      <rPr>
        <b/>
        <sz val="11"/>
        <color theme="1"/>
        <rFont val="Arial"/>
        <family val="2"/>
      </rPr>
      <t>F</t>
    </r>
    <r>
      <rPr>
        <sz val="11"/>
        <color theme="1"/>
        <rFont val="Arial"/>
        <family val="2"/>
      </rPr>
      <t xml:space="preserve">2 </t>
    </r>
    <r>
      <rPr>
        <b/>
        <sz val="11"/>
        <color theme="1"/>
        <rFont val="Arial"/>
        <family val="2"/>
      </rPr>
      <t>A</t>
    </r>
    <r>
      <rPr>
        <sz val="11"/>
        <color theme="1"/>
        <rFont val="Arial"/>
        <family val="2"/>
      </rPr>
      <t>4. Asignar Presupuesto para actualizar el recurso tecnológico en cumplimiento de la meta del plan de Desarrollo, de conformidad con las nuevas tecnologías del mercado.</t>
    </r>
  </si>
  <si>
    <t>Suspensión de los servicios de vigilancia, aseo y públicos</t>
  </si>
  <si>
    <t>Adquisición de tecnología de información no acorde con la necesidad</t>
  </si>
  <si>
    <t>Pérdida de los activos</t>
  </si>
  <si>
    <t>Demandas por Incumplimiento de acuerdos sindicales</t>
  </si>
  <si>
    <t xml:space="preserve">Sanciones fiscales y disciplinarias por falta de amparo en los bienes del estado </t>
  </si>
  <si>
    <t xml:space="preserve">Cuando se vencen las pólizas </t>
  </si>
  <si>
    <t>Personal de planta insuficiente o sin las competencias necesarias para el proceso</t>
  </si>
  <si>
    <t xml:space="preserve">Sanciones fiscales y disciplinarias por falta de vigilancia y custodia en los bienes del estado </t>
  </si>
  <si>
    <t>En las fechas de vencimiento de las facturas</t>
  </si>
  <si>
    <t>Interrupción total o parcial de los procesos</t>
  </si>
  <si>
    <t>Inoportunidad en la adquisición de los servicios o en el pago de los mismos.</t>
  </si>
  <si>
    <t>Demora en los pagos de las cuentas</t>
  </si>
  <si>
    <t>8, Demora en los pagos de las cuentas</t>
  </si>
  <si>
    <t>Interrupción total o parcial de los procesos, mala imagen</t>
  </si>
  <si>
    <t>Perdida o daño de los bienes y recurso tecnológico</t>
  </si>
  <si>
    <t>Indisponibilidad  de bienes  y recurso tecnológico para el funcionamiento de los procesos</t>
  </si>
  <si>
    <t xml:space="preserve">Desbordamiento de la capacidad física de las instalaciones de propiedad de la Alcaldía </t>
  </si>
  <si>
    <t>Cuando se presentan eventos naturales, fallas del fluido eléctrico o por factores biológicos</t>
  </si>
  <si>
    <t>Detrimento, Investigaciones y sanciones</t>
  </si>
  <si>
    <t>Perdida de información</t>
  </si>
  <si>
    <t>Incompatibilidad del recurso tecnológico</t>
  </si>
  <si>
    <t>9. El personal no tiene apropiadas las políticas de seguridad física y tecnológica</t>
  </si>
  <si>
    <r>
      <t>D</t>
    </r>
    <r>
      <rPr>
        <sz val="11"/>
        <color theme="1"/>
        <rFont val="Calibri"/>
        <family val="2"/>
        <scheme val="minor"/>
      </rPr>
      <t>1</t>
    </r>
    <r>
      <rPr>
        <b/>
        <sz val="11"/>
        <color theme="1"/>
        <rFont val="Calibri"/>
        <family val="2"/>
        <scheme val="minor"/>
      </rPr>
      <t>,</t>
    </r>
    <r>
      <rPr>
        <sz val="11"/>
        <color theme="1"/>
        <rFont val="Calibri"/>
        <family val="2"/>
        <scheme val="minor"/>
      </rPr>
      <t>2</t>
    </r>
    <r>
      <rPr>
        <b/>
        <sz val="11"/>
        <color theme="1"/>
        <rFont val="Calibri"/>
        <family val="2"/>
        <scheme val="minor"/>
      </rPr>
      <t xml:space="preserve"> A</t>
    </r>
    <r>
      <rPr>
        <sz val="11"/>
        <color theme="1"/>
        <rFont val="Calibri"/>
        <family val="2"/>
        <scheme val="minor"/>
      </rPr>
      <t>9</t>
    </r>
    <r>
      <rPr>
        <b/>
        <sz val="11"/>
        <color theme="1"/>
        <rFont val="Calibri"/>
        <family val="2"/>
        <scheme val="minor"/>
      </rPr>
      <t xml:space="preserve"> </t>
    </r>
    <r>
      <rPr>
        <sz val="11"/>
        <color theme="1"/>
        <rFont val="Calibri"/>
        <family val="2"/>
        <scheme val="minor"/>
      </rPr>
      <t>Aplicar el plan de comunicación del Modelo de Seguridad y Privacidad de la información e incluir la temática en la inducción y reinducción del personal.</t>
    </r>
  </si>
  <si>
    <t>8, Políticas de seguridad de la Información adoptadas</t>
  </si>
  <si>
    <r>
      <rPr>
        <b/>
        <sz val="11"/>
        <color theme="1"/>
        <rFont val="Arial"/>
        <family val="2"/>
      </rPr>
      <t>F</t>
    </r>
    <r>
      <rPr>
        <sz val="11"/>
        <color theme="1"/>
        <rFont val="Arial"/>
        <family val="2"/>
      </rPr>
      <t xml:space="preserve">8 </t>
    </r>
    <r>
      <rPr>
        <b/>
        <sz val="11"/>
        <color theme="1"/>
        <rFont val="Arial"/>
        <family val="2"/>
      </rPr>
      <t>A</t>
    </r>
    <r>
      <rPr>
        <sz val="11"/>
        <color theme="1"/>
        <rFont val="Arial"/>
        <family val="2"/>
      </rPr>
      <t>9 Aplicar el plan de comunicación del Modelo de Seguridad y Privacidad de la información e incluir la temática en la inducción y reinducción del personal.</t>
    </r>
  </si>
  <si>
    <t>Cuando se adquiere recurso tecnológico sin el aval técnico del grupo de informática</t>
  </si>
  <si>
    <t>Perdida de oportunidades en la adquisición de equipos frente al mercado (descuentos, valores agregados)</t>
  </si>
  <si>
    <t xml:space="preserve">Equipos sin respaldo, sin las condiciones mínimas exigidas , licencias de utilitarios no aplicados a la entidad, sobrecostos, </t>
  </si>
  <si>
    <t xml:space="preserve">Subutilización de tecnologías de información. </t>
  </si>
  <si>
    <t>Peculado por uso o por aplicación oficial diferente de los bienes del municipio.</t>
  </si>
  <si>
    <t xml:space="preserve">Perdida, daño o deterioro de bienes, </t>
  </si>
  <si>
    <t>Sanciones legales, detrimento</t>
  </si>
  <si>
    <t>Cuando se celebran contratos para la compra de bienes, con fondos de destinación específica que no corresponde y cuando se hace uso de los bienes para beneficio propio</t>
  </si>
  <si>
    <t>Uso inadecuado de los bienes de la Entidad, omitiendo las políticas operativas, para beneficio propio o de un tercero</t>
  </si>
  <si>
    <t>Extralimitación de las competencias, manipulando información  para beneficio propio o de un tercero</t>
  </si>
  <si>
    <t>Mala imagen institucional</t>
  </si>
  <si>
    <t xml:space="preserve">Investigaciones, sanciones, </t>
  </si>
  <si>
    <t>Detrimento</t>
  </si>
  <si>
    <t>Modificar las bases de datos o  adulterar documentos</t>
  </si>
  <si>
    <t xml:space="preserve">En cualquier etapa del proceso, siempre y cuando se tenga acceso a la información </t>
  </si>
  <si>
    <r>
      <t xml:space="preserve">PROCESO: </t>
    </r>
    <r>
      <rPr>
        <sz val="12"/>
        <color theme="1"/>
        <rFont val="Arial"/>
        <family val="2"/>
      </rPr>
      <t>GESTIÓN DE RECURSOS FISICOS E INFRAESTRUCTURA TECNOLOGICA</t>
    </r>
  </si>
  <si>
    <t>La falta de oportunidad en la contratación de las pólizas de seguros o la falta de recursos presupuestales, ocasiona que  los bienes de la Alcaldía de Ibagué, queden sin amparo, con repercusiones de tipo fiscal, administrativo y disciplinario.</t>
  </si>
  <si>
    <t>La falta de oportunidad en la contratación de los servicios públicos, vigilancia y aseo, genera interrupción o retraso en los procesos, ocasionando inconformismo en el ciudadano y repercusiones de tipo fiscal, administrativo y disciplinario.</t>
  </si>
  <si>
    <t>Las condiciones de las instalaciones eléctricas, infraestructura física y la falta de apropiación de las políticas de seguridad de la información relacionadas con el manejo del  hardware, puede ocasionar perdida total o parcial de los bienes físicos y tenológicos, ocasionando retraso o interrupción de los procesos, pérdida de información y repercusiones de tipo fiscal y disciplinario</t>
  </si>
  <si>
    <t>Compra de equipos y software sin el suficiente respaldo de garantía y sin cumplir los estándares técnicos recomendados por el Grupo de informática de la Administración Central, generando subutilización de los recursos y detrimento.</t>
  </si>
  <si>
    <t>Utilización de los bienes del Municipio para fines diferentes al desarrollo de los procesos de la Entidad, en beneficio propio o de un tercero</t>
  </si>
  <si>
    <t>x</t>
  </si>
  <si>
    <t>R1-C1</t>
  </si>
  <si>
    <t>R1-C2</t>
  </si>
  <si>
    <t>Catastrofico</t>
  </si>
  <si>
    <t>Extrema</t>
  </si>
  <si>
    <t>Alta</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</si>
  <si>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</si>
  <si>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ALCALDÍA DE IBAGUÉ</t>
  </si>
  <si>
    <t>R3-C2</t>
  </si>
  <si>
    <t>R3-C3</t>
  </si>
  <si>
    <t>R1-C3</t>
  </si>
  <si>
    <t>R2-C1</t>
  </si>
  <si>
    <t>R2-C2</t>
  </si>
  <si>
    <t>R2-C3</t>
  </si>
  <si>
    <t>R3-C1</t>
  </si>
  <si>
    <t>R3-C4</t>
  </si>
  <si>
    <t>R4-C1</t>
  </si>
  <si>
    <t>R4-C2</t>
  </si>
  <si>
    <t>R4-C3</t>
  </si>
  <si>
    <t>R4-C4</t>
  </si>
  <si>
    <t>R5-C1</t>
  </si>
  <si>
    <t>R5-C2</t>
  </si>
  <si>
    <t>R6-C1</t>
  </si>
  <si>
    <t>R6-C2</t>
  </si>
  <si>
    <t>R6-C3</t>
  </si>
  <si>
    <t>Los Administradores de los sistemas de información, trimestralmente verifican los privilegios de los usuarios autorizados, con el propósito de garantizar el cumplimiento de la política de seguridad de la información, relacionada con el control de accesos. Si se identifican usuarios no autorizados o con exceso de privilegios, se procede al bloqueo y retiro de permisos. Estas actuaciones quedan registradas en el log de auditoría y en informes.</t>
  </si>
  <si>
    <t>El personal de la Dirección de Contratación cada vez que revisen las minutas de los contratos, verifican que se encuentren obligaciones relacionadas con el cumplimiento de la política de confidencialidad , la cual se encuentra contenida en las políticas de seguridad de la información y política de tratamiento y protección de datos personales . Cuando se detecte la ausencia de estas obligaciones en la minuta del contrato, se devuelve a la unidad Administrativa ejecutora para que se realice los ajustes respectivos. Se evidencia en la minuta del contrato.</t>
  </si>
  <si>
    <t>Director de Oficina</t>
  </si>
  <si>
    <t>Moderada</t>
  </si>
  <si>
    <t>baja</t>
  </si>
  <si>
    <t>D4 A9 Aplicar la política de MIPG gestión presupuestal y eficiencia del gasto público, asignando recursos para la adquisición de recurso tecnológico y de bienes y servicios que suplan las necesidades de la Entidad y su aseguramiento</t>
  </si>
  <si>
    <r>
      <rPr>
        <b/>
        <sz val="11"/>
        <color theme="1"/>
        <rFont val="Arial"/>
        <family val="2"/>
      </rPr>
      <t>F</t>
    </r>
    <r>
      <rPr>
        <sz val="11"/>
        <color theme="1"/>
        <rFont val="Arial"/>
        <family val="2"/>
      </rPr>
      <t xml:space="preserve">6,7 </t>
    </r>
    <r>
      <rPr>
        <b/>
        <sz val="11"/>
        <color theme="1"/>
        <rFont val="Arial"/>
        <family val="2"/>
      </rPr>
      <t xml:space="preserve">A5, </t>
    </r>
    <r>
      <rPr>
        <sz val="11"/>
        <color theme="1"/>
        <rFont val="Arial"/>
        <family val="2"/>
      </rPr>
      <t>8. Planear los procesos contractuales y los pagos para garantizar la oportunidad en la adquisición de los bienes y servicios y su aseguramiento</t>
    </r>
  </si>
  <si>
    <t>F6, A5. Planear los procesos contractuales y los pagos para garantizar la oportunidad en la adquisición de los bienes y servicios y su aseguramiento</t>
  </si>
  <si>
    <r>
      <rPr>
        <b/>
        <sz val="10"/>
        <color theme="1"/>
        <rFont val="Arial"/>
        <family val="2"/>
      </rPr>
      <t>PROCESO:</t>
    </r>
    <r>
      <rPr>
        <sz val="10"/>
        <color theme="1"/>
        <rFont val="Arial"/>
        <family val="2"/>
      </rPr>
      <t xml:space="preserve"> GESTIÓN DE RECURSOS FISICOS E INFRAESTRUCTURA TECNOLOGICA         
                                                                                                                                                                                                                                                                                                                                                                                                                             </t>
    </r>
    <r>
      <rPr>
        <b/>
        <sz val="10"/>
        <color theme="1"/>
        <rFont val="Arial"/>
        <family val="2"/>
      </rPr>
      <t xml:space="preserve">OBJETIVO: </t>
    </r>
    <r>
      <rPr>
        <sz val="10"/>
        <color theme="1"/>
        <rFont val="Arial"/>
        <family val="2"/>
      </rPr>
      <t>Brindar con oportunidad, eficiencia y eficacia  apoyo logístico a la Administración Central, mediante la adquisición y mantenimiento de los bienes, servicios y recursos tecnologicos con el 100% del presupuesto asignado, contribuyendo a   la gestión de los procesos y al logro de los objetivos institucionales</t>
    </r>
  </si>
  <si>
    <t>9, Sistema de información PISAMI- Central de Cuentas en producción</t>
  </si>
  <si>
    <t>F9 A8 Realizar seguimiento a los pagos por medio de la plataforma PISAMI, para efectuar acciones que culminen el proceso de pago oportunamente.</t>
  </si>
  <si>
    <r>
      <rPr>
        <b/>
        <sz val="11"/>
        <color theme="1"/>
        <rFont val="Calibri"/>
        <family val="2"/>
        <scheme val="minor"/>
      </rPr>
      <t>D</t>
    </r>
    <r>
      <rPr>
        <sz val="11"/>
        <color theme="1"/>
        <rFont val="Calibri"/>
        <family val="2"/>
        <scheme val="minor"/>
      </rPr>
      <t>10</t>
    </r>
    <r>
      <rPr>
        <b/>
        <sz val="11"/>
        <color theme="1"/>
        <rFont val="Calibri"/>
        <family val="2"/>
        <scheme val="minor"/>
      </rPr>
      <t xml:space="preserve"> O</t>
    </r>
    <r>
      <rPr>
        <sz val="11"/>
        <color theme="1"/>
        <rFont val="Calibri"/>
        <family val="2"/>
        <scheme val="minor"/>
      </rPr>
      <t>10 Ejecutar el plan de mantenimiento de la red eléctrica y efectuar seguimiento cuatrimestral</t>
    </r>
  </si>
  <si>
    <t>D10 O10 Ejecutar el plan de mantenimiento de la red eléctrica y efectuar seguimiento cuatrimestral</t>
  </si>
  <si>
    <t>F8 A9 Aplicar el plan de comunicación del Modelo de Seguridad y Privacidad de la información e incluir la temática en la inducción y reinducción del personal.</t>
  </si>
  <si>
    <r>
      <rPr>
        <b/>
        <sz val="11"/>
        <rFont val="Arial"/>
        <family val="2"/>
      </rPr>
      <t>D4</t>
    </r>
    <r>
      <rPr>
        <sz val="11"/>
        <rFont val="Arial"/>
        <family val="2"/>
      </rPr>
      <t xml:space="preserve">,5,6,7, 9, 10, </t>
    </r>
    <r>
      <rPr>
        <b/>
        <sz val="11"/>
        <rFont val="Arial"/>
        <family val="2"/>
      </rPr>
      <t>O1,</t>
    </r>
    <r>
      <rPr>
        <sz val="11"/>
        <rFont val="Arial"/>
        <family val="2"/>
      </rPr>
      <t>9 Aplicar la política de MIPG gestión presupuestal y eficiencia del gasto público,  adquisición de recurso tecnológico y de bienes y servicios que suplan las necesidades de la Entidad y su aseguramiento</t>
    </r>
  </si>
  <si>
    <t>D6 O9 Aplicar la política de MIPG gestión presupuestal y eficiencia del gasto público,  adquisición de recurso tecnológico y de bienes y servicios que suplan las necesidades de la Entidad y su aseguramiento</t>
  </si>
  <si>
    <r>
      <rPr>
        <b/>
        <sz val="11"/>
        <color theme="1"/>
        <rFont val="Arial"/>
        <family val="2"/>
      </rPr>
      <t>F</t>
    </r>
    <r>
      <rPr>
        <sz val="11"/>
        <color theme="1"/>
        <rFont val="Arial"/>
        <family val="2"/>
      </rPr>
      <t xml:space="preserve">9 </t>
    </r>
    <r>
      <rPr>
        <b/>
        <sz val="11"/>
        <color theme="1"/>
        <rFont val="Arial"/>
        <family val="2"/>
      </rPr>
      <t>A</t>
    </r>
    <r>
      <rPr>
        <sz val="11"/>
        <color theme="1"/>
        <rFont val="Arial"/>
        <family val="2"/>
      </rPr>
      <t>8 Realizar seguimiento a los pagos por medio de la plataforma PISAMI, para efectuar acciones que culminen el proceso de pago oportunamente.</t>
    </r>
  </si>
  <si>
    <t>D6 A4. Adquirir recurso tecnológico que resuelva las necesidades técnicas y garantice mayor productividad y eficiencia en los procesos.</t>
  </si>
  <si>
    <t>2. Desbordamiento de la capacidad física de las instalaciones de propiedad de la Alcaldía (hacinamiento)</t>
  </si>
  <si>
    <t>10. Personal sin vinculación laboral directa  manejando procesos críticos</t>
  </si>
  <si>
    <t>F8 A10 Difundir y aplicar las políticas de seguridad de la información de control de accesos  a los sistemas de información, para todo el personal en especial cuando sean de prestación de servicios</t>
  </si>
  <si>
    <r>
      <rPr>
        <b/>
        <sz val="11"/>
        <color theme="1"/>
        <rFont val="Arial"/>
        <family val="2"/>
      </rPr>
      <t>F</t>
    </r>
    <r>
      <rPr>
        <sz val="11"/>
        <color theme="1"/>
        <rFont val="Arial"/>
        <family val="2"/>
      </rPr>
      <t xml:space="preserve">8 </t>
    </r>
    <r>
      <rPr>
        <b/>
        <sz val="11"/>
        <color theme="1"/>
        <rFont val="Arial"/>
        <family val="2"/>
      </rPr>
      <t>A</t>
    </r>
    <r>
      <rPr>
        <sz val="11"/>
        <color theme="1"/>
        <rFont val="Arial"/>
        <family val="2"/>
      </rPr>
      <t>10 Difundir y aplicar las políticas de seguridad de la información de control de accesos  a los sistemas de información, para todo el personal en especial cuando sean de prestación de servicios</t>
    </r>
  </si>
  <si>
    <t>10. Manual  para el manejo y control de los bienes del Municipio adoptado</t>
  </si>
  <si>
    <r>
      <rPr>
        <b/>
        <sz val="11"/>
        <rFont val="Arial"/>
        <family val="2"/>
      </rPr>
      <t>F</t>
    </r>
    <r>
      <rPr>
        <sz val="11"/>
        <color theme="1"/>
        <rFont val="Arial"/>
        <family val="2"/>
      </rPr>
      <t xml:space="preserve">10 </t>
    </r>
    <r>
      <rPr>
        <b/>
        <sz val="11"/>
        <rFont val="Arial"/>
        <family val="2"/>
      </rPr>
      <t>A</t>
    </r>
    <r>
      <rPr>
        <sz val="11"/>
        <color theme="1"/>
        <rFont val="Arial"/>
        <family val="2"/>
      </rPr>
      <t>7 Actualizar la tarjeta de responsabilidad ante el traslado de un bien, que en todo caso estará a cargo de personal de planta.</t>
    </r>
  </si>
  <si>
    <t>F10 A7 Actualizar la tarjeta de responsabilidad ante el traslado de un bien, que en todo caso estará a cargo de personal de planta.</t>
  </si>
  <si>
    <r>
      <rPr>
        <b/>
        <sz val="11"/>
        <rFont val="Arial"/>
        <family val="2"/>
      </rPr>
      <t>D</t>
    </r>
    <r>
      <rPr>
        <sz val="11"/>
        <rFont val="Arial"/>
        <family val="2"/>
      </rPr>
      <t xml:space="preserve">3, </t>
    </r>
    <r>
      <rPr>
        <b/>
        <sz val="11"/>
        <rFont val="Arial"/>
        <family val="2"/>
      </rPr>
      <t>O</t>
    </r>
    <r>
      <rPr>
        <sz val="11"/>
        <rFont val="Arial"/>
        <family val="2"/>
      </rPr>
      <t>9. Fortalecer las actividades de socialización y apropiación de los valores y principios contemplados en el código de integridad y buen gobierno</t>
    </r>
  </si>
  <si>
    <t>D3, O9. Fortalecer las actividades de socialización y apropiación de los valores y principios contemplados en el código de integridad y buen gobierno</t>
  </si>
  <si>
    <t>Anteproyecto de Presupuesto y Presupuesto</t>
  </si>
  <si>
    <t>PISAMI -Módulo Central de cuentas</t>
  </si>
  <si>
    <t>Informe de Avance ejecución del Plan, Contratos e informes de supervisión</t>
  </si>
  <si>
    <t>Plan de adquisiciones</t>
  </si>
  <si>
    <t>Decreto de adopción de planta y estudios previos de los contratos de prestación de servicios</t>
  </si>
  <si>
    <t>Informe de avance del plan de comunicación del MPSI</t>
  </si>
  <si>
    <t>Informe de infraestructura actual y de la necesidad</t>
  </si>
  <si>
    <t>Proyecto de Presupuesto y Presupuesto</t>
  </si>
  <si>
    <t>Estudio de necesidades y Contratos</t>
  </si>
  <si>
    <t>Circulares, correos</t>
  </si>
  <si>
    <t>Tarjeta de responsabilidad</t>
  </si>
  <si>
    <t xml:space="preserve">circulares, correos, Planillas de asistencia </t>
  </si>
  <si>
    <t>Director de Recursos Físicos</t>
  </si>
  <si>
    <t>Director de Recursos Físicos e Informática</t>
  </si>
  <si>
    <t>Director de Informática</t>
  </si>
  <si>
    <t>Almacenista y Servidores Públicos</t>
  </si>
  <si>
    <t>Director de Talento Humano</t>
  </si>
  <si>
    <t>Director Informática</t>
  </si>
  <si>
    <t>De 1/12/2018 a 31/12/2019</t>
  </si>
  <si>
    <t xml:space="preserve">EFICACIA: Índice de Cumplimiento= (Actividades ejecutadas /Actividades programadas)*100.                                                                                                                                                                                                                                        EFECTIVIDAD 1: Efectividad del Plan de Manejo del Riesgo= Número de bienes y recurso tecnológico perdidos o con daños en la vigencia actual -Número de bienes y recurso tecnológico perdidos o con daños  del año anterior
</t>
  </si>
  <si>
    <t xml:space="preserve">EFICACIA: Índice de Cumplimiento= (Actividades ejecutadas /Actividades programadas)*100.                                                                                                                                                                                                                                        EFECTIVIDAD 1: Efectividad del Plan de Manejo del Riesgo= Número de recurso tecnológico adquirido no acorde a la necesidad de la vigencia actual  -Número de recurso tecnológico adquirido no acorde a la necesidad de la vigencia anterior
</t>
  </si>
  <si>
    <t>ACCION DE CONTINGENCIA</t>
  </si>
  <si>
    <t>12, Deficiencias en la Planeación y control de los pagos</t>
  </si>
  <si>
    <t>Deficiencias en la Planeación y control de los pagos</t>
  </si>
  <si>
    <t>D12 A8 Gestionar de manera inmediata el pago de las facturas vencidas hasta lograr la reconexión del servicio</t>
  </si>
  <si>
    <t>D12 A5 Gestionar de manera inmediata la adición al contrato o agilizar la adjudicación del nuevo contrato</t>
  </si>
  <si>
    <r>
      <rPr>
        <b/>
        <sz val="11"/>
        <color theme="1"/>
        <rFont val="Calibri"/>
        <family val="2"/>
        <scheme val="minor"/>
      </rPr>
      <t>D</t>
    </r>
    <r>
      <rPr>
        <sz val="11"/>
        <color theme="1"/>
        <rFont val="Calibri"/>
        <family val="2"/>
        <scheme val="minor"/>
      </rPr>
      <t xml:space="preserve">12 </t>
    </r>
    <r>
      <rPr>
        <b/>
        <sz val="11"/>
        <color theme="1"/>
        <rFont val="Calibri"/>
        <family val="2"/>
        <scheme val="minor"/>
      </rPr>
      <t>A</t>
    </r>
    <r>
      <rPr>
        <sz val="11"/>
        <color theme="1"/>
        <rFont val="Calibri"/>
        <family val="2"/>
        <scheme val="minor"/>
      </rPr>
      <t>8 Gestionar de manera inmediata el pago de las facturas vencidas hasta lograr la reconexión del servicio</t>
    </r>
  </si>
  <si>
    <r>
      <rPr>
        <b/>
        <sz val="11"/>
        <color theme="1"/>
        <rFont val="Calibri"/>
        <family val="2"/>
        <scheme val="minor"/>
      </rPr>
      <t>D</t>
    </r>
    <r>
      <rPr>
        <sz val="11"/>
        <color theme="1"/>
        <rFont val="Calibri"/>
        <family val="2"/>
        <scheme val="minor"/>
      </rPr>
      <t xml:space="preserve">12 </t>
    </r>
    <r>
      <rPr>
        <b/>
        <sz val="11"/>
        <color theme="1"/>
        <rFont val="Calibri"/>
        <family val="2"/>
        <scheme val="minor"/>
      </rPr>
      <t>A</t>
    </r>
    <r>
      <rPr>
        <sz val="11"/>
        <color theme="1"/>
        <rFont val="Calibri"/>
        <family val="2"/>
        <scheme val="minor"/>
      </rPr>
      <t>5 Gestionar de manera inmediata la adición al contrato o agilizar la adjudicación del nuevo contrato</t>
    </r>
  </si>
  <si>
    <t>Adición o contrato</t>
  </si>
  <si>
    <t>GESTION</t>
  </si>
  <si>
    <t>CORRUPCION</t>
  </si>
  <si>
    <r>
      <rPr>
        <b/>
        <sz val="11"/>
        <color theme="1"/>
        <rFont val="Calibri"/>
        <family val="2"/>
        <scheme val="minor"/>
      </rPr>
      <t>D</t>
    </r>
    <r>
      <rPr>
        <sz val="11"/>
        <color theme="1"/>
        <rFont val="Calibri"/>
        <family val="2"/>
        <scheme val="minor"/>
      </rPr>
      <t xml:space="preserve">10 ,11, </t>
    </r>
    <r>
      <rPr>
        <b/>
        <sz val="11"/>
        <color theme="1"/>
        <rFont val="Calibri"/>
        <family val="2"/>
        <scheme val="minor"/>
      </rPr>
      <t>A</t>
    </r>
    <r>
      <rPr>
        <sz val="11"/>
        <color theme="1"/>
        <rFont val="Calibri"/>
        <family val="2"/>
        <scheme val="minor"/>
      </rPr>
      <t>6, Realizar mantenimiento correctivo y en caso que no se logre la recuperación del bien, gestionar ante la aseguradora para hacer efectivas las pólizas</t>
    </r>
  </si>
  <si>
    <t>D10 ,11, A6, Realizar mantenimiento correctivo y en caso que no se logre la recuperación del bien, gestionar ante la aseguradora para hacer efectivas las pólizas</t>
  </si>
  <si>
    <t>D7 A3 Realizar las acciones para recuperar el bien y en caso de pérdida  denunciar a  Control Interno Disciplinario o fiscalía según el caso</t>
  </si>
  <si>
    <t>Memorandos y oficios</t>
  </si>
  <si>
    <t>Almacenista</t>
  </si>
  <si>
    <r>
      <rPr>
        <b/>
        <sz val="11"/>
        <color theme="1"/>
        <rFont val="Calibri"/>
        <family val="2"/>
        <scheme val="minor"/>
      </rPr>
      <t>D</t>
    </r>
    <r>
      <rPr>
        <sz val="11"/>
        <color theme="1"/>
        <rFont val="Calibri"/>
        <family val="2"/>
        <scheme val="minor"/>
      </rPr>
      <t>7</t>
    </r>
    <r>
      <rPr>
        <b/>
        <sz val="11"/>
        <color theme="1"/>
        <rFont val="Calibri"/>
        <family val="2"/>
        <scheme val="minor"/>
      </rPr>
      <t xml:space="preserve"> A</t>
    </r>
    <r>
      <rPr>
        <sz val="11"/>
        <color theme="1"/>
        <rFont val="Calibri"/>
        <family val="2"/>
        <scheme val="minor"/>
      </rPr>
      <t>3 Realizar las acciones para recuperar el bien   y en caso de pérdida  denunciar a  Control Interno Disciplinario o fiscalía según el caso</t>
    </r>
  </si>
  <si>
    <t>D3 A3 Aplicar el plan de manejo de incidentes y en caso de detectar fraude denunciar a control interno disciplinario o fiscalía según el caso</t>
  </si>
  <si>
    <t>Brindar con oportunidad, eficiencia y eficacia  apoyo logístico a la Administración Central, mediante la adquisición y mantenimiento de los bienes, servicios y recursos tecnológicos con el 100% del presupuesto asignado, contribuyendo a   la gestión de los procesos y al logro de los objetivos institucionales</t>
  </si>
  <si>
    <t>Económicos y Financieros</t>
  </si>
  <si>
    <t>Falta de regulación para controlar el Incremento de precios en las cotizaciones de los oferentes en la contratación de Bienes y servicios</t>
  </si>
  <si>
    <t>Incremento de los delitos informáticos</t>
  </si>
  <si>
    <t>Falta de Ética y Valores,  tráfico de influencias y abuso de confianza</t>
  </si>
  <si>
    <t>Falta de controles de calidad para la salida en producción del software</t>
  </si>
  <si>
    <t xml:space="preserve">Constante innovación  y evolución tecnológica   </t>
  </si>
  <si>
    <t xml:space="preserve">Cambio de voltaje de energía o perdida de la misma </t>
  </si>
  <si>
    <t>Disposición final de elementos que contamina el medio ambiente (baterías, tóner, llantas, neumáticos).</t>
  </si>
  <si>
    <t>tecnológicos</t>
  </si>
  <si>
    <t>Obsolescencia en la plataforma tecnológica (Hardware) o recurso inadecuado</t>
  </si>
  <si>
    <t>Deficiencias en el licenciamiento de software antivirus y de ofimática</t>
  </si>
  <si>
    <t xml:space="preserve">Degradación del sistema de cableado estructurado existente </t>
  </si>
  <si>
    <t xml:space="preserve">Fallas de fluido eléctrico, Deficiencia instalaciones eléctricas           </t>
  </si>
  <si>
    <t>Falta de mantenimiento preventivo y correctivo de la red eléctrica, planta física, equipos de computo, ingreso de aguas lluvias y roedores</t>
  </si>
  <si>
    <t>Decisiones administrativas que impactan el software que apoya el proceso de la información</t>
  </si>
  <si>
    <t>Falta documentación de los procesos.</t>
  </si>
  <si>
    <t>Código:</t>
  </si>
  <si>
    <r>
      <rPr>
        <b/>
        <sz val="12"/>
        <color theme="1"/>
        <rFont val="Arial"/>
        <family val="2"/>
      </rPr>
      <t>OBJETIVO:</t>
    </r>
    <r>
      <rPr>
        <sz val="12"/>
        <color theme="1"/>
        <rFont val="Arial"/>
        <family val="2"/>
      </rPr>
      <t xml:space="preserve"> Brindar con oportunidad, eficiencia y eficacia  apoyo logístico a la Administración Central, mediante la adquisición y mantenimiento de los bienes, servicios y recursos tecnológicos con el 100% del presupuesto asignado, contribuyendo a   la gestión de los procesos y al logro de los objetivos institucionales</t>
    </r>
  </si>
  <si>
    <t>Falta de mantenimiento preventivo y correctivo de la red eléctrica, planta física, equipos de cómputo, ingreso de aguas lluvias y roedores</t>
  </si>
  <si>
    <t>Indisponibilidad  de recursos físicos y tecnológicos para el funcionamiento de los procesos, ante la ocurrencia de un siniestro</t>
  </si>
  <si>
    <t xml:space="preserve">Suspensión del aseguramiento de los empleados y  los bienes  de la Alcaldía </t>
  </si>
  <si>
    <t xml:space="preserve">Actos delincuenciales </t>
  </si>
  <si>
    <t>Modificación, retención u ocultamiento de información propia o bajo  custodia  de la Entidad, para favorecer  intereses personales y/o particulares</t>
  </si>
  <si>
    <t>Brindar con oportunidad, eficiencia y eficacia  apoyo logístico a la Administración Central, mediante la adquisición y mantenimiento de los bienes, servicios y recursos tecnológicos con el 100% del presupuesto asignado, contribuyendo a   la gestión de los procesos y al logro de los objetivos institucionales.</t>
  </si>
  <si>
    <t xml:space="preserve">Código:                                  </t>
  </si>
  <si>
    <t xml:space="preserve">Código:                        </t>
  </si>
  <si>
    <t>El Director de Recursos Físicos cada vez que exista la necesidad de adecuar o arrendar espacios físicos para funcionamiento de dependencias de la Alcaldía de Ibagué, previamente a la toma de decisiones, revisa la capacidad de aforo del sitio, las instalaciones eléctricas y con la cooperación de la Dirección de informática verifica la capacidad técnica del sitio en cuanto a cableado estructurado y necesidad de puntos de red. Se analiza la cantidad de personal que laborará en el sitio, para establecer las necesidades de puntos de red y puntos eléctricos y los elementos necesarios para el normal funcionamiento y se hace una proyección de crecimiento. En caso que el crecimiento de personal supere el proyectado, se debe iniciar nuevamente la búsqueda del sitio con la capacidad suficiente. Las evidencias de estas actuaciones deben reposar en la definición de la necesidad y consignado como una obligación en los estudios previos.</t>
  </si>
  <si>
    <t>¿Las actividades que se desarrollan en el control realmente buscan por si sola prevenir o detectar las causas que pueden dar origen al riesgo, ejemplo Verificar, Validar, Cotejar, Comparar, Revisar, etc.?</t>
  </si>
  <si>
    <t>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las fichas técnicas  y el inventario del  recurso existente en la Entidad y el histórico de precios del mercado. En caso de observar que se va a adquirir algún elemento que no cumple con los parámetros técnicos establecidos, se debe notificar a la Secretaria ejecutora la inobservancia, y la decisión de no avalar  los estudios previos. Estos documentos deben reposar en el correo electrónico de la Dirección de Informática, y en el expediente del contrato</t>
  </si>
  <si>
    <t>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t>
  </si>
  <si>
    <t>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precios del mercado o histórico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t>
  </si>
  <si>
    <t>El Director del Grupo de Contratación cada vez que se presente un proceso contractual de adquisición de recurso tecnológico, revisa que los estudios previos se encuentre avalados técnicamente  por la Dirección de Informática.  En caso de no contra con la aprobación del grupo de informática, procederá a devolver el proceso al ejecutor para que se de cumplimiento a la política de seguridad de la información. La evidencia del control reposa en los estudios previos y en el expediente del contrato.</t>
  </si>
  <si>
    <t>Los funcionarios de la Administración Municipal, en el momento en  que un superior jerárquico ordene entregar un bien a un contratista o tercero, verifica la tarjeta de responsabilidad con el propósito de establecer a nombre de quien está el bien, y procede a notificar al almacén central para el traslado  a nombre de quien da la instrucción o del personal de planta a quien se le va a entregar el bien. La información la puede verificar en el sistema de información de inventarios. Los soportes se pueden evidenciar en el sistema de información PISAMI y de Inventarios.</t>
  </si>
  <si>
    <t>El personal de la Dirección de Contratación cada vez que revisen las minutas de los contratos, verifican que se encuentren obligaciones relacionadas con el cumplimiento de los valores y principios que se encuentran adoptados en el  código de integridad y buen gobierno. Cuando se detecte la ausencia de estas obligaciones en la minuta del contrato, se devuelve a la unidad Administrativa ejecutora para que se realice los ajustes respectivos. Se evidencia en la minuta del contrato.
Talento Humano cada vez que se realicen procesos de inducción y reinducción, debe incluir en la temática   el código de integridad y del buen gobierno, con el propósito de interiorizar los valores y principios establecidos por la Entidad, el cual se encuentra en el portal web y es enviado a los correos personales de todos los servidores públicos.   En caso de ausencia de los convocados, la Dirección de Talento Humano remite memorando reiterándoles el compromiso y les adjunta nuevamente el código del buen gobierno. Los soportes de las actuaciones de socialización del código de ética y buen gobierno reposan en PISAMI y correo institucional de talento humano.</t>
  </si>
  <si>
    <t xml:space="preserve">El Director de Recursos Físicos anualmente dentro del plazo establecido por la Dirección de Presupuesto, con el propósito de formular el anteproyecto de presupuesto,  verifica la información de  los inventarios de bienes muebles, inmuebles, personal y ediles que suministran las Dependencias de Talento Humano y Almacén,  y establece el valor del presupuesto necesario la adquisición de las pólizas, incrementando el 10% al valor actual. En caso que el presupuesto asignado no sea suficiente, hacer una solicitud a la Secretaria Administrativa para que se gestione la incorporación o traslado de recursos. Las evidencias reposan en el PISAMI </t>
  </si>
  <si>
    <t>El Director de Recursos físicos anualmente y con cuatro meses de anticipación al vencimiento de las polízas,con el propósito de garantizar la adquisición de las pólizas dentro de términos establecidos,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y si la póliza está próxima a vencerse y el proceso contractual no se culminado, se procede a realizar una adición al contrato. Las evidencias reposan en PISAMI y en el expediente del proceso.</t>
  </si>
  <si>
    <t>El Director del Grupo de Recursos Físicos anualmente, solicita a la Secretaría Administrativa la asignación del personal requerido indicando  cantidad, requisitos de estudio y experiencia, con el propósito de garantizar el normal desarrollo del proceso y cumplimiento de las metas, basándose en el plan de acción para la vigencia y en las necesidades identificadas durante el proceso. En caso de no ser asignado el personal necesario o este no cuente con la idoneidad, realizará nuevamente la solicitud a la Secretaría Administrativa. La evidencia de la solicitud es el memorando registrado en el PISAMI en el módulo de gestión documental</t>
  </si>
  <si>
    <t xml:space="preserve">El Director de Recursos Físicos anualmente dentro del plazo establecido por la Dirección de Presupuesto, con el propósito de formular el anteproyecto de presupuesto,   establece el valor del presupuesto necesario para el pago de los servicios públicos, vigilancia y aseo de la siguiente vigencia,  incrementando el 10% al valor actual. En caso que el presupuesto asignado sea insuficiente, hacer una solicitud a la Secretaria Administrativa para que se gestione la incorporación o traslado de recursos. Las evidencias reposan en el PISAMI </t>
  </si>
  <si>
    <t>El Director de Recursos físicos anualmente y con cuatro meses de anticipación al vencimiento de los contratos de vigilancia y aseo, con el propósito de garantizar la continuidad de estos servicios,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Las evidencias reposan en PISAMI y en el expediente del proceso.</t>
  </si>
  <si>
    <t xml:space="preserve">El Director de Recursos Físicos junto con el técnico del área, inmediatamente al recibido de las facturas de los servicios públicos, vigilancia y aseo, gestionan el pago de las cuentas. Al día siguiente del radicado de la cuenta verifican en el sistema de información PISAMI el estado del trámite de pago. Si aún no ha sido girada la cuenta, se establece comunicación con Central de Cuentas para que se tramite el pago. Las evidencias reposan en el sistema de información PISAMI. </t>
  </si>
  <si>
    <t>El Director de Recursos Físicos junto con el técnico del área, anualmente en el mes de enero, verifican las necesidades de mantenimiento eléctrico de las instalaciones de propiedad de la Alcaldía, extrayendo esta información del sistema de información PISAMI donde se encuentran registrados los requerimientos de las Dependencias, y de  la ejecución del plan de mantenimiento eléctrico de la vigencia anterior(archivo de Excel). El monitoreo al plan lo debe realizar cada cuatro meses dejando constancia de la ejecución en el archivo del cronograma de actividades de mantenimiento . En caso de incumplimiento de acciones programadas, establecer las causas y realizar las acciones para dar cumplimiento. Las evidencias reposan en el cronograma de actividades de mantenimiento</t>
  </si>
  <si>
    <t xml:space="preserve">Los Directores del Grupo de Recursos Físicos e Informática junto con los técnicos del área,  anualmente, al inicio de la vigencia, con el propósito de formular el plan anual de mantenimiento, verifican la información contenida en el software de soporte técnico y las solicitudes recibidas de las diferentes unidades administrativas, estableciendo las necesidades de mantenimiento preventivo y correctivo de los bienes muebles y recurso tecnológico, necesidades de materiales y repuestos. En caso de no contar con los elementos necesarios para el mantenimiento, notificará a la Secretaría Administrativa para que se asigne el presupuesto requerido o se aceleren los procesos contractuales necesarios para su adquisición oportuna. La evidencia de esta proceso reposa en el PISAMI en Gestión Documental y en el documento denominado Plan de Mantenimiento </t>
  </si>
  <si>
    <t>El Director del Grupo de Informática, anualmente cuando se realice la evaluación al PIC, con el propósito de garantizar la apropiación de las políticas de seguridad de la información, verifica que en el Plan Institucional de Capacitación se incluyan los proyectos de aprendizaje relacionados con las temáticas del modelo de seguridad y privacidad de la información.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</si>
  <si>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r>
      <rPr>
        <b/>
        <sz val="10"/>
        <color theme="1"/>
        <rFont val="Arial"/>
        <family val="2"/>
      </rPr>
      <t xml:space="preserve">EFICACIA: </t>
    </r>
    <r>
      <rPr>
        <sz val="10"/>
        <color theme="1"/>
        <rFont val="Arial"/>
        <family val="2"/>
      </rPr>
      <t xml:space="preserve">Índice de Cumplimiento= (Actividades ejecutadas /Actividades programadas)*100.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</si>
  <si>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r>
      <rPr>
        <b/>
        <sz val="10"/>
        <color theme="1"/>
        <rFont val="Arial"/>
        <family val="2"/>
      </rPr>
      <t>EFICACIA:</t>
    </r>
    <r>
      <rPr>
        <sz val="10"/>
        <color theme="1"/>
        <rFont val="Arial"/>
        <family val="2"/>
      </rPr>
      <t xml:space="preserve"> Índice de Cumplimiento= (Actividades ejecutadas /Actividades programadas)*100.                                                                                                                                                                                                                                        </t>
    </r>
    <r>
      <rPr>
        <b/>
        <sz val="10"/>
        <color theme="1"/>
        <rFont val="Arial"/>
        <family val="2"/>
      </rPr>
      <t>EFECTIVIDAD</t>
    </r>
    <r>
      <rPr>
        <sz val="10"/>
        <color theme="1"/>
        <rFont val="Arial"/>
        <family val="2"/>
      </rPr>
      <t>: Efectividad del Plan de Manejo del Riesgo= Número de días sin cobertura de pólizas que aseguran los bienes del Municipio de la vigencia actual-Número de días sin cobertura de pólizas que aseguran los bienes del Municipio de la vigencia anterior</t>
    </r>
  </si>
  <si>
    <t>D1 O8. Ampliar la planta de personal del proceso, vinculando personal idóneo, mediante el proceso de reorganización o contratar personal idóneo</t>
  </si>
  <si>
    <t>EFICACIA: Índice de Cumplimiento= (Actividades ejecutadas /Actividades programadas)*100.                                                                                                                                                                                                                                        EFECTIVIDAD 1: Efectividad del Plan de Manejo del Riesgo= Número de días sin servicio de aseo y vigilancia del año actual -Número de días sin servicio de aseo y vigilancia del año anterior
EFECTIVIDAD 2: Efectividad del Plan de Manejo del Riesgo= Número de facturas con cobro de reconexión del año actual -Número de facturas con cobro de reconexión del año anterior</t>
  </si>
  <si>
    <t>D11 O10 Formular el plan de mantenimiento de la red eléctrica y de las instalaciones físicas de la Entidad y gestionar que se asignen los recursos presupuestales necesarios para su ejecución</t>
  </si>
  <si>
    <t>Plan de mantenimiento de la red eléctrica e infraestructura física</t>
  </si>
  <si>
    <t>D2 010 Realizar un estudio de la infraestructura actual de la Entidad, y establecer la capacidad de aforo de la planta física y proyección de crecimiento , de tal forma que las adecuaciones y arrendamientos suplan las necesidades de espacio, cableado estructurado y red eléctrica</t>
  </si>
  <si>
    <t>Software de servicios, informe, Oficios dirigidos a la aseguradora</t>
  </si>
  <si>
    <t>D6 A4. Repotenciar el hardware, siempre en cuando se escalable su arquitectura</t>
  </si>
  <si>
    <t>software de servicios, Memorandos</t>
  </si>
  <si>
    <t xml:space="preserve">EFICACIA: Índice de Cumplimiento= (Actividades ejecutadas /Actividades programadas)*100.                                                                                                                                                                                                                                        EFECTIVIDAD: Efectividad del Plan de Manejo del Riesgo= Número de elementos perdidos por abuso de confianza o tráfico de influencias denunciados   en la vigencia actual  - Número de elementos perdidos por abuso de confianza o tráfico de influencias denunciados en la vigencia actual de la vigencia anterior
</t>
  </si>
  <si>
    <t>3. Falta de Ética y Valores,  tráfico de influencias y abuso de confianza</t>
  </si>
  <si>
    <t>6 Obsolescencia en la plataforma tecnológica (Hardware) o recurso inadecuado</t>
  </si>
  <si>
    <t>7. Deficiencias en el licenciamiento de software antivirus y de ofimática</t>
  </si>
  <si>
    <t xml:space="preserve">9, Degradación del sistema de cableado estructurado existente </t>
  </si>
  <si>
    <t xml:space="preserve">10,  Fallas de fluido eléctrico, Deficiencia instalaciones eléctricas           </t>
  </si>
  <si>
    <t>11. Falta de mantenimiento preventivo y correctivo de la red eléctrica, planta física, equipos de computo, ingreso de aguas lluvias y roedores</t>
  </si>
  <si>
    <r>
      <rPr>
        <b/>
        <sz val="11"/>
        <rFont val="Arial"/>
        <family val="2"/>
      </rPr>
      <t>D</t>
    </r>
    <r>
      <rPr>
        <sz val="11"/>
        <rFont val="Arial"/>
        <family val="2"/>
      </rPr>
      <t xml:space="preserve">1 </t>
    </r>
    <r>
      <rPr>
        <b/>
        <sz val="11"/>
        <rFont val="Arial"/>
        <family val="2"/>
      </rPr>
      <t>O</t>
    </r>
    <r>
      <rPr>
        <sz val="11"/>
        <rFont val="Arial"/>
        <family val="2"/>
      </rPr>
      <t>8. Ampliar la planta de personal del proceso, vinculando personal idóneo, mediante el proceso de reorganización, o contratar personal idóneo</t>
    </r>
  </si>
  <si>
    <r>
      <t>F</t>
    </r>
    <r>
      <rPr>
        <sz val="11"/>
        <color theme="1"/>
        <rFont val="Arial"/>
        <family val="2"/>
      </rPr>
      <t>1</t>
    </r>
    <r>
      <rPr>
        <b/>
        <sz val="11"/>
        <color theme="1"/>
        <rFont val="Arial"/>
        <family val="2"/>
      </rPr>
      <t>,</t>
    </r>
    <r>
      <rPr>
        <sz val="11"/>
        <color theme="1"/>
        <rFont val="Arial"/>
        <family val="2"/>
      </rPr>
      <t xml:space="preserve"> 5</t>
    </r>
    <r>
      <rPr>
        <b/>
        <sz val="11"/>
        <color theme="1"/>
        <rFont val="Arial"/>
        <family val="2"/>
      </rPr>
      <t xml:space="preserve"> O</t>
    </r>
    <r>
      <rPr>
        <sz val="11"/>
        <color theme="1"/>
        <rFont val="Arial"/>
        <family val="2"/>
      </rPr>
      <t>9</t>
    </r>
    <r>
      <rPr>
        <b/>
        <sz val="11"/>
        <color theme="1"/>
        <rFont val="Arial"/>
        <family val="2"/>
      </rPr>
      <t xml:space="preserve">. </t>
    </r>
    <r>
      <rPr>
        <sz val="11"/>
        <color theme="1"/>
        <rFont val="Arial"/>
        <family val="2"/>
      </rPr>
      <t>Aplicar la política de gestión del conocimiento y la innovación para generar nuevos desarrollos de software</t>
    </r>
  </si>
  <si>
    <r>
      <rPr>
        <b/>
        <sz val="11"/>
        <rFont val="Arial"/>
        <family val="2"/>
      </rPr>
      <t>D</t>
    </r>
    <r>
      <rPr>
        <sz val="11"/>
        <rFont val="Arial"/>
        <family val="2"/>
      </rPr>
      <t>11</t>
    </r>
    <r>
      <rPr>
        <b/>
        <sz val="11"/>
        <rFont val="Arial"/>
        <family val="2"/>
      </rPr>
      <t xml:space="preserve"> O</t>
    </r>
    <r>
      <rPr>
        <sz val="11"/>
        <rFont val="Arial"/>
        <family val="2"/>
      </rPr>
      <t>10 Formular el plan de mantenimiento de la red eléctrica y de las instalaciones físicas de la Entidad y gestionar que se asignen los recursos presupuestales necesarios para su ejecución</t>
    </r>
  </si>
  <si>
    <t>2. Falta de regulación para controlar el Incremento de precios en las cotizaciones de los oferentes en la contratación de Bienes y servicios</t>
  </si>
  <si>
    <t>3. Incremento de los delitos informáticos</t>
  </si>
  <si>
    <t xml:space="preserve">4. Constante innovación  y evolución tecnológica   </t>
  </si>
  <si>
    <r>
      <rPr>
        <b/>
        <sz val="11"/>
        <rFont val="Arial"/>
        <family val="2"/>
      </rPr>
      <t>D</t>
    </r>
    <r>
      <rPr>
        <sz val="11"/>
        <rFont val="Arial"/>
        <family val="2"/>
      </rPr>
      <t xml:space="preserve">10,11 </t>
    </r>
    <r>
      <rPr>
        <b/>
        <sz val="11"/>
        <rFont val="Arial"/>
        <family val="2"/>
      </rPr>
      <t>A</t>
    </r>
    <r>
      <rPr>
        <sz val="11"/>
        <rFont val="Arial"/>
        <family val="2"/>
      </rPr>
      <t>6. Formular y ejecutar plan de mantenimiento de las instalaciones eléctricas y realizar alianzas estratégicas con la Empresa prestadora del Servicio de Energía</t>
    </r>
  </si>
  <si>
    <t xml:space="preserve">6. Cambio de voltaje de energía o perdida de la misma </t>
  </si>
  <si>
    <r>
      <rPr>
        <b/>
        <sz val="11"/>
        <color theme="1"/>
        <rFont val="Calibri"/>
        <family val="2"/>
        <scheme val="minor"/>
      </rPr>
      <t>D</t>
    </r>
    <r>
      <rPr>
        <sz val="11"/>
        <color theme="1"/>
        <rFont val="Calibri"/>
        <family val="2"/>
        <scheme val="minor"/>
      </rPr>
      <t xml:space="preserve">6 </t>
    </r>
    <r>
      <rPr>
        <b/>
        <sz val="11"/>
        <color theme="1"/>
        <rFont val="Calibri"/>
        <family val="2"/>
        <scheme val="minor"/>
      </rPr>
      <t>A</t>
    </r>
    <r>
      <rPr>
        <sz val="11"/>
        <color theme="1"/>
        <rFont val="Calibri"/>
        <family val="2"/>
        <scheme val="minor"/>
      </rPr>
      <t>4. Repotenciar el hardware, siempre en cuando se escalable su arquitectura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</si>
</sst>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u/>
      <sz val="11"/>
      <color theme="1"/>
      <name val="Arial"/>
      <family val="2"/>
    </font>
    <font>
      <u/>
      <sz val="11"/>
      <color theme="1"/>
      <name val="Calibri"/>
      <family val="2"/>
      <scheme val="minor"/>
    </font>
    <font>
      <sz val="11"/>
      <color rgb="FFFF0000"/>
      <name val="Arial"/>
      <family val="2"/>
    </font>
    <font>
      <sz val="11"/>
      <name val="Arial"/>
      <family val="2"/>
    </font>
    <font>
      <b/>
      <sz val="11"/>
      <name val="Arial"/>
      <family val="2"/>
    </font>
    <font>
      <u/>
      <sz val="11"/>
      <color rgb="FFFF0000"/>
      <name val="Arial"/>
      <family val="2"/>
    </font>
    <font>
      <sz val="16"/>
      <color theme="1"/>
      <name val="Calibri"/>
      <family val="2"/>
      <scheme val="minor"/>
    </font>
    <font>
      <sz val="14"/>
      <color theme="1"/>
      <name val="Calibri"/>
      <family val="2"/>
      <scheme val="minor"/>
    </font>
    <font>
      <sz val="24"/>
      <color theme="1"/>
      <name val="Calibri"/>
      <family val="2"/>
      <scheme val="minor"/>
    </font>
    <font>
      <b/>
      <sz val="11"/>
      <color theme="0"/>
      <name val="Calibri"/>
      <family val="2"/>
      <scheme val="minor"/>
    </font>
    <font>
      <b/>
      <sz val="16"/>
      <color theme="0"/>
      <name val="Calibri"/>
      <family val="2"/>
      <scheme val="minor"/>
    </font>
    <font>
      <b/>
      <sz val="18"/>
      <color rgb="FFFF0000"/>
      <name val="Calibri"/>
      <family val="2"/>
      <scheme val="minor"/>
    </font>
    <font>
      <sz val="11"/>
      <color theme="0"/>
      <name val="Calibri"/>
      <family val="2"/>
      <scheme val="minor"/>
    </font>
    <font>
      <b/>
      <sz val="14"/>
      <color theme="0"/>
      <name val="Calibri"/>
      <family val="2"/>
      <scheme val="minor"/>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650">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5" fillId="0" borderId="1" xfId="0" applyFont="1" applyBorder="1" applyAlignment="1">
      <alignment vertical="center"/>
    </xf>
    <xf numFmtId="0" fontId="0" fillId="0" borderId="1" xfId="0" applyBorder="1" applyAlignment="1" applyProtection="1">
      <alignment horizontal="center" vertical="center"/>
      <protection locked="0"/>
    </xf>
    <xf numFmtId="0" fontId="0" fillId="7" borderId="0" xfId="0" applyFill="1"/>
    <xf numFmtId="0" fontId="0" fillId="16" borderId="0" xfId="0" applyFill="1"/>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left" vertical="center" wrapText="1"/>
    </xf>
    <xf numFmtId="0" fontId="4" fillId="0" borderId="0" xfId="0" applyFont="1" applyAlignment="1">
      <alignment horizontal="center"/>
    </xf>
    <xf numFmtId="0" fontId="22" fillId="0" borderId="1" xfId="0" applyFont="1" applyBorder="1" applyAlignment="1">
      <alignment vertical="center" wrapText="1"/>
    </xf>
    <xf numFmtId="0" fontId="4" fillId="0" borderId="1" xfId="0" applyFont="1" applyBorder="1"/>
    <xf numFmtId="0" fontId="4" fillId="0" borderId="1" xfId="0" applyFont="1" applyBorder="1" applyAlignment="1">
      <alignment wrapText="1"/>
    </xf>
    <xf numFmtId="0" fontId="4" fillId="0" borderId="0" xfId="0" applyFont="1" applyAlignment="1"/>
    <xf numFmtId="0" fontId="9" fillId="5" borderId="10" xfId="0" applyFont="1" applyFill="1" applyBorder="1" applyAlignment="1" applyProtection="1">
      <alignment horizontal="center" vertical="center" wrapText="1"/>
      <protection locked="0"/>
    </xf>
    <xf numFmtId="164" fontId="9" fillId="5" borderId="10" xfId="0" applyNumberFormat="1" applyFon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4" fillId="0" borderId="7" xfId="0" applyFont="1" applyBorder="1" applyAlignment="1">
      <alignment vertical="top" wrapText="1"/>
    </xf>
    <xf numFmtId="0" fontId="0" fillId="0" borderId="7" xfId="0" applyBorder="1" applyAlignment="1" applyProtection="1">
      <alignment horizontal="center" vertical="center"/>
      <protection locked="0"/>
    </xf>
    <xf numFmtId="0" fontId="0" fillId="0" borderId="7" xfId="0" applyBorder="1" applyProtection="1">
      <protection locked="0"/>
    </xf>
    <xf numFmtId="0" fontId="0" fillId="12" borderId="7" xfId="0" applyFill="1" applyBorder="1" applyProtection="1">
      <protection locked="0"/>
    </xf>
    <xf numFmtId="165" fontId="0" fillId="12" borderId="9" xfId="0" applyNumberFormat="1" applyFill="1" applyBorder="1"/>
    <xf numFmtId="0" fontId="0" fillId="0" borderId="2" xfId="0" applyBorder="1" applyAlignment="1" applyProtection="1">
      <alignment horizontal="center" vertical="center"/>
      <protection locked="0"/>
    </xf>
    <xf numFmtId="165" fontId="0" fillId="12" borderId="3" xfId="0" applyNumberFormat="1" applyFill="1" applyBorder="1"/>
    <xf numFmtId="0" fontId="7"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23"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23" fillId="0" borderId="0" xfId="0" applyFont="1"/>
    <xf numFmtId="0" fontId="23" fillId="0" borderId="1" xfId="0" applyFont="1" applyBorder="1" applyProtection="1">
      <protection locked="0"/>
    </xf>
    <xf numFmtId="0" fontId="0" fillId="0" borderId="0" xfId="0" applyFill="1"/>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left"/>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0" xfId="0" applyFont="1" applyBorder="1" applyAlignment="1">
      <alignment vertical="top" wrapText="1"/>
    </xf>
    <xf numFmtId="0" fontId="13" fillId="0" borderId="1" xfId="0" applyFont="1" applyBorder="1" applyAlignment="1">
      <alignment vertical="top" wrapText="1"/>
    </xf>
    <xf numFmtId="0" fontId="6" fillId="0" borderId="60" xfId="0" applyFont="1" applyBorder="1" applyAlignment="1">
      <alignment horizontal="left" vertical="top" wrapText="1"/>
    </xf>
    <xf numFmtId="0" fontId="6" fillId="0" borderId="60" xfId="0" applyFont="1" applyBorder="1" applyAlignment="1">
      <alignment horizontal="left" vertical="center" wrapText="1"/>
    </xf>
    <xf numFmtId="0" fontId="8" fillId="0" borderId="1" xfId="0" applyFont="1" applyBorder="1" applyAlignment="1">
      <alignment vertical="top" wrapText="1"/>
    </xf>
    <xf numFmtId="0" fontId="4" fillId="0" borderId="1"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0" fillId="0" borderId="0" xfId="0" applyAlignment="1">
      <alignment horizontal="left"/>
    </xf>
    <xf numFmtId="0" fontId="8" fillId="0" borderId="2" xfId="0" applyFont="1" applyBorder="1" applyAlignment="1">
      <alignment horizontal="left" wrapText="1"/>
    </xf>
    <xf numFmtId="0" fontId="8" fillId="0" borderId="1" xfId="0" applyFont="1" applyBorder="1" applyAlignment="1">
      <alignment horizontal="left" wrapText="1"/>
    </xf>
    <xf numFmtId="0" fontId="8" fillId="0" borderId="1" xfId="0" applyFont="1" applyBorder="1" applyAlignment="1">
      <alignment horizontal="left"/>
    </xf>
    <xf numFmtId="0" fontId="8" fillId="0" borderId="1" xfId="0" applyFont="1" applyFill="1" applyBorder="1" applyAlignment="1">
      <alignment horizontal="left" wrapText="1"/>
    </xf>
    <xf numFmtId="0" fontId="6" fillId="0" borderId="1" xfId="0" applyFont="1" applyBorder="1" applyAlignment="1">
      <alignment horizontal="left" wrapText="1"/>
    </xf>
    <xf numFmtId="0" fontId="0" fillId="0" borderId="2" xfId="0" applyBorder="1" applyAlignment="1">
      <alignment horizontal="left" vertical="top" wrapText="1"/>
    </xf>
    <xf numFmtId="0" fontId="7" fillId="14"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4" fillId="0" borderId="1" xfId="0" applyFont="1" applyBorder="1" applyAlignment="1">
      <alignment horizontal="left" vertical="center" wrapText="1"/>
    </xf>
    <xf numFmtId="0" fontId="6" fillId="0" borderId="1" xfId="0" applyFont="1" applyBorder="1" applyAlignment="1">
      <alignment horizontal="left" vertical="top"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0" xfId="0" applyFont="1" applyAlignment="1">
      <alignment wrapText="1"/>
    </xf>
    <xf numFmtId="0" fontId="6" fillId="0" borderId="1" xfId="0" applyFont="1" applyBorder="1" applyAlignment="1">
      <alignment vertical="top"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vertical="center"/>
    </xf>
    <xf numFmtId="0" fontId="5" fillId="4" borderId="0" xfId="0" applyFont="1" applyFill="1" applyAlignment="1">
      <alignment vertical="center"/>
    </xf>
    <xf numFmtId="0" fontId="4" fillId="4" borderId="28" xfId="0" applyFont="1" applyFill="1" applyBorder="1" applyAlignment="1">
      <alignment horizontal="center" vertical="center" wrapText="1"/>
    </xf>
    <xf numFmtId="0" fontId="4" fillId="4" borderId="10" xfId="0" applyFont="1" applyFill="1" applyBorder="1" applyAlignment="1">
      <alignment horizontal="center" vertical="center" wrapText="1"/>
    </xf>
    <xf numFmtId="1" fontId="5" fillId="4" borderId="1" xfId="0" applyNumberFormat="1" applyFont="1" applyFill="1" applyBorder="1" applyAlignment="1">
      <alignment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28" xfId="0" applyFont="1" applyBorder="1" applyAlignment="1">
      <alignment horizontal="center" vertical="top" wrapText="1"/>
    </xf>
    <xf numFmtId="0" fontId="6" fillId="0" borderId="10" xfId="0" applyFont="1" applyBorder="1" applyAlignment="1">
      <alignment horizontal="left" vertical="top" wrapText="1"/>
    </xf>
    <xf numFmtId="0" fontId="6" fillId="0" borderId="28" xfId="0" applyFont="1" applyBorder="1" applyAlignment="1">
      <alignment horizontal="left" vertical="top" wrapText="1"/>
    </xf>
    <xf numFmtId="164" fontId="0" fillId="0" borderId="1" xfId="0" applyNumberFormat="1" applyBorder="1" applyAlignment="1">
      <alignment vertical="center"/>
    </xf>
    <xf numFmtId="0" fontId="6" fillId="0" borderId="1" xfId="0" applyFont="1" applyBorder="1" applyAlignment="1">
      <alignment horizontal="center" vertical="top" wrapText="1"/>
    </xf>
    <xf numFmtId="0" fontId="6" fillId="0" borderId="0" xfId="0" applyFont="1" applyAlignment="1">
      <alignment vertical="top"/>
    </xf>
    <xf numFmtId="0" fontId="6" fillId="0" borderId="11" xfId="0" applyFont="1" applyFill="1" applyBorder="1" applyAlignment="1">
      <alignment horizontal="center" vertical="top" wrapText="1"/>
    </xf>
    <xf numFmtId="0" fontId="6" fillId="0" borderId="0" xfId="0" applyFont="1" applyAlignment="1">
      <alignment vertical="top" wrapText="1"/>
    </xf>
    <xf numFmtId="0" fontId="6" fillId="0" borderId="28" xfId="0" applyFont="1" applyBorder="1" applyAlignment="1">
      <alignment vertical="top" wrapText="1"/>
    </xf>
    <xf numFmtId="0" fontId="6" fillId="0" borderId="1" xfId="0" applyFont="1" applyFill="1" applyBorder="1" applyAlignment="1">
      <alignment vertical="top" wrapText="1"/>
    </xf>
    <xf numFmtId="0" fontId="0" fillId="0" borderId="30" xfId="0" applyBorder="1" applyAlignment="1" applyProtection="1">
      <alignment horizontal="center" vertical="center"/>
      <protection locked="0"/>
    </xf>
    <xf numFmtId="0" fontId="4" fillId="0" borderId="10" xfId="0" applyFont="1" applyBorder="1" applyAlignment="1">
      <alignment horizontal="left" vertical="center" wrapText="1"/>
    </xf>
    <xf numFmtId="0" fontId="0" fillId="0" borderId="10" xfId="0" applyBorder="1" applyProtection="1">
      <protection locked="0"/>
    </xf>
    <xf numFmtId="0" fontId="0" fillId="12" borderId="10" xfId="0" applyFill="1" applyBorder="1" applyProtection="1">
      <protection locked="0"/>
    </xf>
    <xf numFmtId="165" fontId="0" fillId="12" borderId="13" xfId="0" applyNumberFormat="1" applyFill="1" applyBorder="1"/>
    <xf numFmtId="165" fontId="0" fillId="12" borderId="1" xfId="0" applyNumberFormat="1" applyFill="1" applyBorder="1"/>
    <xf numFmtId="0" fontId="0" fillId="16" borderId="1" xfId="0" applyFill="1" applyBorder="1"/>
    <xf numFmtId="164" fontId="0" fillId="0" borderId="1" xfId="0" applyNumberFormat="1" applyBorder="1" applyProtection="1">
      <protection locked="0"/>
    </xf>
    <xf numFmtId="0" fontId="6" fillId="0" borderId="0" xfId="0" applyFont="1" applyBorder="1" applyAlignment="1">
      <alignment horizontal="center" vertical="top"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60"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0" fillId="0" borderId="60" xfId="0" applyFill="1" applyBorder="1" applyAlignment="1">
      <alignment horizontal="left" vertical="top" wrapText="1"/>
    </xf>
    <xf numFmtId="0" fontId="0" fillId="0" borderId="62" xfId="0" applyFill="1" applyBorder="1" applyAlignment="1">
      <alignment horizontal="left" vertical="top" wrapText="1"/>
    </xf>
    <xf numFmtId="0" fontId="4" fillId="0" borderId="1" xfId="0" applyFont="1" applyBorder="1" applyAlignment="1">
      <alignment horizontal="left" vertical="center" wrapText="1"/>
    </xf>
    <xf numFmtId="0" fontId="0" fillId="0" borderId="1" xfId="0" applyBorder="1" applyAlignment="1">
      <alignment horizontal="left" vertical="top"/>
    </xf>
    <xf numFmtId="0" fontId="4" fillId="0" borderId="1" xfId="0" applyFont="1" applyFill="1" applyBorder="1" applyAlignment="1">
      <alignment horizontal="left"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8" fillId="6" borderId="1" xfId="0" applyFont="1" applyFill="1" applyBorder="1" applyAlignment="1">
      <alignment horizontal="left" vertical="top"/>
    </xf>
    <xf numFmtId="0" fontId="0" fillId="0" borderId="1" xfId="0" applyBorder="1" applyAlignment="1">
      <alignment horizontal="center"/>
    </xf>
    <xf numFmtId="0" fontId="19" fillId="6" borderId="1" xfId="0" applyFont="1" applyFill="1" applyBorder="1" applyAlignment="1">
      <alignment horizontal="center" vertical="top"/>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0" fillId="0" borderId="1" xfId="0" applyFont="1" applyBorder="1" applyAlignment="1">
      <alignment horizontal="left" wrapText="1"/>
    </xf>
    <xf numFmtId="0" fontId="0" fillId="0" borderId="1" xfId="0" applyBorder="1" applyAlignment="1">
      <alignment horizontal="left" wrapText="1"/>
    </xf>
    <xf numFmtId="0" fontId="2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0" fillId="0" borderId="0" xfId="0" applyAlignment="1">
      <alignment horizontal="center"/>
    </xf>
    <xf numFmtId="0" fontId="9"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left" vertical="top" wrapText="1"/>
    </xf>
    <xf numFmtId="0" fontId="0" fillId="0" borderId="1" xfId="0" applyFill="1" applyBorder="1" applyAlignment="1">
      <alignment horizontal="left"/>
    </xf>
    <xf numFmtId="0" fontId="4" fillId="0" borderId="1" xfId="0" applyFont="1" applyFill="1" applyBorder="1" applyAlignment="1">
      <alignment horizontal="left" vertical="center"/>
    </xf>
    <xf numFmtId="0" fontId="0" fillId="0" borderId="1" xfId="0" applyBorder="1" applyAlignment="1">
      <alignment horizontal="left"/>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4" fillId="0" borderId="1" xfId="0" applyFont="1" applyFill="1" applyBorder="1" applyAlignment="1">
      <alignment vertical="center" wrapText="1"/>
    </xf>
    <xf numFmtId="0" fontId="0" fillId="0" borderId="1" xfId="0" applyFill="1" applyBorder="1" applyAlignment="1">
      <alignment horizontal="center"/>
    </xf>
    <xf numFmtId="0" fontId="19" fillId="6" borderId="1" xfId="0" applyFont="1" applyFill="1" applyBorder="1" applyAlignment="1">
      <alignment horizontal="center" vertical="center" wrapText="1"/>
    </xf>
    <xf numFmtId="0" fontId="19" fillId="6" borderId="1" xfId="0" applyFont="1" applyFill="1" applyBorder="1" applyAlignment="1">
      <alignment horizontal="center" vertical="center"/>
    </xf>
    <xf numFmtId="0" fontId="19" fillId="6" borderId="1" xfId="0" applyFont="1" applyFill="1" applyBorder="1" applyAlignment="1">
      <alignment horizontal="center" wrapText="1"/>
    </xf>
    <xf numFmtId="0" fontId="19" fillId="6" borderId="1" xfId="0" applyFont="1" applyFill="1" applyBorder="1" applyAlignment="1">
      <alignment horizontal="center"/>
    </xf>
    <xf numFmtId="0" fontId="19" fillId="6" borderId="1" xfId="0" applyFont="1" applyFill="1" applyBorder="1" applyAlignment="1">
      <alignment horizontal="center" vertical="top" wrapText="1"/>
    </xf>
    <xf numFmtId="0" fontId="19" fillId="5" borderId="1" xfId="0" applyFont="1" applyFill="1" applyBorder="1" applyAlignment="1">
      <alignment horizontal="center" vertical="center"/>
    </xf>
    <xf numFmtId="0" fontId="0" fillId="0" borderId="1" xfId="0" applyFill="1" applyBorder="1" applyAlignment="1">
      <alignment horizontal="left" vertical="top"/>
    </xf>
    <xf numFmtId="0" fontId="25" fillId="0" borderId="1" xfId="0" applyFont="1" applyFill="1" applyBorder="1" applyAlignment="1">
      <alignment horizontal="left" vertical="top" wrapText="1"/>
    </xf>
    <xf numFmtId="0" fontId="0" fillId="0" borderId="60" xfId="0" applyBorder="1" applyAlignment="1">
      <alignment horizontal="left" wrapText="1"/>
    </xf>
    <xf numFmtId="0" fontId="0" fillId="0" borderId="62" xfId="0" applyBorder="1" applyAlignment="1">
      <alignment horizontal="left" wrapText="1"/>
    </xf>
    <xf numFmtId="0" fontId="19" fillId="5" borderId="37" xfId="0" applyFont="1" applyFill="1" applyBorder="1" applyAlignment="1">
      <alignment horizontal="center" vertical="center" textRotation="255"/>
    </xf>
    <xf numFmtId="0" fontId="19" fillId="5" borderId="0" xfId="0" applyFont="1" applyFill="1" applyBorder="1" applyAlignment="1">
      <alignment horizontal="center" vertical="center" textRotation="255"/>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19" fillId="5" borderId="1" xfId="0" applyFont="1" applyFill="1" applyBorder="1" applyAlignment="1">
      <alignment horizontal="center" vertical="center" textRotation="255"/>
    </xf>
    <xf numFmtId="0" fontId="24"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1" xfId="0" applyFill="1" applyBorder="1" applyAlignment="1">
      <alignment horizontal="left" vertical="top" wrapText="1"/>
    </xf>
    <xf numFmtId="0" fontId="8" fillId="0" borderId="25" xfId="0" applyFont="1" applyBorder="1" applyAlignment="1">
      <alignment horizontal="left" vertical="top" wrapText="1"/>
    </xf>
    <xf numFmtId="0" fontId="8" fillId="0" borderId="20" xfId="0" applyFont="1" applyBorder="1" applyAlignment="1">
      <alignment horizontal="left" vertical="top" wrapText="1"/>
    </xf>
    <xf numFmtId="0" fontId="8" fillId="0" borderId="27" xfId="0" applyFont="1" applyBorder="1" applyAlignment="1">
      <alignment horizontal="left" vertical="top"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9" xfId="0" applyFont="1" applyBorder="1" applyAlignment="1">
      <alignment horizontal="center" vertical="center"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5" xfId="0" applyFont="1" applyBorder="1" applyAlignment="1">
      <alignment horizontal="left" vertical="top" wrapText="1"/>
    </xf>
    <xf numFmtId="0" fontId="8" fillId="0" borderId="36" xfId="0" applyFont="1" applyBorder="1" applyAlignment="1">
      <alignment horizontal="left" vertical="top" wrapText="1"/>
    </xf>
    <xf numFmtId="0" fontId="8" fillId="0" borderId="17" xfId="0" applyFont="1" applyBorder="1" applyAlignment="1">
      <alignment horizontal="left"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13" fillId="0" borderId="1" xfId="0" applyFont="1" applyBorder="1" applyAlignment="1">
      <alignment horizontal="center" vertical="top"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28" xfId="0" applyFont="1" applyBorder="1" applyAlignment="1">
      <alignment horizontal="center" vertical="top" wrapText="1"/>
    </xf>
    <xf numFmtId="0" fontId="8" fillId="0" borderId="1" xfId="0" applyFont="1" applyBorder="1" applyAlignment="1">
      <alignment horizontal="left" vertical="top"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center" vertical="center" wrapText="1"/>
    </xf>
    <xf numFmtId="0" fontId="6"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28" xfId="0" applyFont="1" applyBorder="1" applyAlignment="1">
      <alignment horizontal="center" vertical="top" wrapText="1"/>
    </xf>
    <xf numFmtId="0" fontId="8" fillId="6" borderId="14" xfId="0" applyFont="1" applyFill="1" applyBorder="1" applyAlignment="1">
      <alignment horizontal="left" vertical="center"/>
    </xf>
    <xf numFmtId="0" fontId="8" fillId="6" borderId="37" xfId="0" applyFont="1" applyFill="1" applyBorder="1" applyAlignment="1">
      <alignment horizontal="left" vertical="center"/>
    </xf>
    <xf numFmtId="0" fontId="8"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left"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5" xfId="0" applyFont="1" applyBorder="1" applyAlignment="1">
      <alignment vertical="top" wrapText="1"/>
    </xf>
    <xf numFmtId="0" fontId="8" fillId="0" borderId="17" xfId="0" applyFont="1" applyBorder="1" applyAlignment="1">
      <alignment vertical="top" wrapText="1"/>
    </xf>
    <xf numFmtId="0" fontId="8" fillId="0" borderId="10" xfId="0" applyFont="1" applyBorder="1" applyAlignment="1">
      <alignment horizontal="left" wrapText="1"/>
    </xf>
    <xf numFmtId="0" fontId="8" fillId="0" borderId="28" xfId="0" applyFont="1" applyBorder="1" applyAlignment="1">
      <alignment horizontal="left"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8" xfId="0" applyFont="1" applyBorder="1" applyAlignment="1">
      <alignment horizontal="left" vertical="top" wrapText="1"/>
    </xf>
    <xf numFmtId="0" fontId="7" fillId="5" borderId="1" xfId="0" applyFont="1" applyFill="1" applyBorder="1" applyAlignment="1">
      <alignment horizontal="center" vertical="center"/>
    </xf>
    <xf numFmtId="0" fontId="6" fillId="0" borderId="60" xfId="0" applyFont="1" applyBorder="1" applyAlignment="1">
      <alignment horizontal="left" vertical="center" wrapText="1"/>
    </xf>
    <xf numFmtId="0" fontId="6" fillId="0" borderId="62" xfId="0" applyFont="1" applyBorder="1" applyAlignment="1">
      <alignment horizontal="left" vertical="center" wrapText="1"/>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28" xfId="0" applyFont="1" applyBorder="1" applyAlignment="1">
      <alignment horizontal="left" vertical="top"/>
    </xf>
    <xf numFmtId="0" fontId="8"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6" borderId="60" xfId="0" applyFont="1" applyFill="1" applyBorder="1" applyAlignment="1">
      <alignment horizontal="left" vertical="center"/>
    </xf>
    <xf numFmtId="0" fontId="8" fillId="6" borderId="56" xfId="0" applyFont="1" applyFill="1" applyBorder="1" applyAlignment="1">
      <alignment horizontal="left" vertical="center"/>
    </xf>
    <xf numFmtId="0" fontId="8" fillId="6" borderId="62" xfId="0" applyFont="1" applyFill="1" applyBorder="1" applyAlignment="1">
      <alignment horizontal="left" vertical="center"/>
    </xf>
    <xf numFmtId="0" fontId="8" fillId="6" borderId="60"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0" borderId="15" xfId="0" applyFont="1" applyBorder="1" applyAlignment="1">
      <alignment horizontal="left" vertical="center"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left" vertical="top" wrapText="1"/>
    </xf>
    <xf numFmtId="0" fontId="5" fillId="5" borderId="2" xfId="0" applyFont="1" applyFill="1" applyBorder="1" applyAlignment="1">
      <alignment horizontal="left" vertical="top" wrapText="1"/>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30" fillId="10" borderId="31" xfId="0" applyFont="1"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33" fillId="8" borderId="31" xfId="0" applyFont="1" applyFill="1" applyBorder="1" applyAlignment="1">
      <alignment horizontal="center" vertical="center"/>
    </xf>
    <xf numFmtId="0" fontId="33" fillId="8" borderId="32" xfId="0" applyFont="1" applyFill="1" applyBorder="1" applyAlignment="1">
      <alignment horizontal="center" vertical="center"/>
    </xf>
    <xf numFmtId="0" fontId="0" fillId="9" borderId="32" xfId="0" applyFill="1" applyBorder="1" applyAlignment="1">
      <alignment horizontal="center"/>
    </xf>
    <xf numFmtId="0" fontId="32" fillId="9" borderId="31" xfId="0" applyFont="1" applyFill="1" applyBorder="1" applyAlignment="1">
      <alignment horizontal="center" vertical="center"/>
    </xf>
    <xf numFmtId="0" fontId="31" fillId="9" borderId="32" xfId="0" applyFont="1" applyFill="1" applyBorder="1" applyAlignment="1">
      <alignment horizontal="center" vertical="center"/>
    </xf>
    <xf numFmtId="0" fontId="29" fillId="9" borderId="31" xfId="0" applyFont="1" applyFill="1" applyBorder="1" applyAlignment="1">
      <alignment horizontal="center" vertical="center"/>
    </xf>
    <xf numFmtId="0" fontId="35" fillId="9" borderId="31" xfId="0" applyFont="1" applyFill="1" applyBorder="1" applyAlignment="1">
      <alignment horizontal="center" vertical="center"/>
    </xf>
    <xf numFmtId="0" fontId="0" fillId="8" borderId="32" xfId="0" applyFill="1" applyBorder="1" applyAlignment="1">
      <alignment horizontal="center"/>
    </xf>
    <xf numFmtId="0" fontId="35" fillId="7" borderId="31" xfId="0" applyFont="1" applyFill="1" applyBorder="1" applyAlignment="1">
      <alignment horizontal="center" vertical="center"/>
    </xf>
    <xf numFmtId="0" fontId="0" fillId="10" borderId="31" xfId="0" applyFill="1" applyBorder="1" applyAlignment="1">
      <alignment horizontal="center" vertical="center"/>
    </xf>
    <xf numFmtId="0" fontId="29" fillId="10" borderId="31" xfId="0" applyFont="1" applyFill="1" applyBorder="1" applyAlignment="1">
      <alignment horizontal="center" vertical="center"/>
    </xf>
    <xf numFmtId="0" fontId="19" fillId="10" borderId="51" xfId="0" applyFont="1" applyFill="1" applyBorder="1" applyAlignment="1">
      <alignment horizontal="center" vertical="center" wrapText="1"/>
    </xf>
    <xf numFmtId="0" fontId="19" fillId="10" borderId="52" xfId="0" applyFont="1" applyFill="1" applyBorder="1" applyAlignment="1">
      <alignment horizontal="center" vertical="center" wrapText="1"/>
    </xf>
    <xf numFmtId="0" fontId="35" fillId="10" borderId="51" xfId="0" applyFont="1" applyFill="1" applyBorder="1" applyAlignment="1">
      <alignment horizontal="center" vertical="center" wrapText="1"/>
    </xf>
    <xf numFmtId="0" fontId="34" fillId="10" borderId="52" xfId="0" applyFont="1" applyFill="1" applyBorder="1" applyAlignment="1">
      <alignment horizontal="center" vertical="center" wrapText="1"/>
    </xf>
    <xf numFmtId="0" fontId="35" fillId="10" borderId="31" xfId="0" applyFont="1" applyFill="1" applyBorder="1" applyAlignment="1">
      <alignment horizontal="center" vertic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25" fillId="0" borderId="36" xfId="0" applyFont="1" applyBorder="1" applyAlignment="1">
      <alignment horizontal="left" vertical="top" wrapText="1"/>
    </xf>
    <xf numFmtId="0" fontId="25" fillId="0" borderId="17" xfId="0" applyFont="1" applyBorder="1" applyAlignment="1">
      <alignment horizontal="left" vertical="top"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1" xfId="0" applyFont="1" applyBorder="1" applyAlignment="1">
      <alignment horizontal="center" vertical="center"/>
    </xf>
    <xf numFmtId="0" fontId="4" fillId="0" borderId="36" xfId="0" applyFont="1" applyBorder="1" applyAlignment="1">
      <alignment horizontal="left" vertical="top" wrapText="1"/>
    </xf>
    <xf numFmtId="0" fontId="4" fillId="0" borderId="17" xfId="0" applyFont="1" applyBorder="1" applyAlignment="1">
      <alignment horizontal="left" vertical="top" wrapText="1"/>
    </xf>
    <xf numFmtId="0" fontId="17" fillId="0" borderId="28" xfId="0" applyFont="1" applyBorder="1" applyAlignment="1">
      <alignment horizontal="center" vertical="center"/>
    </xf>
    <xf numFmtId="0" fontId="4" fillId="0" borderId="0" xfId="0" applyFont="1" applyAlignment="1">
      <alignment horizontal="center"/>
    </xf>
    <xf numFmtId="0" fontId="14" fillId="13" borderId="6" xfId="0" applyFont="1" applyFill="1" applyBorder="1" applyAlignment="1">
      <alignment horizontal="center" vertical="center" wrapText="1"/>
    </xf>
    <xf numFmtId="0" fontId="4" fillId="0" borderId="60" xfId="0" applyFont="1" applyBorder="1" applyAlignment="1">
      <alignment horizontal="center" vertical="center" wrapText="1"/>
    </xf>
    <xf numFmtId="0" fontId="25" fillId="0" borderId="20" xfId="0" applyFont="1" applyBorder="1" applyAlignment="1">
      <alignment horizontal="left" vertical="top" wrapText="1"/>
    </xf>
    <xf numFmtId="0" fontId="25" fillId="0" borderId="27" xfId="0" applyFont="1" applyBorder="1" applyAlignment="1">
      <alignment horizontal="left" vertical="top" wrapText="1"/>
    </xf>
    <xf numFmtId="0" fontId="5" fillId="13" borderId="4" xfId="0" applyFont="1" applyFill="1" applyBorder="1" applyAlignment="1">
      <alignment horizontal="center" vertical="center"/>
    </xf>
    <xf numFmtId="0" fontId="4" fillId="0" borderId="30" xfId="0" applyFont="1" applyBorder="1" applyAlignment="1">
      <alignment horizontal="left" vertical="top" wrapText="1"/>
    </xf>
    <xf numFmtId="0" fontId="4" fillId="0" borderId="20" xfId="0" applyFont="1" applyBorder="1" applyAlignment="1">
      <alignment horizontal="left" vertical="top" wrapText="1"/>
    </xf>
    <xf numFmtId="0" fontId="4" fillId="0" borderId="27" xfId="0" applyFont="1" applyBorder="1" applyAlignment="1">
      <alignment horizontal="left" vertical="top"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66" xfId="0" applyFont="1" applyFill="1" applyBorder="1" applyAlignment="1">
      <alignment horizontal="center" vertical="center"/>
    </xf>
    <xf numFmtId="0" fontId="4" fillId="0" borderId="65" xfId="0" applyFont="1" applyBorder="1" applyAlignment="1">
      <alignment horizontal="center" vertical="center" wrapText="1"/>
    </xf>
    <xf numFmtId="0" fontId="17" fillId="0" borderId="65" xfId="0" applyFont="1" applyBorder="1" applyAlignment="1">
      <alignment horizontal="center" vertical="center"/>
    </xf>
    <xf numFmtId="0" fontId="17" fillId="0" borderId="11" xfId="0" applyFont="1" applyBorder="1" applyAlignment="1">
      <alignment horizontal="center" vertical="center"/>
    </xf>
    <xf numFmtId="0" fontId="5" fillId="13" borderId="30" xfId="0" applyFont="1" applyFill="1" applyBorder="1" applyAlignment="1">
      <alignment horizontal="center" vertical="center"/>
    </xf>
    <xf numFmtId="0" fontId="5" fillId="13" borderId="20" xfId="0" applyFont="1" applyFill="1" applyBorder="1" applyAlignment="1">
      <alignment horizontal="center" vertical="center"/>
    </xf>
    <xf numFmtId="0" fontId="5" fillId="13" borderId="65" xfId="0" applyFont="1" applyFill="1" applyBorder="1" applyAlignment="1">
      <alignment horizontal="center" vertical="center" wrapText="1"/>
    </xf>
    <xf numFmtId="0" fontId="5" fillId="13" borderId="66" xfId="0" applyFont="1" applyFill="1" applyBorder="1" applyAlignment="1">
      <alignment horizontal="center" vertical="center" wrapText="1"/>
    </xf>
    <xf numFmtId="0" fontId="5" fillId="13" borderId="59" xfId="0" applyFont="1" applyFill="1" applyBorder="1" applyAlignment="1">
      <alignment horizontal="center" vertical="center"/>
    </xf>
    <xf numFmtId="0" fontId="5" fillId="13" borderId="57" xfId="0" applyFont="1" applyFill="1" applyBorder="1" applyAlignment="1">
      <alignment horizontal="center" vertical="center"/>
    </xf>
    <xf numFmtId="0" fontId="5" fillId="13" borderId="61" xfId="0" applyFont="1" applyFill="1" applyBorder="1" applyAlignment="1">
      <alignment horizontal="center" vertical="center"/>
    </xf>
    <xf numFmtId="0" fontId="9" fillId="12" borderId="65" xfId="0" applyFont="1" applyFill="1" applyBorder="1" applyAlignment="1">
      <alignment horizontal="center" vertical="center" wrapText="1"/>
    </xf>
    <xf numFmtId="0" fontId="9" fillId="12" borderId="66" xfId="0" applyFont="1" applyFill="1" applyBorder="1" applyAlignment="1">
      <alignment horizontal="center" vertical="center" wrapText="1"/>
    </xf>
    <xf numFmtId="0" fontId="14" fillId="13" borderId="46" xfId="0" applyFont="1" applyFill="1" applyBorder="1" applyAlignment="1">
      <alignment horizontal="center" vertical="center" wrapText="1"/>
    </xf>
    <xf numFmtId="0" fontId="14" fillId="13" borderId="47"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7" fillId="6" borderId="18" xfId="0" applyFont="1" applyFill="1" applyBorder="1" applyAlignment="1">
      <alignment horizontal="left" vertical="center"/>
    </xf>
    <xf numFmtId="0" fontId="7" fillId="6" borderId="0" xfId="0" applyFont="1" applyFill="1" applyBorder="1" applyAlignment="1">
      <alignment horizontal="left" vertical="center"/>
    </xf>
    <xf numFmtId="0" fontId="8" fillId="6" borderId="18" xfId="0" applyFont="1" applyFill="1" applyBorder="1" applyAlignment="1">
      <alignment horizontal="left" vertical="center" wrapText="1"/>
    </xf>
    <xf numFmtId="0" fontId="8" fillId="6" borderId="0" xfId="0" applyFont="1" applyFill="1" applyBorder="1" applyAlignment="1">
      <alignment horizontal="left" vertical="center" wrapText="1"/>
    </xf>
    <xf numFmtId="0" fontId="0" fillId="0" borderId="39" xfId="0" applyBorder="1" applyAlignment="1">
      <alignment horizontal="center"/>
    </xf>
    <xf numFmtId="0" fontId="15" fillId="0" borderId="18"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30" xfId="0" applyBorder="1" applyAlignment="1">
      <alignment horizontal="center"/>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5" xfId="0" applyFont="1" applyBorder="1" applyAlignment="1">
      <alignment horizontal="lef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8" fillId="17" borderId="67" xfId="0" applyFont="1" applyFill="1" applyBorder="1" applyAlignment="1">
      <alignment horizontal="left" vertical="center"/>
    </xf>
    <xf numFmtId="0" fontId="8" fillId="17" borderId="68" xfId="0" applyFont="1" applyFill="1" applyBorder="1" applyAlignment="1">
      <alignment horizontal="left" vertical="center"/>
    </xf>
    <xf numFmtId="0" fontId="8" fillId="17" borderId="69" xfId="0" applyFont="1" applyFill="1" applyBorder="1" applyAlignment="1">
      <alignment horizontal="left" vertical="center"/>
    </xf>
    <xf numFmtId="0" fontId="8" fillId="17" borderId="67" xfId="0" applyFont="1" applyFill="1" applyBorder="1" applyAlignment="1">
      <alignment horizontal="left" vertical="center" wrapText="1"/>
    </xf>
    <xf numFmtId="0" fontId="8" fillId="17" borderId="68" xfId="0" applyFont="1" applyFill="1" applyBorder="1" applyAlignment="1">
      <alignment horizontal="left" vertical="center" wrapText="1"/>
    </xf>
    <xf numFmtId="0" fontId="8" fillId="17" borderId="69" xfId="0" applyFont="1" applyFill="1" applyBorder="1" applyAlignment="1">
      <alignment horizontal="left"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28" xfId="0" applyFont="1" applyFill="1" applyBorder="1" applyAlignment="1">
      <alignment horizontal="center" vertical="top" wrapText="1"/>
    </xf>
    <xf numFmtId="0" fontId="6" fillId="0" borderId="10" xfId="0" applyFont="1" applyFill="1" applyBorder="1" applyAlignment="1">
      <alignment horizontal="center" vertical="top"/>
    </xf>
    <xf numFmtId="0" fontId="6" fillId="0" borderId="11" xfId="0" applyFont="1" applyFill="1" applyBorder="1" applyAlignment="1">
      <alignment horizontal="center" vertical="top"/>
    </xf>
    <xf numFmtId="0" fontId="6" fillId="0" borderId="28" xfId="0" applyFont="1" applyFill="1" applyBorder="1" applyAlignment="1">
      <alignment horizontal="center" vertical="top"/>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Fill="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28" xfId="0" applyFont="1" applyBorder="1" applyAlignment="1">
      <alignment horizontal="center" vertical="top"/>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top" wrapText="1"/>
    </xf>
    <xf numFmtId="0" fontId="6" fillId="0" borderId="1" xfId="0" applyFont="1" applyBorder="1" applyAlignment="1">
      <alignment horizontal="center" vertical="top"/>
    </xf>
    <xf numFmtId="0" fontId="6" fillId="0" borderId="25" xfId="0" applyFont="1" applyBorder="1" applyAlignment="1">
      <alignment horizontal="center" vertical="top" wrapText="1"/>
    </xf>
    <xf numFmtId="0" fontId="6" fillId="0" borderId="20" xfId="0" applyFont="1" applyBorder="1" applyAlignment="1">
      <alignment horizontal="center" vertical="top" wrapText="1"/>
    </xf>
    <xf numFmtId="0" fontId="6" fillId="0" borderId="39" xfId="0" applyFont="1" applyBorder="1" applyAlignment="1">
      <alignment horizontal="center" vertical="top" wrapText="1"/>
    </xf>
    <xf numFmtId="0" fontId="6" fillId="0" borderId="70" xfId="0" applyFont="1" applyBorder="1" applyAlignment="1">
      <alignment horizontal="center" vertical="top"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0" fontId="6" fillId="0" borderId="29"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6600"/>
      <color rgb="FFFF9B57"/>
      <color rgb="FFFF8837"/>
      <color rgb="FFFFA3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1019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1437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1019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1437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354364</xdr:colOff>
      <xdr:row>0</xdr:row>
      <xdr:rowOff>73363</xdr:rowOff>
    </xdr:from>
    <xdr:to>
      <xdr:col>10</xdr:col>
      <xdr:colOff>1044927</xdr:colOff>
      <xdr:row>3</xdr:row>
      <xdr:rowOff>44788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6507" y="73363"/>
          <a:ext cx="690563" cy="842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4</xdr:row>
      <xdr:rowOff>154224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2"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7149" y="41586"/>
          <a:ext cx="5111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05346"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
  <sheetViews>
    <sheetView zoomScale="60" zoomScaleNormal="60" workbookViewId="0">
      <selection sqref="A1:A4"/>
    </sheetView>
  </sheetViews>
  <sheetFormatPr baseColWidth="10" defaultColWidth="11.42578125" defaultRowHeight="14.25" x14ac:dyDescent="0.2"/>
  <cols>
    <col min="1" max="1" width="27.5703125" style="158" customWidth="1"/>
    <col min="2" max="2" width="26.85546875" style="1" customWidth="1"/>
    <col min="3" max="3" width="28.42578125" style="1" customWidth="1"/>
    <col min="4" max="4" width="29.85546875" style="162" customWidth="1"/>
    <col min="5" max="5" width="33.7109375" style="1" customWidth="1"/>
    <col min="6" max="6" width="28.28515625" style="1" customWidth="1"/>
    <col min="7" max="16384" width="11.42578125" style="1"/>
  </cols>
  <sheetData>
    <row r="1" spans="1:10" ht="15" customHeight="1" x14ac:dyDescent="0.2">
      <c r="A1" s="250"/>
      <c r="B1" s="260" t="s">
        <v>0</v>
      </c>
      <c r="C1" s="260"/>
      <c r="D1" s="260"/>
      <c r="E1" s="58" t="s">
        <v>1</v>
      </c>
      <c r="F1" s="247"/>
      <c r="G1" s="2"/>
      <c r="J1" s="246"/>
    </row>
    <row r="2" spans="1:10" ht="15" customHeight="1" x14ac:dyDescent="0.2">
      <c r="A2" s="251"/>
      <c r="B2" s="261"/>
      <c r="C2" s="261"/>
      <c r="D2" s="261"/>
      <c r="E2" s="57" t="s">
        <v>2</v>
      </c>
      <c r="F2" s="248"/>
      <c r="G2" s="2"/>
      <c r="J2" s="246"/>
    </row>
    <row r="3" spans="1:10" ht="15" customHeight="1" x14ac:dyDescent="0.2">
      <c r="A3" s="251"/>
      <c r="B3" s="261" t="s">
        <v>3</v>
      </c>
      <c r="C3" s="261"/>
      <c r="D3" s="261"/>
      <c r="E3" s="57" t="s">
        <v>4</v>
      </c>
      <c r="F3" s="248"/>
      <c r="G3" s="2"/>
      <c r="J3" s="246"/>
    </row>
    <row r="4" spans="1:10" ht="15.75" customHeight="1" thickBot="1" x14ac:dyDescent="0.25">
      <c r="A4" s="252"/>
      <c r="B4" s="262"/>
      <c r="C4" s="262"/>
      <c r="D4" s="262"/>
      <c r="E4" s="59" t="s">
        <v>5</v>
      </c>
      <c r="F4" s="249"/>
      <c r="G4" s="2"/>
      <c r="J4" s="246"/>
    </row>
    <row r="5" spans="1:10" ht="15" thickBot="1" x14ac:dyDescent="0.25"/>
    <row r="6" spans="1:10" ht="15.75" x14ac:dyDescent="0.2">
      <c r="A6" s="257" t="s">
        <v>6</v>
      </c>
      <c r="B6" s="258"/>
      <c r="C6" s="258"/>
      <c r="D6" s="258"/>
      <c r="E6" s="258"/>
      <c r="F6" s="259"/>
    </row>
    <row r="7" spans="1:10" ht="27" customHeight="1" x14ac:dyDescent="0.2">
      <c r="A7" s="173" t="s">
        <v>7</v>
      </c>
      <c r="B7" s="253" t="s">
        <v>284</v>
      </c>
      <c r="C7" s="253"/>
      <c r="D7" s="253"/>
      <c r="E7" s="253"/>
      <c r="F7" s="254"/>
    </row>
    <row r="8" spans="1:10" ht="71.25" customHeight="1" x14ac:dyDescent="0.2">
      <c r="A8" s="174" t="s">
        <v>8</v>
      </c>
      <c r="B8" s="255" t="s">
        <v>459</v>
      </c>
      <c r="C8" s="255"/>
      <c r="D8" s="255"/>
      <c r="E8" s="255"/>
      <c r="F8" s="256"/>
    </row>
    <row r="9" spans="1:10" ht="22.5" customHeight="1" x14ac:dyDescent="0.2">
      <c r="A9" s="50" t="s">
        <v>9</v>
      </c>
      <c r="B9" s="29" t="s">
        <v>10</v>
      </c>
      <c r="C9" s="29" t="s">
        <v>11</v>
      </c>
      <c r="D9" s="64" t="s">
        <v>10</v>
      </c>
      <c r="E9" s="29" t="s">
        <v>12</v>
      </c>
      <c r="F9" s="30" t="s">
        <v>10</v>
      </c>
    </row>
    <row r="10" spans="1:10" ht="75.75" customHeight="1" x14ac:dyDescent="0.2">
      <c r="A10" s="155" t="s">
        <v>262</v>
      </c>
      <c r="B10" s="113" t="s">
        <v>263</v>
      </c>
      <c r="C10" s="266" t="s">
        <v>283</v>
      </c>
      <c r="D10" s="57" t="s">
        <v>286</v>
      </c>
      <c r="E10" s="266" t="s">
        <v>264</v>
      </c>
      <c r="F10" s="180" t="s">
        <v>275</v>
      </c>
    </row>
    <row r="11" spans="1:10" ht="52.5" customHeight="1" x14ac:dyDescent="0.2">
      <c r="A11" s="155" t="s">
        <v>460</v>
      </c>
      <c r="B11" s="157" t="s">
        <v>461</v>
      </c>
      <c r="C11" s="266"/>
      <c r="D11" s="57" t="s">
        <v>289</v>
      </c>
      <c r="E11" s="266"/>
      <c r="F11" s="181" t="s">
        <v>334</v>
      </c>
      <c r="J11" s="157"/>
    </row>
    <row r="12" spans="1:10" ht="51" customHeight="1" x14ac:dyDescent="0.2">
      <c r="A12" s="263" t="s">
        <v>154</v>
      </c>
      <c r="B12" s="157" t="s">
        <v>462</v>
      </c>
      <c r="C12" s="266"/>
      <c r="D12" s="57" t="s">
        <v>463</v>
      </c>
      <c r="E12" s="155" t="s">
        <v>13</v>
      </c>
      <c r="F12" s="155" t="s">
        <v>464</v>
      </c>
    </row>
    <row r="13" spans="1:10" ht="57.75" customHeight="1" x14ac:dyDescent="0.2">
      <c r="A13" s="264"/>
      <c r="B13" s="157" t="s">
        <v>465</v>
      </c>
      <c r="C13" s="266"/>
      <c r="D13" s="57" t="s">
        <v>272</v>
      </c>
      <c r="E13" s="155" t="s">
        <v>287</v>
      </c>
      <c r="F13" s="157" t="s">
        <v>288</v>
      </c>
    </row>
    <row r="14" spans="1:10" ht="57.75" customHeight="1" x14ac:dyDescent="0.2">
      <c r="A14" s="265"/>
      <c r="B14" s="157" t="s">
        <v>271</v>
      </c>
      <c r="C14" s="266"/>
      <c r="D14" s="57" t="s">
        <v>273</v>
      </c>
      <c r="E14" s="160"/>
      <c r="F14" s="160"/>
    </row>
    <row r="15" spans="1:10" ht="59.25" customHeight="1" x14ac:dyDescent="0.2">
      <c r="A15" s="263" t="s">
        <v>266</v>
      </c>
      <c r="B15" s="157" t="s">
        <v>466</v>
      </c>
      <c r="C15" s="266"/>
      <c r="D15" s="57" t="s">
        <v>274</v>
      </c>
      <c r="E15" s="155"/>
      <c r="F15" s="157"/>
    </row>
    <row r="16" spans="1:10" ht="71.25" x14ac:dyDescent="0.2">
      <c r="A16" s="264"/>
      <c r="B16" s="157" t="s">
        <v>269</v>
      </c>
      <c r="C16" s="266" t="s">
        <v>278</v>
      </c>
      <c r="D16" s="57" t="s">
        <v>265</v>
      </c>
      <c r="E16" s="160"/>
      <c r="F16" s="160"/>
    </row>
    <row r="17" spans="1:6" ht="42.75" x14ac:dyDescent="0.2">
      <c r="A17" s="264"/>
      <c r="B17" s="157" t="s">
        <v>270</v>
      </c>
      <c r="C17" s="266"/>
      <c r="D17" s="57" t="s">
        <v>279</v>
      </c>
      <c r="E17" s="155"/>
      <c r="F17" s="155"/>
    </row>
    <row r="18" spans="1:6" ht="71.25" x14ac:dyDescent="0.2">
      <c r="A18" s="265"/>
      <c r="B18" s="161" t="s">
        <v>467</v>
      </c>
      <c r="C18" s="266" t="s">
        <v>468</v>
      </c>
      <c r="D18" s="57" t="s">
        <v>469</v>
      </c>
      <c r="E18" s="57"/>
      <c r="F18" s="57"/>
    </row>
    <row r="19" spans="1:6" ht="42.75" x14ac:dyDescent="0.2">
      <c r="A19" s="155" t="s">
        <v>268</v>
      </c>
      <c r="B19" s="157" t="s">
        <v>282</v>
      </c>
      <c r="C19" s="266"/>
      <c r="D19" s="57" t="s">
        <v>470</v>
      </c>
      <c r="E19" s="57"/>
      <c r="F19" s="57"/>
    </row>
    <row r="20" spans="1:6" ht="30.75" customHeight="1" x14ac:dyDescent="0.2">
      <c r="C20" s="266"/>
      <c r="D20" s="57" t="s">
        <v>276</v>
      </c>
      <c r="E20" s="57"/>
      <c r="F20" s="57"/>
    </row>
    <row r="21" spans="1:6" ht="42.75" x14ac:dyDescent="0.2">
      <c r="A21" s="156"/>
      <c r="B21" s="160"/>
      <c r="C21" s="266" t="s">
        <v>277</v>
      </c>
      <c r="D21" s="57" t="s">
        <v>471</v>
      </c>
      <c r="E21" s="57"/>
      <c r="F21" s="57"/>
    </row>
    <row r="22" spans="1:6" ht="27.75" customHeight="1" x14ac:dyDescent="0.2">
      <c r="A22" s="156"/>
      <c r="B22" s="160"/>
      <c r="C22" s="266"/>
      <c r="D22" s="57" t="s">
        <v>472</v>
      </c>
      <c r="E22" s="57"/>
      <c r="F22" s="57"/>
    </row>
    <row r="23" spans="1:6" ht="75.75" customHeight="1" x14ac:dyDescent="0.2">
      <c r="A23" s="155"/>
      <c r="B23" s="157"/>
      <c r="C23" s="266"/>
      <c r="D23" s="57" t="s">
        <v>473</v>
      </c>
      <c r="E23" s="57"/>
      <c r="F23" s="57"/>
    </row>
    <row r="24" spans="1:6" ht="57" x14ac:dyDescent="0.2">
      <c r="A24" s="155"/>
      <c r="B24" s="161"/>
      <c r="C24" s="266"/>
      <c r="D24" s="57" t="s">
        <v>339</v>
      </c>
      <c r="E24" s="159"/>
      <c r="F24" s="57"/>
    </row>
    <row r="25" spans="1:6" ht="57" x14ac:dyDescent="0.2">
      <c r="A25" s="156"/>
      <c r="B25" s="160"/>
      <c r="C25" s="267" t="s">
        <v>267</v>
      </c>
      <c r="D25" s="57" t="s">
        <v>474</v>
      </c>
      <c r="E25" s="57"/>
      <c r="F25" s="57"/>
    </row>
    <row r="26" spans="1:6" ht="28.5" x14ac:dyDescent="0.2">
      <c r="A26" s="156"/>
      <c r="B26" s="160"/>
      <c r="C26" s="267"/>
      <c r="D26" s="113" t="s">
        <v>475</v>
      </c>
      <c r="E26" s="160"/>
      <c r="F26" s="160"/>
    </row>
    <row r="27" spans="1:6" ht="56.25" customHeight="1" x14ac:dyDescent="0.2">
      <c r="A27" s="156"/>
      <c r="B27" s="160"/>
      <c r="C27" s="267"/>
      <c r="D27" s="161" t="s">
        <v>280</v>
      </c>
      <c r="E27" s="160"/>
      <c r="F27" s="160"/>
    </row>
    <row r="28" spans="1:6" ht="48" customHeight="1" x14ac:dyDescent="0.2">
      <c r="A28" s="156"/>
      <c r="B28" s="160"/>
      <c r="C28" s="267"/>
      <c r="D28" s="161" t="s">
        <v>444</v>
      </c>
      <c r="E28" s="160"/>
      <c r="F28" s="160"/>
    </row>
    <row r="29" spans="1:6" ht="28.5" x14ac:dyDescent="0.2">
      <c r="A29" s="156"/>
      <c r="B29" s="160"/>
      <c r="C29" s="267"/>
      <c r="D29" s="161" t="s">
        <v>281</v>
      </c>
      <c r="E29" s="160"/>
      <c r="F29" s="160"/>
    </row>
  </sheetData>
  <mergeCells count="16">
    <mergeCell ref="A15:A18"/>
    <mergeCell ref="C21:C24"/>
    <mergeCell ref="C25:C29"/>
    <mergeCell ref="E10:E11"/>
    <mergeCell ref="C18:C20"/>
    <mergeCell ref="C10:C15"/>
    <mergeCell ref="C16:C17"/>
    <mergeCell ref="A12:A14"/>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60" zoomScaleNormal="60" workbookViewId="0">
      <selection sqref="A1:A4"/>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470"/>
      <c r="B1" s="260" t="s">
        <v>0</v>
      </c>
      <c r="C1" s="479" t="s">
        <v>485</v>
      </c>
      <c r="D1" s="479"/>
      <c r="E1" s="479"/>
      <c r="F1" s="482"/>
    </row>
    <row r="2" spans="1:6" ht="15.75" customHeight="1" x14ac:dyDescent="0.25">
      <c r="A2" s="471"/>
      <c r="B2" s="261"/>
      <c r="C2" s="480" t="s">
        <v>2</v>
      </c>
      <c r="D2" s="480"/>
      <c r="E2" s="480"/>
      <c r="F2" s="483"/>
    </row>
    <row r="3" spans="1:6" ht="15" customHeight="1" x14ac:dyDescent="0.25">
      <c r="A3" s="471"/>
      <c r="B3" s="261" t="s">
        <v>99</v>
      </c>
      <c r="C3" s="480" t="s">
        <v>92</v>
      </c>
      <c r="D3" s="480"/>
      <c r="E3" s="480"/>
      <c r="F3" s="483"/>
    </row>
    <row r="4" spans="1:6" ht="15.75" customHeight="1" thickBot="1" x14ac:dyDescent="0.3">
      <c r="A4" s="472"/>
      <c r="B4" s="262"/>
      <c r="C4" s="481" t="s">
        <v>5</v>
      </c>
      <c r="D4" s="481"/>
      <c r="E4" s="481"/>
      <c r="F4" s="484"/>
    </row>
    <row r="6" spans="1:6" ht="33" customHeight="1" x14ac:dyDescent="0.25">
      <c r="A6" s="108" t="s">
        <v>7</v>
      </c>
      <c r="B6" s="438" t="s">
        <v>284</v>
      </c>
      <c r="C6" s="439"/>
      <c r="D6" s="439"/>
      <c r="E6" s="439"/>
      <c r="F6" s="439"/>
    </row>
    <row r="7" spans="1:6" ht="43.5" customHeight="1" x14ac:dyDescent="0.25">
      <c r="A7" s="109" t="s">
        <v>8</v>
      </c>
      <c r="B7" s="441" t="s">
        <v>459</v>
      </c>
      <c r="C7" s="442"/>
      <c r="D7" s="442"/>
      <c r="E7" s="442"/>
      <c r="F7" s="442"/>
    </row>
    <row r="8" spans="1:6" x14ac:dyDescent="0.25">
      <c r="A8" s="473"/>
      <c r="B8" s="473"/>
      <c r="C8" s="473"/>
      <c r="D8" s="473"/>
      <c r="E8" s="473"/>
      <c r="F8" s="473"/>
    </row>
    <row r="9" spans="1:6" ht="34.5" customHeight="1" x14ac:dyDescent="0.25">
      <c r="A9" s="469" t="s">
        <v>100</v>
      </c>
      <c r="B9" s="469" t="s">
        <v>101</v>
      </c>
      <c r="C9" s="469"/>
      <c r="D9" s="486" t="s">
        <v>102</v>
      </c>
      <c r="E9" s="486"/>
      <c r="F9" s="486" t="s">
        <v>103</v>
      </c>
    </row>
    <row r="10" spans="1:6" ht="21" customHeight="1" x14ac:dyDescent="0.25">
      <c r="A10" s="469"/>
      <c r="B10" s="469"/>
      <c r="C10" s="469"/>
      <c r="D10" s="112" t="s">
        <v>104</v>
      </c>
      <c r="E10" s="112" t="s">
        <v>105</v>
      </c>
      <c r="F10" s="486"/>
    </row>
    <row r="11" spans="1:6" ht="26.25" customHeight="1" x14ac:dyDescent="0.25">
      <c r="A11" s="410" t="str">
        <f>+DESCRIPCION!A24</f>
        <v>Uso inadecuado de los bienes de la Entidad, omitiendo las políticas operativas, para beneficio propio o de un tercero</v>
      </c>
      <c r="B11" s="485" t="s">
        <v>106</v>
      </c>
      <c r="C11" s="485"/>
      <c r="D11" s="182" t="s">
        <v>147</v>
      </c>
      <c r="E11" s="144"/>
      <c r="F11" s="474" t="str">
        <f>IF(D26="X","CATASTROFICO",IF(AND(D30&gt;0,D30&lt;=5),"MODERADO",IF(AND(D30&gt;=6,D30&lt;=11),"MAYOR",IF(AND(D30&gt;=12,D30&lt;=19),"CATASTROFICO"," "))))</f>
        <v>MAYOR</v>
      </c>
    </row>
    <row r="12" spans="1:6" ht="26.25" customHeight="1" x14ac:dyDescent="0.25">
      <c r="A12" s="410"/>
      <c r="B12" s="485" t="s">
        <v>107</v>
      </c>
      <c r="C12" s="485"/>
      <c r="D12" s="182"/>
      <c r="E12" s="182" t="s">
        <v>147</v>
      </c>
      <c r="F12" s="475"/>
    </row>
    <row r="13" spans="1:6" ht="26.25" customHeight="1" x14ac:dyDescent="0.25">
      <c r="A13" s="410"/>
      <c r="B13" s="485" t="s">
        <v>108</v>
      </c>
      <c r="C13" s="485"/>
      <c r="D13" s="182"/>
      <c r="E13" s="182" t="s">
        <v>147</v>
      </c>
      <c r="F13" s="475"/>
    </row>
    <row r="14" spans="1:6" ht="26.25" customHeight="1" x14ac:dyDescent="0.25">
      <c r="A14" s="410"/>
      <c r="B14" s="485" t="s">
        <v>109</v>
      </c>
      <c r="C14" s="485"/>
      <c r="D14" s="182"/>
      <c r="E14" s="182" t="s">
        <v>147</v>
      </c>
      <c r="F14" s="475"/>
    </row>
    <row r="15" spans="1:6" ht="26.25" customHeight="1" x14ac:dyDescent="0.25">
      <c r="A15" s="410"/>
      <c r="B15" s="485" t="s">
        <v>110</v>
      </c>
      <c r="C15" s="485"/>
      <c r="D15" s="182" t="s">
        <v>147</v>
      </c>
      <c r="E15" s="182"/>
      <c r="F15" s="475"/>
    </row>
    <row r="16" spans="1:6" ht="26.25" customHeight="1" x14ac:dyDescent="0.25">
      <c r="A16" s="410"/>
      <c r="B16" s="485" t="s">
        <v>111</v>
      </c>
      <c r="C16" s="485"/>
      <c r="D16" s="144"/>
      <c r="E16" s="182" t="s">
        <v>147</v>
      </c>
      <c r="F16" s="475"/>
    </row>
    <row r="17" spans="1:6" ht="26.25" customHeight="1" x14ac:dyDescent="0.25">
      <c r="A17" s="410"/>
      <c r="B17" s="485" t="s">
        <v>112</v>
      </c>
      <c r="C17" s="485"/>
      <c r="D17" s="182" t="s">
        <v>147</v>
      </c>
      <c r="E17" s="182"/>
      <c r="F17" s="475"/>
    </row>
    <row r="18" spans="1:6" ht="33" customHeight="1" x14ac:dyDescent="0.25">
      <c r="A18" s="410"/>
      <c r="B18" s="485" t="s">
        <v>113</v>
      </c>
      <c r="C18" s="485"/>
      <c r="D18" s="182"/>
      <c r="E18" s="182" t="s">
        <v>147</v>
      </c>
      <c r="F18" s="475"/>
    </row>
    <row r="19" spans="1:6" ht="26.25" customHeight="1" x14ac:dyDescent="0.25">
      <c r="A19" s="410"/>
      <c r="B19" s="485" t="s">
        <v>114</v>
      </c>
      <c r="C19" s="485"/>
      <c r="D19" s="182" t="s">
        <v>147</v>
      </c>
      <c r="E19" s="182"/>
      <c r="F19" s="475"/>
    </row>
    <row r="20" spans="1:6" ht="26.25" customHeight="1" x14ac:dyDescent="0.25">
      <c r="A20" s="410"/>
      <c r="B20" s="485" t="s">
        <v>115</v>
      </c>
      <c r="C20" s="485"/>
      <c r="D20" s="182"/>
      <c r="E20" s="182" t="s">
        <v>147</v>
      </c>
      <c r="F20" s="475"/>
    </row>
    <row r="21" spans="1:6" ht="26.25" customHeight="1" x14ac:dyDescent="0.25">
      <c r="A21" s="410"/>
      <c r="B21" s="485" t="s">
        <v>116</v>
      </c>
      <c r="C21" s="485"/>
      <c r="D21" s="182" t="s">
        <v>147</v>
      </c>
      <c r="E21" s="182"/>
      <c r="F21" s="475"/>
    </row>
    <row r="22" spans="1:6" ht="26.25" customHeight="1" x14ac:dyDescent="0.25">
      <c r="A22" s="410"/>
      <c r="B22" s="485" t="s">
        <v>117</v>
      </c>
      <c r="C22" s="485"/>
      <c r="D22" s="182" t="s">
        <v>147</v>
      </c>
      <c r="E22" s="182"/>
      <c r="F22" s="475"/>
    </row>
    <row r="23" spans="1:6" ht="26.25" customHeight="1" x14ac:dyDescent="0.25">
      <c r="A23" s="410"/>
      <c r="B23" s="485" t="s">
        <v>118</v>
      </c>
      <c r="C23" s="485"/>
      <c r="D23" s="182" t="s">
        <v>147</v>
      </c>
      <c r="E23" s="182"/>
      <c r="F23" s="475"/>
    </row>
    <row r="24" spans="1:6" ht="26.25" customHeight="1" x14ac:dyDescent="0.25">
      <c r="A24" s="410"/>
      <c r="B24" s="485" t="s">
        <v>119</v>
      </c>
      <c r="C24" s="485"/>
      <c r="D24" s="182"/>
      <c r="E24" s="182" t="s">
        <v>147</v>
      </c>
      <c r="F24" s="475"/>
    </row>
    <row r="25" spans="1:6" ht="26.25" customHeight="1" x14ac:dyDescent="0.25">
      <c r="A25" s="410"/>
      <c r="B25" s="485" t="s">
        <v>120</v>
      </c>
      <c r="C25" s="485"/>
      <c r="D25" s="182"/>
      <c r="E25" s="182" t="s">
        <v>147</v>
      </c>
      <c r="F25" s="475"/>
    </row>
    <row r="26" spans="1:6" ht="26.25" customHeight="1" x14ac:dyDescent="0.25">
      <c r="A26" s="410"/>
      <c r="B26" s="485" t="s">
        <v>121</v>
      </c>
      <c r="C26" s="485"/>
      <c r="D26" s="182"/>
      <c r="E26" s="182" t="s">
        <v>147</v>
      </c>
      <c r="F26" s="475"/>
    </row>
    <row r="27" spans="1:6" ht="26.25" customHeight="1" x14ac:dyDescent="0.25">
      <c r="A27" s="410"/>
      <c r="B27" s="485" t="s">
        <v>122</v>
      </c>
      <c r="C27" s="485"/>
      <c r="D27" s="182"/>
      <c r="E27" s="182" t="s">
        <v>147</v>
      </c>
      <c r="F27" s="475"/>
    </row>
    <row r="28" spans="1:6" ht="26.25" customHeight="1" x14ac:dyDescent="0.25">
      <c r="A28" s="410"/>
      <c r="B28" s="485" t="s">
        <v>123</v>
      </c>
      <c r="C28" s="485"/>
      <c r="D28" s="182"/>
      <c r="E28" s="182" t="s">
        <v>147</v>
      </c>
      <c r="F28" s="475"/>
    </row>
    <row r="29" spans="1:6" ht="26.25" customHeight="1" x14ac:dyDescent="0.25">
      <c r="A29" s="410"/>
      <c r="B29" s="485" t="s">
        <v>124</v>
      </c>
      <c r="C29" s="485"/>
      <c r="D29" s="182"/>
      <c r="E29" s="182" t="s">
        <v>147</v>
      </c>
      <c r="F29" s="475"/>
    </row>
    <row r="30" spans="1:6" ht="15.75" x14ac:dyDescent="0.25">
      <c r="A30" s="410"/>
      <c r="B30" s="477" t="s">
        <v>59</v>
      </c>
      <c r="C30" s="478"/>
      <c r="D30" s="115">
        <f>+Hoja3!B54</f>
        <v>7</v>
      </c>
      <c r="E30" s="114"/>
      <c r="F30" s="476"/>
    </row>
    <row r="31" spans="1:6" ht="15.75" customHeight="1" x14ac:dyDescent="0.25">
      <c r="A31" s="339"/>
      <c r="B31" s="340"/>
      <c r="C31" s="340"/>
      <c r="D31" s="340"/>
      <c r="E31" s="340"/>
      <c r="F31" s="341"/>
    </row>
    <row r="32" spans="1:6" ht="34.5" customHeight="1" x14ac:dyDescent="0.25">
      <c r="A32" s="469" t="s">
        <v>100</v>
      </c>
      <c r="B32" s="469" t="s">
        <v>101</v>
      </c>
      <c r="C32" s="469"/>
      <c r="D32" s="486" t="s">
        <v>102</v>
      </c>
      <c r="E32" s="486"/>
      <c r="F32" s="486" t="s">
        <v>103</v>
      </c>
    </row>
    <row r="33" spans="1:6" ht="21" customHeight="1" x14ac:dyDescent="0.25">
      <c r="A33" s="469"/>
      <c r="B33" s="469"/>
      <c r="C33" s="469"/>
      <c r="D33" s="112" t="s">
        <v>104</v>
      </c>
      <c r="E33" s="112" t="s">
        <v>105</v>
      </c>
      <c r="F33" s="486"/>
    </row>
    <row r="34" spans="1:6" ht="26.25" customHeight="1" x14ac:dyDescent="0.25">
      <c r="A34" s="410" t="str">
        <f>+DESCRIPCION!A26</f>
        <v>Extralimitación de las competencias, manipulando información  para beneficio propio o de un tercero</v>
      </c>
      <c r="B34" s="485" t="s">
        <v>106</v>
      </c>
      <c r="C34" s="485"/>
      <c r="D34" s="182"/>
      <c r="E34" s="144" t="s">
        <v>147</v>
      </c>
      <c r="F34" s="410" t="str">
        <f>IF(D49="X","CATASTROFICO",IF(AND(D53&gt;0,D53&lt;=5),"MODERADO",IF(AND(D53&gt;=6,D53&lt;=11),"MAYOR",IF(AND(D53&gt;=12,D53&lt;=19),"CATASTROFICO"," "))))</f>
        <v>CATASTROFICO</v>
      </c>
    </row>
    <row r="35" spans="1:6" ht="26.25" customHeight="1" x14ac:dyDescent="0.25">
      <c r="A35" s="410"/>
      <c r="B35" s="485" t="s">
        <v>107</v>
      </c>
      <c r="C35" s="485"/>
      <c r="D35" s="182"/>
      <c r="E35" s="182" t="s">
        <v>147</v>
      </c>
      <c r="F35" s="410"/>
    </row>
    <row r="36" spans="1:6" ht="26.25" customHeight="1" x14ac:dyDescent="0.25">
      <c r="A36" s="410"/>
      <c r="B36" s="485" t="s">
        <v>108</v>
      </c>
      <c r="C36" s="485"/>
      <c r="D36" s="182" t="s">
        <v>147</v>
      </c>
      <c r="E36" s="182"/>
      <c r="F36" s="410"/>
    </row>
    <row r="37" spans="1:6" ht="26.25" customHeight="1" x14ac:dyDescent="0.25">
      <c r="A37" s="410"/>
      <c r="B37" s="485" t="s">
        <v>109</v>
      </c>
      <c r="C37" s="485"/>
      <c r="D37" s="144"/>
      <c r="E37" s="182"/>
      <c r="F37" s="410"/>
    </row>
    <row r="38" spans="1:6" ht="26.25" customHeight="1" x14ac:dyDescent="0.25">
      <c r="A38" s="410"/>
      <c r="B38" s="485" t="s">
        <v>110</v>
      </c>
      <c r="C38" s="485"/>
      <c r="D38" s="182" t="s">
        <v>147</v>
      </c>
      <c r="E38" s="182"/>
      <c r="F38" s="410"/>
    </row>
    <row r="39" spans="1:6" ht="26.25" customHeight="1" x14ac:dyDescent="0.25">
      <c r="A39" s="410"/>
      <c r="B39" s="485" t="s">
        <v>111</v>
      </c>
      <c r="C39" s="485"/>
      <c r="D39" s="182" t="s">
        <v>147</v>
      </c>
      <c r="E39" s="182"/>
      <c r="F39" s="410"/>
    </row>
    <row r="40" spans="1:6" ht="26.25" customHeight="1" x14ac:dyDescent="0.25">
      <c r="A40" s="410"/>
      <c r="B40" s="485" t="s">
        <v>112</v>
      </c>
      <c r="C40" s="485"/>
      <c r="D40" s="182" t="s">
        <v>147</v>
      </c>
      <c r="E40" s="182"/>
      <c r="F40" s="410"/>
    </row>
    <row r="41" spans="1:6" ht="33" customHeight="1" x14ac:dyDescent="0.25">
      <c r="A41" s="410"/>
      <c r="B41" s="485" t="s">
        <v>113</v>
      </c>
      <c r="C41" s="485"/>
      <c r="D41" s="182" t="s">
        <v>147</v>
      </c>
      <c r="E41" s="182"/>
      <c r="F41" s="410"/>
    </row>
    <row r="42" spans="1:6" ht="26.25" customHeight="1" x14ac:dyDescent="0.25">
      <c r="A42" s="410"/>
      <c r="B42" s="485" t="s">
        <v>114</v>
      </c>
      <c r="C42" s="485"/>
      <c r="D42" s="182" t="s">
        <v>147</v>
      </c>
      <c r="E42" s="182"/>
      <c r="F42" s="410"/>
    </row>
    <row r="43" spans="1:6" ht="26.25" customHeight="1" x14ac:dyDescent="0.25">
      <c r="A43" s="410"/>
      <c r="B43" s="485" t="s">
        <v>115</v>
      </c>
      <c r="C43" s="485"/>
      <c r="D43" s="182" t="s">
        <v>147</v>
      </c>
      <c r="E43" s="182"/>
      <c r="F43" s="410"/>
    </row>
    <row r="44" spans="1:6" ht="26.25" customHeight="1" x14ac:dyDescent="0.25">
      <c r="A44" s="410"/>
      <c r="B44" s="485" t="s">
        <v>116</v>
      </c>
      <c r="C44" s="485"/>
      <c r="D44" s="182" t="s">
        <v>147</v>
      </c>
      <c r="E44" s="182"/>
      <c r="F44" s="410"/>
    </row>
    <row r="45" spans="1:6" ht="26.25" customHeight="1" x14ac:dyDescent="0.25">
      <c r="A45" s="410"/>
      <c r="B45" s="485" t="s">
        <v>117</v>
      </c>
      <c r="C45" s="485"/>
      <c r="D45" s="182" t="s">
        <v>147</v>
      </c>
      <c r="E45" s="182"/>
      <c r="F45" s="410"/>
    </row>
    <row r="46" spans="1:6" ht="26.25" customHeight="1" x14ac:dyDescent="0.25">
      <c r="A46" s="410"/>
      <c r="B46" s="485" t="s">
        <v>118</v>
      </c>
      <c r="C46" s="485"/>
      <c r="D46" s="182" t="s">
        <v>147</v>
      </c>
      <c r="E46" s="182"/>
      <c r="F46" s="410"/>
    </row>
    <row r="47" spans="1:6" ht="26.25" customHeight="1" x14ac:dyDescent="0.25">
      <c r="A47" s="410"/>
      <c r="B47" s="485" t="s">
        <v>119</v>
      </c>
      <c r="C47" s="485"/>
      <c r="D47" s="182" t="s">
        <v>147</v>
      </c>
      <c r="E47" s="182"/>
      <c r="F47" s="410"/>
    </row>
    <row r="48" spans="1:6" ht="26.25" customHeight="1" x14ac:dyDescent="0.25">
      <c r="A48" s="410"/>
      <c r="B48" s="485" t="s">
        <v>120</v>
      </c>
      <c r="C48" s="485"/>
      <c r="D48" s="182" t="s">
        <v>147</v>
      </c>
      <c r="E48" s="182"/>
      <c r="F48" s="410"/>
    </row>
    <row r="49" spans="1:6" ht="26.25" customHeight="1" x14ac:dyDescent="0.25">
      <c r="A49" s="410"/>
      <c r="B49" s="485" t="s">
        <v>121</v>
      </c>
      <c r="C49" s="485"/>
      <c r="D49" s="182"/>
      <c r="E49" s="182" t="s">
        <v>147</v>
      </c>
      <c r="F49" s="410"/>
    </row>
    <row r="50" spans="1:6" ht="26.25" customHeight="1" x14ac:dyDescent="0.25">
      <c r="A50" s="410"/>
      <c r="B50" s="485" t="s">
        <v>122</v>
      </c>
      <c r="C50" s="485"/>
      <c r="D50" s="182" t="s">
        <v>147</v>
      </c>
      <c r="E50" s="182"/>
      <c r="F50" s="410"/>
    </row>
    <row r="51" spans="1:6" ht="26.25" customHeight="1" x14ac:dyDescent="0.25">
      <c r="A51" s="410"/>
      <c r="B51" s="485" t="s">
        <v>123</v>
      </c>
      <c r="C51" s="485"/>
      <c r="D51" s="182"/>
      <c r="E51" s="182" t="s">
        <v>147</v>
      </c>
      <c r="F51" s="410"/>
    </row>
    <row r="52" spans="1:6" ht="26.25" customHeight="1" x14ac:dyDescent="0.25">
      <c r="A52" s="410"/>
      <c r="B52" s="485" t="s">
        <v>124</v>
      </c>
      <c r="C52" s="485"/>
      <c r="D52" s="182"/>
      <c r="E52" s="182" t="s">
        <v>147</v>
      </c>
      <c r="F52" s="410"/>
    </row>
    <row r="53" spans="1:6" ht="15.75" x14ac:dyDescent="0.25">
      <c r="A53" s="410"/>
      <c r="B53" s="477" t="s">
        <v>59</v>
      </c>
      <c r="C53" s="478"/>
      <c r="D53" s="115">
        <f>+Hoja3!B77</f>
        <v>13</v>
      </c>
      <c r="E53" s="114"/>
      <c r="F53" s="410"/>
    </row>
    <row r="55" spans="1:6" ht="34.5" customHeight="1" x14ac:dyDescent="0.25">
      <c r="A55" s="469" t="s">
        <v>100</v>
      </c>
      <c r="B55" s="469" t="s">
        <v>101</v>
      </c>
      <c r="C55" s="469"/>
      <c r="D55" s="486" t="s">
        <v>102</v>
      </c>
      <c r="E55" s="486"/>
      <c r="F55" s="486" t="s">
        <v>103</v>
      </c>
    </row>
    <row r="56" spans="1:6" ht="21" customHeight="1" x14ac:dyDescent="0.25">
      <c r="A56" s="469"/>
      <c r="B56" s="469"/>
      <c r="C56" s="469"/>
      <c r="D56" s="112" t="s">
        <v>104</v>
      </c>
      <c r="E56" s="112" t="s">
        <v>105</v>
      </c>
      <c r="F56" s="486"/>
    </row>
    <row r="57" spans="1:6" ht="26.25" customHeight="1" x14ac:dyDescent="0.25">
      <c r="A57" s="318"/>
      <c r="B57" s="485" t="s">
        <v>106</v>
      </c>
      <c r="C57" s="485"/>
      <c r="D57" s="113"/>
      <c r="E57" s="113"/>
      <c r="F57" s="487" t="str">
        <f>IF(D72="X","CATASTROFICO",IF(AND(D76&gt;0,D76&lt;=5),"MODERADO",IF(AND(D76&gt;=6,D76&lt;=11),"MAYOR",IF(AND(D76&gt;=12,D76&lt;=19),"CATASTROFICO"," "))))</f>
        <v xml:space="preserve"> </v>
      </c>
    </row>
    <row r="58" spans="1:6" ht="26.25" customHeight="1" x14ac:dyDescent="0.25">
      <c r="A58" s="318"/>
      <c r="B58" s="485" t="s">
        <v>107</v>
      </c>
      <c r="C58" s="485"/>
      <c r="D58" s="113"/>
      <c r="E58" s="113"/>
      <c r="F58" s="487"/>
    </row>
    <row r="59" spans="1:6" ht="26.25" customHeight="1" x14ac:dyDescent="0.25">
      <c r="A59" s="318"/>
      <c r="B59" s="485" t="s">
        <v>108</v>
      </c>
      <c r="C59" s="485"/>
      <c r="D59" s="113"/>
      <c r="E59" s="113"/>
      <c r="F59" s="487"/>
    </row>
    <row r="60" spans="1:6" ht="26.25" customHeight="1" x14ac:dyDescent="0.25">
      <c r="A60" s="318"/>
      <c r="B60" s="485" t="s">
        <v>109</v>
      </c>
      <c r="C60" s="485"/>
      <c r="D60" s="113"/>
      <c r="E60" s="113"/>
      <c r="F60" s="487"/>
    </row>
    <row r="61" spans="1:6" ht="26.25" customHeight="1" x14ac:dyDescent="0.25">
      <c r="A61" s="318"/>
      <c r="B61" s="485" t="s">
        <v>110</v>
      </c>
      <c r="C61" s="485"/>
      <c r="D61" s="113"/>
      <c r="E61" s="113"/>
      <c r="F61" s="487"/>
    </row>
    <row r="62" spans="1:6" ht="26.25" customHeight="1" x14ac:dyDescent="0.25">
      <c r="A62" s="318"/>
      <c r="B62" s="485" t="s">
        <v>111</v>
      </c>
      <c r="C62" s="485"/>
      <c r="D62" s="113"/>
      <c r="E62" s="113"/>
      <c r="F62" s="487"/>
    </row>
    <row r="63" spans="1:6" ht="26.25" customHeight="1" x14ac:dyDescent="0.25">
      <c r="A63" s="318"/>
      <c r="B63" s="485" t="s">
        <v>112</v>
      </c>
      <c r="C63" s="485"/>
      <c r="D63" s="113"/>
      <c r="E63" s="113"/>
      <c r="F63" s="487"/>
    </row>
    <row r="64" spans="1:6" ht="26.25" customHeight="1" x14ac:dyDescent="0.25">
      <c r="A64" s="318"/>
      <c r="B64" s="485" t="s">
        <v>113</v>
      </c>
      <c r="C64" s="485"/>
      <c r="D64" s="113"/>
      <c r="E64" s="113"/>
      <c r="F64" s="487"/>
    </row>
    <row r="65" spans="1:6" ht="26.25" customHeight="1" x14ac:dyDescent="0.25">
      <c r="A65" s="318"/>
      <c r="B65" s="485" t="s">
        <v>114</v>
      </c>
      <c r="C65" s="485"/>
      <c r="D65" s="113"/>
      <c r="E65" s="113"/>
      <c r="F65" s="487"/>
    </row>
    <row r="66" spans="1:6" ht="26.25" customHeight="1" x14ac:dyDescent="0.25">
      <c r="A66" s="318"/>
      <c r="B66" s="485" t="s">
        <v>115</v>
      </c>
      <c r="C66" s="485"/>
      <c r="D66" s="113"/>
      <c r="E66" s="113"/>
      <c r="F66" s="487"/>
    </row>
    <row r="67" spans="1:6" ht="26.25" customHeight="1" x14ac:dyDescent="0.25">
      <c r="A67" s="318"/>
      <c r="B67" s="485" t="s">
        <v>116</v>
      </c>
      <c r="C67" s="485"/>
      <c r="D67" s="113"/>
      <c r="E67" s="113"/>
      <c r="F67" s="487"/>
    </row>
    <row r="68" spans="1:6" ht="26.25" customHeight="1" x14ac:dyDescent="0.25">
      <c r="A68" s="318"/>
      <c r="B68" s="485" t="s">
        <v>117</v>
      </c>
      <c r="C68" s="485"/>
      <c r="D68" s="113"/>
      <c r="E68" s="113"/>
      <c r="F68" s="487"/>
    </row>
    <row r="69" spans="1:6" ht="26.25" customHeight="1" x14ac:dyDescent="0.25">
      <c r="A69" s="318"/>
      <c r="B69" s="485" t="s">
        <v>118</v>
      </c>
      <c r="C69" s="485"/>
      <c r="D69" s="113"/>
      <c r="E69" s="113"/>
      <c r="F69" s="487"/>
    </row>
    <row r="70" spans="1:6" ht="26.25" customHeight="1" x14ac:dyDescent="0.25">
      <c r="A70" s="318"/>
      <c r="B70" s="485" t="s">
        <v>119</v>
      </c>
      <c r="C70" s="485"/>
      <c r="D70" s="113"/>
      <c r="E70" s="113"/>
      <c r="F70" s="487"/>
    </row>
    <row r="71" spans="1:6" ht="26.25" customHeight="1" x14ac:dyDescent="0.25">
      <c r="A71" s="318"/>
      <c r="B71" s="485" t="s">
        <v>120</v>
      </c>
      <c r="C71" s="485"/>
      <c r="D71" s="113"/>
      <c r="E71" s="113"/>
      <c r="F71" s="487"/>
    </row>
    <row r="72" spans="1:6" ht="26.25" customHeight="1" x14ac:dyDescent="0.25">
      <c r="A72" s="318"/>
      <c r="B72" s="485" t="s">
        <v>121</v>
      </c>
      <c r="C72" s="485"/>
      <c r="D72" s="113"/>
      <c r="E72" s="113"/>
      <c r="F72" s="487"/>
    </row>
    <row r="73" spans="1:6" ht="26.25" customHeight="1" x14ac:dyDescent="0.25">
      <c r="A73" s="318"/>
      <c r="B73" s="485" t="s">
        <v>122</v>
      </c>
      <c r="C73" s="485"/>
      <c r="D73" s="113"/>
      <c r="E73" s="113"/>
      <c r="F73" s="487"/>
    </row>
    <row r="74" spans="1:6" ht="26.25" customHeight="1" x14ac:dyDescent="0.25">
      <c r="A74" s="318"/>
      <c r="B74" s="485" t="s">
        <v>123</v>
      </c>
      <c r="C74" s="485"/>
      <c r="D74" s="113"/>
      <c r="E74" s="113"/>
      <c r="F74" s="487"/>
    </row>
    <row r="75" spans="1:6" ht="26.25" customHeight="1" x14ac:dyDescent="0.25">
      <c r="A75" s="318"/>
      <c r="B75" s="485" t="s">
        <v>124</v>
      </c>
      <c r="C75" s="485"/>
      <c r="D75" s="113"/>
      <c r="E75" s="113"/>
      <c r="F75" s="487"/>
    </row>
    <row r="76" spans="1:6" ht="15.75" x14ac:dyDescent="0.25">
      <c r="A76" s="318"/>
      <c r="B76" s="477" t="s">
        <v>59</v>
      </c>
      <c r="C76" s="478"/>
      <c r="D76" s="115">
        <f>+Hoja3!B100</f>
        <v>0</v>
      </c>
      <c r="E76" s="114"/>
      <c r="F76" s="487"/>
    </row>
    <row r="78" spans="1:6" ht="34.5" customHeight="1" x14ac:dyDescent="0.25">
      <c r="A78" s="469" t="s">
        <v>100</v>
      </c>
      <c r="B78" s="469" t="s">
        <v>101</v>
      </c>
      <c r="C78" s="469"/>
      <c r="D78" s="486" t="s">
        <v>102</v>
      </c>
      <c r="E78" s="486"/>
      <c r="F78" s="486" t="s">
        <v>103</v>
      </c>
    </row>
    <row r="79" spans="1:6" ht="21" customHeight="1" x14ac:dyDescent="0.25">
      <c r="A79" s="469"/>
      <c r="B79" s="469"/>
      <c r="C79" s="469"/>
      <c r="D79" s="112" t="s">
        <v>104</v>
      </c>
      <c r="E79" s="112" t="s">
        <v>105</v>
      </c>
      <c r="F79" s="486"/>
    </row>
    <row r="80" spans="1:6" ht="26.25" customHeight="1" x14ac:dyDescent="0.25">
      <c r="A80" s="318"/>
      <c r="B80" s="485" t="s">
        <v>106</v>
      </c>
      <c r="C80" s="485"/>
      <c r="D80" s="113"/>
      <c r="E80" s="113"/>
      <c r="F80" s="487" t="str">
        <f>IF(D95="X","CATASTROFICO",IF(AND(D99&gt;0,D99&lt;=5),"MODERADO",IF(AND(D99&gt;=6,D99&lt;=11),"MAYOR",IF(AND(D99&gt;=12,D99&lt;=19),"CATASTROFICO"," "))))</f>
        <v xml:space="preserve"> </v>
      </c>
    </row>
    <row r="81" spans="1:6" ht="26.25" customHeight="1" x14ac:dyDescent="0.25">
      <c r="A81" s="318"/>
      <c r="B81" s="485" t="s">
        <v>107</v>
      </c>
      <c r="C81" s="485"/>
      <c r="D81" s="113"/>
      <c r="E81" s="113"/>
      <c r="F81" s="487"/>
    </row>
    <row r="82" spans="1:6" ht="26.25" customHeight="1" x14ac:dyDescent="0.25">
      <c r="A82" s="318"/>
      <c r="B82" s="485" t="s">
        <v>108</v>
      </c>
      <c r="C82" s="485"/>
      <c r="D82" s="113"/>
      <c r="E82" s="113"/>
      <c r="F82" s="487"/>
    </row>
    <row r="83" spans="1:6" ht="26.25" customHeight="1" x14ac:dyDescent="0.25">
      <c r="A83" s="318"/>
      <c r="B83" s="485" t="s">
        <v>109</v>
      </c>
      <c r="C83" s="485"/>
      <c r="D83" s="113"/>
      <c r="E83" s="113"/>
      <c r="F83" s="487"/>
    </row>
    <row r="84" spans="1:6" ht="26.25" customHeight="1" x14ac:dyDescent="0.25">
      <c r="A84" s="318"/>
      <c r="B84" s="485" t="s">
        <v>110</v>
      </c>
      <c r="C84" s="485"/>
      <c r="D84" s="113"/>
      <c r="E84" s="113"/>
      <c r="F84" s="487"/>
    </row>
    <row r="85" spans="1:6" ht="26.25" customHeight="1" x14ac:dyDescent="0.25">
      <c r="A85" s="318"/>
      <c r="B85" s="485" t="s">
        <v>111</v>
      </c>
      <c r="C85" s="485"/>
      <c r="D85" s="113"/>
      <c r="E85" s="113"/>
      <c r="F85" s="487"/>
    </row>
    <row r="86" spans="1:6" ht="26.25" customHeight="1" x14ac:dyDescent="0.25">
      <c r="A86" s="318"/>
      <c r="B86" s="485" t="s">
        <v>112</v>
      </c>
      <c r="C86" s="485"/>
      <c r="D86" s="113"/>
      <c r="E86" s="113"/>
      <c r="F86" s="487"/>
    </row>
    <row r="87" spans="1:6" ht="26.25" customHeight="1" x14ac:dyDescent="0.25">
      <c r="A87" s="318"/>
      <c r="B87" s="485" t="s">
        <v>113</v>
      </c>
      <c r="C87" s="485"/>
      <c r="D87" s="113"/>
      <c r="E87" s="113"/>
      <c r="F87" s="487"/>
    </row>
    <row r="88" spans="1:6" ht="26.25" customHeight="1" x14ac:dyDescent="0.25">
      <c r="A88" s="318"/>
      <c r="B88" s="485" t="s">
        <v>114</v>
      </c>
      <c r="C88" s="485"/>
      <c r="D88" s="113"/>
      <c r="E88" s="113"/>
      <c r="F88" s="487"/>
    </row>
    <row r="89" spans="1:6" ht="26.25" customHeight="1" x14ac:dyDescent="0.25">
      <c r="A89" s="318"/>
      <c r="B89" s="485" t="s">
        <v>115</v>
      </c>
      <c r="C89" s="485"/>
      <c r="D89" s="113"/>
      <c r="E89" s="113"/>
      <c r="F89" s="487"/>
    </row>
    <row r="90" spans="1:6" ht="26.25" customHeight="1" x14ac:dyDescent="0.25">
      <c r="A90" s="318"/>
      <c r="B90" s="485" t="s">
        <v>116</v>
      </c>
      <c r="C90" s="485"/>
      <c r="D90" s="113"/>
      <c r="E90" s="113"/>
      <c r="F90" s="487"/>
    </row>
    <row r="91" spans="1:6" ht="26.25" customHeight="1" x14ac:dyDescent="0.25">
      <c r="A91" s="318"/>
      <c r="B91" s="485" t="s">
        <v>117</v>
      </c>
      <c r="C91" s="485"/>
      <c r="D91" s="113"/>
      <c r="E91" s="113"/>
      <c r="F91" s="487"/>
    </row>
    <row r="92" spans="1:6" ht="26.25" customHeight="1" x14ac:dyDescent="0.25">
      <c r="A92" s="318"/>
      <c r="B92" s="485" t="s">
        <v>118</v>
      </c>
      <c r="C92" s="485"/>
      <c r="D92" s="113"/>
      <c r="E92" s="113"/>
      <c r="F92" s="487"/>
    </row>
    <row r="93" spans="1:6" ht="26.25" customHeight="1" x14ac:dyDescent="0.25">
      <c r="A93" s="318"/>
      <c r="B93" s="485" t="s">
        <v>119</v>
      </c>
      <c r="C93" s="485"/>
      <c r="D93" s="113"/>
      <c r="E93" s="113"/>
      <c r="F93" s="487"/>
    </row>
    <row r="94" spans="1:6" ht="26.25" customHeight="1" x14ac:dyDescent="0.25">
      <c r="A94" s="318"/>
      <c r="B94" s="485" t="s">
        <v>120</v>
      </c>
      <c r="C94" s="485"/>
      <c r="D94" s="113"/>
      <c r="E94" s="113"/>
      <c r="F94" s="487"/>
    </row>
    <row r="95" spans="1:6" ht="26.25" customHeight="1" x14ac:dyDescent="0.25">
      <c r="A95" s="318"/>
      <c r="B95" s="485" t="s">
        <v>121</v>
      </c>
      <c r="C95" s="485"/>
      <c r="D95" s="113"/>
      <c r="E95" s="113"/>
      <c r="F95" s="487"/>
    </row>
    <row r="96" spans="1:6" ht="26.25" customHeight="1" x14ac:dyDescent="0.25">
      <c r="A96" s="318"/>
      <c r="B96" s="485" t="s">
        <v>122</v>
      </c>
      <c r="C96" s="485"/>
      <c r="D96" s="113"/>
      <c r="E96" s="113"/>
      <c r="F96" s="487"/>
    </row>
    <row r="97" spans="1:6" ht="26.25" customHeight="1" x14ac:dyDescent="0.25">
      <c r="A97" s="318"/>
      <c r="B97" s="485" t="s">
        <v>123</v>
      </c>
      <c r="C97" s="485"/>
      <c r="D97" s="113"/>
      <c r="E97" s="113"/>
      <c r="F97" s="487"/>
    </row>
    <row r="98" spans="1:6" ht="26.25" customHeight="1" x14ac:dyDescent="0.25">
      <c r="A98" s="318"/>
      <c r="B98" s="485" t="s">
        <v>124</v>
      </c>
      <c r="C98" s="485"/>
      <c r="D98" s="113"/>
      <c r="E98" s="113"/>
      <c r="F98" s="487"/>
    </row>
    <row r="99" spans="1:6" ht="15.75" x14ac:dyDescent="0.25">
      <c r="A99" s="318"/>
      <c r="B99" s="477" t="s">
        <v>59</v>
      </c>
      <c r="C99" s="478"/>
      <c r="D99" s="115">
        <f>+Hoja3!B123</f>
        <v>0</v>
      </c>
      <c r="E99" s="114"/>
      <c r="F99" s="487"/>
    </row>
    <row r="101" spans="1:6" ht="34.5" customHeight="1" x14ac:dyDescent="0.25">
      <c r="A101" s="469" t="s">
        <v>100</v>
      </c>
      <c r="B101" s="469" t="s">
        <v>101</v>
      </c>
      <c r="C101" s="469"/>
      <c r="D101" s="486" t="s">
        <v>102</v>
      </c>
      <c r="E101" s="486"/>
      <c r="F101" s="486" t="s">
        <v>103</v>
      </c>
    </row>
    <row r="102" spans="1:6" ht="21" customHeight="1" x14ac:dyDescent="0.25">
      <c r="A102" s="469"/>
      <c r="B102" s="469"/>
      <c r="C102" s="469"/>
      <c r="D102" s="112" t="s">
        <v>104</v>
      </c>
      <c r="E102" s="112" t="s">
        <v>105</v>
      </c>
      <c r="F102" s="486"/>
    </row>
    <row r="103" spans="1:6" ht="26.25" customHeight="1" x14ac:dyDescent="0.25">
      <c r="A103" s="318"/>
      <c r="B103" s="485" t="s">
        <v>106</v>
      </c>
      <c r="C103" s="485"/>
      <c r="D103" s="113"/>
      <c r="E103" s="113"/>
      <c r="F103" s="487" t="str">
        <f>IF(D118="X","CATASTROFICO",IF(AND(D122&gt;0,D122&lt;=5),"MODERADO",IF(AND(D122&gt;=6,D122&lt;=11),"MAYOR",IF(AND(D122&gt;=12,D122&lt;=19),"CATASTROFICO"," "))))</f>
        <v xml:space="preserve"> </v>
      </c>
    </row>
    <row r="104" spans="1:6" ht="26.25" customHeight="1" x14ac:dyDescent="0.25">
      <c r="A104" s="318"/>
      <c r="B104" s="485" t="s">
        <v>107</v>
      </c>
      <c r="C104" s="485"/>
      <c r="D104" s="113"/>
      <c r="E104" s="113"/>
      <c r="F104" s="487"/>
    </row>
    <row r="105" spans="1:6" ht="26.25" customHeight="1" x14ac:dyDescent="0.25">
      <c r="A105" s="318"/>
      <c r="B105" s="485" t="s">
        <v>108</v>
      </c>
      <c r="C105" s="485"/>
      <c r="D105" s="113"/>
      <c r="E105" s="113"/>
      <c r="F105" s="487"/>
    </row>
    <row r="106" spans="1:6" ht="26.25" customHeight="1" x14ac:dyDescent="0.25">
      <c r="A106" s="318"/>
      <c r="B106" s="485" t="s">
        <v>109</v>
      </c>
      <c r="C106" s="485"/>
      <c r="D106" s="113"/>
      <c r="E106" s="113"/>
      <c r="F106" s="487"/>
    </row>
    <row r="107" spans="1:6" ht="26.25" customHeight="1" x14ac:dyDescent="0.25">
      <c r="A107" s="318"/>
      <c r="B107" s="485" t="s">
        <v>110</v>
      </c>
      <c r="C107" s="485"/>
      <c r="D107" s="113"/>
      <c r="E107" s="113"/>
      <c r="F107" s="487"/>
    </row>
    <row r="108" spans="1:6" ht="26.25" customHeight="1" x14ac:dyDescent="0.25">
      <c r="A108" s="318"/>
      <c r="B108" s="485" t="s">
        <v>111</v>
      </c>
      <c r="C108" s="485"/>
      <c r="D108" s="113"/>
      <c r="E108" s="113"/>
      <c r="F108" s="487"/>
    </row>
    <row r="109" spans="1:6" ht="26.25" customHeight="1" x14ac:dyDescent="0.25">
      <c r="A109" s="318"/>
      <c r="B109" s="485" t="s">
        <v>112</v>
      </c>
      <c r="C109" s="485"/>
      <c r="D109" s="113"/>
      <c r="E109" s="113"/>
      <c r="F109" s="487"/>
    </row>
    <row r="110" spans="1:6" ht="26.25" customHeight="1" x14ac:dyDescent="0.25">
      <c r="A110" s="318"/>
      <c r="B110" s="485" t="s">
        <v>113</v>
      </c>
      <c r="C110" s="485"/>
      <c r="D110" s="113"/>
      <c r="E110" s="113"/>
      <c r="F110" s="487"/>
    </row>
    <row r="111" spans="1:6" ht="26.25" customHeight="1" x14ac:dyDescent="0.25">
      <c r="A111" s="318"/>
      <c r="B111" s="485" t="s">
        <v>114</v>
      </c>
      <c r="C111" s="485"/>
      <c r="D111" s="113"/>
      <c r="E111" s="113"/>
      <c r="F111" s="487"/>
    </row>
    <row r="112" spans="1:6" ht="26.25" customHeight="1" x14ac:dyDescent="0.25">
      <c r="A112" s="318"/>
      <c r="B112" s="485" t="s">
        <v>115</v>
      </c>
      <c r="C112" s="485"/>
      <c r="D112" s="113"/>
      <c r="E112" s="113"/>
      <c r="F112" s="487"/>
    </row>
    <row r="113" spans="1:6" ht="26.25" customHeight="1" x14ac:dyDescent="0.25">
      <c r="A113" s="318"/>
      <c r="B113" s="485" t="s">
        <v>116</v>
      </c>
      <c r="C113" s="485"/>
      <c r="D113" s="113"/>
      <c r="E113" s="113"/>
      <c r="F113" s="487"/>
    </row>
    <row r="114" spans="1:6" ht="26.25" customHeight="1" x14ac:dyDescent="0.25">
      <c r="A114" s="318"/>
      <c r="B114" s="485" t="s">
        <v>117</v>
      </c>
      <c r="C114" s="485"/>
      <c r="D114" s="113"/>
      <c r="E114" s="113"/>
      <c r="F114" s="487"/>
    </row>
    <row r="115" spans="1:6" ht="26.25" customHeight="1" x14ac:dyDescent="0.25">
      <c r="A115" s="318"/>
      <c r="B115" s="485" t="s">
        <v>118</v>
      </c>
      <c r="C115" s="485"/>
      <c r="D115" s="113"/>
      <c r="E115" s="113"/>
      <c r="F115" s="487"/>
    </row>
    <row r="116" spans="1:6" ht="26.25" customHeight="1" x14ac:dyDescent="0.25">
      <c r="A116" s="318"/>
      <c r="B116" s="485" t="s">
        <v>119</v>
      </c>
      <c r="C116" s="485"/>
      <c r="D116" s="113"/>
      <c r="E116" s="113"/>
      <c r="F116" s="487"/>
    </row>
    <row r="117" spans="1:6" ht="26.25" customHeight="1" x14ac:dyDescent="0.25">
      <c r="A117" s="318"/>
      <c r="B117" s="485" t="s">
        <v>120</v>
      </c>
      <c r="C117" s="485"/>
      <c r="D117" s="113"/>
      <c r="E117" s="113"/>
      <c r="F117" s="487"/>
    </row>
    <row r="118" spans="1:6" ht="26.25" customHeight="1" x14ac:dyDescent="0.25">
      <c r="A118" s="318"/>
      <c r="B118" s="485" t="s">
        <v>121</v>
      </c>
      <c r="C118" s="485"/>
      <c r="D118" s="113"/>
      <c r="E118" s="113"/>
      <c r="F118" s="487"/>
    </row>
    <row r="119" spans="1:6" ht="26.25" customHeight="1" x14ac:dyDescent="0.25">
      <c r="A119" s="318"/>
      <c r="B119" s="485" t="s">
        <v>122</v>
      </c>
      <c r="C119" s="485"/>
      <c r="D119" s="113"/>
      <c r="E119" s="113"/>
      <c r="F119" s="487"/>
    </row>
    <row r="120" spans="1:6" ht="26.25" customHeight="1" x14ac:dyDescent="0.25">
      <c r="A120" s="318"/>
      <c r="B120" s="485" t="s">
        <v>123</v>
      </c>
      <c r="C120" s="485"/>
      <c r="D120" s="113"/>
      <c r="E120" s="113"/>
      <c r="F120" s="487"/>
    </row>
    <row r="121" spans="1:6" ht="26.25" customHeight="1" x14ac:dyDescent="0.25">
      <c r="A121" s="318"/>
      <c r="B121" s="485" t="s">
        <v>124</v>
      </c>
      <c r="C121" s="485"/>
      <c r="D121" s="113"/>
      <c r="E121" s="113"/>
      <c r="F121" s="487"/>
    </row>
    <row r="122" spans="1:6" ht="15.75" x14ac:dyDescent="0.25">
      <c r="A122" s="318"/>
      <c r="B122" s="477" t="s">
        <v>59</v>
      </c>
      <c r="C122" s="478"/>
      <c r="D122" s="115">
        <f>+Hoja3!B146</f>
        <v>0</v>
      </c>
      <c r="E122" s="114"/>
      <c r="F122" s="487"/>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D103:E121 D11:E29 D57:E75 D80:E98 D34:E52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90" zoomScaleNormal="90"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72"/>
      <c r="B1" s="272"/>
      <c r="C1" s="261" t="s">
        <v>0</v>
      </c>
      <c r="D1" s="261"/>
      <c r="E1" s="261"/>
      <c r="F1" s="261"/>
      <c r="G1" s="312" t="s">
        <v>1</v>
      </c>
      <c r="H1" s="312"/>
      <c r="I1" s="312"/>
      <c r="J1" s="488"/>
      <c r="K1" s="488"/>
    </row>
    <row r="2" spans="1:11" ht="15" customHeight="1" x14ac:dyDescent="0.25">
      <c r="A2" s="272"/>
      <c r="B2" s="272"/>
      <c r="C2" s="261"/>
      <c r="D2" s="261"/>
      <c r="E2" s="261"/>
      <c r="F2" s="261"/>
      <c r="G2" s="312" t="s">
        <v>125</v>
      </c>
      <c r="H2" s="312"/>
      <c r="I2" s="312"/>
      <c r="J2" s="488"/>
      <c r="K2" s="488"/>
    </row>
    <row r="3" spans="1:11" ht="34.5" customHeight="1" x14ac:dyDescent="0.25">
      <c r="A3" s="272"/>
      <c r="B3" s="272"/>
      <c r="C3" s="261" t="s">
        <v>31</v>
      </c>
      <c r="D3" s="261"/>
      <c r="E3" s="261"/>
      <c r="F3" s="261"/>
      <c r="G3" s="312" t="s">
        <v>126</v>
      </c>
      <c r="H3" s="312"/>
      <c r="I3" s="312"/>
      <c r="J3" s="488"/>
      <c r="K3" s="488"/>
    </row>
    <row r="4" spans="1:11" ht="15.75" customHeight="1" x14ac:dyDescent="0.25">
      <c r="A4" s="272"/>
      <c r="B4" s="272"/>
      <c r="C4" s="261"/>
      <c r="D4" s="261"/>
      <c r="E4" s="261"/>
      <c r="F4" s="261"/>
      <c r="G4" s="312" t="s">
        <v>5</v>
      </c>
      <c r="H4" s="312"/>
      <c r="I4" s="312"/>
      <c r="J4" s="488"/>
      <c r="K4" s="488"/>
    </row>
    <row r="5" spans="1:11" ht="15.75" thickBot="1" x14ac:dyDescent="0.3"/>
    <row r="6" spans="1:11" ht="26.25" customHeight="1" x14ac:dyDescent="0.25">
      <c r="A6" s="493" t="s">
        <v>127</v>
      </c>
      <c r="B6" s="494"/>
      <c r="C6" s="494"/>
      <c r="D6" s="494"/>
      <c r="E6" s="494"/>
      <c r="F6" s="494"/>
      <c r="G6" s="494"/>
      <c r="H6" s="494"/>
      <c r="I6" s="494"/>
      <c r="J6" s="494"/>
      <c r="K6" s="495"/>
    </row>
    <row r="7" spans="1:11" ht="24" customHeight="1" x14ac:dyDescent="0.25">
      <c r="A7" s="22" t="s">
        <v>7</v>
      </c>
      <c r="B7" s="424" t="s">
        <v>284</v>
      </c>
      <c r="C7" s="424"/>
      <c r="D7" s="424"/>
      <c r="E7" s="424"/>
      <c r="F7" s="424"/>
      <c r="G7" s="424"/>
      <c r="H7" s="424"/>
      <c r="I7" s="424"/>
      <c r="J7" s="424"/>
      <c r="K7" s="496"/>
    </row>
    <row r="8" spans="1:11" ht="41.25" customHeight="1" x14ac:dyDescent="0.25">
      <c r="A8" s="21" t="s">
        <v>8</v>
      </c>
      <c r="B8" s="497" t="s">
        <v>459</v>
      </c>
      <c r="C8" s="497"/>
      <c r="D8" s="497"/>
      <c r="E8" s="497"/>
      <c r="F8" s="497"/>
      <c r="G8" s="497"/>
      <c r="H8" s="497"/>
      <c r="I8" s="497"/>
      <c r="J8" s="497"/>
      <c r="K8" s="498"/>
    </row>
    <row r="9" spans="1:11" ht="29.25" customHeight="1" thickBot="1" x14ac:dyDescent="0.3">
      <c r="A9" s="31" t="s">
        <v>128</v>
      </c>
      <c r="B9" s="499" t="str">
        <f>+' IMPACTO RIESGOS GESTION'!A11</f>
        <v xml:space="preserve">Suspensión del aseguramiento de los empleados y  los bienes  de la Alcaldía </v>
      </c>
      <c r="C9" s="500"/>
      <c r="D9" s="500"/>
      <c r="E9" s="500"/>
      <c r="F9" s="500"/>
      <c r="G9" s="500"/>
      <c r="H9" s="500"/>
      <c r="I9" s="500"/>
      <c r="J9" s="500"/>
      <c r="K9" s="501"/>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2" t="s">
        <v>129</v>
      </c>
      <c r="K11" s="503"/>
    </row>
    <row r="12" spans="1:11" ht="15.75" thickBot="1" x14ac:dyDescent="0.3">
      <c r="A12" s="40"/>
      <c r="B12" s="42"/>
      <c r="C12" s="41"/>
      <c r="D12" s="41"/>
      <c r="E12" s="41"/>
      <c r="F12" s="41"/>
      <c r="G12" s="41"/>
      <c r="H12" s="41"/>
      <c r="I12" s="41"/>
      <c r="J12" s="43"/>
      <c r="K12" s="44"/>
    </row>
    <row r="13" spans="1:11" ht="30" customHeight="1" thickBot="1" x14ac:dyDescent="0.3">
      <c r="A13" s="489" t="s">
        <v>130</v>
      </c>
      <c r="B13" s="27">
        <v>5</v>
      </c>
      <c r="C13" s="490"/>
      <c r="D13" s="491"/>
      <c r="E13" s="492"/>
      <c r="F13" s="492"/>
      <c r="G13" s="492"/>
      <c r="H13" s="41"/>
      <c r="I13" s="41"/>
      <c r="J13" s="33"/>
      <c r="K13" s="47" t="s">
        <v>131</v>
      </c>
    </row>
    <row r="14" spans="1:11" ht="30" customHeight="1" thickBot="1" x14ac:dyDescent="0.3">
      <c r="A14" s="489"/>
      <c r="B14" s="28" t="s">
        <v>132</v>
      </c>
      <c r="C14" s="490"/>
      <c r="D14" s="491"/>
      <c r="E14" s="492"/>
      <c r="F14" s="492"/>
      <c r="G14" s="492"/>
      <c r="H14" s="41"/>
      <c r="I14" s="41"/>
      <c r="J14" s="43"/>
      <c r="K14" s="47"/>
    </row>
    <row r="15" spans="1:11" ht="30" customHeight="1" thickBot="1" x14ac:dyDescent="0.3">
      <c r="A15" s="489"/>
      <c r="B15" s="27">
        <v>4</v>
      </c>
      <c r="C15" s="504"/>
      <c r="D15" s="491"/>
      <c r="E15" s="491"/>
      <c r="F15" s="505"/>
      <c r="G15" s="492"/>
      <c r="H15" s="41"/>
      <c r="I15" s="41"/>
      <c r="J15" s="34"/>
      <c r="K15" s="47" t="s">
        <v>133</v>
      </c>
    </row>
    <row r="16" spans="1:11" ht="30" customHeight="1" thickBot="1" x14ac:dyDescent="0.3">
      <c r="A16" s="489"/>
      <c r="B16" s="28" t="s">
        <v>134</v>
      </c>
      <c r="C16" s="504"/>
      <c r="D16" s="491"/>
      <c r="E16" s="491"/>
      <c r="F16" s="506"/>
      <c r="G16" s="492"/>
      <c r="H16" s="41"/>
      <c r="I16" s="41"/>
      <c r="J16" s="32"/>
      <c r="K16" s="47"/>
    </row>
    <row r="17" spans="1:11" ht="30" customHeight="1" thickBot="1" x14ac:dyDescent="0.3">
      <c r="A17" s="489"/>
      <c r="B17" s="27">
        <v>3</v>
      </c>
      <c r="C17" s="508"/>
      <c r="D17" s="509"/>
      <c r="E17" s="510"/>
      <c r="F17" s="505"/>
      <c r="G17" s="492"/>
      <c r="H17" s="41"/>
      <c r="I17" s="41"/>
      <c r="J17" s="35"/>
      <c r="K17" s="47" t="s">
        <v>135</v>
      </c>
    </row>
    <row r="18" spans="1:11" ht="30" customHeight="1" thickBot="1" x14ac:dyDescent="0.3">
      <c r="A18" s="489"/>
      <c r="B18" s="28" t="s">
        <v>136</v>
      </c>
      <c r="C18" s="508"/>
      <c r="D18" s="509"/>
      <c r="E18" s="511"/>
      <c r="F18" s="506"/>
      <c r="G18" s="492"/>
      <c r="H18" s="41"/>
      <c r="I18" s="41"/>
      <c r="J18" s="32"/>
      <c r="K18" s="47"/>
    </row>
    <row r="19" spans="1:11" ht="30" customHeight="1" thickBot="1" x14ac:dyDescent="0.3">
      <c r="A19" s="489"/>
      <c r="B19" s="27">
        <v>2</v>
      </c>
      <c r="C19" s="508"/>
      <c r="D19" s="512"/>
      <c r="E19" s="513"/>
      <c r="F19" s="515"/>
      <c r="G19" s="517" t="s">
        <v>369</v>
      </c>
      <c r="H19" s="41"/>
      <c r="I19" s="41"/>
      <c r="J19" s="36"/>
      <c r="K19" s="47" t="s">
        <v>137</v>
      </c>
    </row>
    <row r="20" spans="1:11" ht="30" customHeight="1" thickBot="1" x14ac:dyDescent="0.3">
      <c r="A20" s="489"/>
      <c r="B20" s="28" t="s">
        <v>259</v>
      </c>
      <c r="C20" s="508"/>
      <c r="D20" s="512"/>
      <c r="E20" s="514"/>
      <c r="F20" s="516"/>
      <c r="G20" s="517"/>
      <c r="H20" s="41"/>
      <c r="I20" s="41"/>
      <c r="J20" s="41"/>
      <c r="K20" s="42"/>
    </row>
    <row r="21" spans="1:11" ht="30" customHeight="1" thickBot="1" x14ac:dyDescent="0.3">
      <c r="A21" s="489"/>
      <c r="B21" s="27">
        <v>1</v>
      </c>
      <c r="C21" s="508"/>
      <c r="D21" s="512"/>
      <c r="E21" s="520" t="s">
        <v>147</v>
      </c>
      <c r="F21" s="491"/>
      <c r="G21" s="523"/>
      <c r="H21" s="41"/>
      <c r="I21" s="41"/>
      <c r="J21" s="41"/>
      <c r="K21" s="42"/>
    </row>
    <row r="22" spans="1:11" ht="30" customHeight="1" thickBot="1" x14ac:dyDescent="0.3">
      <c r="A22" s="489"/>
      <c r="B22" s="28" t="s">
        <v>138</v>
      </c>
      <c r="C22" s="518"/>
      <c r="D22" s="519"/>
      <c r="E22" s="521"/>
      <c r="F22" s="522"/>
      <c r="G22" s="52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507" t="s">
        <v>144</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Normal="100"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72"/>
      <c r="B1" s="272"/>
      <c r="C1" s="261" t="s">
        <v>0</v>
      </c>
      <c r="D1" s="261"/>
      <c r="E1" s="261"/>
      <c r="F1" s="261"/>
      <c r="G1" s="312" t="s">
        <v>1</v>
      </c>
      <c r="H1" s="312"/>
      <c r="I1" s="312"/>
      <c r="J1" s="488"/>
      <c r="K1" s="488"/>
    </row>
    <row r="2" spans="1:11" ht="15" customHeight="1" x14ac:dyDescent="0.25">
      <c r="A2" s="272"/>
      <c r="B2" s="272"/>
      <c r="C2" s="261"/>
      <c r="D2" s="261"/>
      <c r="E2" s="261"/>
      <c r="F2" s="261"/>
      <c r="G2" s="312" t="s">
        <v>125</v>
      </c>
      <c r="H2" s="312"/>
      <c r="I2" s="312"/>
      <c r="J2" s="488"/>
      <c r="K2" s="488"/>
    </row>
    <row r="3" spans="1:11" ht="34.5" customHeight="1" x14ac:dyDescent="0.25">
      <c r="A3" s="272"/>
      <c r="B3" s="272"/>
      <c r="C3" s="261" t="s">
        <v>31</v>
      </c>
      <c r="D3" s="261"/>
      <c r="E3" s="261"/>
      <c r="F3" s="261"/>
      <c r="G3" s="312" t="s">
        <v>145</v>
      </c>
      <c r="H3" s="312"/>
      <c r="I3" s="312"/>
      <c r="J3" s="488"/>
      <c r="K3" s="488"/>
    </row>
    <row r="4" spans="1:11" ht="15.75" customHeight="1" x14ac:dyDescent="0.25">
      <c r="A4" s="272"/>
      <c r="B4" s="272"/>
      <c r="C4" s="261"/>
      <c r="D4" s="261"/>
      <c r="E4" s="261"/>
      <c r="F4" s="261"/>
      <c r="G4" s="312" t="s">
        <v>5</v>
      </c>
      <c r="H4" s="312"/>
      <c r="I4" s="312"/>
      <c r="J4" s="488"/>
      <c r="K4" s="488"/>
    </row>
    <row r="5" spans="1:11" ht="15.75" thickBot="1" x14ac:dyDescent="0.3"/>
    <row r="6" spans="1:11" ht="26.25" customHeight="1" x14ac:dyDescent="0.25">
      <c r="A6" s="493" t="s">
        <v>127</v>
      </c>
      <c r="B6" s="494"/>
      <c r="C6" s="494"/>
      <c r="D6" s="494"/>
      <c r="E6" s="494"/>
      <c r="F6" s="494"/>
      <c r="G6" s="494"/>
      <c r="H6" s="494"/>
      <c r="I6" s="494"/>
      <c r="J6" s="494"/>
      <c r="K6" s="495"/>
    </row>
    <row r="7" spans="1:11" ht="24" customHeight="1" x14ac:dyDescent="0.25">
      <c r="A7" s="22" t="s">
        <v>7</v>
      </c>
      <c r="B7" s="424" t="s">
        <v>284</v>
      </c>
      <c r="C7" s="424"/>
      <c r="D7" s="424"/>
      <c r="E7" s="424"/>
      <c r="F7" s="424"/>
      <c r="G7" s="424"/>
      <c r="H7" s="424"/>
      <c r="I7" s="424"/>
      <c r="J7" s="424"/>
      <c r="K7" s="496"/>
    </row>
    <row r="8" spans="1:11" ht="42" customHeight="1" x14ac:dyDescent="0.25">
      <c r="A8" s="21" t="s">
        <v>8</v>
      </c>
      <c r="B8" s="497" t="s">
        <v>459</v>
      </c>
      <c r="C8" s="497"/>
      <c r="D8" s="497"/>
      <c r="E8" s="497"/>
      <c r="F8" s="497"/>
      <c r="G8" s="497"/>
      <c r="H8" s="497"/>
      <c r="I8" s="497"/>
      <c r="J8" s="497"/>
      <c r="K8" s="498"/>
    </row>
    <row r="9" spans="1:11" ht="29.25" customHeight="1" thickBot="1" x14ac:dyDescent="0.3">
      <c r="A9" s="31" t="s">
        <v>128</v>
      </c>
      <c r="B9" s="499" t="str">
        <f>+' IMPACTO RIESGOS GESTION'!A12</f>
        <v>Suspensión de los servicios de vigilancia, aseo y públicos</v>
      </c>
      <c r="C9" s="500"/>
      <c r="D9" s="500"/>
      <c r="E9" s="500"/>
      <c r="F9" s="500"/>
      <c r="G9" s="500"/>
      <c r="H9" s="500"/>
      <c r="I9" s="500"/>
      <c r="J9" s="500"/>
      <c r="K9" s="501"/>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2" t="s">
        <v>129</v>
      </c>
      <c r="K11" s="503"/>
    </row>
    <row r="12" spans="1:11" ht="15.75" thickBot="1" x14ac:dyDescent="0.3">
      <c r="A12" s="40"/>
      <c r="B12" s="42"/>
      <c r="C12" s="41"/>
      <c r="D12" s="41"/>
      <c r="E12" s="41"/>
      <c r="F12" s="41"/>
      <c r="G12" s="41"/>
      <c r="H12" s="41"/>
      <c r="I12" s="41"/>
      <c r="J12" s="43"/>
      <c r="K12" s="44"/>
    </row>
    <row r="13" spans="1:11" ht="30" customHeight="1" thickBot="1" x14ac:dyDescent="0.3">
      <c r="A13" s="489" t="s">
        <v>130</v>
      </c>
      <c r="B13" s="27">
        <v>5</v>
      </c>
      <c r="C13" s="490"/>
      <c r="D13" s="525" t="s">
        <v>369</v>
      </c>
      <c r="E13" s="492"/>
      <c r="F13" s="492"/>
      <c r="G13" s="492"/>
      <c r="H13" s="41"/>
      <c r="I13" s="41"/>
      <c r="J13" s="33"/>
      <c r="K13" s="47" t="s">
        <v>131</v>
      </c>
    </row>
    <row r="14" spans="1:11" ht="30" customHeight="1" thickBot="1" x14ac:dyDescent="0.3">
      <c r="A14" s="489"/>
      <c r="B14" s="28" t="s">
        <v>132</v>
      </c>
      <c r="C14" s="490"/>
      <c r="D14" s="525"/>
      <c r="E14" s="492"/>
      <c r="F14" s="492"/>
      <c r="G14" s="492"/>
      <c r="H14" s="41"/>
      <c r="I14" s="41"/>
      <c r="J14" s="43"/>
      <c r="K14" s="47"/>
    </row>
    <row r="15" spans="1:11" ht="30" customHeight="1" thickBot="1" x14ac:dyDescent="0.3">
      <c r="A15" s="489"/>
      <c r="B15" s="27">
        <v>4</v>
      </c>
      <c r="C15" s="504"/>
      <c r="D15" s="526" t="s">
        <v>369</v>
      </c>
      <c r="E15" s="491"/>
      <c r="F15" s="505"/>
      <c r="G15" s="492"/>
      <c r="H15" s="41"/>
      <c r="I15" s="41"/>
      <c r="J15" s="34"/>
      <c r="K15" s="47" t="s">
        <v>133</v>
      </c>
    </row>
    <row r="16" spans="1:11" ht="30" customHeight="1" thickBot="1" x14ac:dyDescent="0.3">
      <c r="A16" s="489"/>
      <c r="B16" s="28" t="s">
        <v>134</v>
      </c>
      <c r="C16" s="504"/>
      <c r="D16" s="526"/>
      <c r="E16" s="491"/>
      <c r="F16" s="506"/>
      <c r="G16" s="492"/>
      <c r="H16" s="41"/>
      <c r="I16" s="41"/>
      <c r="J16" s="32"/>
      <c r="K16" s="47"/>
    </row>
    <row r="17" spans="1:11" ht="30" customHeight="1" thickBot="1" x14ac:dyDescent="0.3">
      <c r="A17" s="489"/>
      <c r="B17" s="27">
        <v>3</v>
      </c>
      <c r="C17" s="508"/>
      <c r="D17" s="509"/>
      <c r="E17" s="510"/>
      <c r="F17" s="505"/>
      <c r="G17" s="492"/>
      <c r="H17" s="41"/>
      <c r="I17" s="41"/>
      <c r="J17" s="35"/>
      <c r="K17" s="47" t="s">
        <v>135</v>
      </c>
    </row>
    <row r="18" spans="1:11" ht="30" customHeight="1" thickBot="1" x14ac:dyDescent="0.3">
      <c r="A18" s="489"/>
      <c r="B18" s="28" t="s">
        <v>136</v>
      </c>
      <c r="C18" s="508"/>
      <c r="D18" s="509"/>
      <c r="E18" s="511"/>
      <c r="F18" s="506"/>
      <c r="G18" s="492"/>
      <c r="H18" s="41"/>
      <c r="I18" s="41"/>
      <c r="J18" s="32"/>
      <c r="K18" s="47"/>
    </row>
    <row r="19" spans="1:11" ht="30" customHeight="1" thickBot="1" x14ac:dyDescent="0.3">
      <c r="A19" s="489"/>
      <c r="B19" s="27">
        <v>2</v>
      </c>
      <c r="C19" s="508"/>
      <c r="D19" s="512"/>
      <c r="E19" s="513"/>
      <c r="F19" s="515"/>
      <c r="G19" s="492"/>
      <c r="H19" s="41"/>
      <c r="I19" s="41"/>
      <c r="J19" s="36"/>
      <c r="K19" s="47" t="s">
        <v>137</v>
      </c>
    </row>
    <row r="20" spans="1:11" ht="30" customHeight="1" thickBot="1" x14ac:dyDescent="0.3">
      <c r="A20" s="489"/>
      <c r="B20" s="28" t="s">
        <v>259</v>
      </c>
      <c r="C20" s="508"/>
      <c r="D20" s="512"/>
      <c r="E20" s="514"/>
      <c r="F20" s="516"/>
      <c r="G20" s="492"/>
      <c r="H20" s="41"/>
      <c r="I20" s="41"/>
      <c r="J20" s="41"/>
      <c r="K20" s="42"/>
    </row>
    <row r="21" spans="1:11" ht="30" customHeight="1" thickBot="1" x14ac:dyDescent="0.3">
      <c r="A21" s="489"/>
      <c r="B21" s="27">
        <v>1</v>
      </c>
      <c r="C21" s="508"/>
      <c r="D21" s="512"/>
      <c r="E21" s="509"/>
      <c r="F21" s="491"/>
      <c r="G21" s="491"/>
      <c r="H21" s="41"/>
      <c r="I21" s="41"/>
      <c r="J21" s="41"/>
      <c r="K21" s="42"/>
    </row>
    <row r="22" spans="1:11" ht="30" customHeight="1" thickBot="1" x14ac:dyDescent="0.3">
      <c r="A22" s="489"/>
      <c r="B22" s="28" t="s">
        <v>138</v>
      </c>
      <c r="C22" s="518"/>
      <c r="D22" s="519"/>
      <c r="E22" s="527"/>
      <c r="F22" s="522"/>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507" t="s">
        <v>144</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Normal="100"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72"/>
      <c r="B1" s="272"/>
      <c r="C1" s="261" t="s">
        <v>0</v>
      </c>
      <c r="D1" s="261"/>
      <c r="E1" s="261"/>
      <c r="F1" s="261"/>
      <c r="G1" s="312" t="s">
        <v>1</v>
      </c>
      <c r="H1" s="312"/>
      <c r="I1" s="312"/>
      <c r="J1" s="488"/>
      <c r="K1" s="488"/>
    </row>
    <row r="2" spans="1:11" ht="15" customHeight="1" x14ac:dyDescent="0.25">
      <c r="A2" s="272"/>
      <c r="B2" s="272"/>
      <c r="C2" s="261"/>
      <c r="D2" s="261"/>
      <c r="E2" s="261"/>
      <c r="F2" s="261"/>
      <c r="G2" s="312" t="s">
        <v>125</v>
      </c>
      <c r="H2" s="312"/>
      <c r="I2" s="312"/>
      <c r="J2" s="488"/>
      <c r="K2" s="488"/>
    </row>
    <row r="3" spans="1:11" ht="34.5" customHeight="1" x14ac:dyDescent="0.25">
      <c r="A3" s="272"/>
      <c r="B3" s="272"/>
      <c r="C3" s="261" t="s">
        <v>31</v>
      </c>
      <c r="D3" s="261"/>
      <c r="E3" s="261"/>
      <c r="F3" s="261"/>
      <c r="G3" s="312" t="s">
        <v>126</v>
      </c>
      <c r="H3" s="312"/>
      <c r="I3" s="312"/>
      <c r="J3" s="488"/>
      <c r="K3" s="488"/>
    </row>
    <row r="4" spans="1:11" ht="15.75" customHeight="1" x14ac:dyDescent="0.25">
      <c r="A4" s="272"/>
      <c r="B4" s="272"/>
      <c r="C4" s="261"/>
      <c r="D4" s="261"/>
      <c r="E4" s="261"/>
      <c r="F4" s="261"/>
      <c r="G4" s="312" t="s">
        <v>5</v>
      </c>
      <c r="H4" s="312"/>
      <c r="I4" s="312"/>
      <c r="J4" s="488"/>
      <c r="K4" s="488"/>
    </row>
    <row r="5" spans="1:11" ht="15.75" thickBot="1" x14ac:dyDescent="0.3"/>
    <row r="6" spans="1:11" ht="26.25" customHeight="1" x14ac:dyDescent="0.25">
      <c r="A6" s="493" t="s">
        <v>127</v>
      </c>
      <c r="B6" s="494"/>
      <c r="C6" s="494"/>
      <c r="D6" s="494"/>
      <c r="E6" s="494"/>
      <c r="F6" s="494"/>
      <c r="G6" s="494"/>
      <c r="H6" s="494"/>
      <c r="I6" s="494"/>
      <c r="J6" s="494"/>
      <c r="K6" s="495"/>
    </row>
    <row r="7" spans="1:11" ht="24" customHeight="1" x14ac:dyDescent="0.25">
      <c r="A7" s="22" t="s">
        <v>7</v>
      </c>
      <c r="B7" s="424" t="s">
        <v>284</v>
      </c>
      <c r="C7" s="424"/>
      <c r="D7" s="424"/>
      <c r="E7" s="424"/>
      <c r="F7" s="424"/>
      <c r="G7" s="424"/>
      <c r="H7" s="424"/>
      <c r="I7" s="424"/>
      <c r="J7" s="424"/>
      <c r="K7" s="496"/>
    </row>
    <row r="8" spans="1:11" ht="44.25" customHeight="1" x14ac:dyDescent="0.25">
      <c r="A8" s="21" t="s">
        <v>8</v>
      </c>
      <c r="B8" s="497" t="s">
        <v>459</v>
      </c>
      <c r="C8" s="497"/>
      <c r="D8" s="497"/>
      <c r="E8" s="497"/>
      <c r="F8" s="497"/>
      <c r="G8" s="497"/>
      <c r="H8" s="497"/>
      <c r="I8" s="497"/>
      <c r="J8" s="497"/>
      <c r="K8" s="498"/>
    </row>
    <row r="9" spans="1:11" ht="29.25" customHeight="1" thickBot="1" x14ac:dyDescent="0.3">
      <c r="A9" s="31" t="s">
        <v>128</v>
      </c>
      <c r="B9" s="499" t="str">
        <f>+' IMPACTO RIESGOS GESTION'!A13</f>
        <v>Perdida o daño de los bienes y recurso tecnológico</v>
      </c>
      <c r="C9" s="500"/>
      <c r="D9" s="500"/>
      <c r="E9" s="500"/>
      <c r="F9" s="500"/>
      <c r="G9" s="500"/>
      <c r="H9" s="500"/>
      <c r="I9" s="500"/>
      <c r="J9" s="500"/>
      <c r="K9" s="501"/>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2" t="s">
        <v>129</v>
      </c>
      <c r="K11" s="503"/>
    </row>
    <row r="12" spans="1:11" ht="15.75" thickBot="1" x14ac:dyDescent="0.3">
      <c r="A12" s="40"/>
      <c r="B12" s="42"/>
      <c r="C12" s="41"/>
      <c r="D12" s="41"/>
      <c r="E12" s="41"/>
      <c r="F12" s="41"/>
      <c r="G12" s="41"/>
      <c r="H12" s="41"/>
      <c r="I12" s="41"/>
      <c r="J12" s="43"/>
      <c r="K12" s="44"/>
    </row>
    <row r="13" spans="1:11" ht="30" customHeight="1" thickBot="1" x14ac:dyDescent="0.3">
      <c r="A13" s="489" t="s">
        <v>130</v>
      </c>
      <c r="B13" s="27">
        <v>5</v>
      </c>
      <c r="C13" s="490"/>
      <c r="D13" s="491"/>
      <c r="E13" s="492"/>
      <c r="F13" s="492"/>
      <c r="G13" s="492"/>
      <c r="H13" s="41"/>
      <c r="I13" s="41"/>
      <c r="J13" s="33"/>
      <c r="K13" s="47" t="s">
        <v>131</v>
      </c>
    </row>
    <row r="14" spans="1:11" ht="30" customHeight="1" thickBot="1" x14ac:dyDescent="0.3">
      <c r="A14" s="489"/>
      <c r="B14" s="28" t="s">
        <v>132</v>
      </c>
      <c r="C14" s="490"/>
      <c r="D14" s="491"/>
      <c r="E14" s="492"/>
      <c r="F14" s="492"/>
      <c r="G14" s="492"/>
      <c r="H14" s="41"/>
      <c r="I14" s="41"/>
      <c r="J14" s="43"/>
      <c r="K14" s="47"/>
    </row>
    <row r="15" spans="1:11" ht="30" customHeight="1" thickBot="1" x14ac:dyDescent="0.3">
      <c r="A15" s="489"/>
      <c r="B15" s="27">
        <v>4</v>
      </c>
      <c r="C15" s="504"/>
      <c r="D15" s="491"/>
      <c r="E15" s="525" t="s">
        <v>369</v>
      </c>
      <c r="F15" s="505"/>
      <c r="G15" s="492"/>
      <c r="H15" s="41"/>
      <c r="I15" s="41"/>
      <c r="J15" s="34"/>
      <c r="K15" s="47" t="s">
        <v>133</v>
      </c>
    </row>
    <row r="16" spans="1:11" ht="30" customHeight="1" thickBot="1" x14ac:dyDescent="0.3">
      <c r="A16" s="489"/>
      <c r="B16" s="28" t="s">
        <v>134</v>
      </c>
      <c r="C16" s="504"/>
      <c r="D16" s="491"/>
      <c r="E16" s="525"/>
      <c r="F16" s="506"/>
      <c r="G16" s="492"/>
      <c r="H16" s="41"/>
      <c r="I16" s="41"/>
      <c r="J16" s="32"/>
      <c r="K16" s="47"/>
    </row>
    <row r="17" spans="1:11" ht="30" customHeight="1" thickBot="1" x14ac:dyDescent="0.3">
      <c r="A17" s="489"/>
      <c r="B17" s="27">
        <v>3</v>
      </c>
      <c r="C17" s="508"/>
      <c r="D17" s="509"/>
      <c r="E17" s="510"/>
      <c r="F17" s="505"/>
      <c r="G17" s="492"/>
      <c r="H17" s="41"/>
      <c r="I17" s="41"/>
      <c r="J17" s="35"/>
      <c r="K17" s="47" t="s">
        <v>135</v>
      </c>
    </row>
    <row r="18" spans="1:11" ht="30" customHeight="1" thickBot="1" x14ac:dyDescent="0.3">
      <c r="A18" s="489"/>
      <c r="B18" s="28" t="s">
        <v>136</v>
      </c>
      <c r="C18" s="508"/>
      <c r="D18" s="509"/>
      <c r="E18" s="511"/>
      <c r="F18" s="506"/>
      <c r="G18" s="492"/>
      <c r="H18" s="41"/>
      <c r="I18" s="41"/>
      <c r="J18" s="32"/>
      <c r="K18" s="47"/>
    </row>
    <row r="19" spans="1:11" ht="30" customHeight="1" thickBot="1" x14ac:dyDescent="0.3">
      <c r="A19" s="489"/>
      <c r="B19" s="27">
        <v>2</v>
      </c>
      <c r="C19" s="508"/>
      <c r="D19" s="512"/>
      <c r="E19" s="513"/>
      <c r="F19" s="515"/>
      <c r="G19" s="492"/>
      <c r="H19" s="41"/>
      <c r="I19" s="41"/>
      <c r="J19" s="36"/>
      <c r="K19" s="47" t="s">
        <v>137</v>
      </c>
    </row>
    <row r="20" spans="1:11" ht="30" customHeight="1" thickBot="1" x14ac:dyDescent="0.3">
      <c r="A20" s="489"/>
      <c r="B20" s="28" t="s">
        <v>259</v>
      </c>
      <c r="C20" s="508"/>
      <c r="D20" s="512"/>
      <c r="E20" s="514"/>
      <c r="F20" s="516"/>
      <c r="G20" s="492"/>
      <c r="H20" s="41"/>
      <c r="I20" s="41"/>
      <c r="J20" s="41"/>
      <c r="K20" s="42"/>
    </row>
    <row r="21" spans="1:11" ht="30" customHeight="1" thickBot="1" x14ac:dyDescent="0.3">
      <c r="A21" s="489"/>
      <c r="B21" s="27">
        <v>1</v>
      </c>
      <c r="C21" s="508"/>
      <c r="D21" s="512"/>
      <c r="E21" s="509"/>
      <c r="F21" s="491"/>
      <c r="G21" s="491"/>
      <c r="H21" s="41"/>
      <c r="I21" s="41"/>
      <c r="J21" s="41"/>
      <c r="K21" s="42"/>
    </row>
    <row r="22" spans="1:11" ht="30" customHeight="1" thickBot="1" x14ac:dyDescent="0.3">
      <c r="A22" s="489"/>
      <c r="B22" s="28" t="s">
        <v>138</v>
      </c>
      <c r="C22" s="518"/>
      <c r="D22" s="519"/>
      <c r="E22" s="527"/>
      <c r="F22" s="522"/>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507" t="s">
        <v>144</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72"/>
      <c r="B1" s="272"/>
      <c r="C1" s="261" t="s">
        <v>0</v>
      </c>
      <c r="D1" s="261"/>
      <c r="E1" s="261"/>
      <c r="F1" s="261"/>
      <c r="G1" s="312" t="s">
        <v>1</v>
      </c>
      <c r="H1" s="312"/>
      <c r="I1" s="312"/>
      <c r="J1" s="488"/>
      <c r="K1" s="488"/>
    </row>
    <row r="2" spans="1:11" ht="15" customHeight="1" x14ac:dyDescent="0.25">
      <c r="A2" s="272"/>
      <c r="B2" s="272"/>
      <c r="C2" s="261"/>
      <c r="D2" s="261"/>
      <c r="E2" s="261"/>
      <c r="F2" s="261"/>
      <c r="G2" s="312" t="s">
        <v>125</v>
      </c>
      <c r="H2" s="312"/>
      <c r="I2" s="312"/>
      <c r="J2" s="488"/>
      <c r="K2" s="488"/>
    </row>
    <row r="3" spans="1:11" ht="34.5" customHeight="1" x14ac:dyDescent="0.25">
      <c r="A3" s="272"/>
      <c r="B3" s="272"/>
      <c r="C3" s="261" t="s">
        <v>31</v>
      </c>
      <c r="D3" s="261"/>
      <c r="E3" s="261"/>
      <c r="F3" s="261"/>
      <c r="G3" s="312" t="s">
        <v>126</v>
      </c>
      <c r="H3" s="312"/>
      <c r="I3" s="312"/>
      <c r="J3" s="488"/>
      <c r="K3" s="488"/>
    </row>
    <row r="4" spans="1:11" ht="15.75" customHeight="1" x14ac:dyDescent="0.25">
      <c r="A4" s="272"/>
      <c r="B4" s="272"/>
      <c r="C4" s="261"/>
      <c r="D4" s="261"/>
      <c r="E4" s="261"/>
      <c r="F4" s="261"/>
      <c r="G4" s="312" t="s">
        <v>5</v>
      </c>
      <c r="H4" s="312"/>
      <c r="I4" s="312"/>
      <c r="J4" s="488"/>
      <c r="K4" s="488"/>
    </row>
    <row r="5" spans="1:11" ht="15.75" thickBot="1" x14ac:dyDescent="0.3"/>
    <row r="6" spans="1:11" ht="26.25" customHeight="1" x14ac:dyDescent="0.25">
      <c r="A6" s="493" t="s">
        <v>127</v>
      </c>
      <c r="B6" s="494"/>
      <c r="C6" s="494"/>
      <c r="D6" s="494"/>
      <c r="E6" s="494"/>
      <c r="F6" s="494"/>
      <c r="G6" s="494"/>
      <c r="H6" s="494"/>
      <c r="I6" s="494"/>
      <c r="J6" s="494"/>
      <c r="K6" s="495"/>
    </row>
    <row r="7" spans="1:11" ht="24" customHeight="1" x14ac:dyDescent="0.25">
      <c r="A7" s="22" t="s">
        <v>7</v>
      </c>
      <c r="B7" s="424" t="s">
        <v>284</v>
      </c>
      <c r="C7" s="424"/>
      <c r="D7" s="424"/>
      <c r="E7" s="424"/>
      <c r="F7" s="424"/>
      <c r="G7" s="424"/>
      <c r="H7" s="424"/>
      <c r="I7" s="424"/>
      <c r="J7" s="424"/>
      <c r="K7" s="496"/>
    </row>
    <row r="8" spans="1:11" ht="41.25" customHeight="1" x14ac:dyDescent="0.25">
      <c r="A8" s="21" t="s">
        <v>8</v>
      </c>
      <c r="B8" s="497" t="s">
        <v>459</v>
      </c>
      <c r="C8" s="497"/>
      <c r="D8" s="497"/>
      <c r="E8" s="497"/>
      <c r="F8" s="497"/>
      <c r="G8" s="497"/>
      <c r="H8" s="497"/>
      <c r="I8" s="497"/>
      <c r="J8" s="497"/>
      <c r="K8" s="498"/>
    </row>
    <row r="9" spans="1:11" ht="29.25" customHeight="1" thickBot="1" x14ac:dyDescent="0.3">
      <c r="A9" s="31" t="s">
        <v>128</v>
      </c>
      <c r="B9" s="499" t="str">
        <f>+' IMPACTO RIESGOS GESTION'!A14</f>
        <v>Adquisición de tecnología de información no acorde con la necesidad</v>
      </c>
      <c r="C9" s="500"/>
      <c r="D9" s="500"/>
      <c r="E9" s="500"/>
      <c r="F9" s="500"/>
      <c r="G9" s="500"/>
      <c r="H9" s="500"/>
      <c r="I9" s="500"/>
      <c r="J9" s="500"/>
      <c r="K9" s="501"/>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2" t="s">
        <v>129</v>
      </c>
      <c r="K11" s="503"/>
    </row>
    <row r="12" spans="1:11" ht="15.75" thickBot="1" x14ac:dyDescent="0.3">
      <c r="A12" s="40"/>
      <c r="B12" s="42"/>
      <c r="C12" s="41"/>
      <c r="D12" s="41"/>
      <c r="E12" s="41"/>
      <c r="F12" s="41"/>
      <c r="G12" s="41"/>
      <c r="H12" s="41"/>
      <c r="I12" s="41"/>
      <c r="J12" s="43"/>
      <c r="K12" s="44"/>
    </row>
    <row r="13" spans="1:11" ht="30" customHeight="1" thickBot="1" x14ac:dyDescent="0.3">
      <c r="A13" s="489" t="s">
        <v>130</v>
      </c>
      <c r="B13" s="27">
        <v>5</v>
      </c>
      <c r="C13" s="490"/>
      <c r="D13" s="491"/>
      <c r="E13" s="492"/>
      <c r="F13" s="492"/>
      <c r="G13" s="492"/>
      <c r="H13" s="41"/>
      <c r="I13" s="41"/>
      <c r="J13" s="33"/>
      <c r="K13" s="47" t="s">
        <v>131</v>
      </c>
    </row>
    <row r="14" spans="1:11" ht="30" customHeight="1" thickBot="1" x14ac:dyDescent="0.3">
      <c r="A14" s="489"/>
      <c r="B14" s="28" t="s">
        <v>132</v>
      </c>
      <c r="C14" s="490"/>
      <c r="D14" s="491"/>
      <c r="E14" s="492"/>
      <c r="F14" s="492"/>
      <c r="G14" s="492"/>
      <c r="H14" s="41"/>
      <c r="I14" s="41"/>
      <c r="J14" s="43"/>
      <c r="K14" s="47"/>
    </row>
    <row r="15" spans="1:11" ht="30" customHeight="1" thickBot="1" x14ac:dyDescent="0.3">
      <c r="A15" s="489"/>
      <c r="B15" s="27">
        <v>4</v>
      </c>
      <c r="C15" s="504"/>
      <c r="D15" s="525" t="s">
        <v>369</v>
      </c>
      <c r="E15" s="491"/>
      <c r="F15" s="505"/>
      <c r="G15" s="492"/>
      <c r="H15" s="41"/>
      <c r="I15" s="41"/>
      <c r="J15" s="34"/>
      <c r="K15" s="47" t="s">
        <v>133</v>
      </c>
    </row>
    <row r="16" spans="1:11" ht="30" customHeight="1" thickBot="1" x14ac:dyDescent="0.3">
      <c r="A16" s="489"/>
      <c r="B16" s="28" t="s">
        <v>134</v>
      </c>
      <c r="C16" s="504"/>
      <c r="D16" s="525"/>
      <c r="E16" s="491"/>
      <c r="F16" s="506"/>
      <c r="G16" s="492"/>
      <c r="H16" s="41"/>
      <c r="I16" s="41"/>
      <c r="J16" s="32"/>
      <c r="K16" s="47"/>
    </row>
    <row r="17" spans="1:11" ht="30" customHeight="1" thickBot="1" x14ac:dyDescent="0.3">
      <c r="A17" s="489"/>
      <c r="B17" s="27">
        <v>3</v>
      </c>
      <c r="C17" s="508"/>
      <c r="D17" s="509"/>
      <c r="E17" s="510"/>
      <c r="F17" s="505"/>
      <c r="G17" s="492"/>
      <c r="H17" s="41"/>
      <c r="I17" s="41"/>
      <c r="J17" s="35"/>
      <c r="K17" s="47" t="s">
        <v>135</v>
      </c>
    </row>
    <row r="18" spans="1:11" ht="30" customHeight="1" thickBot="1" x14ac:dyDescent="0.3">
      <c r="A18" s="489"/>
      <c r="B18" s="28" t="s">
        <v>136</v>
      </c>
      <c r="C18" s="508"/>
      <c r="D18" s="509"/>
      <c r="E18" s="511"/>
      <c r="F18" s="506"/>
      <c r="G18" s="492"/>
      <c r="H18" s="41"/>
      <c r="I18" s="41"/>
      <c r="J18" s="32"/>
      <c r="K18" s="47"/>
    </row>
    <row r="19" spans="1:11" ht="30" customHeight="1" thickBot="1" x14ac:dyDescent="0.3">
      <c r="A19" s="489"/>
      <c r="B19" s="27">
        <v>2</v>
      </c>
      <c r="C19" s="508"/>
      <c r="D19" s="528" t="s">
        <v>369</v>
      </c>
      <c r="E19" s="513"/>
      <c r="F19" s="515"/>
      <c r="G19" s="529"/>
      <c r="H19" s="41"/>
      <c r="I19" s="41"/>
      <c r="J19" s="36"/>
      <c r="K19" s="47" t="s">
        <v>137</v>
      </c>
    </row>
    <row r="20" spans="1:11" ht="30" customHeight="1" thickBot="1" x14ac:dyDescent="0.3">
      <c r="A20" s="489"/>
      <c r="B20" s="28" t="s">
        <v>259</v>
      </c>
      <c r="C20" s="508"/>
      <c r="D20" s="528"/>
      <c r="E20" s="514"/>
      <c r="F20" s="516"/>
      <c r="G20" s="529"/>
      <c r="H20" s="41"/>
      <c r="I20" s="41"/>
      <c r="J20" s="41"/>
      <c r="K20" s="42"/>
    </row>
    <row r="21" spans="1:11" ht="30" customHeight="1" thickBot="1" x14ac:dyDescent="0.3">
      <c r="A21" s="489"/>
      <c r="B21" s="27">
        <v>1</v>
      </c>
      <c r="C21" s="508"/>
      <c r="D21" s="512"/>
      <c r="E21" s="509"/>
      <c r="F21" s="491"/>
      <c r="G21" s="491"/>
      <c r="H21" s="41"/>
      <c r="I21" s="41"/>
      <c r="J21" s="41"/>
      <c r="K21" s="42"/>
    </row>
    <row r="22" spans="1:11" ht="30" customHeight="1" thickBot="1" x14ac:dyDescent="0.3">
      <c r="A22" s="489"/>
      <c r="B22" s="28" t="s">
        <v>138</v>
      </c>
      <c r="C22" s="518"/>
      <c r="D22" s="519"/>
      <c r="E22" s="527"/>
      <c r="F22" s="522"/>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507" t="s">
        <v>144</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4" customWidth="1"/>
  </cols>
  <sheetData>
    <row r="1" spans="1:1" x14ac:dyDescent="0.25">
      <c r="A1" s="74" t="s">
        <v>146</v>
      </c>
    </row>
    <row r="2" spans="1:1" x14ac:dyDescent="0.25">
      <c r="A2" s="8"/>
    </row>
    <row r="3" spans="1:1" x14ac:dyDescent="0.25">
      <c r="A3" s="8" t="s">
        <v>147</v>
      </c>
    </row>
    <row r="4" spans="1:1" x14ac:dyDescent="0.25">
      <c r="A4" s="8" t="s">
        <v>148</v>
      </c>
    </row>
    <row r="6" spans="1:1" x14ac:dyDescent="0.25">
      <c r="A6" s="74" t="s">
        <v>149</v>
      </c>
    </row>
    <row r="7" spans="1:1" x14ac:dyDescent="0.25">
      <c r="A7" t="s">
        <v>86</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9" spans="1:3" x14ac:dyDescent="0.25">
      <c r="A19" s="74" t="s">
        <v>144</v>
      </c>
    </row>
    <row r="20" spans="1:3" x14ac:dyDescent="0.25">
      <c r="A20" t="s">
        <v>98</v>
      </c>
    </row>
    <row r="21" spans="1:3" x14ac:dyDescent="0.25">
      <c r="A21" t="s">
        <v>159</v>
      </c>
    </row>
    <row r="22" spans="1:3" x14ac:dyDescent="0.25">
      <c r="A22" t="s">
        <v>160</v>
      </c>
    </row>
    <row r="23" spans="1:3" x14ac:dyDescent="0.25">
      <c r="A23" t="s">
        <v>161</v>
      </c>
    </row>
    <row r="24" spans="1:3" x14ac:dyDescent="0.25">
      <c r="A24" t="s">
        <v>162</v>
      </c>
    </row>
    <row r="25" spans="1:3" x14ac:dyDescent="0.25">
      <c r="A25" t="s">
        <v>163</v>
      </c>
    </row>
    <row r="28" spans="1:3" ht="141" customHeight="1" x14ac:dyDescent="0.25">
      <c r="A28" s="105" t="s">
        <v>164</v>
      </c>
      <c r="B28" s="107" t="s">
        <v>165</v>
      </c>
      <c r="C28" s="107" t="s">
        <v>166</v>
      </c>
    </row>
    <row r="29" spans="1:3" ht="144" customHeight="1" x14ac:dyDescent="0.25">
      <c r="A29" t="s">
        <v>167</v>
      </c>
      <c r="B29" s="78" t="s">
        <v>168</v>
      </c>
      <c r="C29" s="106" t="s">
        <v>169</v>
      </c>
    </row>
    <row r="30" spans="1:3" ht="135" x14ac:dyDescent="0.25">
      <c r="A30" s="99" t="s">
        <v>170</v>
      </c>
      <c r="B30" s="73" t="s">
        <v>171</v>
      </c>
      <c r="C30" s="106" t="s">
        <v>172</v>
      </c>
    </row>
    <row r="31" spans="1:3" ht="102.75" x14ac:dyDescent="0.25">
      <c r="A31" t="s">
        <v>173</v>
      </c>
      <c r="B31" s="73" t="s">
        <v>174</v>
      </c>
      <c r="C31" s="106" t="s">
        <v>175</v>
      </c>
    </row>
    <row r="32" spans="1:3" ht="102.75" x14ac:dyDescent="0.25">
      <c r="A32" t="s">
        <v>176</v>
      </c>
      <c r="B32" s="73" t="s">
        <v>177</v>
      </c>
      <c r="C32" s="106" t="s">
        <v>178</v>
      </c>
    </row>
    <row r="34" spans="1:3" x14ac:dyDescent="0.25">
      <c r="A34" t="s">
        <v>179</v>
      </c>
      <c r="C34" s="111" t="s">
        <v>180</v>
      </c>
    </row>
    <row r="35" spans="1:3" x14ac:dyDescent="0.25">
      <c r="A35">
        <v>1</v>
      </c>
      <c r="B35">
        <f>IF(' IMPACTO RIESGOS CORRUPCION'!D11="X",1,0)</f>
        <v>1</v>
      </c>
    </row>
    <row r="36" spans="1:3" x14ac:dyDescent="0.25">
      <c r="A36">
        <v>2</v>
      </c>
      <c r="B36">
        <f>IF(' IMPACTO RIESGOS CORRUPCION'!D12="X",1,0)</f>
        <v>0</v>
      </c>
      <c r="C36" s="54" t="s">
        <v>147</v>
      </c>
    </row>
    <row r="37" spans="1:3" x14ac:dyDescent="0.25">
      <c r="A37">
        <v>3</v>
      </c>
      <c r="B37">
        <f>IF(' IMPACTO RIESGOS CORRUPCION'!D13="X",1,0)</f>
        <v>0</v>
      </c>
    </row>
    <row r="38" spans="1:3" x14ac:dyDescent="0.25">
      <c r="A38">
        <v>4</v>
      </c>
      <c r="B38">
        <f>IF(' IMPACTO RIESGOS CORRUPCION'!D14="X",1,0)</f>
        <v>0</v>
      </c>
    </row>
    <row r="39" spans="1:3" x14ac:dyDescent="0.25">
      <c r="A39">
        <v>5</v>
      </c>
      <c r="B39">
        <f>IF(' IMPACTO RIESGOS CORRUPCION'!D15="X",1,0)</f>
        <v>1</v>
      </c>
    </row>
    <row r="40" spans="1:3" x14ac:dyDescent="0.25">
      <c r="A40">
        <v>6</v>
      </c>
      <c r="B40">
        <f>IF(' IMPACTO RIESGOS CORRUPCION'!D16="X",1,0)</f>
        <v>0</v>
      </c>
    </row>
    <row r="41" spans="1:3" x14ac:dyDescent="0.25">
      <c r="A41">
        <v>7</v>
      </c>
      <c r="B41">
        <f>IF(' IMPACTO RIESGOS CORRUPCION'!D17="X",1,0)</f>
        <v>1</v>
      </c>
    </row>
    <row r="42" spans="1:3" x14ac:dyDescent="0.25">
      <c r="A42">
        <v>8</v>
      </c>
      <c r="B42">
        <f>IF(' IMPACTO RIESGOS CORRUPCION'!D18="X",1,0)</f>
        <v>0</v>
      </c>
    </row>
    <row r="43" spans="1:3" x14ac:dyDescent="0.25">
      <c r="A43">
        <v>9</v>
      </c>
      <c r="B43">
        <f>IF(' IMPACTO RIESGOS CORRUPCION'!D19="X",1,0)</f>
        <v>1</v>
      </c>
    </row>
    <row r="44" spans="1:3" x14ac:dyDescent="0.25">
      <c r="A44">
        <v>10</v>
      </c>
      <c r="B44">
        <f>IF(' IMPACTO RIESGOS CORRUPCION'!D20="X",1,0)</f>
        <v>0</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1</v>
      </c>
    </row>
    <row r="48" spans="1:3" x14ac:dyDescent="0.25">
      <c r="A48">
        <v>14</v>
      </c>
      <c r="B48">
        <f>IF(' IMPACTO RIESGOS CORRUPCION'!D24="X",1,0)</f>
        <v>0</v>
      </c>
    </row>
    <row r="49" spans="1:2" x14ac:dyDescent="0.25">
      <c r="A49">
        <v>15</v>
      </c>
      <c r="B49">
        <f>IF(' IMPACTO RIESGOS CORRUPCION'!D25="X",1,0)</f>
        <v>0</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181</v>
      </c>
      <c r="B54">
        <f>SUM(B35:B53)</f>
        <v>7</v>
      </c>
    </row>
    <row r="57" spans="1:2" x14ac:dyDescent="0.25">
      <c r="A57" t="s">
        <v>182</v>
      </c>
    </row>
    <row r="58" spans="1:2" x14ac:dyDescent="0.25">
      <c r="A58">
        <v>1</v>
      </c>
      <c r="B58">
        <f>IF(' IMPACTO RIESGOS CORRUPCION'!D34="X",1,0)</f>
        <v>0</v>
      </c>
    </row>
    <row r="59" spans="1:2" x14ac:dyDescent="0.25">
      <c r="A59">
        <v>2</v>
      </c>
      <c r="B59">
        <f>IF(' IMPACTO RIESGOS CORRUPCION'!D35="X",1,0)</f>
        <v>0</v>
      </c>
    </row>
    <row r="60" spans="1:2" x14ac:dyDescent="0.25">
      <c r="A60">
        <v>3</v>
      </c>
      <c r="B60">
        <f>IF(' IMPACTO RIESGOS CORRUPCION'!D36="X",1,0)</f>
        <v>1</v>
      </c>
    </row>
    <row r="61" spans="1:2" x14ac:dyDescent="0.25">
      <c r="A61">
        <v>4</v>
      </c>
      <c r="B61">
        <f>IF(' IMPACTO RIESGOS CORRUPCION'!D37="X",1,0)</f>
        <v>0</v>
      </c>
    </row>
    <row r="62" spans="1:2" x14ac:dyDescent="0.25">
      <c r="A62">
        <v>5</v>
      </c>
      <c r="B62">
        <f>IF(' IMPACTO RIESGOS CORRUPCION'!D38="X",1,0)</f>
        <v>1</v>
      </c>
    </row>
    <row r="63" spans="1:2" x14ac:dyDescent="0.25">
      <c r="A63">
        <v>6</v>
      </c>
      <c r="B63">
        <f>IF(' IMPACTO RIESGOS CORRUPCION'!D39="X",1,0)</f>
        <v>1</v>
      </c>
    </row>
    <row r="64" spans="1:2" x14ac:dyDescent="0.25">
      <c r="A64">
        <v>7</v>
      </c>
      <c r="B64">
        <f>IF(' IMPACTO RIESGOS CORRUPCION'!D40="X",1,0)</f>
        <v>1</v>
      </c>
    </row>
    <row r="65" spans="1:2" x14ac:dyDescent="0.25">
      <c r="A65">
        <v>8</v>
      </c>
      <c r="B65">
        <f>IF(' IMPACTO RIESGOS CORRUPCION'!D41="X",1,0)</f>
        <v>1</v>
      </c>
    </row>
    <row r="66" spans="1:2" x14ac:dyDescent="0.25">
      <c r="A66">
        <v>9</v>
      </c>
      <c r="B66">
        <f>IF(' IMPACTO RIESGOS CORRUPCION'!D42="X",1,0)</f>
        <v>1</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1</v>
      </c>
    </row>
    <row r="71" spans="1:2" x14ac:dyDescent="0.25">
      <c r="A71">
        <v>14</v>
      </c>
      <c r="B71">
        <f>IF(' IMPACTO RIESGOS CORRUPCION'!D47="X",1,0)</f>
        <v>1</v>
      </c>
    </row>
    <row r="72" spans="1:2" x14ac:dyDescent="0.25">
      <c r="A72">
        <v>15</v>
      </c>
      <c r="B72">
        <f>IF(' IMPACTO RIESGOS CORRUPCION'!D48="X",1,0)</f>
        <v>1</v>
      </c>
    </row>
    <row r="73" spans="1:2" x14ac:dyDescent="0.25">
      <c r="A73">
        <v>16</v>
      </c>
      <c r="B73">
        <f>IF(' IMPACTO RIESGOS CORRUPCION'!D49="X",1,0)</f>
        <v>0</v>
      </c>
    </row>
    <row r="74" spans="1:2" x14ac:dyDescent="0.25">
      <c r="A74">
        <v>17</v>
      </c>
      <c r="B74">
        <f>IF(' IMPACTO RIESGOS CORRUPCION'!D50="X",1,0)</f>
        <v>1</v>
      </c>
    </row>
    <row r="75" spans="1:2" x14ac:dyDescent="0.25">
      <c r="A75">
        <v>18</v>
      </c>
      <c r="B75">
        <f>IF(' IMPACTO RIESGOS CORRUPCION'!D51="X",1,0)</f>
        <v>0</v>
      </c>
    </row>
    <row r="76" spans="1:2" x14ac:dyDescent="0.25">
      <c r="A76">
        <v>19</v>
      </c>
      <c r="B76">
        <f>IF(' IMPACTO RIESGOS CORRUPCION'!D52="X",1,0)</f>
        <v>0</v>
      </c>
    </row>
    <row r="77" spans="1:2" x14ac:dyDescent="0.25">
      <c r="A77" t="s">
        <v>181</v>
      </c>
      <c r="B77">
        <f>SUM(B58:B76)</f>
        <v>13</v>
      </c>
    </row>
    <row r="80" spans="1:2" x14ac:dyDescent="0.25">
      <c r="A80" t="s">
        <v>183</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181</v>
      </c>
      <c r="B100">
        <f>SUM(B81:B99)</f>
        <v>0</v>
      </c>
    </row>
    <row r="103" spans="1:2" x14ac:dyDescent="0.25">
      <c r="A103" t="s">
        <v>184</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181</v>
      </c>
      <c r="B123">
        <f>SUM(B104:B122)</f>
        <v>0</v>
      </c>
    </row>
    <row r="126" spans="1:2" x14ac:dyDescent="0.25">
      <c r="A126" t="s">
        <v>184</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181</v>
      </c>
      <c r="B146">
        <f>SUM(B127:B145)</f>
        <v>0</v>
      </c>
    </row>
    <row r="150" spans="1:2" x14ac:dyDescent="0.25">
      <c r="A150" t="s">
        <v>185</v>
      </c>
    </row>
    <row r="151" spans="1:2" x14ac:dyDescent="0.25">
      <c r="A151" s="89" t="s">
        <v>186</v>
      </c>
    </row>
    <row r="152" spans="1:2" x14ac:dyDescent="0.25">
      <c r="A152" t="s">
        <v>187</v>
      </c>
    </row>
    <row r="153" spans="1:2" x14ac:dyDescent="0.25">
      <c r="A153" t="s">
        <v>188</v>
      </c>
    </row>
    <row r="154" spans="1:2" x14ac:dyDescent="0.25">
      <c r="A154" t="s">
        <v>189</v>
      </c>
    </row>
    <row r="155" spans="1:2" x14ac:dyDescent="0.25">
      <c r="A155" t="s">
        <v>187</v>
      </c>
    </row>
    <row r="156" spans="1:2" x14ac:dyDescent="0.25">
      <c r="A156" t="s">
        <v>190</v>
      </c>
    </row>
    <row r="157" spans="1:2" x14ac:dyDescent="0.25">
      <c r="A157" t="s">
        <v>191</v>
      </c>
    </row>
    <row r="159" spans="1:2" x14ac:dyDescent="0.25">
      <c r="A159" s="89" t="s">
        <v>192</v>
      </c>
      <c r="B159" t="s">
        <v>148</v>
      </c>
    </row>
    <row r="160" spans="1:2" x14ac:dyDescent="0.25">
      <c r="A160" t="s">
        <v>187</v>
      </c>
    </row>
    <row r="161" spans="1:1" x14ac:dyDescent="0.25">
      <c r="A161" t="s">
        <v>193</v>
      </c>
    </row>
    <row r="162" spans="1:1" x14ac:dyDescent="0.25">
      <c r="A162" t="s">
        <v>194</v>
      </c>
    </row>
    <row r="164" spans="1:1" x14ac:dyDescent="0.25">
      <c r="A164" s="89" t="s">
        <v>195</v>
      </c>
    </row>
    <row r="165" spans="1:1" x14ac:dyDescent="0.25">
      <c r="A165" t="s">
        <v>187</v>
      </c>
    </row>
    <row r="166" spans="1:1" x14ac:dyDescent="0.25">
      <c r="A166" t="s">
        <v>196</v>
      </c>
    </row>
    <row r="167" spans="1:1" x14ac:dyDescent="0.25">
      <c r="A167" t="s">
        <v>197</v>
      </c>
    </row>
    <row r="168" spans="1:1" x14ac:dyDescent="0.25">
      <c r="A168" t="s">
        <v>198</v>
      </c>
    </row>
    <row r="170" spans="1:1" x14ac:dyDescent="0.25">
      <c r="A170" s="89" t="s">
        <v>199</v>
      </c>
    </row>
    <row r="171" spans="1:1" x14ac:dyDescent="0.25">
      <c r="A171" t="s">
        <v>187</v>
      </c>
    </row>
    <row r="172" spans="1:1" x14ac:dyDescent="0.25">
      <c r="A172" t="s">
        <v>200</v>
      </c>
    </row>
    <row r="173" spans="1:1" x14ac:dyDescent="0.25">
      <c r="A173" t="s">
        <v>201</v>
      </c>
    </row>
    <row r="175" spans="1:1" x14ac:dyDescent="0.25">
      <c r="A175" s="89" t="s">
        <v>202</v>
      </c>
    </row>
    <row r="176" spans="1:1" x14ac:dyDescent="0.25">
      <c r="A176" t="s">
        <v>187</v>
      </c>
    </row>
    <row r="177" spans="1:1" x14ac:dyDescent="0.25">
      <c r="A177" t="s">
        <v>203</v>
      </c>
    </row>
    <row r="178" spans="1:1" x14ac:dyDescent="0.25">
      <c r="A178" t="s">
        <v>204</v>
      </c>
    </row>
    <row r="180" spans="1:1" x14ac:dyDescent="0.25">
      <c r="A180" s="89" t="s">
        <v>205</v>
      </c>
    </row>
    <row r="181" spans="1:1" x14ac:dyDescent="0.25">
      <c r="A181" t="s">
        <v>187</v>
      </c>
    </row>
    <row r="182" spans="1:1" x14ac:dyDescent="0.25">
      <c r="A182" t="s">
        <v>206</v>
      </c>
    </row>
    <row r="183" spans="1:1" x14ac:dyDescent="0.25">
      <c r="A183" t="s">
        <v>207</v>
      </c>
    </row>
    <row r="184" spans="1:1" x14ac:dyDescent="0.25">
      <c r="A184" t="s">
        <v>208</v>
      </c>
    </row>
    <row r="186" spans="1:1" x14ac:dyDescent="0.25">
      <c r="A186" s="89" t="s">
        <v>209</v>
      </c>
    </row>
    <row r="187" spans="1:1" x14ac:dyDescent="0.25">
      <c r="A187" t="s">
        <v>187</v>
      </c>
    </row>
    <row r="188" spans="1:1" x14ac:dyDescent="0.25">
      <c r="A188" t="s">
        <v>210</v>
      </c>
    </row>
    <row r="189" spans="1:1" x14ac:dyDescent="0.25">
      <c r="A189" t="s">
        <v>211</v>
      </c>
    </row>
    <row r="190" spans="1:1" x14ac:dyDescent="0.25">
      <c r="A190" t="s">
        <v>212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sqref="A1:B4"/>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72"/>
      <c r="B1" s="272"/>
      <c r="C1" s="261" t="s">
        <v>0</v>
      </c>
      <c r="D1" s="261"/>
      <c r="E1" s="261"/>
      <c r="F1" s="261"/>
      <c r="G1" s="312" t="s">
        <v>1</v>
      </c>
      <c r="H1" s="312"/>
      <c r="I1" s="312"/>
      <c r="J1" s="488"/>
      <c r="K1" s="488"/>
    </row>
    <row r="2" spans="1:11" ht="15" customHeight="1" x14ac:dyDescent="0.25">
      <c r="A2" s="272"/>
      <c r="B2" s="272"/>
      <c r="C2" s="261"/>
      <c r="D2" s="261"/>
      <c r="E2" s="261"/>
      <c r="F2" s="261"/>
      <c r="G2" s="312" t="s">
        <v>125</v>
      </c>
      <c r="H2" s="312"/>
      <c r="I2" s="312"/>
      <c r="J2" s="488"/>
      <c r="K2" s="488"/>
    </row>
    <row r="3" spans="1:11" ht="34.5" customHeight="1" x14ac:dyDescent="0.25">
      <c r="A3" s="272"/>
      <c r="B3" s="272"/>
      <c r="C3" s="261" t="s">
        <v>31</v>
      </c>
      <c r="D3" s="261"/>
      <c r="E3" s="261"/>
      <c r="F3" s="261"/>
      <c r="G3" s="312" t="s">
        <v>126</v>
      </c>
      <c r="H3" s="312"/>
      <c r="I3" s="312"/>
      <c r="J3" s="488"/>
      <c r="K3" s="488"/>
    </row>
    <row r="4" spans="1:11" ht="15.75" customHeight="1" x14ac:dyDescent="0.25">
      <c r="A4" s="272"/>
      <c r="B4" s="272"/>
      <c r="C4" s="261"/>
      <c r="D4" s="261"/>
      <c r="E4" s="261"/>
      <c r="F4" s="261"/>
      <c r="G4" s="312" t="s">
        <v>5</v>
      </c>
      <c r="H4" s="312"/>
      <c r="I4" s="312"/>
      <c r="J4" s="488"/>
      <c r="K4" s="488"/>
    </row>
    <row r="5" spans="1:11" ht="15.75" thickBot="1" x14ac:dyDescent="0.3"/>
    <row r="6" spans="1:11" ht="26.25" customHeight="1" x14ac:dyDescent="0.25">
      <c r="A6" s="493" t="s">
        <v>127</v>
      </c>
      <c r="B6" s="494"/>
      <c r="C6" s="494"/>
      <c r="D6" s="494"/>
      <c r="E6" s="494"/>
      <c r="F6" s="494"/>
      <c r="G6" s="494"/>
      <c r="H6" s="494"/>
      <c r="I6" s="494"/>
      <c r="J6" s="494"/>
      <c r="K6" s="495"/>
    </row>
    <row r="7" spans="1:11" ht="24" customHeight="1" x14ac:dyDescent="0.25">
      <c r="A7" s="22" t="s">
        <v>7</v>
      </c>
      <c r="B7" s="424" t="s">
        <v>284</v>
      </c>
      <c r="C7" s="424"/>
      <c r="D7" s="424"/>
      <c r="E7" s="424"/>
      <c r="F7" s="424"/>
      <c r="G7" s="424"/>
      <c r="H7" s="424"/>
      <c r="I7" s="424"/>
      <c r="J7" s="424"/>
      <c r="K7" s="496"/>
    </row>
    <row r="8" spans="1:11" ht="41.25" customHeight="1" x14ac:dyDescent="0.25">
      <c r="A8" s="21" t="s">
        <v>8</v>
      </c>
      <c r="B8" s="497" t="s">
        <v>459</v>
      </c>
      <c r="C8" s="497"/>
      <c r="D8" s="497"/>
      <c r="E8" s="497"/>
      <c r="F8" s="497"/>
      <c r="G8" s="497"/>
      <c r="H8" s="497"/>
      <c r="I8" s="497"/>
      <c r="J8" s="497"/>
      <c r="K8" s="498"/>
    </row>
    <row r="9" spans="1:11" ht="29.25" customHeight="1" thickBot="1" x14ac:dyDescent="0.3">
      <c r="A9" s="31" t="s">
        <v>128</v>
      </c>
      <c r="B9" s="499" t="str">
        <f>+DESCRIPCION!A24</f>
        <v>Uso inadecuado de los bienes de la Entidad, omitiendo las políticas operativas, para beneficio propio o de un tercero</v>
      </c>
      <c r="C9" s="500"/>
      <c r="D9" s="500"/>
      <c r="E9" s="500"/>
      <c r="F9" s="500"/>
      <c r="G9" s="500"/>
      <c r="H9" s="500"/>
      <c r="I9" s="500"/>
      <c r="J9" s="500"/>
      <c r="K9" s="501"/>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2" t="s">
        <v>129</v>
      </c>
      <c r="K11" s="503"/>
    </row>
    <row r="12" spans="1:11" ht="15.75" thickBot="1" x14ac:dyDescent="0.3">
      <c r="A12" s="40"/>
      <c r="B12" s="42"/>
      <c r="C12" s="41"/>
      <c r="D12" s="41"/>
      <c r="E12" s="41"/>
      <c r="F12" s="41"/>
      <c r="G12" s="41"/>
      <c r="H12" s="41"/>
      <c r="I12" s="41"/>
      <c r="J12" s="43"/>
      <c r="K12" s="44"/>
    </row>
    <row r="13" spans="1:11" ht="30" customHeight="1" thickBot="1" x14ac:dyDescent="0.3">
      <c r="A13" s="489" t="s">
        <v>130</v>
      </c>
      <c r="B13" s="27">
        <v>5</v>
      </c>
      <c r="C13" s="490"/>
      <c r="D13" s="491"/>
      <c r="E13" s="492"/>
      <c r="F13" s="530"/>
      <c r="G13" s="492"/>
      <c r="H13" s="41"/>
      <c r="I13" s="41"/>
      <c r="J13" s="33"/>
      <c r="K13" s="47" t="s">
        <v>131</v>
      </c>
    </row>
    <row r="14" spans="1:11" ht="30" customHeight="1" thickBot="1" x14ac:dyDescent="0.3">
      <c r="A14" s="489"/>
      <c r="B14" s="28" t="s">
        <v>132</v>
      </c>
      <c r="C14" s="490"/>
      <c r="D14" s="491"/>
      <c r="E14" s="492"/>
      <c r="F14" s="530"/>
      <c r="G14" s="492"/>
      <c r="H14" s="41"/>
      <c r="I14" s="41"/>
      <c r="J14" s="43"/>
      <c r="K14" s="47"/>
    </row>
    <row r="15" spans="1:11" ht="30" customHeight="1" thickBot="1" x14ac:dyDescent="0.3">
      <c r="A15" s="489"/>
      <c r="B15" s="27">
        <v>4</v>
      </c>
      <c r="C15" s="504"/>
      <c r="D15" s="491"/>
      <c r="E15" s="491"/>
      <c r="F15" s="531" t="s">
        <v>369</v>
      </c>
      <c r="G15" s="492"/>
      <c r="H15" s="41"/>
      <c r="I15" s="41"/>
      <c r="J15" s="34"/>
      <c r="K15" s="47" t="s">
        <v>133</v>
      </c>
    </row>
    <row r="16" spans="1:11" ht="30" customHeight="1" thickBot="1" x14ac:dyDescent="0.3">
      <c r="A16" s="489"/>
      <c r="B16" s="28" t="s">
        <v>134</v>
      </c>
      <c r="C16" s="504"/>
      <c r="D16" s="491"/>
      <c r="E16" s="491"/>
      <c r="F16" s="532"/>
      <c r="G16" s="492"/>
      <c r="H16" s="41"/>
      <c r="I16" s="41"/>
      <c r="J16" s="32"/>
      <c r="K16" s="47"/>
    </row>
    <row r="17" spans="1:11" ht="30" customHeight="1" thickBot="1" x14ac:dyDescent="0.3">
      <c r="A17" s="489"/>
      <c r="B17" s="27">
        <v>3</v>
      </c>
      <c r="C17" s="508"/>
      <c r="D17" s="509"/>
      <c r="E17" s="510"/>
      <c r="F17" s="533" t="s">
        <v>369</v>
      </c>
      <c r="G17" s="492"/>
      <c r="H17" s="41"/>
      <c r="I17" s="41"/>
      <c r="J17" s="35"/>
      <c r="K17" s="47" t="s">
        <v>135</v>
      </c>
    </row>
    <row r="18" spans="1:11" ht="30" customHeight="1" thickBot="1" x14ac:dyDescent="0.3">
      <c r="A18" s="489"/>
      <c r="B18" s="28" t="s">
        <v>136</v>
      </c>
      <c r="C18" s="508"/>
      <c r="D18" s="509"/>
      <c r="E18" s="511"/>
      <c r="F18" s="534"/>
      <c r="G18" s="492"/>
      <c r="H18" s="41"/>
      <c r="I18" s="41"/>
      <c r="J18" s="32"/>
      <c r="K18" s="47"/>
    </row>
    <row r="19" spans="1:11" ht="30" customHeight="1" thickBot="1" x14ac:dyDescent="0.3">
      <c r="A19" s="489"/>
      <c r="B19" s="27">
        <v>2</v>
      </c>
      <c r="C19" s="508"/>
      <c r="D19" s="512"/>
      <c r="E19" s="513"/>
      <c r="F19" s="515"/>
      <c r="G19" s="529"/>
      <c r="H19" s="41"/>
      <c r="I19" s="41"/>
      <c r="J19" s="36"/>
      <c r="K19" s="47" t="s">
        <v>137</v>
      </c>
    </row>
    <row r="20" spans="1:11" ht="30" customHeight="1" thickBot="1" x14ac:dyDescent="0.3">
      <c r="A20" s="489"/>
      <c r="B20" s="28" t="s">
        <v>259</v>
      </c>
      <c r="C20" s="508"/>
      <c r="D20" s="512"/>
      <c r="E20" s="514"/>
      <c r="F20" s="516"/>
      <c r="G20" s="529"/>
      <c r="H20" s="41"/>
      <c r="I20" s="41"/>
      <c r="J20" s="41"/>
      <c r="K20" s="42"/>
    </row>
    <row r="21" spans="1:11" ht="30" customHeight="1" thickBot="1" x14ac:dyDescent="0.3">
      <c r="A21" s="489"/>
      <c r="B21" s="27">
        <v>1</v>
      </c>
      <c r="C21" s="508"/>
      <c r="D21" s="512"/>
      <c r="E21" s="509"/>
      <c r="F21" s="491"/>
      <c r="G21" s="491"/>
      <c r="H21" s="41"/>
      <c r="I21" s="41"/>
      <c r="J21" s="41"/>
      <c r="K21" s="42"/>
    </row>
    <row r="22" spans="1:11" ht="30" customHeight="1" thickBot="1" x14ac:dyDescent="0.3">
      <c r="A22" s="489"/>
      <c r="B22" s="28" t="s">
        <v>138</v>
      </c>
      <c r="C22" s="518"/>
      <c r="D22" s="519"/>
      <c r="E22" s="527"/>
      <c r="F22" s="522"/>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507" t="s">
        <v>144</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C1" sqref="C1:F2"/>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72"/>
      <c r="B1" s="272"/>
      <c r="C1" s="261" t="s">
        <v>0</v>
      </c>
      <c r="D1" s="261"/>
      <c r="E1" s="261"/>
      <c r="F1" s="261"/>
      <c r="G1" s="312" t="s">
        <v>1</v>
      </c>
      <c r="H1" s="312"/>
      <c r="I1" s="312"/>
      <c r="J1" s="488"/>
      <c r="K1" s="488"/>
    </row>
    <row r="2" spans="1:11" ht="15" customHeight="1" x14ac:dyDescent="0.25">
      <c r="A2" s="272"/>
      <c r="B2" s="272"/>
      <c r="C2" s="261"/>
      <c r="D2" s="261"/>
      <c r="E2" s="261"/>
      <c r="F2" s="261"/>
      <c r="G2" s="312" t="s">
        <v>125</v>
      </c>
      <c r="H2" s="312"/>
      <c r="I2" s="312"/>
      <c r="J2" s="488"/>
      <c r="K2" s="488"/>
    </row>
    <row r="3" spans="1:11" ht="34.5" customHeight="1" x14ac:dyDescent="0.25">
      <c r="A3" s="272"/>
      <c r="B3" s="272"/>
      <c r="C3" s="261" t="s">
        <v>31</v>
      </c>
      <c r="D3" s="261"/>
      <c r="E3" s="261"/>
      <c r="F3" s="261"/>
      <c r="G3" s="312" t="s">
        <v>126</v>
      </c>
      <c r="H3" s="312"/>
      <c r="I3" s="312"/>
      <c r="J3" s="488"/>
      <c r="K3" s="488"/>
    </row>
    <row r="4" spans="1:11" ht="15.75" customHeight="1" x14ac:dyDescent="0.25">
      <c r="A4" s="272"/>
      <c r="B4" s="272"/>
      <c r="C4" s="261"/>
      <c r="D4" s="261"/>
      <c r="E4" s="261"/>
      <c r="F4" s="261"/>
      <c r="G4" s="312" t="s">
        <v>5</v>
      </c>
      <c r="H4" s="312"/>
      <c r="I4" s="312"/>
      <c r="J4" s="488"/>
      <c r="K4" s="488"/>
    </row>
    <row r="5" spans="1:11" ht="15.75" thickBot="1" x14ac:dyDescent="0.3"/>
    <row r="6" spans="1:11" ht="26.25" customHeight="1" x14ac:dyDescent="0.25">
      <c r="A6" s="493" t="s">
        <v>127</v>
      </c>
      <c r="B6" s="494"/>
      <c r="C6" s="494"/>
      <c r="D6" s="494"/>
      <c r="E6" s="494"/>
      <c r="F6" s="494"/>
      <c r="G6" s="494"/>
      <c r="H6" s="494"/>
      <c r="I6" s="494"/>
      <c r="J6" s="494"/>
      <c r="K6" s="495"/>
    </row>
    <row r="7" spans="1:11" ht="24" customHeight="1" x14ac:dyDescent="0.25">
      <c r="A7" s="22" t="s">
        <v>7</v>
      </c>
      <c r="B7" s="424" t="s">
        <v>284</v>
      </c>
      <c r="C7" s="424"/>
      <c r="D7" s="424"/>
      <c r="E7" s="424"/>
      <c r="F7" s="424"/>
      <c r="G7" s="424"/>
      <c r="H7" s="424"/>
      <c r="I7" s="424"/>
      <c r="J7" s="424"/>
      <c r="K7" s="496"/>
    </row>
    <row r="8" spans="1:11" ht="41.25" customHeight="1" x14ac:dyDescent="0.25">
      <c r="A8" s="21" t="s">
        <v>8</v>
      </c>
      <c r="B8" s="497" t="s">
        <v>459</v>
      </c>
      <c r="C8" s="497"/>
      <c r="D8" s="497"/>
      <c r="E8" s="497"/>
      <c r="F8" s="497"/>
      <c r="G8" s="497"/>
      <c r="H8" s="497"/>
      <c r="I8" s="497"/>
      <c r="J8" s="497"/>
      <c r="K8" s="498"/>
    </row>
    <row r="9" spans="1:11" ht="29.25" customHeight="1" thickBot="1" x14ac:dyDescent="0.3">
      <c r="A9" s="31" t="s">
        <v>128</v>
      </c>
      <c r="B9" s="499" t="str">
        <f>+PROBABILIDAD!A16</f>
        <v>Extralimitación de las competencias, manipulando información  para beneficio propio o de un tercero</v>
      </c>
      <c r="C9" s="500"/>
      <c r="D9" s="500"/>
      <c r="E9" s="500"/>
      <c r="F9" s="500"/>
      <c r="G9" s="500"/>
      <c r="H9" s="500"/>
      <c r="I9" s="500"/>
      <c r="J9" s="500"/>
      <c r="K9" s="501"/>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2" t="s">
        <v>129</v>
      </c>
      <c r="K11" s="503"/>
    </row>
    <row r="12" spans="1:11" ht="15.75" thickBot="1" x14ac:dyDescent="0.3">
      <c r="A12" s="40"/>
      <c r="B12" s="42"/>
      <c r="C12" s="41"/>
      <c r="D12" s="41"/>
      <c r="E12" s="41"/>
      <c r="F12" s="41"/>
      <c r="G12" s="41"/>
      <c r="H12" s="41"/>
      <c r="I12" s="41"/>
      <c r="J12" s="43"/>
      <c r="K12" s="44"/>
    </row>
    <row r="13" spans="1:11" ht="30" customHeight="1" thickBot="1" x14ac:dyDescent="0.3">
      <c r="A13" s="489" t="s">
        <v>130</v>
      </c>
      <c r="B13" s="27">
        <v>5</v>
      </c>
      <c r="C13" s="490"/>
      <c r="D13" s="491"/>
      <c r="E13" s="492"/>
      <c r="F13" s="492"/>
      <c r="G13" s="492"/>
      <c r="H13" s="41"/>
      <c r="I13" s="41"/>
      <c r="J13" s="33"/>
      <c r="K13" s="47" t="s">
        <v>131</v>
      </c>
    </row>
    <row r="14" spans="1:11" ht="30" customHeight="1" thickBot="1" x14ac:dyDescent="0.3">
      <c r="A14" s="489"/>
      <c r="B14" s="28" t="s">
        <v>132</v>
      </c>
      <c r="C14" s="490"/>
      <c r="D14" s="491"/>
      <c r="E14" s="492"/>
      <c r="F14" s="492"/>
      <c r="G14" s="492"/>
      <c r="H14" s="41"/>
      <c r="I14" s="41"/>
      <c r="J14" s="43"/>
      <c r="K14" s="47"/>
    </row>
    <row r="15" spans="1:11" ht="30" customHeight="1" thickBot="1" x14ac:dyDescent="0.3">
      <c r="A15" s="489"/>
      <c r="B15" s="27">
        <v>4</v>
      </c>
      <c r="C15" s="504"/>
      <c r="D15" s="491"/>
      <c r="E15" s="491"/>
      <c r="F15" s="505"/>
      <c r="G15" s="530" t="s">
        <v>369</v>
      </c>
      <c r="H15" s="41"/>
      <c r="I15" s="41"/>
      <c r="J15" s="34"/>
      <c r="K15" s="47" t="s">
        <v>133</v>
      </c>
    </row>
    <row r="16" spans="1:11" ht="30" customHeight="1" thickBot="1" x14ac:dyDescent="0.3">
      <c r="A16" s="489"/>
      <c r="B16" s="28" t="s">
        <v>134</v>
      </c>
      <c r="C16" s="504"/>
      <c r="D16" s="491"/>
      <c r="E16" s="491"/>
      <c r="F16" s="506"/>
      <c r="G16" s="530"/>
      <c r="H16" s="41"/>
      <c r="I16" s="41"/>
      <c r="J16" s="32"/>
      <c r="K16" s="47"/>
    </row>
    <row r="17" spans="1:11" ht="30" customHeight="1" thickBot="1" x14ac:dyDescent="0.3">
      <c r="A17" s="489"/>
      <c r="B17" s="27">
        <v>3</v>
      </c>
      <c r="C17" s="508"/>
      <c r="D17" s="509"/>
      <c r="E17" s="510"/>
      <c r="F17" s="505"/>
      <c r="G17" s="535"/>
      <c r="H17" s="41"/>
      <c r="I17" s="41"/>
      <c r="J17" s="35"/>
      <c r="K17" s="47" t="s">
        <v>135</v>
      </c>
    </row>
    <row r="18" spans="1:11" ht="30" customHeight="1" thickBot="1" x14ac:dyDescent="0.3">
      <c r="A18" s="489"/>
      <c r="B18" s="28" t="s">
        <v>136</v>
      </c>
      <c r="C18" s="508"/>
      <c r="D18" s="509"/>
      <c r="E18" s="511"/>
      <c r="F18" s="506"/>
      <c r="G18" s="535"/>
      <c r="H18" s="41"/>
      <c r="I18" s="41"/>
      <c r="J18" s="32"/>
      <c r="K18" s="47"/>
    </row>
    <row r="19" spans="1:11" ht="30" customHeight="1" thickBot="1" x14ac:dyDescent="0.3">
      <c r="A19" s="489"/>
      <c r="B19" s="27">
        <v>2</v>
      </c>
      <c r="C19" s="508"/>
      <c r="D19" s="512"/>
      <c r="E19" s="513"/>
      <c r="F19" s="515"/>
      <c r="G19" s="535" t="s">
        <v>369</v>
      </c>
      <c r="H19" s="41"/>
      <c r="I19" s="41"/>
      <c r="J19" s="36"/>
      <c r="K19" s="47" t="s">
        <v>137</v>
      </c>
    </row>
    <row r="20" spans="1:11" ht="30" customHeight="1" thickBot="1" x14ac:dyDescent="0.3">
      <c r="A20" s="489"/>
      <c r="B20" s="28" t="s">
        <v>259</v>
      </c>
      <c r="C20" s="508"/>
      <c r="D20" s="512"/>
      <c r="E20" s="514"/>
      <c r="F20" s="516"/>
      <c r="G20" s="535"/>
      <c r="H20" s="41"/>
      <c r="I20" s="41"/>
      <c r="J20" s="41"/>
      <c r="K20" s="42"/>
    </row>
    <row r="21" spans="1:11" ht="30" customHeight="1" thickBot="1" x14ac:dyDescent="0.3">
      <c r="A21" s="489"/>
      <c r="B21" s="27">
        <v>1</v>
      </c>
      <c r="C21" s="508"/>
      <c r="D21" s="512"/>
      <c r="E21" s="509"/>
      <c r="F21" s="491"/>
      <c r="G21" s="491"/>
      <c r="H21" s="41"/>
      <c r="I21" s="41"/>
      <c r="J21" s="41"/>
      <c r="K21" s="42"/>
    </row>
    <row r="22" spans="1:11" ht="30" customHeight="1" thickBot="1" x14ac:dyDescent="0.3">
      <c r="A22" s="489"/>
      <c r="B22" s="28" t="s">
        <v>138</v>
      </c>
      <c r="C22" s="518"/>
      <c r="D22" s="519"/>
      <c r="E22" s="527"/>
      <c r="F22" s="522"/>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139</v>
      </c>
      <c r="D24" s="26" t="s">
        <v>140</v>
      </c>
      <c r="E24" s="26" t="s">
        <v>141</v>
      </c>
      <c r="F24" s="26" t="s">
        <v>142</v>
      </c>
      <c r="G24" s="26" t="s">
        <v>143</v>
      </c>
      <c r="H24" s="41"/>
      <c r="I24" s="41"/>
      <c r="J24" s="41"/>
      <c r="K24" s="42"/>
    </row>
    <row r="25" spans="1:11" x14ac:dyDescent="0.25">
      <c r="A25" s="40"/>
      <c r="B25" s="41"/>
      <c r="C25" s="507" t="s">
        <v>144</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8"/>
  <sheetViews>
    <sheetView zoomScale="70" zoomScaleNormal="70" workbookViewId="0">
      <selection sqref="A1:A4"/>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thickBot="1" x14ac:dyDescent="0.3">
      <c r="A1" s="600"/>
      <c r="B1" s="598" t="s">
        <v>244</v>
      </c>
      <c r="C1" s="599"/>
      <c r="D1" s="599"/>
      <c r="E1" s="599"/>
      <c r="F1" s="599"/>
      <c r="G1" s="599"/>
      <c r="H1" s="599"/>
      <c r="I1" s="459"/>
      <c r="J1" s="58" t="s">
        <v>476</v>
      </c>
      <c r="K1" s="597"/>
    </row>
    <row r="2" spans="1:12" customFormat="1" ht="15.75" customHeight="1" thickBot="1" x14ac:dyDescent="0.3">
      <c r="A2" s="277"/>
      <c r="B2" s="598"/>
      <c r="C2" s="599"/>
      <c r="D2" s="599"/>
      <c r="E2" s="599"/>
      <c r="F2" s="599"/>
      <c r="G2" s="599"/>
      <c r="H2" s="599"/>
      <c r="I2" s="459"/>
      <c r="J2" s="58" t="s">
        <v>2</v>
      </c>
      <c r="K2" s="597"/>
    </row>
    <row r="3" spans="1:12" customFormat="1" ht="36" customHeight="1" thickBot="1" x14ac:dyDescent="0.3">
      <c r="A3" s="277"/>
      <c r="B3" s="598" t="s">
        <v>213</v>
      </c>
      <c r="C3" s="599"/>
      <c r="D3" s="599"/>
      <c r="E3" s="599"/>
      <c r="F3" s="599"/>
      <c r="G3" s="599"/>
      <c r="H3" s="599"/>
      <c r="I3" s="459"/>
      <c r="J3" s="58" t="s">
        <v>4</v>
      </c>
      <c r="K3" s="597"/>
    </row>
    <row r="4" spans="1:12" customFormat="1" ht="15.75" customHeight="1" thickBot="1" x14ac:dyDescent="0.3">
      <c r="A4" s="278"/>
      <c r="B4" s="598"/>
      <c r="C4" s="599"/>
      <c r="D4" s="599"/>
      <c r="E4" s="599"/>
      <c r="F4" s="599"/>
      <c r="G4" s="599"/>
      <c r="H4" s="599"/>
      <c r="I4" s="459"/>
      <c r="J4" s="58" t="s">
        <v>5</v>
      </c>
      <c r="K4" s="597"/>
    </row>
    <row r="5" spans="1:12" x14ac:dyDescent="0.2">
      <c r="B5" s="556"/>
      <c r="C5" s="556"/>
      <c r="D5" s="556"/>
      <c r="E5" s="556"/>
      <c r="F5" s="556"/>
      <c r="G5" s="556"/>
    </row>
    <row r="6" spans="1:12" customFormat="1" ht="24" customHeight="1" x14ac:dyDescent="0.25">
      <c r="A6" s="90" t="s">
        <v>7</v>
      </c>
      <c r="B6" s="593" t="s">
        <v>284</v>
      </c>
      <c r="C6" s="594"/>
      <c r="D6" s="594"/>
      <c r="E6" s="594"/>
      <c r="F6" s="594"/>
      <c r="G6" s="594"/>
      <c r="H6" s="594"/>
      <c r="I6" s="594"/>
      <c r="J6" s="594"/>
      <c r="K6" s="594"/>
    </row>
    <row r="7" spans="1:12" customFormat="1" ht="35.25" customHeight="1" x14ac:dyDescent="0.25">
      <c r="A7" s="91" t="s">
        <v>8</v>
      </c>
      <c r="B7" s="595" t="s">
        <v>459</v>
      </c>
      <c r="C7" s="596"/>
      <c r="D7" s="596"/>
      <c r="E7" s="596"/>
      <c r="F7" s="596"/>
      <c r="G7" s="596"/>
      <c r="H7" s="596"/>
      <c r="I7" s="596"/>
      <c r="J7" s="596"/>
      <c r="K7" s="596"/>
    </row>
    <row r="8" spans="1:12" ht="15" thickBot="1" x14ac:dyDescent="0.25">
      <c r="C8" s="63"/>
      <c r="D8" s="63"/>
      <c r="E8" s="63"/>
      <c r="F8" s="63"/>
      <c r="G8" s="63"/>
      <c r="H8" s="63"/>
    </row>
    <row r="9" spans="1:12" s="123" customFormat="1" ht="30" customHeight="1" x14ac:dyDescent="0.25">
      <c r="A9" s="536" t="s">
        <v>93</v>
      </c>
      <c r="B9" s="538" t="s">
        <v>239</v>
      </c>
      <c r="C9" s="540" t="s">
        <v>261</v>
      </c>
      <c r="D9" s="542" t="s">
        <v>215</v>
      </c>
      <c r="E9" s="542"/>
      <c r="F9" s="542"/>
      <c r="G9" s="542"/>
      <c r="H9" s="542"/>
      <c r="I9" s="193" t="s">
        <v>216</v>
      </c>
      <c r="J9" s="543" t="s">
        <v>217</v>
      </c>
      <c r="K9" s="545" t="s">
        <v>218</v>
      </c>
    </row>
    <row r="10" spans="1:12" s="124" customFormat="1" ht="88.5" customHeight="1" thickBot="1" x14ac:dyDescent="0.3">
      <c r="A10" s="537"/>
      <c r="B10" s="539"/>
      <c r="C10" s="541"/>
      <c r="D10" s="194" t="s">
        <v>219</v>
      </c>
      <c r="E10" s="120" t="s">
        <v>220</v>
      </c>
      <c r="F10" s="194" t="s">
        <v>221</v>
      </c>
      <c r="G10" s="194" t="s">
        <v>222</v>
      </c>
      <c r="H10" s="121" t="s">
        <v>223</v>
      </c>
      <c r="I10" s="122" t="s">
        <v>224</v>
      </c>
      <c r="J10" s="544"/>
      <c r="K10" s="546"/>
    </row>
    <row r="11" spans="1:12" ht="20.25" customHeight="1" x14ac:dyDescent="0.2">
      <c r="A11" s="266" t="s">
        <v>480</v>
      </c>
      <c r="B11" s="266" t="s">
        <v>265</v>
      </c>
      <c r="C11" s="553" t="s">
        <v>494</v>
      </c>
      <c r="D11" s="549" t="s">
        <v>225</v>
      </c>
      <c r="E11" s="24" t="s">
        <v>226</v>
      </c>
      <c r="F11" s="23" t="s">
        <v>188</v>
      </c>
      <c r="G11" s="23">
        <f>IF(F11="Asignado",15,0)</f>
        <v>15</v>
      </c>
      <c r="H11" s="550" t="str">
        <f>IF(AND(G18&gt;0,G18&lt;=85),"Débil",IF(AND(G18&gt;85,G18&lt;=95),"Moderado",IF(G18&gt;96,"Fuerte"," ")))</f>
        <v>Fuerte</v>
      </c>
      <c r="I11" s="265" t="s">
        <v>210</v>
      </c>
      <c r="J11" s="265"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552" t="str">
        <f>IF(J11="Fuerte","NO",IF(J11=" "," ","SI"))</f>
        <v>NO</v>
      </c>
      <c r="L11" s="150"/>
    </row>
    <row r="12" spans="1:12" ht="28.5" x14ac:dyDescent="0.2">
      <c r="A12" s="266"/>
      <c r="B12" s="266"/>
      <c r="C12" s="553"/>
      <c r="D12" s="549"/>
      <c r="E12" s="25" t="s">
        <v>227</v>
      </c>
      <c r="F12" s="156" t="s">
        <v>190</v>
      </c>
      <c r="G12" s="156">
        <f>IF(F12="Adecuado",15,0)</f>
        <v>15</v>
      </c>
      <c r="H12" s="550"/>
      <c r="I12" s="266"/>
      <c r="J12" s="266"/>
      <c r="K12" s="552"/>
    </row>
    <row r="13" spans="1:12" ht="42.75" x14ac:dyDescent="0.2">
      <c r="A13" s="266"/>
      <c r="B13" s="266"/>
      <c r="C13" s="553"/>
      <c r="D13" s="116" t="s">
        <v>228</v>
      </c>
      <c r="E13" s="25" t="s">
        <v>229</v>
      </c>
      <c r="F13" s="156" t="s">
        <v>193</v>
      </c>
      <c r="G13" s="156">
        <f>IF(F13="Oportuna",15,0)</f>
        <v>15</v>
      </c>
      <c r="H13" s="550"/>
      <c r="I13" s="266"/>
      <c r="J13" s="266"/>
      <c r="K13" s="552"/>
    </row>
    <row r="14" spans="1:12" ht="42.75" x14ac:dyDescent="0.2">
      <c r="A14" s="266"/>
      <c r="B14" s="266"/>
      <c r="C14" s="553"/>
      <c r="D14" s="116" t="s">
        <v>230</v>
      </c>
      <c r="E14" s="25" t="s">
        <v>487</v>
      </c>
      <c r="F14" s="98" t="s">
        <v>196</v>
      </c>
      <c r="G14" s="156">
        <f>IF(F14="Prevenir",15,IF(F14="Detectar",10,0))</f>
        <v>15</v>
      </c>
      <c r="H14" s="550"/>
      <c r="I14" s="266"/>
      <c r="J14" s="266"/>
      <c r="K14" s="552"/>
    </row>
    <row r="15" spans="1:12" ht="28.5" x14ac:dyDescent="0.2">
      <c r="A15" s="266"/>
      <c r="B15" s="266"/>
      <c r="C15" s="553"/>
      <c r="D15" s="116" t="s">
        <v>231</v>
      </c>
      <c r="E15" s="25" t="s">
        <v>232</v>
      </c>
      <c r="F15" s="156" t="s">
        <v>200</v>
      </c>
      <c r="G15" s="156">
        <f>IF(F15="Confiable",15,0)</f>
        <v>15</v>
      </c>
      <c r="H15" s="550"/>
      <c r="I15" s="266"/>
      <c r="J15" s="266"/>
      <c r="K15" s="552"/>
    </row>
    <row r="16" spans="1:12" ht="42.75" x14ac:dyDescent="0.2">
      <c r="A16" s="266"/>
      <c r="B16" s="266"/>
      <c r="C16" s="553"/>
      <c r="D16" s="116" t="s">
        <v>233</v>
      </c>
      <c r="E16" s="25" t="s">
        <v>234</v>
      </c>
      <c r="F16" s="98" t="s">
        <v>203</v>
      </c>
      <c r="G16" s="156">
        <f>IF(F16="Se investigan y se resuelven oportunamente",15,0)</f>
        <v>15</v>
      </c>
      <c r="H16" s="550"/>
      <c r="I16" s="266"/>
      <c r="J16" s="266"/>
      <c r="K16" s="552"/>
    </row>
    <row r="17" spans="1:12" ht="28.5" x14ac:dyDescent="0.2">
      <c r="A17" s="266"/>
      <c r="B17" s="266"/>
      <c r="C17" s="554"/>
      <c r="D17" s="102" t="s">
        <v>235</v>
      </c>
      <c r="E17" s="25" t="s">
        <v>236</v>
      </c>
      <c r="F17" s="156" t="s">
        <v>206</v>
      </c>
      <c r="G17" s="156">
        <f>IF(F17="Completa",10,IF(F17="Incompleta",5,0))</f>
        <v>10</v>
      </c>
      <c r="H17" s="551"/>
      <c r="I17" s="266"/>
      <c r="J17" s="266"/>
      <c r="K17" s="552"/>
    </row>
    <row r="18" spans="1:12" ht="15" x14ac:dyDescent="0.2">
      <c r="A18" s="266"/>
      <c r="B18" s="146"/>
      <c r="C18" s="149"/>
      <c r="D18" s="117"/>
      <c r="E18" s="19" t="s">
        <v>370</v>
      </c>
      <c r="F18" s="18"/>
      <c r="G18" s="18">
        <f>SUM(G11:G17)</f>
        <v>100</v>
      </c>
      <c r="H18" s="52"/>
    </row>
    <row r="19" spans="1:12" ht="15" thickBot="1" x14ac:dyDescent="0.25">
      <c r="C19" s="195"/>
      <c r="D19" s="195"/>
      <c r="E19" s="195"/>
      <c r="F19" s="195"/>
      <c r="G19" s="195"/>
      <c r="H19" s="195"/>
    </row>
    <row r="20" spans="1:12" s="123" customFormat="1" ht="30" customHeight="1" x14ac:dyDescent="0.25">
      <c r="A20" s="536" t="s">
        <v>93</v>
      </c>
      <c r="B20" s="538" t="s">
        <v>239</v>
      </c>
      <c r="C20" s="540" t="s">
        <v>261</v>
      </c>
      <c r="D20" s="542" t="s">
        <v>215</v>
      </c>
      <c r="E20" s="542"/>
      <c r="F20" s="542"/>
      <c r="G20" s="542"/>
      <c r="H20" s="542"/>
      <c r="I20" s="193" t="s">
        <v>216</v>
      </c>
      <c r="J20" s="543" t="s">
        <v>217</v>
      </c>
      <c r="K20" s="545" t="s">
        <v>218</v>
      </c>
    </row>
    <row r="21" spans="1:12" s="124" customFormat="1" ht="71.25" customHeight="1" thickBot="1" x14ac:dyDescent="0.3">
      <c r="A21" s="537"/>
      <c r="B21" s="539"/>
      <c r="C21" s="541"/>
      <c r="D21" s="194" t="s">
        <v>219</v>
      </c>
      <c r="E21" s="120" t="s">
        <v>220</v>
      </c>
      <c r="F21" s="194" t="s">
        <v>221</v>
      </c>
      <c r="G21" s="194" t="s">
        <v>222</v>
      </c>
      <c r="H21" s="121" t="s">
        <v>223</v>
      </c>
      <c r="I21" s="122" t="s">
        <v>224</v>
      </c>
      <c r="J21" s="544"/>
      <c r="K21" s="546"/>
    </row>
    <row r="22" spans="1:12" ht="20.25" customHeight="1" x14ac:dyDescent="0.2">
      <c r="A22" s="266" t="s">
        <v>480</v>
      </c>
      <c r="B22" s="266" t="s">
        <v>275</v>
      </c>
      <c r="C22" s="553" t="s">
        <v>495</v>
      </c>
      <c r="D22" s="549" t="s">
        <v>225</v>
      </c>
      <c r="E22" s="24" t="s">
        <v>226</v>
      </c>
      <c r="F22" s="23" t="s">
        <v>188</v>
      </c>
      <c r="G22" s="23">
        <f>IF(F22="Asignado",15,0)</f>
        <v>15</v>
      </c>
      <c r="H22" s="550" t="str">
        <f>IF(AND(G29&gt;0,G29&lt;=85),"Débil",IF(AND(G29&gt;85,G29&lt;=95),"Moderado",IF(G29&gt;96,"Fuerte"," ")))</f>
        <v>Fuerte</v>
      </c>
      <c r="I22" s="265" t="s">
        <v>210</v>
      </c>
      <c r="J22" s="265"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52" t="str">
        <f>IF(J22="Fuerte","NO",IF(J22=" "," ","SI"))</f>
        <v>NO</v>
      </c>
      <c r="L22" s="150"/>
    </row>
    <row r="23" spans="1:12" ht="28.5" x14ac:dyDescent="0.2">
      <c r="A23" s="266"/>
      <c r="B23" s="266"/>
      <c r="C23" s="553"/>
      <c r="D23" s="549"/>
      <c r="E23" s="25" t="s">
        <v>227</v>
      </c>
      <c r="F23" s="156" t="s">
        <v>190</v>
      </c>
      <c r="G23" s="156">
        <f>IF(F23="Adecuado",15,0)</f>
        <v>15</v>
      </c>
      <c r="H23" s="550"/>
      <c r="I23" s="266"/>
      <c r="J23" s="266"/>
      <c r="K23" s="552"/>
    </row>
    <row r="24" spans="1:12" ht="42.75" x14ac:dyDescent="0.2">
      <c r="A24" s="266"/>
      <c r="B24" s="266"/>
      <c r="C24" s="553"/>
      <c r="D24" s="116" t="s">
        <v>228</v>
      </c>
      <c r="E24" s="25" t="s">
        <v>229</v>
      </c>
      <c r="F24" s="156" t="s">
        <v>193</v>
      </c>
      <c r="G24" s="156">
        <f>IF(F24="Oportuna",15,0)</f>
        <v>15</v>
      </c>
      <c r="H24" s="550"/>
      <c r="I24" s="266"/>
      <c r="J24" s="266"/>
      <c r="K24" s="552"/>
    </row>
    <row r="25" spans="1:12" ht="42.75" x14ac:dyDescent="0.2">
      <c r="A25" s="266"/>
      <c r="B25" s="266"/>
      <c r="C25" s="553"/>
      <c r="D25" s="116" t="s">
        <v>230</v>
      </c>
      <c r="E25" s="25" t="s">
        <v>487</v>
      </c>
      <c r="F25" s="98" t="s">
        <v>196</v>
      </c>
      <c r="G25" s="156">
        <f>IF(F25="Prevenir",15,IF(F25="Detectar",10,0))</f>
        <v>15</v>
      </c>
      <c r="H25" s="550"/>
      <c r="I25" s="266"/>
      <c r="J25" s="266"/>
      <c r="K25" s="552"/>
    </row>
    <row r="26" spans="1:12" ht="28.5" x14ac:dyDescent="0.2">
      <c r="A26" s="266"/>
      <c r="B26" s="266"/>
      <c r="C26" s="553"/>
      <c r="D26" s="116" t="s">
        <v>231</v>
      </c>
      <c r="E26" s="25" t="s">
        <v>232</v>
      </c>
      <c r="F26" s="156" t="s">
        <v>200</v>
      </c>
      <c r="G26" s="156">
        <f>IF(F26="Confiable",15,0)</f>
        <v>15</v>
      </c>
      <c r="H26" s="550"/>
      <c r="I26" s="266"/>
      <c r="J26" s="266"/>
      <c r="K26" s="552"/>
    </row>
    <row r="27" spans="1:12" ht="42.75" x14ac:dyDescent="0.2">
      <c r="A27" s="266"/>
      <c r="B27" s="266"/>
      <c r="C27" s="553"/>
      <c r="D27" s="116" t="s">
        <v>233</v>
      </c>
      <c r="E27" s="25" t="s">
        <v>234</v>
      </c>
      <c r="F27" s="98" t="s">
        <v>203</v>
      </c>
      <c r="G27" s="156">
        <f>IF(F27="Se investigan y se resuelven oportunamente",15,0)</f>
        <v>15</v>
      </c>
      <c r="H27" s="550"/>
      <c r="I27" s="266"/>
      <c r="J27" s="266"/>
      <c r="K27" s="552"/>
    </row>
    <row r="28" spans="1:12" ht="28.5" x14ac:dyDescent="0.2">
      <c r="A28" s="266"/>
      <c r="B28" s="266"/>
      <c r="C28" s="554"/>
      <c r="D28" s="102" t="s">
        <v>235</v>
      </c>
      <c r="E28" s="25" t="s">
        <v>236</v>
      </c>
      <c r="F28" s="156" t="s">
        <v>206</v>
      </c>
      <c r="G28" s="156">
        <f>IF(F28="Completa",10,IF(F28="Incompleta",5,0))</f>
        <v>10</v>
      </c>
      <c r="H28" s="551"/>
      <c r="I28" s="266"/>
      <c r="J28" s="266"/>
      <c r="K28" s="552"/>
    </row>
    <row r="29" spans="1:12" ht="15" x14ac:dyDescent="0.2">
      <c r="A29" s="266"/>
      <c r="B29" s="146"/>
      <c r="C29" s="149"/>
      <c r="D29" s="117"/>
      <c r="E29" s="19" t="s">
        <v>371</v>
      </c>
      <c r="F29" s="18"/>
      <c r="G29" s="18">
        <f>SUM(G22:G28)</f>
        <v>100</v>
      </c>
      <c r="H29" s="52"/>
    </row>
    <row r="30" spans="1:12" ht="15" thickBot="1" x14ac:dyDescent="0.25">
      <c r="C30" s="195"/>
      <c r="D30" s="195"/>
      <c r="E30" s="195"/>
      <c r="F30" s="195"/>
      <c r="G30" s="195"/>
      <c r="H30" s="195"/>
    </row>
    <row r="31" spans="1:12" s="123" customFormat="1" ht="30" customHeight="1" x14ac:dyDescent="0.25">
      <c r="A31" s="536" t="s">
        <v>93</v>
      </c>
      <c r="B31" s="538" t="s">
        <v>239</v>
      </c>
      <c r="C31" s="540" t="s">
        <v>261</v>
      </c>
      <c r="D31" s="542" t="s">
        <v>215</v>
      </c>
      <c r="E31" s="542"/>
      <c r="F31" s="542"/>
      <c r="G31" s="542"/>
      <c r="H31" s="542"/>
      <c r="I31" s="193" t="s">
        <v>216</v>
      </c>
      <c r="J31" s="543" t="s">
        <v>217</v>
      </c>
      <c r="K31" s="545" t="s">
        <v>218</v>
      </c>
    </row>
    <row r="32" spans="1:12" s="124" customFormat="1" ht="60.75" thickBot="1" x14ac:dyDescent="0.3">
      <c r="A32" s="537"/>
      <c r="B32" s="539"/>
      <c r="C32" s="541"/>
      <c r="D32" s="194" t="s">
        <v>219</v>
      </c>
      <c r="E32" s="120" t="s">
        <v>220</v>
      </c>
      <c r="F32" s="194" t="s">
        <v>221</v>
      </c>
      <c r="G32" s="194" t="s">
        <v>222</v>
      </c>
      <c r="H32" s="121" t="s">
        <v>223</v>
      </c>
      <c r="I32" s="122" t="s">
        <v>224</v>
      </c>
      <c r="J32" s="544"/>
      <c r="K32" s="546"/>
    </row>
    <row r="33" spans="1:12" ht="20.25" customHeight="1" x14ac:dyDescent="0.2">
      <c r="A33" s="266" t="s">
        <v>480</v>
      </c>
      <c r="B33" s="266" t="s">
        <v>329</v>
      </c>
      <c r="C33" s="553" t="s">
        <v>496</v>
      </c>
      <c r="D33" s="549" t="s">
        <v>225</v>
      </c>
      <c r="E33" s="24" t="s">
        <v>226</v>
      </c>
      <c r="F33" s="23" t="s">
        <v>188</v>
      </c>
      <c r="G33" s="23">
        <f>IF(F33="Asignado",15,0)</f>
        <v>15</v>
      </c>
      <c r="H33" s="550" t="str">
        <f>IF(AND(G40&gt;0,G40&lt;=85),"Débil",IF(AND(G40&gt;85,G40&lt;=95),"Moderado",IF(G40&gt;96,"Fuerte"," ")))</f>
        <v>Fuerte</v>
      </c>
      <c r="I33" s="265" t="s">
        <v>210</v>
      </c>
      <c r="J33" s="265"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52" t="str">
        <f>IF(J33="Fuerte","NO",IF(J33=" "," ","SI"))</f>
        <v>NO</v>
      </c>
      <c r="L33" s="150"/>
    </row>
    <row r="34" spans="1:12" ht="28.5" x14ac:dyDescent="0.2">
      <c r="A34" s="266"/>
      <c r="B34" s="266"/>
      <c r="C34" s="553"/>
      <c r="D34" s="549"/>
      <c r="E34" s="25" t="s">
        <v>227</v>
      </c>
      <c r="F34" s="156" t="s">
        <v>190</v>
      </c>
      <c r="G34" s="156">
        <f>IF(F34="Adecuado",15,0)</f>
        <v>15</v>
      </c>
      <c r="H34" s="550"/>
      <c r="I34" s="266"/>
      <c r="J34" s="266"/>
      <c r="K34" s="552"/>
    </row>
    <row r="35" spans="1:12" ht="42.75" x14ac:dyDescent="0.2">
      <c r="A35" s="266"/>
      <c r="B35" s="266"/>
      <c r="C35" s="553"/>
      <c r="D35" s="116" t="s">
        <v>228</v>
      </c>
      <c r="E35" s="25" t="s">
        <v>229</v>
      </c>
      <c r="F35" s="156" t="s">
        <v>193</v>
      </c>
      <c r="G35" s="156">
        <f>IF(F35="Oportuna",15,0)</f>
        <v>15</v>
      </c>
      <c r="H35" s="550"/>
      <c r="I35" s="266"/>
      <c r="J35" s="266"/>
      <c r="K35" s="552"/>
    </row>
    <row r="36" spans="1:12" ht="42.75" x14ac:dyDescent="0.2">
      <c r="A36" s="266"/>
      <c r="B36" s="266"/>
      <c r="C36" s="553"/>
      <c r="D36" s="116" t="s">
        <v>230</v>
      </c>
      <c r="E36" s="25" t="s">
        <v>487</v>
      </c>
      <c r="F36" s="98" t="s">
        <v>196</v>
      </c>
      <c r="G36" s="156">
        <f>IF(F36="Prevenir",15,IF(F36="Detectar",10,0))</f>
        <v>15</v>
      </c>
      <c r="H36" s="550"/>
      <c r="I36" s="266"/>
      <c r="J36" s="266"/>
      <c r="K36" s="552"/>
    </row>
    <row r="37" spans="1:12" ht="28.5" x14ac:dyDescent="0.2">
      <c r="A37" s="266"/>
      <c r="B37" s="266"/>
      <c r="C37" s="553"/>
      <c r="D37" s="116" t="s">
        <v>231</v>
      </c>
      <c r="E37" s="25" t="s">
        <v>232</v>
      </c>
      <c r="F37" s="156" t="s">
        <v>200</v>
      </c>
      <c r="G37" s="156">
        <f>IF(F37="Confiable",15,0)</f>
        <v>15</v>
      </c>
      <c r="H37" s="550"/>
      <c r="I37" s="266"/>
      <c r="J37" s="266"/>
      <c r="K37" s="552"/>
    </row>
    <row r="38" spans="1:12" ht="42.75" x14ac:dyDescent="0.2">
      <c r="A38" s="266"/>
      <c r="B38" s="266"/>
      <c r="C38" s="553"/>
      <c r="D38" s="116" t="s">
        <v>233</v>
      </c>
      <c r="E38" s="25" t="s">
        <v>234</v>
      </c>
      <c r="F38" s="98" t="s">
        <v>203</v>
      </c>
      <c r="G38" s="156">
        <f>IF(F38="Se investigan y se resuelven oportunamente",15,0)</f>
        <v>15</v>
      </c>
      <c r="H38" s="550"/>
      <c r="I38" s="266"/>
      <c r="J38" s="266"/>
      <c r="K38" s="552"/>
    </row>
    <row r="39" spans="1:12" ht="28.5" x14ac:dyDescent="0.2">
      <c r="A39" s="266"/>
      <c r="B39" s="266"/>
      <c r="C39" s="554"/>
      <c r="D39" s="102" t="s">
        <v>235</v>
      </c>
      <c r="E39" s="25" t="s">
        <v>236</v>
      </c>
      <c r="F39" s="156" t="s">
        <v>206</v>
      </c>
      <c r="G39" s="156">
        <f>IF(F39="Completa",10,IF(F39="Incompleta",5,0))</f>
        <v>10</v>
      </c>
      <c r="H39" s="551"/>
      <c r="I39" s="266"/>
      <c r="J39" s="266"/>
      <c r="K39" s="552"/>
    </row>
    <row r="40" spans="1:12" ht="15" x14ac:dyDescent="0.2">
      <c r="A40" s="266"/>
      <c r="B40" s="146"/>
      <c r="C40" s="149"/>
      <c r="D40" s="117"/>
      <c r="E40" s="19" t="s">
        <v>379</v>
      </c>
      <c r="F40" s="18"/>
      <c r="G40" s="18">
        <f>SUM(G33:G39)</f>
        <v>100</v>
      </c>
      <c r="H40" s="52"/>
    </row>
    <row r="41" spans="1:12" ht="15" thickBot="1" x14ac:dyDescent="0.25">
      <c r="C41" s="195"/>
      <c r="D41" s="195"/>
      <c r="E41" s="195"/>
      <c r="F41" s="195"/>
      <c r="G41" s="195"/>
      <c r="H41" s="195"/>
    </row>
    <row r="42" spans="1:12" s="123" customFormat="1" ht="30" customHeight="1" x14ac:dyDescent="0.25">
      <c r="A42" s="536" t="s">
        <v>93</v>
      </c>
      <c r="B42" s="538" t="s">
        <v>239</v>
      </c>
      <c r="C42" s="540" t="s">
        <v>261</v>
      </c>
      <c r="D42" s="542" t="s">
        <v>215</v>
      </c>
      <c r="E42" s="542"/>
      <c r="F42" s="542"/>
      <c r="G42" s="542"/>
      <c r="H42" s="542"/>
      <c r="I42" s="193" t="s">
        <v>216</v>
      </c>
      <c r="J42" s="543" t="s">
        <v>217</v>
      </c>
      <c r="K42" s="545" t="s">
        <v>218</v>
      </c>
    </row>
    <row r="43" spans="1:12" s="124" customFormat="1" ht="60.75" thickBot="1" x14ac:dyDescent="0.3">
      <c r="A43" s="537"/>
      <c r="B43" s="539"/>
      <c r="C43" s="541"/>
      <c r="D43" s="194" t="s">
        <v>219</v>
      </c>
      <c r="E43" s="120" t="s">
        <v>220</v>
      </c>
      <c r="F43" s="194" t="s">
        <v>221</v>
      </c>
      <c r="G43" s="194" t="s">
        <v>222</v>
      </c>
      <c r="H43" s="121" t="s">
        <v>223</v>
      </c>
      <c r="I43" s="122" t="s">
        <v>224</v>
      </c>
      <c r="J43" s="544"/>
      <c r="K43" s="546"/>
    </row>
    <row r="44" spans="1:12" ht="20.25" customHeight="1" x14ac:dyDescent="0.2">
      <c r="A44" s="266" t="s">
        <v>323</v>
      </c>
      <c r="B44" s="266" t="s">
        <v>265</v>
      </c>
      <c r="C44" s="553" t="s">
        <v>497</v>
      </c>
      <c r="D44" s="549" t="s">
        <v>225</v>
      </c>
      <c r="E44" s="24" t="s">
        <v>226</v>
      </c>
      <c r="F44" s="23" t="s">
        <v>188</v>
      </c>
      <c r="G44" s="23">
        <f>IF(F44="Asignado",15,0)</f>
        <v>15</v>
      </c>
      <c r="H44" s="550" t="str">
        <f>IF(AND(G51&gt;0,G51&lt;=85),"Débil",IF(AND(G51&gt;85,G51&lt;=95),"Moderado",IF(G51&gt;96,"Fuerte"," ")))</f>
        <v>Fuerte</v>
      </c>
      <c r="I44" s="265" t="s">
        <v>211</v>
      </c>
      <c r="J44" s="265"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Moderado</v>
      </c>
      <c r="K44" s="552" t="str">
        <f>IF(J44="Fuerte","NO",IF(J44=" "," ","SI"))</f>
        <v>SI</v>
      </c>
      <c r="L44" s="150"/>
    </row>
    <row r="45" spans="1:12" ht="28.5" x14ac:dyDescent="0.2">
      <c r="A45" s="266"/>
      <c r="B45" s="266"/>
      <c r="C45" s="553"/>
      <c r="D45" s="549"/>
      <c r="E45" s="25" t="s">
        <v>227</v>
      </c>
      <c r="F45" s="156" t="s">
        <v>190</v>
      </c>
      <c r="G45" s="156">
        <f>IF(F45="Adecuado",15,0)</f>
        <v>15</v>
      </c>
      <c r="H45" s="550"/>
      <c r="I45" s="266"/>
      <c r="J45" s="266"/>
      <c r="K45" s="552"/>
    </row>
    <row r="46" spans="1:12" ht="42.75" x14ac:dyDescent="0.2">
      <c r="A46" s="266"/>
      <c r="B46" s="266"/>
      <c r="C46" s="553"/>
      <c r="D46" s="116" t="s">
        <v>228</v>
      </c>
      <c r="E46" s="25" t="s">
        <v>229</v>
      </c>
      <c r="F46" s="156" t="s">
        <v>193</v>
      </c>
      <c r="G46" s="156">
        <f>IF(F46="Oportuna",15,0)</f>
        <v>15</v>
      </c>
      <c r="H46" s="550"/>
      <c r="I46" s="266"/>
      <c r="J46" s="266"/>
      <c r="K46" s="552"/>
    </row>
    <row r="47" spans="1:12" ht="42.75" x14ac:dyDescent="0.2">
      <c r="A47" s="266"/>
      <c r="B47" s="266"/>
      <c r="C47" s="553"/>
      <c r="D47" s="116" t="s">
        <v>230</v>
      </c>
      <c r="E47" s="25" t="s">
        <v>487</v>
      </c>
      <c r="F47" s="98" t="s">
        <v>196</v>
      </c>
      <c r="G47" s="156">
        <f>IF(F47="Prevenir",15,IF(F47="Detectar",10,0))</f>
        <v>15</v>
      </c>
      <c r="H47" s="550"/>
      <c r="I47" s="266"/>
      <c r="J47" s="266"/>
      <c r="K47" s="552"/>
    </row>
    <row r="48" spans="1:12" ht="28.5" x14ac:dyDescent="0.2">
      <c r="A48" s="266"/>
      <c r="B48" s="266"/>
      <c r="C48" s="553"/>
      <c r="D48" s="116" t="s">
        <v>231</v>
      </c>
      <c r="E48" s="25" t="s">
        <v>232</v>
      </c>
      <c r="F48" s="156" t="s">
        <v>200</v>
      </c>
      <c r="G48" s="156">
        <f>IF(F48="Confiable",15,0)</f>
        <v>15</v>
      </c>
      <c r="H48" s="550"/>
      <c r="I48" s="266"/>
      <c r="J48" s="266"/>
      <c r="K48" s="552"/>
    </row>
    <row r="49" spans="1:12" ht="42.75" x14ac:dyDescent="0.2">
      <c r="A49" s="266"/>
      <c r="B49" s="266"/>
      <c r="C49" s="553"/>
      <c r="D49" s="116" t="s">
        <v>233</v>
      </c>
      <c r="E49" s="25" t="s">
        <v>234</v>
      </c>
      <c r="F49" s="98" t="s">
        <v>203</v>
      </c>
      <c r="G49" s="156">
        <f>IF(F49="Se investigan y se resuelven oportunamente",15,0)</f>
        <v>15</v>
      </c>
      <c r="H49" s="550"/>
      <c r="I49" s="266"/>
      <c r="J49" s="266"/>
      <c r="K49" s="552"/>
    </row>
    <row r="50" spans="1:12" ht="28.5" x14ac:dyDescent="0.2">
      <c r="A50" s="266"/>
      <c r="B50" s="266"/>
      <c r="C50" s="554"/>
      <c r="D50" s="102" t="s">
        <v>235</v>
      </c>
      <c r="E50" s="25" t="s">
        <v>236</v>
      </c>
      <c r="F50" s="156" t="s">
        <v>206</v>
      </c>
      <c r="G50" s="156">
        <f>IF(F50="Completa",10,IF(F50="Incompleta",5,0))</f>
        <v>10</v>
      </c>
      <c r="H50" s="551"/>
      <c r="I50" s="266"/>
      <c r="J50" s="266"/>
      <c r="K50" s="552"/>
    </row>
    <row r="51" spans="1:12" ht="15" x14ac:dyDescent="0.2">
      <c r="A51" s="266"/>
      <c r="B51" s="146"/>
      <c r="C51" s="149"/>
      <c r="D51" s="117"/>
      <c r="E51" s="19" t="s">
        <v>380</v>
      </c>
      <c r="F51" s="18"/>
      <c r="G51" s="18">
        <f>SUM(G44:G50)</f>
        <v>100</v>
      </c>
      <c r="H51" s="52"/>
    </row>
    <row r="52" spans="1:12" ht="15" thickBot="1" x14ac:dyDescent="0.25">
      <c r="C52" s="195"/>
      <c r="D52" s="195"/>
      <c r="E52" s="195"/>
      <c r="F52" s="195"/>
      <c r="G52" s="195"/>
      <c r="H52" s="195"/>
    </row>
    <row r="53" spans="1:12" s="123" customFormat="1" ht="30" customHeight="1" x14ac:dyDescent="0.25">
      <c r="A53" s="536" t="s">
        <v>93</v>
      </c>
      <c r="B53" s="538" t="s">
        <v>239</v>
      </c>
      <c r="C53" s="540" t="s">
        <v>261</v>
      </c>
      <c r="D53" s="542" t="s">
        <v>215</v>
      </c>
      <c r="E53" s="542"/>
      <c r="F53" s="542"/>
      <c r="G53" s="542"/>
      <c r="H53" s="542"/>
      <c r="I53" s="193" t="s">
        <v>216</v>
      </c>
      <c r="J53" s="543" t="s">
        <v>217</v>
      </c>
      <c r="K53" s="545" t="s">
        <v>218</v>
      </c>
    </row>
    <row r="54" spans="1:12" s="124" customFormat="1" ht="60.75" thickBot="1" x14ac:dyDescent="0.3">
      <c r="A54" s="537"/>
      <c r="B54" s="539"/>
      <c r="C54" s="541"/>
      <c r="D54" s="194" t="s">
        <v>219</v>
      </c>
      <c r="E54" s="120" t="s">
        <v>220</v>
      </c>
      <c r="F54" s="194" t="s">
        <v>221</v>
      </c>
      <c r="G54" s="194" t="s">
        <v>222</v>
      </c>
      <c r="H54" s="121" t="s">
        <v>223</v>
      </c>
      <c r="I54" s="122" t="s">
        <v>224</v>
      </c>
      <c r="J54" s="544"/>
      <c r="K54" s="546"/>
    </row>
    <row r="55" spans="1:12" ht="20.25" customHeight="1" x14ac:dyDescent="0.2">
      <c r="A55" s="266" t="s">
        <v>323</v>
      </c>
      <c r="B55" s="266" t="s">
        <v>275</v>
      </c>
      <c r="C55" s="553" t="s">
        <v>498</v>
      </c>
      <c r="D55" s="549" t="s">
        <v>225</v>
      </c>
      <c r="E55" s="24" t="s">
        <v>226</v>
      </c>
      <c r="F55" s="23" t="s">
        <v>188</v>
      </c>
      <c r="G55" s="23">
        <f>IF(F55="Asignado",15,0)</f>
        <v>15</v>
      </c>
      <c r="H55" s="550" t="str">
        <f>IF(AND(G62&gt;0,G62&lt;=85),"Débil",IF(AND(G62&gt;85,G62&lt;=95),"Moderado",IF(G62&gt;96,"Fuerte"," ")))</f>
        <v>Fuerte</v>
      </c>
      <c r="I55" s="265" t="s">
        <v>211</v>
      </c>
      <c r="J55" s="265"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Moderado</v>
      </c>
      <c r="K55" s="552" t="str">
        <f>IF(J55="Fuerte","NO",IF(J55=" "," ","SI"))</f>
        <v>SI</v>
      </c>
      <c r="L55" s="150"/>
    </row>
    <row r="56" spans="1:12" ht="28.5" x14ac:dyDescent="0.2">
      <c r="A56" s="266"/>
      <c r="B56" s="266"/>
      <c r="C56" s="553"/>
      <c r="D56" s="549"/>
      <c r="E56" s="25" t="s">
        <v>227</v>
      </c>
      <c r="F56" s="156" t="s">
        <v>190</v>
      </c>
      <c r="G56" s="156">
        <f>IF(F56="Adecuado",15,0)</f>
        <v>15</v>
      </c>
      <c r="H56" s="550"/>
      <c r="I56" s="266"/>
      <c r="J56" s="266"/>
      <c r="K56" s="552"/>
    </row>
    <row r="57" spans="1:12" ht="42.75" x14ac:dyDescent="0.2">
      <c r="A57" s="266"/>
      <c r="B57" s="266"/>
      <c r="C57" s="553"/>
      <c r="D57" s="116" t="s">
        <v>228</v>
      </c>
      <c r="E57" s="25" t="s">
        <v>229</v>
      </c>
      <c r="F57" s="156" t="s">
        <v>193</v>
      </c>
      <c r="G57" s="156">
        <f>IF(F57="Oportuna",15,0)</f>
        <v>15</v>
      </c>
      <c r="H57" s="550"/>
      <c r="I57" s="266"/>
      <c r="J57" s="266"/>
      <c r="K57" s="552"/>
    </row>
    <row r="58" spans="1:12" ht="42.75" x14ac:dyDescent="0.2">
      <c r="A58" s="266"/>
      <c r="B58" s="266"/>
      <c r="C58" s="553"/>
      <c r="D58" s="116" t="s">
        <v>230</v>
      </c>
      <c r="E58" s="25" t="s">
        <v>487</v>
      </c>
      <c r="F58" s="98" t="s">
        <v>196</v>
      </c>
      <c r="G58" s="156">
        <f>IF(F58="Prevenir",15,IF(F58="Detectar",10,0))</f>
        <v>15</v>
      </c>
      <c r="H58" s="550"/>
      <c r="I58" s="266"/>
      <c r="J58" s="266"/>
      <c r="K58" s="552"/>
    </row>
    <row r="59" spans="1:12" ht="28.5" x14ac:dyDescent="0.2">
      <c r="A59" s="266"/>
      <c r="B59" s="266"/>
      <c r="C59" s="553"/>
      <c r="D59" s="116" t="s">
        <v>231</v>
      </c>
      <c r="E59" s="25" t="s">
        <v>232</v>
      </c>
      <c r="F59" s="156" t="s">
        <v>200</v>
      </c>
      <c r="G59" s="156">
        <f>IF(F59="Confiable",15,0)</f>
        <v>15</v>
      </c>
      <c r="H59" s="550"/>
      <c r="I59" s="266"/>
      <c r="J59" s="266"/>
      <c r="K59" s="552"/>
    </row>
    <row r="60" spans="1:12" ht="42.75" x14ac:dyDescent="0.2">
      <c r="A60" s="266"/>
      <c r="B60" s="266"/>
      <c r="C60" s="553"/>
      <c r="D60" s="116" t="s">
        <v>233</v>
      </c>
      <c r="E60" s="25" t="s">
        <v>234</v>
      </c>
      <c r="F60" s="98" t="s">
        <v>203</v>
      </c>
      <c r="G60" s="156">
        <f>IF(F60="Se investigan y se resuelven oportunamente",15,0)</f>
        <v>15</v>
      </c>
      <c r="H60" s="550"/>
      <c r="I60" s="266"/>
      <c r="J60" s="266"/>
      <c r="K60" s="552"/>
    </row>
    <row r="61" spans="1:12" ht="28.5" x14ac:dyDescent="0.2">
      <c r="A61" s="266"/>
      <c r="B61" s="266"/>
      <c r="C61" s="554"/>
      <c r="D61" s="102" t="s">
        <v>235</v>
      </c>
      <c r="E61" s="25" t="s">
        <v>236</v>
      </c>
      <c r="F61" s="156" t="s">
        <v>206</v>
      </c>
      <c r="G61" s="156">
        <f>IF(F61="Completa",10,IF(F61="Incompleta",5,0))</f>
        <v>10</v>
      </c>
      <c r="H61" s="551"/>
      <c r="I61" s="266"/>
      <c r="J61" s="266"/>
      <c r="K61" s="552"/>
    </row>
    <row r="62" spans="1:12" ht="15" x14ac:dyDescent="0.2">
      <c r="A62" s="266"/>
      <c r="B62" s="146"/>
      <c r="C62" s="149"/>
      <c r="D62" s="117"/>
      <c r="E62" s="19" t="s">
        <v>381</v>
      </c>
      <c r="F62" s="18"/>
      <c r="G62" s="18">
        <f>SUM(G55:G61)</f>
        <v>100</v>
      </c>
      <c r="H62" s="52"/>
    </row>
    <row r="63" spans="1:12" ht="15" thickBot="1" x14ac:dyDescent="0.25">
      <c r="C63" s="195"/>
      <c r="D63" s="195"/>
      <c r="E63" s="195"/>
      <c r="F63" s="195"/>
      <c r="G63" s="195"/>
      <c r="H63" s="195"/>
    </row>
    <row r="64" spans="1:12" s="123" customFormat="1" ht="30" customHeight="1" x14ac:dyDescent="0.25">
      <c r="A64" s="536" t="s">
        <v>93</v>
      </c>
      <c r="B64" s="538" t="s">
        <v>239</v>
      </c>
      <c r="C64" s="540" t="s">
        <v>261</v>
      </c>
      <c r="D64" s="542" t="s">
        <v>215</v>
      </c>
      <c r="E64" s="542"/>
      <c r="F64" s="542"/>
      <c r="G64" s="542"/>
      <c r="H64" s="542"/>
      <c r="I64" s="193" t="s">
        <v>216</v>
      </c>
      <c r="J64" s="543" t="s">
        <v>217</v>
      </c>
      <c r="K64" s="545" t="s">
        <v>218</v>
      </c>
    </row>
    <row r="65" spans="1:12" s="124" customFormat="1" ht="60.75" thickBot="1" x14ac:dyDescent="0.3">
      <c r="A65" s="537"/>
      <c r="B65" s="539"/>
      <c r="C65" s="541"/>
      <c r="D65" s="194" t="s">
        <v>219</v>
      </c>
      <c r="E65" s="120" t="s">
        <v>220</v>
      </c>
      <c r="F65" s="194" t="s">
        <v>221</v>
      </c>
      <c r="G65" s="194" t="s">
        <v>222</v>
      </c>
      <c r="H65" s="121" t="s">
        <v>223</v>
      </c>
      <c r="I65" s="122" t="s">
        <v>224</v>
      </c>
      <c r="J65" s="544"/>
      <c r="K65" s="546"/>
    </row>
    <row r="66" spans="1:12" ht="20.25" customHeight="1" x14ac:dyDescent="0.2">
      <c r="A66" s="266" t="s">
        <v>323</v>
      </c>
      <c r="B66" s="266" t="s">
        <v>334</v>
      </c>
      <c r="C66" s="547" t="s">
        <v>499</v>
      </c>
      <c r="D66" s="549" t="s">
        <v>225</v>
      </c>
      <c r="E66" s="24" t="s">
        <v>226</v>
      </c>
      <c r="F66" s="23" t="s">
        <v>188</v>
      </c>
      <c r="G66" s="23">
        <f>IF(F66="Asignado",15,0)</f>
        <v>15</v>
      </c>
      <c r="H66" s="550" t="str">
        <f>IF(AND(G73&gt;0,G73&lt;=85),"Débil",IF(AND(G73&gt;85,G73&lt;=95),"Moderado",IF(G73&gt;96,"Fuerte"," ")))</f>
        <v>Fuerte</v>
      </c>
      <c r="I66" s="265" t="s">
        <v>210</v>
      </c>
      <c r="J66" s="265"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52" t="str">
        <f>IF(J66="Fuerte","NO",IF(J66=" "," ","SI"))</f>
        <v>NO</v>
      </c>
      <c r="L66" s="150"/>
    </row>
    <row r="67" spans="1:12" ht="28.5" x14ac:dyDescent="0.2">
      <c r="A67" s="266"/>
      <c r="B67" s="266"/>
      <c r="C67" s="547"/>
      <c r="D67" s="549"/>
      <c r="E67" s="25" t="s">
        <v>227</v>
      </c>
      <c r="F67" s="156" t="s">
        <v>190</v>
      </c>
      <c r="G67" s="156">
        <f>IF(F67="Adecuado",15,0)</f>
        <v>15</v>
      </c>
      <c r="H67" s="550"/>
      <c r="I67" s="266"/>
      <c r="J67" s="266"/>
      <c r="K67" s="552"/>
    </row>
    <row r="68" spans="1:12" ht="42.75" x14ac:dyDescent="0.2">
      <c r="A68" s="266"/>
      <c r="B68" s="266"/>
      <c r="C68" s="547"/>
      <c r="D68" s="116" t="s">
        <v>228</v>
      </c>
      <c r="E68" s="25" t="s">
        <v>229</v>
      </c>
      <c r="F68" s="156" t="s">
        <v>193</v>
      </c>
      <c r="G68" s="156">
        <f>IF(F68="Oportuna",15,0)</f>
        <v>15</v>
      </c>
      <c r="H68" s="550"/>
      <c r="I68" s="266"/>
      <c r="J68" s="266"/>
      <c r="K68" s="552"/>
    </row>
    <row r="69" spans="1:12" ht="42.75" x14ac:dyDescent="0.2">
      <c r="A69" s="266"/>
      <c r="B69" s="266"/>
      <c r="C69" s="547"/>
      <c r="D69" s="116" t="s">
        <v>230</v>
      </c>
      <c r="E69" s="25" t="s">
        <v>487</v>
      </c>
      <c r="F69" s="98" t="s">
        <v>196</v>
      </c>
      <c r="G69" s="156">
        <f>IF(F69="Prevenir",15,IF(F69="Detectar",10,0))</f>
        <v>15</v>
      </c>
      <c r="H69" s="550"/>
      <c r="I69" s="266"/>
      <c r="J69" s="266"/>
      <c r="K69" s="552"/>
    </row>
    <row r="70" spans="1:12" ht="28.5" x14ac:dyDescent="0.2">
      <c r="A70" s="266"/>
      <c r="B70" s="266"/>
      <c r="C70" s="547"/>
      <c r="D70" s="116" t="s">
        <v>231</v>
      </c>
      <c r="E70" s="25" t="s">
        <v>232</v>
      </c>
      <c r="F70" s="156" t="s">
        <v>200</v>
      </c>
      <c r="G70" s="156">
        <f>IF(F70="Confiable",15,0)</f>
        <v>15</v>
      </c>
      <c r="H70" s="550"/>
      <c r="I70" s="266"/>
      <c r="J70" s="266"/>
      <c r="K70" s="552"/>
    </row>
    <row r="71" spans="1:12" ht="42.75" x14ac:dyDescent="0.2">
      <c r="A71" s="266"/>
      <c r="B71" s="266"/>
      <c r="C71" s="547"/>
      <c r="D71" s="116" t="s">
        <v>233</v>
      </c>
      <c r="E71" s="25" t="s">
        <v>234</v>
      </c>
      <c r="F71" s="98" t="s">
        <v>203</v>
      </c>
      <c r="G71" s="156">
        <f>IF(F71="Se investigan y se resuelven oportunamente",15,0)</f>
        <v>15</v>
      </c>
      <c r="H71" s="550"/>
      <c r="I71" s="266"/>
      <c r="J71" s="266"/>
      <c r="K71" s="552"/>
    </row>
    <row r="72" spans="1:12" ht="28.5" x14ac:dyDescent="0.2">
      <c r="A72" s="266"/>
      <c r="B72" s="266"/>
      <c r="C72" s="548"/>
      <c r="D72" s="102" t="s">
        <v>235</v>
      </c>
      <c r="E72" s="25" t="s">
        <v>236</v>
      </c>
      <c r="F72" s="156" t="s">
        <v>206</v>
      </c>
      <c r="G72" s="156">
        <f>IF(F72="Completa",10,IF(F72="Incompleta",5,0))</f>
        <v>10</v>
      </c>
      <c r="H72" s="551"/>
      <c r="I72" s="266"/>
      <c r="J72" s="266"/>
      <c r="K72" s="552"/>
    </row>
    <row r="73" spans="1:12" ht="15" x14ac:dyDescent="0.2">
      <c r="A73" s="266"/>
      <c r="B73" s="146"/>
      <c r="C73" s="149"/>
      <c r="D73" s="117"/>
      <c r="E73" s="19" t="s">
        <v>382</v>
      </c>
      <c r="F73" s="18"/>
      <c r="G73" s="18">
        <f>SUM(G66:G72)</f>
        <v>100</v>
      </c>
      <c r="H73" s="52"/>
    </row>
    <row r="74" spans="1:12" ht="15" thickBot="1" x14ac:dyDescent="0.25">
      <c r="C74" s="195"/>
      <c r="D74" s="195"/>
      <c r="E74" s="195"/>
      <c r="F74" s="195"/>
      <c r="G74" s="195"/>
      <c r="H74" s="195"/>
    </row>
    <row r="75" spans="1:12" s="123" customFormat="1" ht="30" customHeight="1" x14ac:dyDescent="0.25">
      <c r="A75" s="536" t="s">
        <v>93</v>
      </c>
      <c r="B75" s="538" t="s">
        <v>239</v>
      </c>
      <c r="C75" s="540" t="s">
        <v>261</v>
      </c>
      <c r="D75" s="542" t="s">
        <v>215</v>
      </c>
      <c r="E75" s="542"/>
      <c r="F75" s="542"/>
      <c r="G75" s="542"/>
      <c r="H75" s="542"/>
      <c r="I75" s="118" t="s">
        <v>216</v>
      </c>
      <c r="J75" s="543" t="s">
        <v>217</v>
      </c>
      <c r="K75" s="545" t="s">
        <v>218</v>
      </c>
    </row>
    <row r="76" spans="1:12" s="124" customFormat="1" ht="60.75" thickBot="1" x14ac:dyDescent="0.3">
      <c r="A76" s="537"/>
      <c r="B76" s="539"/>
      <c r="C76" s="541"/>
      <c r="D76" s="119" t="s">
        <v>219</v>
      </c>
      <c r="E76" s="120" t="s">
        <v>220</v>
      </c>
      <c r="F76" s="119" t="s">
        <v>221</v>
      </c>
      <c r="G76" s="119" t="s">
        <v>222</v>
      </c>
      <c r="H76" s="121" t="s">
        <v>223</v>
      </c>
      <c r="I76" s="122" t="s">
        <v>224</v>
      </c>
      <c r="J76" s="544"/>
      <c r="K76" s="546"/>
    </row>
    <row r="77" spans="1:12" ht="20.25" customHeight="1" x14ac:dyDescent="0.2">
      <c r="A77" s="266" t="s">
        <v>337</v>
      </c>
      <c r="B77" s="266" t="s">
        <v>472</v>
      </c>
      <c r="C77" s="553" t="s">
        <v>500</v>
      </c>
      <c r="D77" s="549" t="s">
        <v>225</v>
      </c>
      <c r="E77" s="24" t="s">
        <v>226</v>
      </c>
      <c r="F77" s="23" t="s">
        <v>188</v>
      </c>
      <c r="G77" s="23">
        <f>IF(F77="Asignado",15,0)</f>
        <v>15</v>
      </c>
      <c r="H77" s="550" t="str">
        <f>IF(AND(G84&gt;0,G84&lt;=85),"Débil",IF(AND(G84&gt;85,G84&lt;=95),"Moderado",IF(G84&gt;96,"Fuerte"," ")))</f>
        <v>Fuerte</v>
      </c>
      <c r="I77" s="265" t="s">
        <v>211</v>
      </c>
      <c r="J77" s="265"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Moderado</v>
      </c>
      <c r="K77" s="552" t="str">
        <f>IF(J77="Fuerte","NO",IF(J77=" "," ","SI"))</f>
        <v>SI</v>
      </c>
      <c r="L77" s="150"/>
    </row>
    <row r="78" spans="1:12" ht="28.5" x14ac:dyDescent="0.2">
      <c r="A78" s="266"/>
      <c r="B78" s="266"/>
      <c r="C78" s="553"/>
      <c r="D78" s="549"/>
      <c r="E78" s="25" t="s">
        <v>227</v>
      </c>
      <c r="F78" s="16" t="s">
        <v>190</v>
      </c>
      <c r="G78" s="16">
        <f>IF(F78="Adecuado",15,0)</f>
        <v>15</v>
      </c>
      <c r="H78" s="550"/>
      <c r="I78" s="266"/>
      <c r="J78" s="266"/>
      <c r="K78" s="552"/>
    </row>
    <row r="79" spans="1:12" ht="42.75" x14ac:dyDescent="0.2">
      <c r="A79" s="266"/>
      <c r="B79" s="266"/>
      <c r="C79" s="553"/>
      <c r="D79" s="116" t="s">
        <v>228</v>
      </c>
      <c r="E79" s="25" t="s">
        <v>229</v>
      </c>
      <c r="F79" s="16" t="s">
        <v>193</v>
      </c>
      <c r="G79" s="16">
        <f>IF(F79="Oportuna",15,0)</f>
        <v>15</v>
      </c>
      <c r="H79" s="550"/>
      <c r="I79" s="266"/>
      <c r="J79" s="266"/>
      <c r="K79" s="552"/>
    </row>
    <row r="80" spans="1:12" ht="42.75" x14ac:dyDescent="0.2">
      <c r="A80" s="266"/>
      <c r="B80" s="266"/>
      <c r="C80" s="553"/>
      <c r="D80" s="116" t="s">
        <v>230</v>
      </c>
      <c r="E80" s="25" t="s">
        <v>487</v>
      </c>
      <c r="F80" s="98" t="s">
        <v>196</v>
      </c>
      <c r="G80" s="16">
        <f>IF(F80="Prevenir",15,IF(F80="Detectar",10,0))</f>
        <v>15</v>
      </c>
      <c r="H80" s="550"/>
      <c r="I80" s="266"/>
      <c r="J80" s="266"/>
      <c r="K80" s="552"/>
    </row>
    <row r="81" spans="1:11" ht="28.5" x14ac:dyDescent="0.2">
      <c r="A81" s="266"/>
      <c r="B81" s="266"/>
      <c r="C81" s="553"/>
      <c r="D81" s="116" t="s">
        <v>231</v>
      </c>
      <c r="E81" s="25" t="s">
        <v>232</v>
      </c>
      <c r="F81" s="16" t="s">
        <v>200</v>
      </c>
      <c r="G81" s="16">
        <f>IF(F81="Confiable",15,0)</f>
        <v>15</v>
      </c>
      <c r="H81" s="550"/>
      <c r="I81" s="266"/>
      <c r="J81" s="266"/>
      <c r="K81" s="552"/>
    </row>
    <row r="82" spans="1:11" ht="42.75" x14ac:dyDescent="0.2">
      <c r="A82" s="266"/>
      <c r="B82" s="266"/>
      <c r="C82" s="553"/>
      <c r="D82" s="116" t="s">
        <v>233</v>
      </c>
      <c r="E82" s="25" t="s">
        <v>234</v>
      </c>
      <c r="F82" s="98" t="s">
        <v>203</v>
      </c>
      <c r="G82" s="16">
        <f>IF(F82="Se investigan y se resuelven oportunamente",15,0)</f>
        <v>15</v>
      </c>
      <c r="H82" s="550"/>
      <c r="I82" s="266"/>
      <c r="J82" s="266"/>
      <c r="K82" s="552"/>
    </row>
    <row r="83" spans="1:11" ht="28.5" x14ac:dyDescent="0.2">
      <c r="A83" s="266"/>
      <c r="B83" s="266"/>
      <c r="C83" s="554"/>
      <c r="D83" s="102" t="s">
        <v>235</v>
      </c>
      <c r="E83" s="25" t="s">
        <v>236</v>
      </c>
      <c r="F83" s="16" t="s">
        <v>206</v>
      </c>
      <c r="G83" s="16">
        <f>IF(F83="Completa",10,IF(F83="Incompleta",5,0))</f>
        <v>10</v>
      </c>
      <c r="H83" s="551"/>
      <c r="I83" s="266"/>
      <c r="J83" s="266"/>
      <c r="K83" s="552"/>
    </row>
    <row r="84" spans="1:11" ht="15" x14ac:dyDescent="0.2">
      <c r="A84" s="266"/>
      <c r="B84" s="146"/>
      <c r="C84" s="149"/>
      <c r="D84" s="117"/>
      <c r="E84" s="19" t="s">
        <v>383</v>
      </c>
      <c r="F84" s="18"/>
      <c r="G84" s="18">
        <f>SUM(G77:G83)</f>
        <v>100</v>
      </c>
      <c r="H84" s="52"/>
    </row>
    <row r="85" spans="1:11" ht="15" thickBot="1" x14ac:dyDescent="0.25">
      <c r="A85" s="125"/>
      <c r="B85" s="151"/>
    </row>
    <row r="86" spans="1:11" s="124" customFormat="1" ht="30" customHeight="1" x14ac:dyDescent="0.25">
      <c r="A86" s="536" t="s">
        <v>93</v>
      </c>
      <c r="B86" s="538" t="s">
        <v>239</v>
      </c>
      <c r="C86" s="540" t="s">
        <v>214</v>
      </c>
      <c r="D86" s="542" t="s">
        <v>215</v>
      </c>
      <c r="E86" s="542"/>
      <c r="F86" s="542"/>
      <c r="G86" s="542"/>
      <c r="H86" s="542"/>
      <c r="I86" s="118" t="s">
        <v>216</v>
      </c>
      <c r="J86" s="543" t="s">
        <v>217</v>
      </c>
      <c r="K86" s="545" t="s">
        <v>218</v>
      </c>
    </row>
    <row r="87" spans="1:11" s="124" customFormat="1" ht="78" customHeight="1" thickBot="1" x14ac:dyDescent="0.3">
      <c r="A87" s="561"/>
      <c r="B87" s="539"/>
      <c r="C87" s="541"/>
      <c r="D87" s="119" t="s">
        <v>219</v>
      </c>
      <c r="E87" s="120" t="s">
        <v>220</v>
      </c>
      <c r="F87" s="119" t="s">
        <v>221</v>
      </c>
      <c r="G87" s="119" t="s">
        <v>222</v>
      </c>
      <c r="H87" s="121" t="s">
        <v>237</v>
      </c>
      <c r="I87" s="122" t="s">
        <v>224</v>
      </c>
      <c r="J87" s="544"/>
      <c r="K87" s="557"/>
    </row>
    <row r="88" spans="1:11" ht="20.25" customHeight="1" x14ac:dyDescent="0.2">
      <c r="A88" s="570" t="s">
        <v>337</v>
      </c>
      <c r="B88" s="573" t="s">
        <v>478</v>
      </c>
      <c r="C88" s="562" t="s">
        <v>501</v>
      </c>
      <c r="D88" s="565" t="s">
        <v>225</v>
      </c>
      <c r="E88" s="152" t="s">
        <v>226</v>
      </c>
      <c r="F88" s="153" t="s">
        <v>188</v>
      </c>
      <c r="G88" s="153">
        <f>IF(F88="Asignado",15,0)</f>
        <v>15</v>
      </c>
      <c r="H88" s="566" t="str">
        <f>IF(AND(G95&gt;0,G95&lt;=85),"Débil",IF(AND(G95&gt;85,G95&lt;=95),"Moderado",IF(G95&gt;96,"Fuerte"," ")))</f>
        <v>Fuerte</v>
      </c>
      <c r="I88" s="567" t="s">
        <v>211</v>
      </c>
      <c r="J88" s="567"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Moderado</v>
      </c>
      <c r="K88" s="568" t="str">
        <f>IF(J88="Fuerte","NO",IF(J88=" "," ","SI"))</f>
        <v>SI</v>
      </c>
    </row>
    <row r="89" spans="1:11" ht="29.25" customHeight="1" x14ac:dyDescent="0.2">
      <c r="A89" s="571"/>
      <c r="B89" s="574"/>
      <c r="C89" s="563"/>
      <c r="D89" s="549"/>
      <c r="E89" s="25" t="s">
        <v>227</v>
      </c>
      <c r="F89" s="145" t="s">
        <v>190</v>
      </c>
      <c r="G89" s="145">
        <f>IF(F89="Adecuado",15,0)</f>
        <v>15</v>
      </c>
      <c r="H89" s="550"/>
      <c r="I89" s="266"/>
      <c r="J89" s="266"/>
      <c r="K89" s="569"/>
    </row>
    <row r="90" spans="1:11" ht="43.5" customHeight="1" x14ac:dyDescent="0.2">
      <c r="A90" s="571"/>
      <c r="B90" s="574"/>
      <c r="C90" s="563"/>
      <c r="D90" s="116" t="s">
        <v>228</v>
      </c>
      <c r="E90" s="25" t="s">
        <v>229</v>
      </c>
      <c r="F90" s="145" t="s">
        <v>193</v>
      </c>
      <c r="G90" s="145">
        <f>IF(F90="Oportuna",15,0)</f>
        <v>15</v>
      </c>
      <c r="H90" s="550"/>
      <c r="I90" s="266"/>
      <c r="J90" s="266"/>
      <c r="K90" s="569"/>
    </row>
    <row r="91" spans="1:11" ht="43.5" customHeight="1" x14ac:dyDescent="0.2">
      <c r="A91" s="571"/>
      <c r="B91" s="574"/>
      <c r="C91" s="563"/>
      <c r="D91" s="116" t="s">
        <v>230</v>
      </c>
      <c r="E91" s="25" t="s">
        <v>487</v>
      </c>
      <c r="F91" s="98" t="s">
        <v>196</v>
      </c>
      <c r="G91" s="145">
        <f>IF(F91="Prevenir",15,IF(F91="Detectar",10,0))</f>
        <v>15</v>
      </c>
      <c r="H91" s="550"/>
      <c r="I91" s="266"/>
      <c r="J91" s="266"/>
      <c r="K91" s="569"/>
    </row>
    <row r="92" spans="1:11" ht="29.25" customHeight="1" x14ac:dyDescent="0.2">
      <c r="A92" s="571"/>
      <c r="B92" s="574"/>
      <c r="C92" s="563"/>
      <c r="D92" s="116" t="s">
        <v>231</v>
      </c>
      <c r="E92" s="25" t="s">
        <v>232</v>
      </c>
      <c r="F92" s="145" t="s">
        <v>200</v>
      </c>
      <c r="G92" s="145">
        <f>IF(F92="Confiable",15,0)</f>
        <v>15</v>
      </c>
      <c r="H92" s="550"/>
      <c r="I92" s="266"/>
      <c r="J92" s="266"/>
      <c r="K92" s="569"/>
    </row>
    <row r="93" spans="1:11" ht="43.5" customHeight="1" x14ac:dyDescent="0.2">
      <c r="A93" s="571"/>
      <c r="B93" s="574"/>
      <c r="C93" s="563"/>
      <c r="D93" s="116" t="s">
        <v>233</v>
      </c>
      <c r="E93" s="25" t="s">
        <v>234</v>
      </c>
      <c r="F93" s="98" t="s">
        <v>203</v>
      </c>
      <c r="G93" s="145">
        <f>IF(F93="Se investigan y se resuelven oportunamente",15,0)</f>
        <v>15</v>
      </c>
      <c r="H93" s="550"/>
      <c r="I93" s="266"/>
      <c r="J93" s="266"/>
      <c r="K93" s="569"/>
    </row>
    <row r="94" spans="1:11" ht="29.25" customHeight="1" x14ac:dyDescent="0.2">
      <c r="A94" s="571"/>
      <c r="B94" s="574"/>
      <c r="C94" s="564"/>
      <c r="D94" s="102" t="s">
        <v>235</v>
      </c>
      <c r="E94" s="25" t="s">
        <v>236</v>
      </c>
      <c r="F94" s="145" t="s">
        <v>206</v>
      </c>
      <c r="G94" s="145">
        <f>IF(F94="Completa",10,IF(F94="Incompleta",5,0))</f>
        <v>10</v>
      </c>
      <c r="H94" s="551"/>
      <c r="I94" s="266"/>
      <c r="J94" s="266"/>
      <c r="K94" s="569"/>
    </row>
    <row r="95" spans="1:11" s="130" customFormat="1" ht="15.75" thickBot="1" x14ac:dyDescent="0.25">
      <c r="A95" s="572"/>
      <c r="B95" s="575"/>
      <c r="C95" s="126"/>
      <c r="D95" s="127"/>
      <c r="E95" s="128" t="s">
        <v>377</v>
      </c>
      <c r="F95" s="17"/>
      <c r="G95" s="17">
        <f>SUM(G88:G94)</f>
        <v>100</v>
      </c>
      <c r="H95" s="129"/>
      <c r="K95" s="154"/>
    </row>
    <row r="96" spans="1:11" ht="15" thickBot="1" x14ac:dyDescent="0.25"/>
    <row r="97" spans="1:11" s="123" customFormat="1" ht="30" customHeight="1" x14ac:dyDescent="0.25">
      <c r="A97" s="536" t="s">
        <v>93</v>
      </c>
      <c r="B97" s="538" t="s">
        <v>239</v>
      </c>
      <c r="C97" s="540" t="s">
        <v>214</v>
      </c>
      <c r="D97" s="542" t="s">
        <v>215</v>
      </c>
      <c r="E97" s="542"/>
      <c r="F97" s="542"/>
      <c r="G97" s="542"/>
      <c r="H97" s="542"/>
      <c r="I97" s="147" t="s">
        <v>216</v>
      </c>
      <c r="J97" s="543" t="s">
        <v>217</v>
      </c>
      <c r="K97" s="545" t="s">
        <v>218</v>
      </c>
    </row>
    <row r="98" spans="1:11" s="124" customFormat="1" ht="85.5" customHeight="1" thickBot="1" x14ac:dyDescent="0.3">
      <c r="A98" s="561"/>
      <c r="B98" s="576"/>
      <c r="C98" s="541"/>
      <c r="D98" s="148" t="s">
        <v>219</v>
      </c>
      <c r="E98" s="120" t="s">
        <v>220</v>
      </c>
      <c r="F98" s="148" t="s">
        <v>221</v>
      </c>
      <c r="G98" s="148" t="s">
        <v>222</v>
      </c>
      <c r="H98" s="121" t="s">
        <v>237</v>
      </c>
      <c r="I98" s="122" t="s">
        <v>224</v>
      </c>
      <c r="J98" s="544"/>
      <c r="K98" s="557"/>
    </row>
    <row r="99" spans="1:11" ht="20.25" customHeight="1" x14ac:dyDescent="0.2">
      <c r="A99" s="551" t="s">
        <v>337</v>
      </c>
      <c r="B99" s="265" t="s">
        <v>274</v>
      </c>
      <c r="C99" s="553" t="s">
        <v>502</v>
      </c>
      <c r="D99" s="549" t="s">
        <v>225</v>
      </c>
      <c r="E99" s="24" t="s">
        <v>226</v>
      </c>
      <c r="F99" s="23" t="s">
        <v>188</v>
      </c>
      <c r="G99" s="23">
        <f>IF(F99="Asignado",15,0)</f>
        <v>15</v>
      </c>
      <c r="H99" s="550" t="str">
        <f>IF(AND(G106&gt;0,G106&lt;=85),"Débil",IF(AND(G106&gt;85,G106&lt;=95),"Moderado",IF(G106&gt;96,"Fuerte"," ")))</f>
        <v>Fuerte</v>
      </c>
      <c r="I99" s="265" t="s">
        <v>212</v>
      </c>
      <c r="J99" s="265"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Débil</v>
      </c>
      <c r="K99" s="555" t="str">
        <f>IF(J99="Fuerte","NO",IF(J99=" "," ","SI"))</f>
        <v>SI</v>
      </c>
    </row>
    <row r="100" spans="1:11" ht="28.5" x14ac:dyDescent="0.2">
      <c r="A100" s="558"/>
      <c r="B100" s="266"/>
      <c r="C100" s="553"/>
      <c r="D100" s="549"/>
      <c r="E100" s="25" t="s">
        <v>227</v>
      </c>
      <c r="F100" s="16" t="s">
        <v>190</v>
      </c>
      <c r="G100" s="16">
        <f>IF(F100="Adecuado",15,0)</f>
        <v>15</v>
      </c>
      <c r="H100" s="550"/>
      <c r="I100" s="266"/>
      <c r="J100" s="266"/>
      <c r="K100" s="552"/>
    </row>
    <row r="101" spans="1:11" ht="42.75" x14ac:dyDescent="0.2">
      <c r="A101" s="558"/>
      <c r="B101" s="266"/>
      <c r="C101" s="553"/>
      <c r="D101" s="116" t="s">
        <v>228</v>
      </c>
      <c r="E101" s="25" t="s">
        <v>229</v>
      </c>
      <c r="F101" s="16" t="s">
        <v>193</v>
      </c>
      <c r="G101" s="16">
        <f>IF(F101="Oportuna",15,0)</f>
        <v>15</v>
      </c>
      <c r="H101" s="550"/>
      <c r="I101" s="266"/>
      <c r="J101" s="266"/>
      <c r="K101" s="552"/>
    </row>
    <row r="102" spans="1:11" ht="42.75" x14ac:dyDescent="0.2">
      <c r="A102" s="558"/>
      <c r="B102" s="266"/>
      <c r="C102" s="553"/>
      <c r="D102" s="116" t="s">
        <v>230</v>
      </c>
      <c r="E102" s="25" t="s">
        <v>487</v>
      </c>
      <c r="F102" s="98" t="s">
        <v>196</v>
      </c>
      <c r="G102" s="16">
        <f>IF(F102="Prevenir",15,IF(F102="Detectar",10,0))</f>
        <v>15</v>
      </c>
      <c r="H102" s="550"/>
      <c r="I102" s="266"/>
      <c r="J102" s="266"/>
      <c r="K102" s="552"/>
    </row>
    <row r="103" spans="1:11" ht="28.5" x14ac:dyDescent="0.2">
      <c r="A103" s="558"/>
      <c r="B103" s="266"/>
      <c r="C103" s="553"/>
      <c r="D103" s="116" t="s">
        <v>231</v>
      </c>
      <c r="E103" s="25" t="s">
        <v>232</v>
      </c>
      <c r="F103" s="16" t="s">
        <v>200</v>
      </c>
      <c r="G103" s="16">
        <f>IF(F103="Confiable",15,0)</f>
        <v>15</v>
      </c>
      <c r="H103" s="550"/>
      <c r="I103" s="266"/>
      <c r="J103" s="266"/>
      <c r="K103" s="552"/>
    </row>
    <row r="104" spans="1:11" ht="42.75" x14ac:dyDescent="0.2">
      <c r="A104" s="558"/>
      <c r="B104" s="266"/>
      <c r="C104" s="553"/>
      <c r="D104" s="116" t="s">
        <v>233</v>
      </c>
      <c r="E104" s="25" t="s">
        <v>234</v>
      </c>
      <c r="F104" s="98" t="s">
        <v>203</v>
      </c>
      <c r="G104" s="16">
        <f>IF(F104="Se investigan y se resuelven oportunamente",15,0)</f>
        <v>15</v>
      </c>
      <c r="H104" s="550"/>
      <c r="I104" s="266"/>
      <c r="J104" s="266"/>
      <c r="K104" s="552"/>
    </row>
    <row r="105" spans="1:11" ht="28.5" x14ac:dyDescent="0.2">
      <c r="A105" s="558"/>
      <c r="B105" s="266"/>
      <c r="C105" s="554"/>
      <c r="D105" s="102" t="s">
        <v>235</v>
      </c>
      <c r="E105" s="25" t="s">
        <v>236</v>
      </c>
      <c r="F105" s="16" t="s">
        <v>206</v>
      </c>
      <c r="G105" s="16">
        <f>IF(F105="Completa",10,IF(F105="Incompleta",5,0))</f>
        <v>10</v>
      </c>
      <c r="H105" s="551"/>
      <c r="I105" s="266"/>
      <c r="J105" s="266"/>
      <c r="K105" s="552"/>
    </row>
    <row r="106" spans="1:11" ht="15" x14ac:dyDescent="0.2">
      <c r="A106" s="558"/>
      <c r="B106" s="266"/>
      <c r="C106" s="149"/>
      <c r="D106" s="117"/>
      <c r="E106" s="19" t="s">
        <v>378</v>
      </c>
      <c r="F106" s="18"/>
      <c r="G106" s="18">
        <f>SUM(G99:G105)</f>
        <v>100</v>
      </c>
      <c r="H106" s="52"/>
    </row>
    <row r="107" spans="1:11" ht="15" thickBot="1" x14ac:dyDescent="0.25">
      <c r="A107" s="125"/>
      <c r="B107" s="151"/>
    </row>
    <row r="108" spans="1:11" s="124" customFormat="1" ht="30" customHeight="1" x14ac:dyDescent="0.25">
      <c r="A108" s="536" t="s">
        <v>93</v>
      </c>
      <c r="B108" s="538" t="s">
        <v>239</v>
      </c>
      <c r="C108" s="540" t="s">
        <v>214</v>
      </c>
      <c r="D108" s="542" t="s">
        <v>215</v>
      </c>
      <c r="E108" s="542"/>
      <c r="F108" s="542"/>
      <c r="G108" s="542"/>
      <c r="H108" s="542"/>
      <c r="I108" s="118" t="s">
        <v>216</v>
      </c>
      <c r="J108" s="543" t="s">
        <v>217</v>
      </c>
      <c r="K108" s="545" t="s">
        <v>218</v>
      </c>
    </row>
    <row r="109" spans="1:11" s="124" customFormat="1" ht="60.75" thickBot="1" x14ac:dyDescent="0.3">
      <c r="A109" s="537"/>
      <c r="B109" s="539"/>
      <c r="C109" s="541"/>
      <c r="D109" s="119" t="s">
        <v>219</v>
      </c>
      <c r="E109" s="120" t="s">
        <v>220</v>
      </c>
      <c r="F109" s="119" t="s">
        <v>221</v>
      </c>
      <c r="G109" s="119" t="s">
        <v>222</v>
      </c>
      <c r="H109" s="121" t="s">
        <v>237</v>
      </c>
      <c r="I109" s="122" t="s">
        <v>224</v>
      </c>
      <c r="J109" s="544"/>
      <c r="K109" s="557"/>
    </row>
    <row r="110" spans="1:11" ht="20.25" customHeight="1" x14ac:dyDescent="0.2">
      <c r="A110" s="551" t="s">
        <v>337</v>
      </c>
      <c r="B110" s="265" t="s">
        <v>339</v>
      </c>
      <c r="C110" s="563" t="s">
        <v>486</v>
      </c>
      <c r="D110" s="549" t="s">
        <v>225</v>
      </c>
      <c r="E110" s="24" t="s">
        <v>226</v>
      </c>
      <c r="F110" s="23" t="s">
        <v>188</v>
      </c>
      <c r="G110" s="23">
        <f>IF(F110="Asignado",15,0)</f>
        <v>15</v>
      </c>
      <c r="H110" s="550" t="str">
        <f>IF(AND(G117&gt;0,G117&lt;=85),"Débil",IF(AND(G117&gt;85,G117&lt;=95),"Moderado",IF(G117&gt;96,"Fuerte"," ")))</f>
        <v>Fuerte</v>
      </c>
      <c r="I110" s="265" t="s">
        <v>212</v>
      </c>
      <c r="J110" s="265"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Débil</v>
      </c>
      <c r="K110" s="555" t="str">
        <f>IF(J110="Fuerte","NO",IF(J110=" "," ","SI"))</f>
        <v>SI</v>
      </c>
    </row>
    <row r="111" spans="1:11" ht="28.5" x14ac:dyDescent="0.2">
      <c r="A111" s="558"/>
      <c r="B111" s="266"/>
      <c r="C111" s="563"/>
      <c r="D111" s="549"/>
      <c r="E111" s="25" t="s">
        <v>227</v>
      </c>
      <c r="F111" s="16" t="s">
        <v>190</v>
      </c>
      <c r="G111" s="16">
        <f>IF(F111="Adecuado",15,0)</f>
        <v>15</v>
      </c>
      <c r="H111" s="550"/>
      <c r="I111" s="266"/>
      <c r="J111" s="266"/>
      <c r="K111" s="552"/>
    </row>
    <row r="112" spans="1:11" ht="42.75" x14ac:dyDescent="0.2">
      <c r="A112" s="558"/>
      <c r="B112" s="266"/>
      <c r="C112" s="563"/>
      <c r="D112" s="116" t="s">
        <v>228</v>
      </c>
      <c r="E112" s="25" t="s">
        <v>229</v>
      </c>
      <c r="F112" s="16" t="s">
        <v>193</v>
      </c>
      <c r="G112" s="16">
        <f>IF(F112="Oportuna",15,0)</f>
        <v>15</v>
      </c>
      <c r="H112" s="550"/>
      <c r="I112" s="266"/>
      <c r="J112" s="266"/>
      <c r="K112" s="552"/>
    </row>
    <row r="113" spans="1:11" ht="42.75" x14ac:dyDescent="0.2">
      <c r="A113" s="558"/>
      <c r="B113" s="266"/>
      <c r="C113" s="563"/>
      <c r="D113" s="116" t="s">
        <v>230</v>
      </c>
      <c r="E113" s="25" t="s">
        <v>487</v>
      </c>
      <c r="F113" s="98" t="s">
        <v>196</v>
      </c>
      <c r="G113" s="16">
        <f>IF(F113="Prevenir",15,IF(F113="Detectar",10,0))</f>
        <v>15</v>
      </c>
      <c r="H113" s="550"/>
      <c r="I113" s="266"/>
      <c r="J113" s="266"/>
      <c r="K113" s="552"/>
    </row>
    <row r="114" spans="1:11" ht="28.5" x14ac:dyDescent="0.2">
      <c r="A114" s="558"/>
      <c r="B114" s="266"/>
      <c r="C114" s="563"/>
      <c r="D114" s="116" t="s">
        <v>231</v>
      </c>
      <c r="E114" s="25" t="s">
        <v>232</v>
      </c>
      <c r="F114" s="16" t="s">
        <v>200</v>
      </c>
      <c r="G114" s="16">
        <f>IF(F114="Confiable",15,0)</f>
        <v>15</v>
      </c>
      <c r="H114" s="550"/>
      <c r="I114" s="266"/>
      <c r="J114" s="266"/>
      <c r="K114" s="552"/>
    </row>
    <row r="115" spans="1:11" ht="42.75" x14ac:dyDescent="0.2">
      <c r="A115" s="558"/>
      <c r="B115" s="266"/>
      <c r="C115" s="563"/>
      <c r="D115" s="116" t="s">
        <v>233</v>
      </c>
      <c r="E115" s="25" t="s">
        <v>234</v>
      </c>
      <c r="F115" s="98" t="s">
        <v>203</v>
      </c>
      <c r="G115" s="16">
        <f>IF(F115="Se investigan y se resuelven oportunamente",15,0)</f>
        <v>15</v>
      </c>
      <c r="H115" s="550"/>
      <c r="I115" s="266"/>
      <c r="J115" s="266"/>
      <c r="K115" s="552"/>
    </row>
    <row r="116" spans="1:11" ht="42.75" customHeight="1" x14ac:dyDescent="0.2">
      <c r="A116" s="558"/>
      <c r="B116" s="266"/>
      <c r="C116" s="564"/>
      <c r="D116" s="102" t="s">
        <v>235</v>
      </c>
      <c r="E116" s="25" t="s">
        <v>236</v>
      </c>
      <c r="F116" s="16" t="s">
        <v>206</v>
      </c>
      <c r="G116" s="16">
        <f>IF(F116="Completa",10,IF(F116="Incompleta",5,0))</f>
        <v>10</v>
      </c>
      <c r="H116" s="551"/>
      <c r="I116" s="266"/>
      <c r="J116" s="266"/>
      <c r="K116" s="552"/>
    </row>
    <row r="117" spans="1:11" s="130" customFormat="1" ht="15.75" thickBot="1" x14ac:dyDescent="0.25">
      <c r="A117" s="558"/>
      <c r="B117" s="266"/>
      <c r="C117" s="126"/>
      <c r="D117" s="127"/>
      <c r="E117" s="128" t="s">
        <v>384</v>
      </c>
      <c r="F117" s="17"/>
      <c r="G117" s="17">
        <f>SUM(G110:G116)</f>
        <v>100</v>
      </c>
      <c r="H117" s="129"/>
    </row>
    <row r="118" spans="1:11" ht="15" thickBot="1" x14ac:dyDescent="0.25"/>
    <row r="119" spans="1:11" s="123" customFormat="1" ht="30" customHeight="1" x14ac:dyDescent="0.25">
      <c r="A119" s="536" t="s">
        <v>93</v>
      </c>
      <c r="B119" s="538" t="s">
        <v>239</v>
      </c>
      <c r="C119" s="540" t="s">
        <v>214</v>
      </c>
      <c r="D119" s="542" t="s">
        <v>215</v>
      </c>
      <c r="E119" s="542"/>
      <c r="F119" s="542"/>
      <c r="G119" s="542"/>
      <c r="H119" s="542"/>
      <c r="I119" s="118" t="s">
        <v>216</v>
      </c>
      <c r="J119" s="543" t="s">
        <v>217</v>
      </c>
      <c r="K119" s="545" t="s">
        <v>218</v>
      </c>
    </row>
    <row r="120" spans="1:11" s="124" customFormat="1" ht="60.75" thickBot="1" x14ac:dyDescent="0.3">
      <c r="A120" s="537"/>
      <c r="B120" s="539"/>
      <c r="C120" s="541"/>
      <c r="D120" s="119" t="s">
        <v>219</v>
      </c>
      <c r="E120" s="120" t="s">
        <v>220</v>
      </c>
      <c r="F120" s="119" t="s">
        <v>221</v>
      </c>
      <c r="G120" s="119" t="s">
        <v>222</v>
      </c>
      <c r="H120" s="121" t="s">
        <v>237</v>
      </c>
      <c r="I120" s="122" t="s">
        <v>224</v>
      </c>
      <c r="J120" s="544"/>
      <c r="K120" s="557"/>
    </row>
    <row r="121" spans="1:11" ht="20.25" customHeight="1" x14ac:dyDescent="0.2">
      <c r="A121" s="551" t="s">
        <v>324</v>
      </c>
      <c r="B121" s="265" t="s">
        <v>469</v>
      </c>
      <c r="C121" s="562" t="s">
        <v>488</v>
      </c>
      <c r="D121" s="549" t="s">
        <v>225</v>
      </c>
      <c r="E121" s="24" t="s">
        <v>226</v>
      </c>
      <c r="F121" s="23" t="s">
        <v>188</v>
      </c>
      <c r="G121" s="23">
        <f>IF(F121="Asignado",15,0)</f>
        <v>15</v>
      </c>
      <c r="H121" s="550" t="str">
        <f>IF(AND(G128&gt;0,G128&lt;=85),"Débil",IF(AND(G128&gt;85,G128&lt;=95),"Moderado",IF(G128&gt;96,"Fuerte"," ")))</f>
        <v>Fuerte</v>
      </c>
      <c r="I121" s="265" t="s">
        <v>210</v>
      </c>
      <c r="J121" s="265"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Fuerte</v>
      </c>
      <c r="K121" s="555" t="str">
        <f>IF(J121="Fuerte","NO",IF(J121=" "," ","SI"))</f>
        <v>NO</v>
      </c>
    </row>
    <row r="122" spans="1:11" ht="28.5" x14ac:dyDescent="0.2">
      <c r="A122" s="558"/>
      <c r="B122" s="266"/>
      <c r="C122" s="563"/>
      <c r="D122" s="549"/>
      <c r="E122" s="25" t="s">
        <v>227</v>
      </c>
      <c r="F122" s="16" t="s">
        <v>190</v>
      </c>
      <c r="G122" s="16">
        <f>IF(F122="Adecuado",15,0)</f>
        <v>15</v>
      </c>
      <c r="H122" s="550"/>
      <c r="I122" s="266"/>
      <c r="J122" s="266"/>
      <c r="K122" s="552"/>
    </row>
    <row r="123" spans="1:11" ht="42.75" x14ac:dyDescent="0.2">
      <c r="A123" s="558"/>
      <c r="B123" s="266"/>
      <c r="C123" s="563"/>
      <c r="D123" s="116" t="s">
        <v>228</v>
      </c>
      <c r="E123" s="25" t="s">
        <v>229</v>
      </c>
      <c r="F123" s="16" t="s">
        <v>193</v>
      </c>
      <c r="G123" s="16">
        <f>IF(F123="Oportuna",15,0)</f>
        <v>15</v>
      </c>
      <c r="H123" s="550"/>
      <c r="I123" s="266"/>
      <c r="J123" s="266"/>
      <c r="K123" s="552"/>
    </row>
    <row r="124" spans="1:11" ht="42.75" x14ac:dyDescent="0.2">
      <c r="A124" s="558"/>
      <c r="B124" s="266"/>
      <c r="C124" s="563"/>
      <c r="D124" s="116" t="s">
        <v>230</v>
      </c>
      <c r="E124" s="25" t="s">
        <v>487</v>
      </c>
      <c r="F124" s="98" t="s">
        <v>196</v>
      </c>
      <c r="G124" s="16">
        <f>IF(F124="Prevenir",15,IF(F124="Detectar",10,0))</f>
        <v>15</v>
      </c>
      <c r="H124" s="550"/>
      <c r="I124" s="266"/>
      <c r="J124" s="266"/>
      <c r="K124" s="552"/>
    </row>
    <row r="125" spans="1:11" ht="28.5" x14ac:dyDescent="0.2">
      <c r="A125" s="558"/>
      <c r="B125" s="266"/>
      <c r="C125" s="563"/>
      <c r="D125" s="116" t="s">
        <v>231</v>
      </c>
      <c r="E125" s="25" t="s">
        <v>232</v>
      </c>
      <c r="F125" s="16" t="s">
        <v>200</v>
      </c>
      <c r="G125" s="16">
        <f>IF(F125="Confiable",15,0)</f>
        <v>15</v>
      </c>
      <c r="H125" s="550"/>
      <c r="I125" s="266"/>
      <c r="J125" s="266"/>
      <c r="K125" s="552"/>
    </row>
    <row r="126" spans="1:11" ht="42.75" x14ac:dyDescent="0.2">
      <c r="A126" s="558"/>
      <c r="B126" s="266"/>
      <c r="C126" s="563"/>
      <c r="D126" s="116" t="s">
        <v>233</v>
      </c>
      <c r="E126" s="25" t="s">
        <v>234</v>
      </c>
      <c r="F126" s="98" t="s">
        <v>203</v>
      </c>
      <c r="G126" s="16">
        <f>IF(F126="Se investigan y se resuelven oportunamente",15,0)</f>
        <v>15</v>
      </c>
      <c r="H126" s="550"/>
      <c r="I126" s="266"/>
      <c r="J126" s="266"/>
      <c r="K126" s="552"/>
    </row>
    <row r="127" spans="1:11" ht="28.5" x14ac:dyDescent="0.2">
      <c r="A127" s="558"/>
      <c r="B127" s="266"/>
      <c r="C127" s="564"/>
      <c r="D127" s="102" t="s">
        <v>235</v>
      </c>
      <c r="E127" s="25" t="s">
        <v>236</v>
      </c>
      <c r="F127" s="16" t="s">
        <v>206</v>
      </c>
      <c r="G127" s="16">
        <f>IF(F127="Completa",10,IF(F127="Incompleta",5,0))</f>
        <v>10</v>
      </c>
      <c r="H127" s="551"/>
      <c r="I127" s="266"/>
      <c r="J127" s="266"/>
      <c r="K127" s="552"/>
    </row>
    <row r="128" spans="1:11" ht="15" x14ac:dyDescent="0.2">
      <c r="A128" s="558"/>
      <c r="B128" s="266"/>
      <c r="C128" s="20"/>
      <c r="D128" s="117"/>
      <c r="E128" s="19" t="s">
        <v>385</v>
      </c>
      <c r="F128" s="18"/>
      <c r="G128" s="18">
        <f>SUM(G121:G127)</f>
        <v>100</v>
      </c>
      <c r="H128" s="52"/>
    </row>
    <row r="129" spans="1:11" ht="15" thickBot="1" x14ac:dyDescent="0.25">
      <c r="A129" s="125"/>
      <c r="B129" s="151"/>
    </row>
    <row r="130" spans="1:11" s="124" customFormat="1" ht="30" customHeight="1" x14ac:dyDescent="0.25">
      <c r="A130" s="580" t="s">
        <v>93</v>
      </c>
      <c r="B130" s="538" t="s">
        <v>239</v>
      </c>
      <c r="C130" s="582" t="s">
        <v>214</v>
      </c>
      <c r="D130" s="584" t="s">
        <v>215</v>
      </c>
      <c r="E130" s="585"/>
      <c r="F130" s="585"/>
      <c r="G130" s="585"/>
      <c r="H130" s="586"/>
      <c r="I130" s="118" t="s">
        <v>216</v>
      </c>
      <c r="J130" s="587" t="s">
        <v>217</v>
      </c>
      <c r="K130" s="589" t="s">
        <v>218</v>
      </c>
    </row>
    <row r="131" spans="1:11" s="124" customFormat="1" ht="60.75" thickBot="1" x14ac:dyDescent="0.3">
      <c r="A131" s="581"/>
      <c r="B131" s="539"/>
      <c r="C131" s="583"/>
      <c r="D131" s="119" t="s">
        <v>219</v>
      </c>
      <c r="E131" s="120" t="s">
        <v>220</v>
      </c>
      <c r="F131" s="119" t="s">
        <v>221</v>
      </c>
      <c r="G131" s="119" t="s">
        <v>222</v>
      </c>
      <c r="H131" s="121" t="s">
        <v>237</v>
      </c>
      <c r="I131" s="122" t="s">
        <v>224</v>
      </c>
      <c r="J131" s="588"/>
      <c r="K131" s="590"/>
    </row>
    <row r="132" spans="1:11" ht="20.25" customHeight="1" x14ac:dyDescent="0.2">
      <c r="A132" s="264" t="s">
        <v>324</v>
      </c>
      <c r="B132" s="591" t="s">
        <v>465</v>
      </c>
      <c r="C132" s="562" t="s">
        <v>489</v>
      </c>
      <c r="D132" s="565" t="s">
        <v>225</v>
      </c>
      <c r="E132" s="24" t="s">
        <v>226</v>
      </c>
      <c r="F132" s="23" t="s">
        <v>188</v>
      </c>
      <c r="G132" s="23">
        <f>IF(F132="Asignado",15,0)</f>
        <v>15</v>
      </c>
      <c r="H132" s="577" t="str">
        <f>IF(AND(G139&gt;0,G139&lt;=85),"Débil",IF(AND(G139&gt;85,G139&lt;=95),"Moderado",IF(G139&gt;96,"Fuerte"," ")))</f>
        <v>Fuerte</v>
      </c>
      <c r="I132" s="577" t="s">
        <v>210</v>
      </c>
      <c r="J132" s="577"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Fuerte</v>
      </c>
      <c r="K132" s="578" t="str">
        <f>IF(J132="Fuerte","NO",IF(J132=" "," ","SI"))</f>
        <v>NO</v>
      </c>
    </row>
    <row r="133" spans="1:11" ht="28.5" x14ac:dyDescent="0.2">
      <c r="A133" s="264"/>
      <c r="B133" s="591"/>
      <c r="C133" s="563"/>
      <c r="D133" s="549"/>
      <c r="E133" s="25" t="s">
        <v>227</v>
      </c>
      <c r="F133" s="16" t="s">
        <v>190</v>
      </c>
      <c r="G133" s="16">
        <f>IF(F133="Adecuado",15,0)</f>
        <v>15</v>
      </c>
      <c r="H133" s="264"/>
      <c r="I133" s="264"/>
      <c r="J133" s="264"/>
      <c r="K133" s="579"/>
    </row>
    <row r="134" spans="1:11" ht="42.75" x14ac:dyDescent="0.2">
      <c r="A134" s="264"/>
      <c r="B134" s="591"/>
      <c r="C134" s="563"/>
      <c r="D134" s="116" t="s">
        <v>228</v>
      </c>
      <c r="E134" s="25" t="s">
        <v>229</v>
      </c>
      <c r="F134" s="16" t="s">
        <v>193</v>
      </c>
      <c r="G134" s="16">
        <f>IF(F134="Oportuna",15,0)</f>
        <v>15</v>
      </c>
      <c r="H134" s="264"/>
      <c r="I134" s="264"/>
      <c r="J134" s="264"/>
      <c r="K134" s="579"/>
    </row>
    <row r="135" spans="1:11" ht="42.75" x14ac:dyDescent="0.2">
      <c r="A135" s="264"/>
      <c r="B135" s="591"/>
      <c r="C135" s="563"/>
      <c r="D135" s="116" t="s">
        <v>230</v>
      </c>
      <c r="E135" s="25" t="s">
        <v>487</v>
      </c>
      <c r="F135" s="98" t="s">
        <v>196</v>
      </c>
      <c r="G135" s="16">
        <f>IF(F135="Prevenir",15,IF(F135="Detectar",10,0))</f>
        <v>15</v>
      </c>
      <c r="H135" s="264"/>
      <c r="I135" s="264"/>
      <c r="J135" s="264"/>
      <c r="K135" s="579"/>
    </row>
    <row r="136" spans="1:11" ht="28.5" x14ac:dyDescent="0.2">
      <c r="A136" s="264"/>
      <c r="B136" s="591"/>
      <c r="C136" s="563"/>
      <c r="D136" s="116" t="s">
        <v>231</v>
      </c>
      <c r="E136" s="25" t="s">
        <v>232</v>
      </c>
      <c r="F136" s="16" t="s">
        <v>200</v>
      </c>
      <c r="G136" s="16">
        <f>IF(F136="Confiable",15,0)</f>
        <v>15</v>
      </c>
      <c r="H136" s="264"/>
      <c r="I136" s="264"/>
      <c r="J136" s="264"/>
      <c r="K136" s="579"/>
    </row>
    <row r="137" spans="1:11" ht="42.75" x14ac:dyDescent="0.2">
      <c r="A137" s="264"/>
      <c r="B137" s="591"/>
      <c r="C137" s="563"/>
      <c r="D137" s="116" t="s">
        <v>233</v>
      </c>
      <c r="E137" s="25" t="s">
        <v>234</v>
      </c>
      <c r="F137" s="98" t="s">
        <v>203</v>
      </c>
      <c r="G137" s="16">
        <f>IF(F137="Se investigan y se resuelven oportunamente",15,0)</f>
        <v>15</v>
      </c>
      <c r="H137" s="264"/>
      <c r="I137" s="264"/>
      <c r="J137" s="264"/>
      <c r="K137" s="579"/>
    </row>
    <row r="138" spans="1:11" ht="28.5" x14ac:dyDescent="0.2">
      <c r="A138" s="264"/>
      <c r="B138" s="591"/>
      <c r="C138" s="564"/>
      <c r="D138" s="102" t="s">
        <v>235</v>
      </c>
      <c r="E138" s="25" t="s">
        <v>236</v>
      </c>
      <c r="F138" s="16" t="s">
        <v>206</v>
      </c>
      <c r="G138" s="16">
        <f>IF(F138="Completa",10,IF(F138="Incompleta",5,0))</f>
        <v>10</v>
      </c>
      <c r="H138" s="265"/>
      <c r="I138" s="265"/>
      <c r="J138" s="265"/>
      <c r="K138" s="555"/>
    </row>
    <row r="139" spans="1:11" s="130" customFormat="1" ht="15.75" thickBot="1" x14ac:dyDescent="0.25">
      <c r="A139" s="265"/>
      <c r="B139" s="592"/>
      <c r="C139" s="126"/>
      <c r="D139" s="127"/>
      <c r="E139" s="128" t="s">
        <v>386</v>
      </c>
      <c r="F139" s="17"/>
      <c r="G139" s="17">
        <f>SUM(G132:G138)</f>
        <v>100</v>
      </c>
      <c r="H139" s="129"/>
    </row>
    <row r="140" spans="1:11" ht="15" thickBot="1" x14ac:dyDescent="0.25"/>
    <row r="141" spans="1:11" s="123" customFormat="1" ht="30" customHeight="1" x14ac:dyDescent="0.25">
      <c r="A141" s="580" t="s">
        <v>93</v>
      </c>
      <c r="B141" s="538" t="s">
        <v>239</v>
      </c>
      <c r="C141" s="582" t="s">
        <v>214</v>
      </c>
      <c r="D141" s="584" t="s">
        <v>215</v>
      </c>
      <c r="E141" s="585"/>
      <c r="F141" s="585"/>
      <c r="G141" s="585"/>
      <c r="H141" s="586"/>
      <c r="I141" s="118" t="s">
        <v>216</v>
      </c>
      <c r="J141" s="587" t="s">
        <v>217</v>
      </c>
      <c r="K141" s="589" t="s">
        <v>218</v>
      </c>
    </row>
    <row r="142" spans="1:11" s="124" customFormat="1" ht="73.5" customHeight="1" thickBot="1" x14ac:dyDescent="0.3">
      <c r="A142" s="581"/>
      <c r="B142" s="539"/>
      <c r="C142" s="583"/>
      <c r="D142" s="119" t="s">
        <v>219</v>
      </c>
      <c r="E142" s="120" t="s">
        <v>220</v>
      </c>
      <c r="F142" s="119" t="s">
        <v>221</v>
      </c>
      <c r="G142" s="119" t="s">
        <v>222</v>
      </c>
      <c r="H142" s="121" t="s">
        <v>237</v>
      </c>
      <c r="I142" s="122" t="s">
        <v>224</v>
      </c>
      <c r="J142" s="588"/>
      <c r="K142" s="590"/>
    </row>
    <row r="143" spans="1:11" ht="20.25" customHeight="1" x14ac:dyDescent="0.2">
      <c r="A143" s="264" t="s">
        <v>324</v>
      </c>
      <c r="B143" s="591" t="s">
        <v>289</v>
      </c>
      <c r="C143" s="562" t="s">
        <v>490</v>
      </c>
      <c r="D143" s="565" t="s">
        <v>225</v>
      </c>
      <c r="E143" s="24" t="s">
        <v>226</v>
      </c>
      <c r="F143" s="23" t="s">
        <v>188</v>
      </c>
      <c r="G143" s="23">
        <f>IF(F143="Asignado",15,0)</f>
        <v>15</v>
      </c>
      <c r="H143" s="577" t="str">
        <f>IF(AND(G150&gt;0,G150&lt;=85),"Débil",IF(AND(G150&gt;85,G150&lt;=95),"Moderado",IF(G150&gt;96,"Fuerte"," ")))</f>
        <v>Fuerte</v>
      </c>
      <c r="I143" s="577" t="s">
        <v>210</v>
      </c>
      <c r="J143" s="577" t="str">
        <f>IF(AND(H143="Fuerte",I143="Fuerte (Siempre se Ejecuta)"),"Fuerte",IF(AND(H143="Fuerte",I143="Moderado (Algunas veces se ejecuta)"),"Moderado",IF(AND(H143="Fuerte",I143="Débil (No se ejecuta)"),"Débil",IF(AND(H143="Moderado",I143="Fuerte (Siempre se Ejecuta)"),"Moderado",IF(AND(H143="Moderado",I143="Moderado (Algunas veces se ejecuta)"),"Moderado",IF(AND(H143="Moderado",I143="Débil (No se ejecuta)"),"Débil",IF(AND(H143="Débil",I143="Fuerte (Siempre se Ejecuta)"),"Débil",IF(AND(H143="Débil",I143="Moderado (Algunas veces se ejecuta)"),"Débil",IF(AND(H143="Débil",I143="Débil (No se ejecuta)"),"Débil"," ")))))))))</f>
        <v>Fuerte</v>
      </c>
      <c r="K143" s="578" t="str">
        <f>IF(J143="Fuerte","NO",IF(J143=" "," ","SI"))</f>
        <v>NO</v>
      </c>
    </row>
    <row r="144" spans="1:11" ht="28.5" x14ac:dyDescent="0.2">
      <c r="A144" s="264"/>
      <c r="B144" s="591"/>
      <c r="C144" s="563"/>
      <c r="D144" s="549"/>
      <c r="E144" s="25" t="s">
        <v>227</v>
      </c>
      <c r="F144" s="16" t="s">
        <v>190</v>
      </c>
      <c r="G144" s="16">
        <f>IF(F144="Adecuado",15,0)</f>
        <v>15</v>
      </c>
      <c r="H144" s="264"/>
      <c r="I144" s="264"/>
      <c r="J144" s="264"/>
      <c r="K144" s="579"/>
    </row>
    <row r="145" spans="1:11" ht="42.75" x14ac:dyDescent="0.2">
      <c r="A145" s="264"/>
      <c r="B145" s="591"/>
      <c r="C145" s="563"/>
      <c r="D145" s="116" t="s">
        <v>228</v>
      </c>
      <c r="E145" s="25" t="s">
        <v>229</v>
      </c>
      <c r="F145" s="16" t="s">
        <v>193</v>
      </c>
      <c r="G145" s="16">
        <f>IF(F145="Oportuna",15,0)</f>
        <v>15</v>
      </c>
      <c r="H145" s="264"/>
      <c r="I145" s="264"/>
      <c r="J145" s="264"/>
      <c r="K145" s="579"/>
    </row>
    <row r="146" spans="1:11" ht="42.75" x14ac:dyDescent="0.2">
      <c r="A146" s="264"/>
      <c r="B146" s="591"/>
      <c r="C146" s="563"/>
      <c r="D146" s="116" t="s">
        <v>230</v>
      </c>
      <c r="E146" s="25" t="s">
        <v>487</v>
      </c>
      <c r="F146" s="98" t="s">
        <v>196</v>
      </c>
      <c r="G146" s="16">
        <f>IF(F146="Prevenir",15,IF(F146="Detectar",10,0))</f>
        <v>15</v>
      </c>
      <c r="H146" s="264"/>
      <c r="I146" s="264"/>
      <c r="J146" s="264"/>
      <c r="K146" s="579"/>
    </row>
    <row r="147" spans="1:11" ht="28.5" x14ac:dyDescent="0.2">
      <c r="A147" s="264"/>
      <c r="B147" s="591"/>
      <c r="C147" s="563"/>
      <c r="D147" s="116" t="s">
        <v>231</v>
      </c>
      <c r="E147" s="25" t="s">
        <v>232</v>
      </c>
      <c r="F147" s="16" t="s">
        <v>200</v>
      </c>
      <c r="G147" s="16">
        <f>IF(F147="Confiable",15,0)</f>
        <v>15</v>
      </c>
      <c r="H147" s="264"/>
      <c r="I147" s="264"/>
      <c r="J147" s="264"/>
      <c r="K147" s="579"/>
    </row>
    <row r="148" spans="1:11" ht="42.75" x14ac:dyDescent="0.2">
      <c r="A148" s="264"/>
      <c r="B148" s="591"/>
      <c r="C148" s="563"/>
      <c r="D148" s="116" t="s">
        <v>233</v>
      </c>
      <c r="E148" s="25" t="s">
        <v>234</v>
      </c>
      <c r="F148" s="98" t="s">
        <v>203</v>
      </c>
      <c r="G148" s="16">
        <f>IF(F148="Se investigan y se resuelven oportunamente",15,0)</f>
        <v>15</v>
      </c>
      <c r="H148" s="264"/>
      <c r="I148" s="264"/>
      <c r="J148" s="264"/>
      <c r="K148" s="579"/>
    </row>
    <row r="149" spans="1:11" ht="28.5" x14ac:dyDescent="0.2">
      <c r="A149" s="264"/>
      <c r="B149" s="591"/>
      <c r="C149" s="564"/>
      <c r="D149" s="102" t="s">
        <v>235</v>
      </c>
      <c r="E149" s="25" t="s">
        <v>236</v>
      </c>
      <c r="F149" s="16" t="s">
        <v>206</v>
      </c>
      <c r="G149" s="16">
        <f>IF(F149="Completa",10,IF(F149="Incompleta",5,0))</f>
        <v>10</v>
      </c>
      <c r="H149" s="265"/>
      <c r="I149" s="265"/>
      <c r="J149" s="265"/>
      <c r="K149" s="555"/>
    </row>
    <row r="150" spans="1:11" ht="15" x14ac:dyDescent="0.2">
      <c r="A150" s="265"/>
      <c r="B150" s="592"/>
      <c r="C150" s="20"/>
      <c r="D150" s="117"/>
      <c r="E150" s="19" t="s">
        <v>387</v>
      </c>
      <c r="F150" s="18"/>
      <c r="G150" s="18">
        <f>SUM(G143:G149)</f>
        <v>100</v>
      </c>
      <c r="H150" s="52"/>
    </row>
    <row r="151" spans="1:11" ht="15" thickBot="1" x14ac:dyDescent="0.25">
      <c r="A151" s="125"/>
      <c r="B151" s="151"/>
    </row>
    <row r="152" spans="1:11" s="124" customFormat="1" ht="30" customHeight="1" x14ac:dyDescent="0.25">
      <c r="A152" s="536" t="s">
        <v>93</v>
      </c>
      <c r="B152" s="538" t="s">
        <v>239</v>
      </c>
      <c r="C152" s="540" t="s">
        <v>214</v>
      </c>
      <c r="D152" s="542" t="s">
        <v>215</v>
      </c>
      <c r="E152" s="542"/>
      <c r="F152" s="542"/>
      <c r="G152" s="542"/>
      <c r="H152" s="542"/>
      <c r="I152" s="118" t="s">
        <v>216</v>
      </c>
      <c r="J152" s="543" t="s">
        <v>217</v>
      </c>
      <c r="K152" s="545" t="s">
        <v>218</v>
      </c>
    </row>
    <row r="153" spans="1:11" s="124" customFormat="1" ht="60.75" thickBot="1" x14ac:dyDescent="0.3">
      <c r="A153" s="537"/>
      <c r="B153" s="539"/>
      <c r="C153" s="541"/>
      <c r="D153" s="119" t="s">
        <v>219</v>
      </c>
      <c r="E153" s="120" t="s">
        <v>220</v>
      </c>
      <c r="F153" s="119" t="s">
        <v>221</v>
      </c>
      <c r="G153" s="119" t="s">
        <v>222</v>
      </c>
      <c r="H153" s="121" t="s">
        <v>237</v>
      </c>
      <c r="I153" s="122" t="s">
        <v>224</v>
      </c>
      <c r="J153" s="544"/>
      <c r="K153" s="557"/>
    </row>
    <row r="154" spans="1:11" ht="20.25" customHeight="1" x14ac:dyDescent="0.2">
      <c r="A154" s="551" t="s">
        <v>324</v>
      </c>
      <c r="B154" s="265" t="s">
        <v>274</v>
      </c>
      <c r="C154" s="563" t="s">
        <v>491</v>
      </c>
      <c r="D154" s="549" t="s">
        <v>225</v>
      </c>
      <c r="E154" s="24" t="s">
        <v>226</v>
      </c>
      <c r="F154" s="23" t="s">
        <v>188</v>
      </c>
      <c r="G154" s="23">
        <f>IF(F154="Asignado",15,0)</f>
        <v>15</v>
      </c>
      <c r="H154" s="550" t="str">
        <f>IF(AND(G161&gt;0,G161&lt;=85),"Débil",IF(AND(G161&gt;85,G161&lt;=95),"Moderado",IF(G161&gt;96,"Fuerte"," ")))</f>
        <v>Fuerte</v>
      </c>
      <c r="I154" s="265" t="s">
        <v>210</v>
      </c>
      <c r="J154" s="265" t="str">
        <f>IF(AND(H154="Fuerte",I154="Fuerte (Siempre se Ejecuta)"),"Fuerte",IF(AND(H154="Fuerte",I154="Moderado (Algunas veces se ejecuta)"),"Moderado",IF(AND(H154="Fuerte",I154="Débil (No se ejecuta)"),"Débil",IF(AND(H154="Moderado",I154="Fuerte (Siempre se Ejecuta)"),"Moderado",IF(AND(H154="Moderado",I154="Moderado (Algunas veces se ejecuta)"),"Moderado",IF(AND(H154="Moderado",I154="Débil (No se ejecuta)"),"Débil",IF(AND(H154="Débil",I154="Fuerte (Siempre se Ejecuta)"),"Débil",IF(AND(H154="Débil",I154="Moderado (Algunas veces se ejecuta)"),"Débil",IF(AND(H154="Débil",I154="Débil (No se ejecuta)"),"Débil"," ")))))))))</f>
        <v>Fuerte</v>
      </c>
      <c r="K154" s="555" t="str">
        <f>IF(J154="Fuerte","NO",IF(J154=" "," ","SI"))</f>
        <v>NO</v>
      </c>
    </row>
    <row r="155" spans="1:11" ht="28.5" x14ac:dyDescent="0.2">
      <c r="A155" s="558"/>
      <c r="B155" s="266"/>
      <c r="C155" s="563"/>
      <c r="D155" s="549"/>
      <c r="E155" s="25" t="s">
        <v>227</v>
      </c>
      <c r="F155" s="16" t="s">
        <v>190</v>
      </c>
      <c r="G155" s="16">
        <f>IF(F155="Adecuado",15,0)</f>
        <v>15</v>
      </c>
      <c r="H155" s="550"/>
      <c r="I155" s="266"/>
      <c r="J155" s="266"/>
      <c r="K155" s="552"/>
    </row>
    <row r="156" spans="1:11" ht="42.75" x14ac:dyDescent="0.2">
      <c r="A156" s="558"/>
      <c r="B156" s="266"/>
      <c r="C156" s="563"/>
      <c r="D156" s="116" t="s">
        <v>228</v>
      </c>
      <c r="E156" s="25" t="s">
        <v>229</v>
      </c>
      <c r="F156" s="16" t="s">
        <v>193</v>
      </c>
      <c r="G156" s="16">
        <f>IF(F156="Oportuna",15,0)</f>
        <v>15</v>
      </c>
      <c r="H156" s="550"/>
      <c r="I156" s="266"/>
      <c r="J156" s="266"/>
      <c r="K156" s="552"/>
    </row>
    <row r="157" spans="1:11" ht="42.75" x14ac:dyDescent="0.2">
      <c r="A157" s="558"/>
      <c r="B157" s="266"/>
      <c r="C157" s="563"/>
      <c r="D157" s="116" t="s">
        <v>230</v>
      </c>
      <c r="E157" s="25" t="s">
        <v>487</v>
      </c>
      <c r="F157" s="98" t="s">
        <v>196</v>
      </c>
      <c r="G157" s="16">
        <f>IF(F157="Prevenir",15,IF(F157="Detectar",10,0))</f>
        <v>15</v>
      </c>
      <c r="H157" s="550"/>
      <c r="I157" s="266"/>
      <c r="J157" s="266"/>
      <c r="K157" s="552"/>
    </row>
    <row r="158" spans="1:11" ht="28.5" x14ac:dyDescent="0.2">
      <c r="A158" s="558"/>
      <c r="B158" s="266"/>
      <c r="C158" s="563"/>
      <c r="D158" s="116" t="s">
        <v>231</v>
      </c>
      <c r="E158" s="25" t="s">
        <v>232</v>
      </c>
      <c r="F158" s="16" t="s">
        <v>200</v>
      </c>
      <c r="G158" s="16">
        <f>IF(F158="Confiable",15,0)</f>
        <v>15</v>
      </c>
      <c r="H158" s="550"/>
      <c r="I158" s="266"/>
      <c r="J158" s="266"/>
      <c r="K158" s="552"/>
    </row>
    <row r="159" spans="1:11" ht="42.75" x14ac:dyDescent="0.2">
      <c r="A159" s="558"/>
      <c r="B159" s="266"/>
      <c r="C159" s="563"/>
      <c r="D159" s="116" t="s">
        <v>233</v>
      </c>
      <c r="E159" s="25" t="s">
        <v>234</v>
      </c>
      <c r="F159" s="98" t="s">
        <v>203</v>
      </c>
      <c r="G159" s="16">
        <f>IF(F159="Se investigan y se resuelven oportunamente",15,0)</f>
        <v>15</v>
      </c>
      <c r="H159" s="550"/>
      <c r="I159" s="266"/>
      <c r="J159" s="266"/>
      <c r="K159" s="552"/>
    </row>
    <row r="160" spans="1:11" ht="28.5" x14ac:dyDescent="0.2">
      <c r="A160" s="558"/>
      <c r="B160" s="266"/>
      <c r="C160" s="564"/>
      <c r="D160" s="102" t="s">
        <v>235</v>
      </c>
      <c r="E160" s="25" t="s">
        <v>236</v>
      </c>
      <c r="F160" s="16" t="s">
        <v>206</v>
      </c>
      <c r="G160" s="16">
        <f>IF(F160="Completa",10,IF(F160="Incompleta",5,0))</f>
        <v>10</v>
      </c>
      <c r="H160" s="551"/>
      <c r="I160" s="266"/>
      <c r="J160" s="266"/>
      <c r="K160" s="552"/>
    </row>
    <row r="161" spans="1:11" s="130" customFormat="1" ht="15.75" thickBot="1" x14ac:dyDescent="0.25">
      <c r="A161" s="558"/>
      <c r="B161" s="266"/>
      <c r="C161" s="126"/>
      <c r="D161" s="127"/>
      <c r="E161" s="128" t="s">
        <v>388</v>
      </c>
      <c r="F161" s="17"/>
      <c r="G161" s="17">
        <f>SUM(G154:G160)</f>
        <v>100</v>
      </c>
      <c r="H161" s="129"/>
    </row>
    <row r="162" spans="1:11" ht="15" thickBot="1" x14ac:dyDescent="0.25"/>
    <row r="163" spans="1:11" s="123" customFormat="1" ht="30" customHeight="1" x14ac:dyDescent="0.25">
      <c r="A163" s="536" t="s">
        <v>93</v>
      </c>
      <c r="B163" s="538" t="s">
        <v>239</v>
      </c>
      <c r="C163" s="540" t="s">
        <v>214</v>
      </c>
      <c r="D163" s="542" t="s">
        <v>215</v>
      </c>
      <c r="E163" s="542"/>
      <c r="F163" s="542"/>
      <c r="G163" s="542"/>
      <c r="H163" s="542"/>
      <c r="I163" s="118" t="s">
        <v>216</v>
      </c>
      <c r="J163" s="543" t="s">
        <v>217</v>
      </c>
      <c r="K163" s="545" t="s">
        <v>218</v>
      </c>
    </row>
    <row r="164" spans="1:11" s="124" customFormat="1" ht="60.75" thickBot="1" x14ac:dyDescent="0.3">
      <c r="A164" s="537"/>
      <c r="B164" s="539"/>
      <c r="C164" s="541"/>
      <c r="D164" s="119" t="s">
        <v>219</v>
      </c>
      <c r="E164" s="120" t="s">
        <v>220</v>
      </c>
      <c r="F164" s="119" t="s">
        <v>221</v>
      </c>
      <c r="G164" s="119" t="s">
        <v>222</v>
      </c>
      <c r="H164" s="121" t="s">
        <v>237</v>
      </c>
      <c r="I164" s="122" t="s">
        <v>224</v>
      </c>
      <c r="J164" s="544"/>
      <c r="K164" s="557"/>
    </row>
    <row r="165" spans="1:11" ht="20.25" customHeight="1" x14ac:dyDescent="0.2">
      <c r="A165" s="551" t="s">
        <v>356</v>
      </c>
      <c r="B165" s="265" t="s">
        <v>288</v>
      </c>
      <c r="C165" s="563" t="s">
        <v>492</v>
      </c>
      <c r="D165" s="549" t="s">
        <v>225</v>
      </c>
      <c r="E165" s="24" t="s">
        <v>226</v>
      </c>
      <c r="F165" s="23" t="s">
        <v>188</v>
      </c>
      <c r="G165" s="23">
        <f>IF(F165="Asignado",15,0)</f>
        <v>15</v>
      </c>
      <c r="H165" s="550" t="str">
        <f>IF(AND(G172&gt;0,G172&lt;=85),"Débil",IF(AND(G172&gt;85,G172&lt;=95),"Moderado",IF(G172&gt;96,"Fuerte"," ")))</f>
        <v>Fuerte</v>
      </c>
      <c r="I165" s="265" t="s">
        <v>211</v>
      </c>
      <c r="J165" s="265" t="str">
        <f>IF(AND(H165="Fuerte",I165="Fuerte (Siempre se Ejecuta)"),"Fuerte",IF(AND(H165="Fuerte",I165="Moderado (Algunas veces se ejecuta)"),"Moderado",IF(AND(H165="Fuerte",I165="Débil (No se ejecuta)"),"Débil",IF(AND(H165="Moderado",I165="Fuerte (Siempre se Ejecuta)"),"Moderado",IF(AND(H165="Moderado",I165="Moderado (Algunas veces se ejecuta)"),"Moderado",IF(AND(H165="Moderado",I165="Débil (No se ejecuta)"),"Débil",IF(AND(H165="Débil",I165="Fuerte (Siempre se Ejecuta)"),"Débil",IF(AND(H165="Débil",I165="Moderado (Algunas veces se ejecuta)"),"Débil",IF(AND(H165="Débil",I165="Débil (No se ejecuta)"),"Débil"," ")))))))))</f>
        <v>Moderado</v>
      </c>
      <c r="K165" s="555" t="str">
        <f>IF(J165="Fuerte","NO",IF(J165=" "," ","SI"))</f>
        <v>SI</v>
      </c>
    </row>
    <row r="166" spans="1:11" ht="28.5" x14ac:dyDescent="0.2">
      <c r="A166" s="558"/>
      <c r="B166" s="266"/>
      <c r="C166" s="563"/>
      <c r="D166" s="549"/>
      <c r="E166" s="25" t="s">
        <v>227</v>
      </c>
      <c r="F166" s="16" t="s">
        <v>190</v>
      </c>
      <c r="G166" s="16">
        <f>IF(F166="Adecuado",15,0)</f>
        <v>15</v>
      </c>
      <c r="H166" s="550"/>
      <c r="I166" s="266"/>
      <c r="J166" s="266"/>
      <c r="K166" s="552"/>
    </row>
    <row r="167" spans="1:11" ht="42.75" x14ac:dyDescent="0.2">
      <c r="A167" s="558"/>
      <c r="B167" s="266"/>
      <c r="C167" s="563"/>
      <c r="D167" s="116" t="s">
        <v>228</v>
      </c>
      <c r="E167" s="25" t="s">
        <v>229</v>
      </c>
      <c r="F167" s="16" t="s">
        <v>193</v>
      </c>
      <c r="G167" s="16">
        <f>IF(F167="Oportuna",15,0)</f>
        <v>15</v>
      </c>
      <c r="H167" s="550"/>
      <c r="I167" s="266"/>
      <c r="J167" s="266"/>
      <c r="K167" s="552"/>
    </row>
    <row r="168" spans="1:11" ht="42.75" x14ac:dyDescent="0.2">
      <c r="A168" s="558"/>
      <c r="B168" s="266"/>
      <c r="C168" s="563"/>
      <c r="D168" s="116" t="s">
        <v>230</v>
      </c>
      <c r="E168" s="25" t="s">
        <v>487</v>
      </c>
      <c r="F168" s="98" t="s">
        <v>196</v>
      </c>
      <c r="G168" s="16">
        <f>IF(F168="Prevenir",15,IF(F168="Detectar",10,0))</f>
        <v>15</v>
      </c>
      <c r="H168" s="550"/>
      <c r="I168" s="266"/>
      <c r="J168" s="266"/>
      <c r="K168" s="552"/>
    </row>
    <row r="169" spans="1:11" ht="28.5" x14ac:dyDescent="0.2">
      <c r="A169" s="558"/>
      <c r="B169" s="266"/>
      <c r="C169" s="563"/>
      <c r="D169" s="116" t="s">
        <v>231</v>
      </c>
      <c r="E169" s="25" t="s">
        <v>232</v>
      </c>
      <c r="F169" s="16" t="s">
        <v>200</v>
      </c>
      <c r="G169" s="16">
        <f>IF(F169="Confiable",15,0)</f>
        <v>15</v>
      </c>
      <c r="H169" s="550"/>
      <c r="I169" s="266"/>
      <c r="J169" s="266"/>
      <c r="K169" s="552"/>
    </row>
    <row r="170" spans="1:11" ht="42.75" x14ac:dyDescent="0.2">
      <c r="A170" s="558"/>
      <c r="B170" s="266"/>
      <c r="C170" s="563"/>
      <c r="D170" s="116" t="s">
        <v>233</v>
      </c>
      <c r="E170" s="25" t="s">
        <v>234</v>
      </c>
      <c r="F170" s="98" t="s">
        <v>203</v>
      </c>
      <c r="G170" s="16">
        <f>IF(F170="Se investigan y se resuelven oportunamente",15,0)</f>
        <v>15</v>
      </c>
      <c r="H170" s="550"/>
      <c r="I170" s="266"/>
      <c r="J170" s="266"/>
      <c r="K170" s="552"/>
    </row>
    <row r="171" spans="1:11" ht="28.5" x14ac:dyDescent="0.2">
      <c r="A171" s="558"/>
      <c r="B171" s="266"/>
      <c r="C171" s="564"/>
      <c r="D171" s="102" t="s">
        <v>235</v>
      </c>
      <c r="E171" s="25" t="s">
        <v>236</v>
      </c>
      <c r="F171" s="16" t="s">
        <v>206</v>
      </c>
      <c r="G171" s="16">
        <f>IF(F171="Completa",10,IF(F171="Incompleta",5,0))</f>
        <v>10</v>
      </c>
      <c r="H171" s="551"/>
      <c r="I171" s="266"/>
      <c r="J171" s="266"/>
      <c r="K171" s="552"/>
    </row>
    <row r="172" spans="1:11" ht="15" x14ac:dyDescent="0.2">
      <c r="A172" s="558"/>
      <c r="B172" s="266"/>
      <c r="C172" s="20"/>
      <c r="D172" s="117"/>
      <c r="E172" s="19" t="s">
        <v>389</v>
      </c>
      <c r="F172" s="18"/>
      <c r="G172" s="18">
        <f>SUM(G165:G171)</f>
        <v>100</v>
      </c>
      <c r="H172" s="52"/>
    </row>
    <row r="173" spans="1:11" ht="15" thickBot="1" x14ac:dyDescent="0.25">
      <c r="A173" s="125"/>
      <c r="B173" s="151"/>
    </row>
    <row r="174" spans="1:11" s="124" customFormat="1" ht="30" customHeight="1" x14ac:dyDescent="0.25">
      <c r="A174" s="536" t="s">
        <v>93</v>
      </c>
      <c r="B174" s="538" t="s">
        <v>239</v>
      </c>
      <c r="C174" s="540" t="s">
        <v>214</v>
      </c>
      <c r="D174" s="542" t="s">
        <v>215</v>
      </c>
      <c r="E174" s="542"/>
      <c r="F174" s="542"/>
      <c r="G174" s="542"/>
      <c r="H174" s="542"/>
      <c r="I174" s="118" t="s">
        <v>216</v>
      </c>
      <c r="J174" s="543" t="s">
        <v>217</v>
      </c>
      <c r="K174" s="545" t="s">
        <v>218</v>
      </c>
    </row>
    <row r="175" spans="1:11" s="124" customFormat="1" ht="60.75" thickBot="1" x14ac:dyDescent="0.3">
      <c r="A175" s="537"/>
      <c r="B175" s="539"/>
      <c r="C175" s="541"/>
      <c r="D175" s="119" t="s">
        <v>219</v>
      </c>
      <c r="E175" s="120" t="s">
        <v>220</v>
      </c>
      <c r="F175" s="119" t="s">
        <v>221</v>
      </c>
      <c r="G175" s="119" t="s">
        <v>222</v>
      </c>
      <c r="H175" s="121" t="s">
        <v>237</v>
      </c>
      <c r="I175" s="122" t="s">
        <v>224</v>
      </c>
      <c r="J175" s="544"/>
      <c r="K175" s="557"/>
    </row>
    <row r="176" spans="1:11" ht="34.5" customHeight="1" x14ac:dyDescent="0.2">
      <c r="A176" s="551" t="s">
        <v>356</v>
      </c>
      <c r="B176" s="265" t="s">
        <v>463</v>
      </c>
      <c r="C176" s="563" t="s">
        <v>493</v>
      </c>
      <c r="D176" s="549" t="s">
        <v>225</v>
      </c>
      <c r="E176" s="24" t="s">
        <v>226</v>
      </c>
      <c r="F176" s="23" t="s">
        <v>188</v>
      </c>
      <c r="G176" s="23">
        <f>IF(F176="Asignado",15,0)</f>
        <v>15</v>
      </c>
      <c r="H176" s="550" t="str">
        <f>IF(AND(G183&gt;0,G183&lt;=85),"Débil",IF(AND(G183&gt;85,G183&lt;=95),"Moderado",IF(G183&gt;96,"Fuerte"," ")))</f>
        <v>Fuerte</v>
      </c>
      <c r="I176" s="265" t="s">
        <v>210</v>
      </c>
      <c r="J176" s="265" t="str">
        <f>IF(AND(H176="Fuerte",I176="Fuerte (Siempre se Ejecuta)"),"Fuerte",IF(AND(H176="Fuerte",I176="Moderado (Algunas veces se ejecuta)"),"Moderado",IF(AND(H176="Fuerte",I176="Débil (No se ejecuta)"),"Débil",IF(AND(H176="Moderado",I176="Fuerte (Siempre se Ejecuta)"),"Moderado",IF(AND(H176="Moderado",I176="Moderado (Algunas veces se ejecuta)"),"Moderado",IF(AND(H176="Moderado",I176="Débil (No se ejecuta)"),"Débil",IF(AND(H176="Débil",I176="Fuerte (Siempre se Ejecuta)"),"Débil",IF(AND(H176="Débil",I176="Moderado (Algunas veces se ejecuta)"),"Débil",IF(AND(H176="Débil",I176="Débil (No se ejecuta)"),"Débil"," ")))))))))</f>
        <v>Fuerte</v>
      </c>
      <c r="K176" s="555" t="str">
        <f>IF(J176="Fuerte","NO",IF(J176=" "," ","SI"))</f>
        <v>NO</v>
      </c>
    </row>
    <row r="177" spans="1:11" ht="28.5" x14ac:dyDescent="0.2">
      <c r="A177" s="558"/>
      <c r="B177" s="266"/>
      <c r="C177" s="563"/>
      <c r="D177" s="549"/>
      <c r="E177" s="25" t="s">
        <v>227</v>
      </c>
      <c r="F177" s="16" t="s">
        <v>190</v>
      </c>
      <c r="G177" s="16">
        <f>IF(F177="Adecuado",15,0)</f>
        <v>15</v>
      </c>
      <c r="H177" s="550"/>
      <c r="I177" s="266"/>
      <c r="J177" s="266"/>
      <c r="K177" s="552"/>
    </row>
    <row r="178" spans="1:11" ht="42.75" x14ac:dyDescent="0.2">
      <c r="A178" s="558"/>
      <c r="B178" s="266"/>
      <c r="C178" s="563"/>
      <c r="D178" s="116" t="s">
        <v>228</v>
      </c>
      <c r="E178" s="25" t="s">
        <v>229</v>
      </c>
      <c r="F178" s="16" t="s">
        <v>193</v>
      </c>
      <c r="G178" s="16">
        <f>IF(F178="Oportuna",15,0)</f>
        <v>15</v>
      </c>
      <c r="H178" s="550"/>
      <c r="I178" s="266"/>
      <c r="J178" s="266"/>
      <c r="K178" s="552"/>
    </row>
    <row r="179" spans="1:11" ht="42.75" x14ac:dyDescent="0.2">
      <c r="A179" s="558"/>
      <c r="B179" s="266"/>
      <c r="C179" s="563"/>
      <c r="D179" s="116" t="s">
        <v>230</v>
      </c>
      <c r="E179" s="25" t="s">
        <v>487</v>
      </c>
      <c r="F179" s="98" t="s">
        <v>196</v>
      </c>
      <c r="G179" s="16">
        <f>IF(F179="Prevenir",15,IF(F179="Detectar",10,0))</f>
        <v>15</v>
      </c>
      <c r="H179" s="550"/>
      <c r="I179" s="266"/>
      <c r="J179" s="266"/>
      <c r="K179" s="552"/>
    </row>
    <row r="180" spans="1:11" ht="28.5" x14ac:dyDescent="0.2">
      <c r="A180" s="558"/>
      <c r="B180" s="266"/>
      <c r="C180" s="563"/>
      <c r="D180" s="116" t="s">
        <v>231</v>
      </c>
      <c r="E180" s="25" t="s">
        <v>232</v>
      </c>
      <c r="F180" s="16" t="s">
        <v>200</v>
      </c>
      <c r="G180" s="16">
        <f>IF(F180="Confiable",15,0)</f>
        <v>15</v>
      </c>
      <c r="H180" s="550"/>
      <c r="I180" s="266"/>
      <c r="J180" s="266"/>
      <c r="K180" s="552"/>
    </row>
    <row r="181" spans="1:11" ht="42.75" x14ac:dyDescent="0.2">
      <c r="A181" s="558"/>
      <c r="B181" s="266"/>
      <c r="C181" s="563"/>
      <c r="D181" s="116" t="s">
        <v>233</v>
      </c>
      <c r="E181" s="25" t="s">
        <v>234</v>
      </c>
      <c r="F181" s="98" t="s">
        <v>203</v>
      </c>
      <c r="G181" s="16">
        <f>IF(F181="Se investigan y se resuelven oportunamente",15,0)</f>
        <v>15</v>
      </c>
      <c r="H181" s="550"/>
      <c r="I181" s="266"/>
      <c r="J181" s="266"/>
      <c r="K181" s="552"/>
    </row>
    <row r="182" spans="1:11" ht="97.5" customHeight="1" x14ac:dyDescent="0.2">
      <c r="A182" s="558"/>
      <c r="B182" s="266"/>
      <c r="C182" s="564"/>
      <c r="D182" s="102" t="s">
        <v>235</v>
      </c>
      <c r="E182" s="25" t="s">
        <v>236</v>
      </c>
      <c r="F182" s="16" t="s">
        <v>206</v>
      </c>
      <c r="G182" s="16">
        <f>IF(F182="Completa",10,IF(F182="Incompleta",5,0))</f>
        <v>10</v>
      </c>
      <c r="H182" s="551"/>
      <c r="I182" s="266"/>
      <c r="J182" s="266"/>
      <c r="K182" s="552"/>
    </row>
    <row r="183" spans="1:11" s="130" customFormat="1" ht="15.75" thickBot="1" x14ac:dyDescent="0.25">
      <c r="A183" s="558"/>
      <c r="B183" s="266"/>
      <c r="C183" s="126"/>
      <c r="D183" s="127"/>
      <c r="E183" s="128" t="s">
        <v>390</v>
      </c>
      <c r="F183" s="17"/>
      <c r="G183" s="17">
        <f>SUM(G176:G182)</f>
        <v>100</v>
      </c>
      <c r="H183" s="129"/>
    </row>
    <row r="184" spans="1:11" ht="15" thickBot="1" x14ac:dyDescent="0.25"/>
    <row r="185" spans="1:11" s="123" customFormat="1" ht="30" customHeight="1" x14ac:dyDescent="0.25">
      <c r="A185" s="536" t="s">
        <v>93</v>
      </c>
      <c r="B185" s="538" t="s">
        <v>239</v>
      </c>
      <c r="C185" s="540" t="s">
        <v>214</v>
      </c>
      <c r="D185" s="542" t="s">
        <v>215</v>
      </c>
      <c r="E185" s="542"/>
      <c r="F185" s="542"/>
      <c r="G185" s="542"/>
      <c r="H185" s="542"/>
      <c r="I185" s="118" t="s">
        <v>216</v>
      </c>
      <c r="J185" s="543" t="s">
        <v>217</v>
      </c>
      <c r="K185" s="545" t="s">
        <v>218</v>
      </c>
    </row>
    <row r="186" spans="1:11" s="124" customFormat="1" ht="76.5" customHeight="1" thickBot="1" x14ac:dyDescent="0.3">
      <c r="A186" s="537"/>
      <c r="B186" s="539"/>
      <c r="C186" s="541"/>
      <c r="D186" s="119" t="s">
        <v>219</v>
      </c>
      <c r="E186" s="120" t="s">
        <v>220</v>
      </c>
      <c r="F186" s="119" t="s">
        <v>221</v>
      </c>
      <c r="G186" s="119" t="s">
        <v>222</v>
      </c>
      <c r="H186" s="121" t="s">
        <v>237</v>
      </c>
      <c r="I186" s="122" t="s">
        <v>224</v>
      </c>
      <c r="J186" s="544"/>
      <c r="K186" s="557"/>
    </row>
    <row r="187" spans="1:11" ht="20.25" customHeight="1" x14ac:dyDescent="0.2">
      <c r="A187" s="551" t="s">
        <v>357</v>
      </c>
      <c r="B187" s="265" t="s">
        <v>289</v>
      </c>
      <c r="C187" s="563" t="s">
        <v>395</v>
      </c>
      <c r="D187" s="549" t="s">
        <v>225</v>
      </c>
      <c r="E187" s="24" t="s">
        <v>226</v>
      </c>
      <c r="F187" s="23" t="s">
        <v>188</v>
      </c>
      <c r="G187" s="23">
        <f>IF(F187="Asignado",15,0)</f>
        <v>15</v>
      </c>
      <c r="H187" s="550" t="str">
        <f>IF(AND(G194&gt;0,G194&lt;=85),"Débil",IF(AND(G194&gt;85,G194&lt;=95),"Moderado",IF(G194&gt;96,"Fuerte"," ")))</f>
        <v>Fuerte</v>
      </c>
      <c r="I187" s="265" t="s">
        <v>210</v>
      </c>
      <c r="J187" s="265" t="str">
        <f>IF(AND(H187="Fuerte",I187="Fuerte (Siempre se Ejecuta)"),"Fuerte",IF(AND(H187="Fuerte",I187="Moderado (Algunas veces se ejecuta)"),"Moderado",IF(AND(H187="Fuerte",I187="Débil (No se ejecuta)"),"Débil",IF(AND(H187="Moderado",I187="Fuerte (Siempre se Ejecuta)"),"Moderado",IF(AND(H187="Moderado",I187="Moderado (Algunas veces se ejecuta)"),"Moderado",IF(AND(H187="Moderado",I187="Débil (No se ejecuta)"),"Débil",IF(AND(H187="Débil",I187="Fuerte (Siempre se Ejecuta)"),"Débil",IF(AND(H187="Débil",I187="Moderado (Algunas veces se ejecuta)"),"Débil",IF(AND(H187="Débil",I187="Débil (No se ejecuta)"),"Débil"," ")))))))))</f>
        <v>Fuerte</v>
      </c>
      <c r="K187" s="555" t="str">
        <f>IF(J187="Fuerte","NO",IF(J187=" "," ","SI"))</f>
        <v>NO</v>
      </c>
    </row>
    <row r="188" spans="1:11" ht="28.5" x14ac:dyDescent="0.2">
      <c r="A188" s="558"/>
      <c r="B188" s="266"/>
      <c r="C188" s="563"/>
      <c r="D188" s="549"/>
      <c r="E188" s="25" t="s">
        <v>227</v>
      </c>
      <c r="F188" s="16" t="s">
        <v>190</v>
      </c>
      <c r="G188" s="16">
        <f>IF(F188="Adecuado",15,0)</f>
        <v>15</v>
      </c>
      <c r="H188" s="550"/>
      <c r="I188" s="266"/>
      <c r="J188" s="266"/>
      <c r="K188" s="552"/>
    </row>
    <row r="189" spans="1:11" ht="42.75" x14ac:dyDescent="0.2">
      <c r="A189" s="558"/>
      <c r="B189" s="266"/>
      <c r="C189" s="563"/>
      <c r="D189" s="116" t="s">
        <v>228</v>
      </c>
      <c r="E189" s="25" t="s">
        <v>229</v>
      </c>
      <c r="F189" s="16" t="s">
        <v>193</v>
      </c>
      <c r="G189" s="16">
        <f>IF(F189="Oportuna",15,0)</f>
        <v>15</v>
      </c>
      <c r="H189" s="550"/>
      <c r="I189" s="266"/>
      <c r="J189" s="266"/>
      <c r="K189" s="552"/>
    </row>
    <row r="190" spans="1:11" ht="42.75" x14ac:dyDescent="0.2">
      <c r="A190" s="558"/>
      <c r="B190" s="266"/>
      <c r="C190" s="563"/>
      <c r="D190" s="116" t="s">
        <v>230</v>
      </c>
      <c r="E190" s="25" t="s">
        <v>487</v>
      </c>
      <c r="F190" s="98" t="s">
        <v>196</v>
      </c>
      <c r="G190" s="16">
        <f>IF(F190="Prevenir",15,IF(F190="Detectar",10,0))</f>
        <v>15</v>
      </c>
      <c r="H190" s="550"/>
      <c r="I190" s="266"/>
      <c r="J190" s="266"/>
      <c r="K190" s="552"/>
    </row>
    <row r="191" spans="1:11" ht="28.5" x14ac:dyDescent="0.2">
      <c r="A191" s="558"/>
      <c r="B191" s="266"/>
      <c r="C191" s="563"/>
      <c r="D191" s="116" t="s">
        <v>231</v>
      </c>
      <c r="E191" s="25" t="s">
        <v>232</v>
      </c>
      <c r="F191" s="16" t="s">
        <v>200</v>
      </c>
      <c r="G191" s="16">
        <f>IF(F191="Confiable",15,0)</f>
        <v>15</v>
      </c>
      <c r="H191" s="550"/>
      <c r="I191" s="266"/>
      <c r="J191" s="266"/>
      <c r="K191" s="552"/>
    </row>
    <row r="192" spans="1:11" ht="42.75" x14ac:dyDescent="0.2">
      <c r="A192" s="558"/>
      <c r="B192" s="266"/>
      <c r="C192" s="563"/>
      <c r="D192" s="116" t="s">
        <v>233</v>
      </c>
      <c r="E192" s="25" t="s">
        <v>234</v>
      </c>
      <c r="F192" s="98" t="s">
        <v>203</v>
      </c>
      <c r="G192" s="16">
        <f>IF(F192="Se investigan y se resuelven oportunamente",15,0)</f>
        <v>15</v>
      </c>
      <c r="H192" s="550"/>
      <c r="I192" s="266"/>
      <c r="J192" s="266"/>
      <c r="K192" s="552"/>
    </row>
    <row r="193" spans="1:11" ht="28.5" x14ac:dyDescent="0.2">
      <c r="A193" s="558"/>
      <c r="B193" s="266"/>
      <c r="C193" s="564"/>
      <c r="D193" s="102" t="s">
        <v>235</v>
      </c>
      <c r="E193" s="25" t="s">
        <v>236</v>
      </c>
      <c r="F193" s="16" t="s">
        <v>206</v>
      </c>
      <c r="G193" s="16">
        <f>IF(F193="Completa",10,IF(F193="Incompleta",5,0))</f>
        <v>10</v>
      </c>
      <c r="H193" s="551"/>
      <c r="I193" s="266"/>
      <c r="J193" s="266"/>
      <c r="K193" s="552"/>
    </row>
    <row r="194" spans="1:11" ht="15" x14ac:dyDescent="0.2">
      <c r="A194" s="558"/>
      <c r="B194" s="266"/>
      <c r="C194" s="20"/>
      <c r="D194" s="117"/>
      <c r="E194" s="19" t="s">
        <v>391</v>
      </c>
      <c r="F194" s="18"/>
      <c r="G194" s="18">
        <f>SUM(G187:G193)</f>
        <v>100</v>
      </c>
      <c r="H194" s="52"/>
    </row>
    <row r="195" spans="1:11" ht="15" thickBot="1" x14ac:dyDescent="0.25">
      <c r="A195" s="125"/>
      <c r="B195" s="151"/>
    </row>
    <row r="196" spans="1:11" s="124" customFormat="1" ht="30" customHeight="1" x14ac:dyDescent="0.25">
      <c r="A196" s="536" t="s">
        <v>93</v>
      </c>
      <c r="B196" s="538" t="s">
        <v>239</v>
      </c>
      <c r="C196" s="540" t="s">
        <v>214</v>
      </c>
      <c r="D196" s="542" t="s">
        <v>215</v>
      </c>
      <c r="E196" s="542"/>
      <c r="F196" s="542"/>
      <c r="G196" s="542"/>
      <c r="H196" s="542"/>
      <c r="I196" s="193" t="s">
        <v>216</v>
      </c>
      <c r="J196" s="543" t="s">
        <v>217</v>
      </c>
      <c r="K196" s="545" t="s">
        <v>218</v>
      </c>
    </row>
    <row r="197" spans="1:11" s="124" customFormat="1" ht="60.75" thickBot="1" x14ac:dyDescent="0.3">
      <c r="A197" s="537"/>
      <c r="B197" s="539"/>
      <c r="C197" s="541"/>
      <c r="D197" s="194" t="s">
        <v>219</v>
      </c>
      <c r="E197" s="120" t="s">
        <v>220</v>
      </c>
      <c r="F197" s="194" t="s">
        <v>221</v>
      </c>
      <c r="G197" s="194" t="s">
        <v>222</v>
      </c>
      <c r="H197" s="121" t="s">
        <v>237</v>
      </c>
      <c r="I197" s="122" t="s">
        <v>224</v>
      </c>
      <c r="J197" s="544"/>
      <c r="K197" s="557"/>
    </row>
    <row r="198" spans="1:11" ht="20.25" customHeight="1" x14ac:dyDescent="0.2">
      <c r="A198" s="551" t="s">
        <v>357</v>
      </c>
      <c r="B198" s="265" t="s">
        <v>274</v>
      </c>
      <c r="C198" s="559" t="s">
        <v>394</v>
      </c>
      <c r="D198" s="549" t="s">
        <v>225</v>
      </c>
      <c r="E198" s="24" t="s">
        <v>226</v>
      </c>
      <c r="F198" s="23" t="s">
        <v>188</v>
      </c>
      <c r="G198" s="23">
        <f>IF(F198="Asignado",15,0)</f>
        <v>15</v>
      </c>
      <c r="H198" s="550" t="str">
        <f>IF(AND(G205&gt;0,G205&lt;=85),"Débil",IF(AND(G205&gt;85,G205&lt;=95),"Moderado",IF(G205&gt;96,"Fuerte"," ")))</f>
        <v>Fuerte</v>
      </c>
      <c r="I198" s="265" t="s">
        <v>210</v>
      </c>
      <c r="J198" s="265" t="str">
        <f>IF(AND(H198="Fuerte",I198="Fuerte (Siempre se Ejecuta)"),"Fuerte",IF(AND(H198="Fuerte",I198="Moderado (Algunas veces se ejecuta)"),"Moderado",IF(AND(H198="Fuerte",I198="Débil (No se ejecuta)"),"Débil",IF(AND(H198="Moderado",I198="Fuerte (Siempre se Ejecuta)"),"Moderado",IF(AND(H198="Moderado",I198="Moderado (Algunas veces se ejecuta)"),"Moderado",IF(AND(H198="Moderado",I198="Débil (No se ejecuta)"),"Débil",IF(AND(H198="Débil",I198="Fuerte (Siempre se Ejecuta)"),"Débil",IF(AND(H198="Débil",I198="Moderado (Algunas veces se ejecuta)"),"Débil",IF(AND(H198="Débil",I198="Débil (No se ejecuta)"),"Débil"," ")))))))))</f>
        <v>Fuerte</v>
      </c>
      <c r="K198" s="555" t="str">
        <f>IF(J198="Fuerte","NO",IF(J198=" "," ","SI"))</f>
        <v>NO</v>
      </c>
    </row>
    <row r="199" spans="1:11" ht="28.5" x14ac:dyDescent="0.2">
      <c r="A199" s="558"/>
      <c r="B199" s="266"/>
      <c r="C199" s="559"/>
      <c r="D199" s="549"/>
      <c r="E199" s="25" t="s">
        <v>227</v>
      </c>
      <c r="F199" s="156" t="s">
        <v>190</v>
      </c>
      <c r="G199" s="156">
        <f>IF(F199="Adecuado",15,0)</f>
        <v>15</v>
      </c>
      <c r="H199" s="550"/>
      <c r="I199" s="266"/>
      <c r="J199" s="266"/>
      <c r="K199" s="552"/>
    </row>
    <row r="200" spans="1:11" ht="42.75" x14ac:dyDescent="0.2">
      <c r="A200" s="558"/>
      <c r="B200" s="266"/>
      <c r="C200" s="559"/>
      <c r="D200" s="116" t="s">
        <v>228</v>
      </c>
      <c r="E200" s="25" t="s">
        <v>229</v>
      </c>
      <c r="F200" s="156" t="s">
        <v>193</v>
      </c>
      <c r="G200" s="156">
        <f>IF(F200="Oportuna",15,0)</f>
        <v>15</v>
      </c>
      <c r="H200" s="550"/>
      <c r="I200" s="266"/>
      <c r="J200" s="266"/>
      <c r="K200" s="552"/>
    </row>
    <row r="201" spans="1:11" ht="42.75" x14ac:dyDescent="0.2">
      <c r="A201" s="558"/>
      <c r="B201" s="266"/>
      <c r="C201" s="559"/>
      <c r="D201" s="116" t="s">
        <v>230</v>
      </c>
      <c r="E201" s="25" t="s">
        <v>487</v>
      </c>
      <c r="F201" s="98" t="s">
        <v>196</v>
      </c>
      <c r="G201" s="156">
        <f>IF(F201="Prevenir",15,IF(F201="Detectar",10,0))</f>
        <v>15</v>
      </c>
      <c r="H201" s="550"/>
      <c r="I201" s="266"/>
      <c r="J201" s="266"/>
      <c r="K201" s="552"/>
    </row>
    <row r="202" spans="1:11" ht="28.5" x14ac:dyDescent="0.2">
      <c r="A202" s="558"/>
      <c r="B202" s="266"/>
      <c r="C202" s="559"/>
      <c r="D202" s="116" t="s">
        <v>231</v>
      </c>
      <c r="E202" s="25" t="s">
        <v>232</v>
      </c>
      <c r="F202" s="156" t="s">
        <v>200</v>
      </c>
      <c r="G202" s="156">
        <f>IF(F202="Confiable",15,0)</f>
        <v>15</v>
      </c>
      <c r="H202" s="550"/>
      <c r="I202" s="266"/>
      <c r="J202" s="266"/>
      <c r="K202" s="552"/>
    </row>
    <row r="203" spans="1:11" ht="42.75" x14ac:dyDescent="0.2">
      <c r="A203" s="558"/>
      <c r="B203" s="266"/>
      <c r="C203" s="559"/>
      <c r="D203" s="116" t="s">
        <v>233</v>
      </c>
      <c r="E203" s="25" t="s">
        <v>234</v>
      </c>
      <c r="F203" s="98" t="s">
        <v>203</v>
      </c>
      <c r="G203" s="156">
        <f>IF(F203="Se investigan y se resuelven oportunamente",15,0)</f>
        <v>15</v>
      </c>
      <c r="H203" s="550"/>
      <c r="I203" s="266"/>
      <c r="J203" s="266"/>
      <c r="K203" s="552"/>
    </row>
    <row r="204" spans="1:11" ht="28.5" x14ac:dyDescent="0.2">
      <c r="A204" s="558"/>
      <c r="B204" s="266"/>
      <c r="C204" s="560"/>
      <c r="D204" s="102" t="s">
        <v>235</v>
      </c>
      <c r="E204" s="25" t="s">
        <v>236</v>
      </c>
      <c r="F204" s="156" t="s">
        <v>206</v>
      </c>
      <c r="G204" s="156">
        <f>IF(F204="Completa",10,IF(F204="Incompleta",5,0))</f>
        <v>10</v>
      </c>
      <c r="H204" s="551"/>
      <c r="I204" s="266"/>
      <c r="J204" s="266"/>
      <c r="K204" s="552"/>
    </row>
    <row r="205" spans="1:11" s="130" customFormat="1" ht="15.75" thickBot="1" x14ac:dyDescent="0.25">
      <c r="A205" s="558"/>
      <c r="B205" s="266"/>
      <c r="C205" s="126"/>
      <c r="D205" s="127"/>
      <c r="E205" s="128" t="s">
        <v>392</v>
      </c>
      <c r="F205" s="17"/>
      <c r="G205" s="17">
        <f>SUM(G198:G204)</f>
        <v>100</v>
      </c>
      <c r="H205" s="129"/>
    </row>
    <row r="206" spans="1:11" ht="15" thickBot="1" x14ac:dyDescent="0.25"/>
    <row r="207" spans="1:11" s="124" customFormat="1" ht="30" customHeight="1" x14ac:dyDescent="0.25">
      <c r="A207" s="536" t="s">
        <v>93</v>
      </c>
      <c r="B207" s="538" t="s">
        <v>239</v>
      </c>
      <c r="C207" s="540" t="s">
        <v>214</v>
      </c>
      <c r="D207" s="542" t="s">
        <v>215</v>
      </c>
      <c r="E207" s="542"/>
      <c r="F207" s="542"/>
      <c r="G207" s="542"/>
      <c r="H207" s="542"/>
      <c r="I207" s="193" t="s">
        <v>216</v>
      </c>
      <c r="J207" s="543" t="s">
        <v>217</v>
      </c>
      <c r="K207" s="545" t="s">
        <v>218</v>
      </c>
    </row>
    <row r="208" spans="1:11" s="124" customFormat="1" ht="60.75" thickBot="1" x14ac:dyDescent="0.3">
      <c r="A208" s="537"/>
      <c r="B208" s="539"/>
      <c r="C208" s="541"/>
      <c r="D208" s="194" t="s">
        <v>219</v>
      </c>
      <c r="E208" s="120" t="s">
        <v>220</v>
      </c>
      <c r="F208" s="194" t="s">
        <v>221</v>
      </c>
      <c r="G208" s="194" t="s">
        <v>222</v>
      </c>
      <c r="H208" s="121" t="s">
        <v>237</v>
      </c>
      <c r="I208" s="122" t="s">
        <v>224</v>
      </c>
      <c r="J208" s="544"/>
      <c r="K208" s="557"/>
    </row>
    <row r="209" spans="1:11" ht="39.75" customHeight="1" x14ac:dyDescent="0.2">
      <c r="A209" s="551" t="s">
        <v>357</v>
      </c>
      <c r="B209" s="265" t="s">
        <v>463</v>
      </c>
      <c r="C209" s="559" t="s">
        <v>493</v>
      </c>
      <c r="D209" s="549" t="s">
        <v>225</v>
      </c>
      <c r="E209" s="24" t="s">
        <v>226</v>
      </c>
      <c r="F209" s="23" t="s">
        <v>188</v>
      </c>
      <c r="G209" s="23">
        <f>IF(F209="Asignado",15,0)</f>
        <v>15</v>
      </c>
      <c r="H209" s="550" t="str">
        <f>IF(AND(G216&gt;0,G216&lt;=85),"Débil",IF(AND(G216&gt;85,G216&lt;=95),"Moderado",IF(G216&gt;96,"Fuerte"," ")))</f>
        <v>Fuerte</v>
      </c>
      <c r="I209" s="265" t="s">
        <v>210</v>
      </c>
      <c r="J209" s="265" t="str">
        <f>IF(AND(H209="Fuerte",I209="Fuerte (Siempre se Ejecuta)"),"Fuerte",IF(AND(H209="Fuerte",I209="Moderado (Algunas veces se ejecuta)"),"Moderado",IF(AND(H209="Fuerte",I209="Débil (No se ejecuta)"),"Débil",IF(AND(H209="Moderado",I209="Fuerte (Siempre se Ejecuta)"),"Moderado",IF(AND(H209="Moderado",I209="Moderado (Algunas veces se ejecuta)"),"Moderado",IF(AND(H209="Moderado",I209="Débil (No se ejecuta)"),"Débil",IF(AND(H209="Débil",I209="Fuerte (Siempre se Ejecuta)"),"Débil",IF(AND(H209="Débil",I209="Moderado (Algunas veces se ejecuta)"),"Débil",IF(AND(H209="Débil",I209="Débil (No se ejecuta)"),"Débil"," ")))))))))</f>
        <v>Fuerte</v>
      </c>
      <c r="K209" s="555" t="str">
        <f>IF(J209="Fuerte","NO",IF(J209=" "," ","SI"))</f>
        <v>NO</v>
      </c>
    </row>
    <row r="210" spans="1:11" ht="40.5" customHeight="1" x14ac:dyDescent="0.2">
      <c r="A210" s="558"/>
      <c r="B210" s="266"/>
      <c r="C210" s="559"/>
      <c r="D210" s="549"/>
      <c r="E210" s="25" t="s">
        <v>227</v>
      </c>
      <c r="F210" s="156" t="s">
        <v>190</v>
      </c>
      <c r="G210" s="156">
        <f>IF(F210="Adecuado",15,0)</f>
        <v>15</v>
      </c>
      <c r="H210" s="550"/>
      <c r="I210" s="266"/>
      <c r="J210" s="266"/>
      <c r="K210" s="552"/>
    </row>
    <row r="211" spans="1:11" ht="42.75" x14ac:dyDescent="0.2">
      <c r="A211" s="558"/>
      <c r="B211" s="266"/>
      <c r="C211" s="559"/>
      <c r="D211" s="116" t="s">
        <v>228</v>
      </c>
      <c r="E211" s="25" t="s">
        <v>229</v>
      </c>
      <c r="F211" s="156" t="s">
        <v>193</v>
      </c>
      <c r="G211" s="156">
        <f>IF(F211="Oportuna",15,0)</f>
        <v>15</v>
      </c>
      <c r="H211" s="550"/>
      <c r="I211" s="266"/>
      <c r="J211" s="266"/>
      <c r="K211" s="552"/>
    </row>
    <row r="212" spans="1:11" ht="42.75" x14ac:dyDescent="0.2">
      <c r="A212" s="558"/>
      <c r="B212" s="266"/>
      <c r="C212" s="559"/>
      <c r="D212" s="116" t="s">
        <v>230</v>
      </c>
      <c r="E212" s="25" t="s">
        <v>487</v>
      </c>
      <c r="F212" s="98" t="s">
        <v>196</v>
      </c>
      <c r="G212" s="156">
        <f>IF(F212="Prevenir",15,IF(F212="Detectar",10,0))</f>
        <v>15</v>
      </c>
      <c r="H212" s="550"/>
      <c r="I212" s="266"/>
      <c r="J212" s="266"/>
      <c r="K212" s="552"/>
    </row>
    <row r="213" spans="1:11" ht="40.5" customHeight="1" x14ac:dyDescent="0.2">
      <c r="A213" s="558"/>
      <c r="B213" s="266"/>
      <c r="C213" s="559"/>
      <c r="D213" s="116" t="s">
        <v>231</v>
      </c>
      <c r="E213" s="25" t="s">
        <v>232</v>
      </c>
      <c r="F213" s="156" t="s">
        <v>200</v>
      </c>
      <c r="G213" s="156">
        <f>IF(F213="Confiable",15,0)</f>
        <v>15</v>
      </c>
      <c r="H213" s="550"/>
      <c r="I213" s="266"/>
      <c r="J213" s="266"/>
      <c r="K213" s="552"/>
    </row>
    <row r="214" spans="1:11" ht="58.5" customHeight="1" x14ac:dyDescent="0.2">
      <c r="A214" s="558"/>
      <c r="B214" s="266"/>
      <c r="C214" s="559"/>
      <c r="D214" s="116" t="s">
        <v>233</v>
      </c>
      <c r="E214" s="25" t="s">
        <v>234</v>
      </c>
      <c r="F214" s="98" t="s">
        <v>203</v>
      </c>
      <c r="G214" s="156">
        <f>IF(F214="Se investigan y se resuelven oportunamente",15,0)</f>
        <v>15</v>
      </c>
      <c r="H214" s="550"/>
      <c r="I214" s="266"/>
      <c r="J214" s="266"/>
      <c r="K214" s="552"/>
    </row>
    <row r="215" spans="1:11" ht="51" customHeight="1" x14ac:dyDescent="0.2">
      <c r="A215" s="558"/>
      <c r="B215" s="266"/>
      <c r="C215" s="560"/>
      <c r="D215" s="102" t="s">
        <v>235</v>
      </c>
      <c r="E215" s="25" t="s">
        <v>236</v>
      </c>
      <c r="F215" s="156" t="s">
        <v>206</v>
      </c>
      <c r="G215" s="156">
        <f>IF(F215="Completa",10,IF(F215="Incompleta",5,0))</f>
        <v>10</v>
      </c>
      <c r="H215" s="551"/>
      <c r="I215" s="266"/>
      <c r="J215" s="266"/>
      <c r="K215" s="552"/>
    </row>
    <row r="216" spans="1:11" s="130" customFormat="1" ht="20.25" customHeight="1" thickBot="1" x14ac:dyDescent="0.25">
      <c r="A216" s="558"/>
      <c r="B216" s="266"/>
      <c r="C216" s="126"/>
      <c r="D216" s="127"/>
      <c r="E216" s="128" t="s">
        <v>393</v>
      </c>
      <c r="F216" s="17"/>
      <c r="G216" s="17">
        <f>SUM(G209:G215)</f>
        <v>100</v>
      </c>
      <c r="H216" s="129"/>
    </row>
    <row r="219" spans="1:11" x14ac:dyDescent="0.2">
      <c r="C219" s="212"/>
    </row>
    <row r="220" spans="1:11" x14ac:dyDescent="0.2">
      <c r="C220" s="212"/>
    </row>
    <row r="221" spans="1:11" x14ac:dyDescent="0.2">
      <c r="C221" s="212"/>
    </row>
    <row r="222" spans="1:11" x14ac:dyDescent="0.2">
      <c r="C222" s="212"/>
    </row>
    <row r="223" spans="1:11" x14ac:dyDescent="0.2">
      <c r="C223" s="212"/>
    </row>
    <row r="224" spans="1:11" x14ac:dyDescent="0.2">
      <c r="C224" s="212"/>
    </row>
    <row r="225" spans="3:3" x14ac:dyDescent="0.2">
      <c r="C225" s="212"/>
    </row>
    <row r="226" spans="3:3" x14ac:dyDescent="0.2">
      <c r="C226" s="212"/>
    </row>
    <row r="227" spans="3:3" x14ac:dyDescent="0.2">
      <c r="C227" s="212"/>
    </row>
    <row r="228" spans="3:3" x14ac:dyDescent="0.2">
      <c r="C228" s="212"/>
    </row>
    <row r="229" spans="3:3" x14ac:dyDescent="0.2">
      <c r="C229" s="212"/>
    </row>
    <row r="230" spans="3:3" x14ac:dyDescent="0.2">
      <c r="C230" s="212"/>
    </row>
    <row r="231" spans="3:3" x14ac:dyDescent="0.2">
      <c r="C231" s="212"/>
    </row>
    <row r="232" spans="3:3" x14ac:dyDescent="0.2">
      <c r="C232" s="212"/>
    </row>
    <row r="233" spans="3:3" x14ac:dyDescent="0.2">
      <c r="C233" s="212"/>
    </row>
    <row r="234" spans="3:3" x14ac:dyDescent="0.2">
      <c r="C234" s="212"/>
    </row>
    <row r="235" spans="3:3" x14ac:dyDescent="0.2">
      <c r="C235" s="212"/>
    </row>
    <row r="236" spans="3:3" x14ac:dyDescent="0.2">
      <c r="C236" s="212"/>
    </row>
    <row r="237" spans="3:3" x14ac:dyDescent="0.2">
      <c r="C237" s="212"/>
    </row>
    <row r="238" spans="3:3" x14ac:dyDescent="0.2">
      <c r="C238" s="212"/>
    </row>
  </sheetData>
  <mergeCells count="273">
    <mergeCell ref="B6:K6"/>
    <mergeCell ref="B7:K7"/>
    <mergeCell ref="K1:K4"/>
    <mergeCell ref="B1:I2"/>
    <mergeCell ref="B3:I4"/>
    <mergeCell ref="A1:A4"/>
    <mergeCell ref="J187:J193"/>
    <mergeCell ref="K187:K193"/>
    <mergeCell ref="A187:A194"/>
    <mergeCell ref="C187:C193"/>
    <mergeCell ref="D187:D188"/>
    <mergeCell ref="H187:H193"/>
    <mergeCell ref="I187:I193"/>
    <mergeCell ref="J176:J182"/>
    <mergeCell ref="K176:K182"/>
    <mergeCell ref="K130:K131"/>
    <mergeCell ref="J130:J131"/>
    <mergeCell ref="D130:H130"/>
    <mergeCell ref="C130:C131"/>
    <mergeCell ref="B130:B131"/>
    <mergeCell ref="A130:A131"/>
    <mergeCell ref="A185:A186"/>
    <mergeCell ref="C185:C186"/>
    <mergeCell ref="D185:H185"/>
    <mergeCell ref="J185:J186"/>
    <mergeCell ref="K185:K186"/>
    <mergeCell ref="A176:A183"/>
    <mergeCell ref="C176:C182"/>
    <mergeCell ref="D176:D177"/>
    <mergeCell ref="H176:H182"/>
    <mergeCell ref="I176:I182"/>
    <mergeCell ref="B185:B186"/>
    <mergeCell ref="B176:B183"/>
    <mergeCell ref="J165:J171"/>
    <mergeCell ref="K165:K171"/>
    <mergeCell ref="A174:A175"/>
    <mergeCell ref="C174:C175"/>
    <mergeCell ref="D174:H174"/>
    <mergeCell ref="J174:J175"/>
    <mergeCell ref="K174:K175"/>
    <mergeCell ref="A165:A172"/>
    <mergeCell ref="C165:C171"/>
    <mergeCell ref="D165:D166"/>
    <mergeCell ref="H165:H171"/>
    <mergeCell ref="I165:I171"/>
    <mergeCell ref="B174:B175"/>
    <mergeCell ref="B165:B172"/>
    <mergeCell ref="J154:J160"/>
    <mergeCell ref="K154:K160"/>
    <mergeCell ref="A163:A164"/>
    <mergeCell ref="C163:C164"/>
    <mergeCell ref="D163:H163"/>
    <mergeCell ref="J163:J164"/>
    <mergeCell ref="K163:K164"/>
    <mergeCell ref="A154:A161"/>
    <mergeCell ref="C154:C160"/>
    <mergeCell ref="D154:D155"/>
    <mergeCell ref="H154:H160"/>
    <mergeCell ref="I154:I160"/>
    <mergeCell ref="B154:B161"/>
    <mergeCell ref="B163:B164"/>
    <mergeCell ref="J143:J149"/>
    <mergeCell ref="K143:K149"/>
    <mergeCell ref="A152:A153"/>
    <mergeCell ref="C152:C153"/>
    <mergeCell ref="D152:H152"/>
    <mergeCell ref="J152:J153"/>
    <mergeCell ref="K152:K153"/>
    <mergeCell ref="A143:A150"/>
    <mergeCell ref="C143:C149"/>
    <mergeCell ref="D143:D144"/>
    <mergeCell ref="H143:H149"/>
    <mergeCell ref="I143:I149"/>
    <mergeCell ref="B143:B150"/>
    <mergeCell ref="B152:B153"/>
    <mergeCell ref="J132:J138"/>
    <mergeCell ref="K132:K138"/>
    <mergeCell ref="A141:A142"/>
    <mergeCell ref="C141:C142"/>
    <mergeCell ref="D141:H141"/>
    <mergeCell ref="J141:J142"/>
    <mergeCell ref="K141:K142"/>
    <mergeCell ref="A132:A139"/>
    <mergeCell ref="C132:C138"/>
    <mergeCell ref="D132:D133"/>
    <mergeCell ref="H132:H138"/>
    <mergeCell ref="I132:I138"/>
    <mergeCell ref="B132:B139"/>
    <mergeCell ref="B141:B142"/>
    <mergeCell ref="J121:J127"/>
    <mergeCell ref="K121:K127"/>
    <mergeCell ref="A121:A128"/>
    <mergeCell ref="C121:C127"/>
    <mergeCell ref="D121:D122"/>
    <mergeCell ref="H121:H127"/>
    <mergeCell ref="I121:I127"/>
    <mergeCell ref="B121:B128"/>
    <mergeCell ref="A119:A120"/>
    <mergeCell ref="C119:C120"/>
    <mergeCell ref="D119:H119"/>
    <mergeCell ref="J119:J120"/>
    <mergeCell ref="K119:K120"/>
    <mergeCell ref="B119:B120"/>
    <mergeCell ref="A108:A109"/>
    <mergeCell ref="C108:C109"/>
    <mergeCell ref="D108:H108"/>
    <mergeCell ref="J108:J109"/>
    <mergeCell ref="K108:K109"/>
    <mergeCell ref="J110:J116"/>
    <mergeCell ref="K110:K116"/>
    <mergeCell ref="A110:A117"/>
    <mergeCell ref="C110:C116"/>
    <mergeCell ref="D110:D111"/>
    <mergeCell ref="H110:H116"/>
    <mergeCell ref="I110:I116"/>
    <mergeCell ref="B110:B117"/>
    <mergeCell ref="B108:B109"/>
    <mergeCell ref="A97:A98"/>
    <mergeCell ref="C97:C98"/>
    <mergeCell ref="D97:H97"/>
    <mergeCell ref="J97:J98"/>
    <mergeCell ref="K97:K98"/>
    <mergeCell ref="A99:A106"/>
    <mergeCell ref="C99:C105"/>
    <mergeCell ref="D99:D100"/>
    <mergeCell ref="H99:H105"/>
    <mergeCell ref="I99:I105"/>
    <mergeCell ref="B97:B98"/>
    <mergeCell ref="J99:J105"/>
    <mergeCell ref="K99:K105"/>
    <mergeCell ref="B99:B106"/>
    <mergeCell ref="A86:A87"/>
    <mergeCell ref="C86:C87"/>
    <mergeCell ref="D86:H86"/>
    <mergeCell ref="J86:J87"/>
    <mergeCell ref="K86:K87"/>
    <mergeCell ref="C88:C94"/>
    <mergeCell ref="D88:D89"/>
    <mergeCell ref="H88:H94"/>
    <mergeCell ref="I88:I94"/>
    <mergeCell ref="J88:J94"/>
    <mergeCell ref="K88:K94"/>
    <mergeCell ref="A88:A95"/>
    <mergeCell ref="B88:B95"/>
    <mergeCell ref="B86:B87"/>
    <mergeCell ref="A75:A76"/>
    <mergeCell ref="A77:A84"/>
    <mergeCell ref="J77:J83"/>
    <mergeCell ref="K77:K83"/>
    <mergeCell ref="J75:J76"/>
    <mergeCell ref="K75:K76"/>
    <mergeCell ref="D77:D78"/>
    <mergeCell ref="H77:H83"/>
    <mergeCell ref="D75:H75"/>
    <mergeCell ref="I77:I83"/>
    <mergeCell ref="C77:C83"/>
    <mergeCell ref="C75:C76"/>
    <mergeCell ref="B5:G5"/>
    <mergeCell ref="B75:B76"/>
    <mergeCell ref="B77:B83"/>
    <mergeCell ref="A9:A10"/>
    <mergeCell ref="B9:B10"/>
    <mergeCell ref="K207:K208"/>
    <mergeCell ref="A209:A216"/>
    <mergeCell ref="C209:C215"/>
    <mergeCell ref="D209:D210"/>
    <mergeCell ref="H209:H215"/>
    <mergeCell ref="I209:I215"/>
    <mergeCell ref="J209:J215"/>
    <mergeCell ref="K209:K215"/>
    <mergeCell ref="A196:A197"/>
    <mergeCell ref="C196:C197"/>
    <mergeCell ref="D196:H196"/>
    <mergeCell ref="J196:J197"/>
    <mergeCell ref="K196:K197"/>
    <mergeCell ref="A198:A205"/>
    <mergeCell ref="C198:C204"/>
    <mergeCell ref="D198:D199"/>
    <mergeCell ref="H198:H204"/>
    <mergeCell ref="I198:I204"/>
    <mergeCell ref="J198:J204"/>
    <mergeCell ref="K198:K204"/>
    <mergeCell ref="B187:B194"/>
    <mergeCell ref="B198:B205"/>
    <mergeCell ref="B209:B216"/>
    <mergeCell ref="B196:B197"/>
    <mergeCell ref="B207:B208"/>
    <mergeCell ref="A207:A208"/>
    <mergeCell ref="C207:C208"/>
    <mergeCell ref="D207:H207"/>
    <mergeCell ref="J207:J208"/>
    <mergeCell ref="C9:C10"/>
    <mergeCell ref="D9:H9"/>
    <mergeCell ref="J9:J10"/>
    <mergeCell ref="K9:K10"/>
    <mergeCell ref="A11:A18"/>
    <mergeCell ref="B11:B17"/>
    <mergeCell ref="C11:C17"/>
    <mergeCell ref="D11:D12"/>
    <mergeCell ref="H11:H17"/>
    <mergeCell ref="I11:I17"/>
    <mergeCell ref="J11:J17"/>
    <mergeCell ref="K11:K17"/>
    <mergeCell ref="A20:A21"/>
    <mergeCell ref="B20:B21"/>
    <mergeCell ref="C20:C21"/>
    <mergeCell ref="D20:H20"/>
    <mergeCell ref="J20:J21"/>
    <mergeCell ref="K20:K21"/>
    <mergeCell ref="A22:A29"/>
    <mergeCell ref="B22:B28"/>
    <mergeCell ref="C22:C28"/>
    <mergeCell ref="D22:D23"/>
    <mergeCell ref="H22:H28"/>
    <mergeCell ref="I22:I28"/>
    <mergeCell ref="J22:J28"/>
    <mergeCell ref="K22:K28"/>
    <mergeCell ref="A31:A32"/>
    <mergeCell ref="B31:B32"/>
    <mergeCell ref="C31:C32"/>
    <mergeCell ref="D31:H31"/>
    <mergeCell ref="J31:J32"/>
    <mergeCell ref="K31:K32"/>
    <mergeCell ref="A33:A40"/>
    <mergeCell ref="B33:B39"/>
    <mergeCell ref="C33:C39"/>
    <mergeCell ref="D33:D34"/>
    <mergeCell ref="H33:H39"/>
    <mergeCell ref="I33:I39"/>
    <mergeCell ref="J33:J39"/>
    <mergeCell ref="K33:K39"/>
    <mergeCell ref="A42:A43"/>
    <mergeCell ref="B42:B43"/>
    <mergeCell ref="C42:C43"/>
    <mergeCell ref="D42:H42"/>
    <mergeCell ref="J42:J43"/>
    <mergeCell ref="K42:K43"/>
    <mergeCell ref="A44:A51"/>
    <mergeCell ref="B44:B50"/>
    <mergeCell ref="C44:C50"/>
    <mergeCell ref="D44:D45"/>
    <mergeCell ref="H44:H50"/>
    <mergeCell ref="I44:I50"/>
    <mergeCell ref="J44:J50"/>
    <mergeCell ref="K44:K50"/>
    <mergeCell ref="A53:A54"/>
    <mergeCell ref="B53:B54"/>
    <mergeCell ref="C53:C54"/>
    <mergeCell ref="D53:H53"/>
    <mergeCell ref="J53:J54"/>
    <mergeCell ref="K53:K54"/>
    <mergeCell ref="A55:A62"/>
    <mergeCell ref="B55:B61"/>
    <mergeCell ref="C55:C61"/>
    <mergeCell ref="D55:D56"/>
    <mergeCell ref="H55:H61"/>
    <mergeCell ref="I55:I61"/>
    <mergeCell ref="J55:J61"/>
    <mergeCell ref="K55:K61"/>
    <mergeCell ref="A64:A65"/>
    <mergeCell ref="B64:B65"/>
    <mergeCell ref="C64:C65"/>
    <mergeCell ref="D64:H64"/>
    <mergeCell ref="J64:J65"/>
    <mergeCell ref="K64:K65"/>
    <mergeCell ref="A66:A73"/>
    <mergeCell ref="B66:B72"/>
    <mergeCell ref="C66:C72"/>
    <mergeCell ref="D66:D67"/>
    <mergeCell ref="H66:H72"/>
    <mergeCell ref="I66:I72"/>
    <mergeCell ref="J66:J72"/>
    <mergeCell ref="K66:K72"/>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F77 F88 F99 F110 F121 F132 F143 F154 F165 F176 F187 F66 F198 F209 F11 F22 F33 F44 F55</xm:sqref>
        </x14:dataValidation>
        <x14:dataValidation type="list" allowBlank="1" showInputMessage="1" showErrorMessage="1">
          <x14:formula1>
            <xm:f>Hoja3!$A$155:$A$157</xm:f>
          </x14:formula1>
          <xm:sqref>F78 F89 F100 F111 F122 F133 F144 F155 F166 F177 F188 F67 F199 F210 F12 F23 F34 F45 F56</xm:sqref>
        </x14:dataValidation>
        <x14:dataValidation type="list" allowBlank="1" showInputMessage="1" showErrorMessage="1">
          <x14:formula1>
            <xm:f>Hoja3!$A$160:$A$162</xm:f>
          </x14:formula1>
          <xm:sqref>F79 F90 F101 F112 F123 F134 F145 F156 F167 F178 F189 F68 F200 F211 F13 F24 F35 F46 F57</xm:sqref>
        </x14:dataValidation>
        <x14:dataValidation type="list" allowBlank="1" showInputMessage="1" showErrorMessage="1">
          <x14:formula1>
            <xm:f>Hoja3!$A$165:$A$168</xm:f>
          </x14:formula1>
          <xm:sqref>F80 F91 F102 F113 F124 F135 F146 F157 F168 F179 F190 F69 F201 F212 F14 F25 F36 F47 F58</xm:sqref>
        </x14:dataValidation>
        <x14:dataValidation type="list" allowBlank="1" showInputMessage="1" showErrorMessage="1">
          <x14:formula1>
            <xm:f>Hoja3!$A$171:$A$173</xm:f>
          </x14:formula1>
          <xm:sqref>F81 F92 F103 F114 F125 F136 F147 F158 F169 F180 F191 F70 F202 F213 F15 F26 F37 F48 F59</xm:sqref>
        </x14:dataValidation>
        <x14:dataValidation type="list" allowBlank="1" showInputMessage="1" showErrorMessage="1">
          <x14:formula1>
            <xm:f>Hoja3!$A$176:$A$178</xm:f>
          </x14:formula1>
          <xm:sqref>F82 F93 F104 F115 F126 F137 F148 F159 F170 F181 F192 F71 F203 F214 F16 F27 F38 F49 F60</xm:sqref>
        </x14:dataValidation>
        <x14:dataValidation type="list" allowBlank="1" showInputMessage="1" showErrorMessage="1">
          <x14:formula1>
            <xm:f>Hoja3!$A$181:$A$184</xm:f>
          </x14:formula1>
          <xm:sqref>F83 F94 F105 F116 F127 F138 F149 F160 F171 F182 F193 F72 F204 F215 F17 F28 F39 F50 F61</xm:sqref>
        </x14:dataValidation>
        <x14:dataValidation type="list" allowBlank="1" showInputMessage="1" showErrorMessage="1">
          <x14:formula1>
            <xm:f>Hoja3!$A$187:$A$190</xm:f>
          </x14:formula1>
          <xm:sqref>I77:I83 I88:I94 I99:I105 I110:I116 I121:I127 I132:I138 I143:I149 I154:I160 I165:I171 I176:I182 I187:I193 I66:I72 I198:I204 I209:I215 I11:I17 I22:I28 I33:I39 I44:I50 I55:I61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5"/>
  <sheetViews>
    <sheetView zoomScale="70" zoomScaleNormal="70" workbookViewId="0">
      <selection activeCell="H9" sqref="H9:H10"/>
    </sheetView>
  </sheetViews>
  <sheetFormatPr baseColWidth="10" defaultColWidth="11.42578125" defaultRowHeight="14.25" x14ac:dyDescent="0.2"/>
  <cols>
    <col min="1" max="2" width="38.28515625" style="1" customWidth="1"/>
    <col min="3" max="3" width="68.7109375"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 x14ac:dyDescent="0.25">
      <c r="A1" s="600"/>
      <c r="B1" s="279" t="s">
        <v>0</v>
      </c>
      <c r="C1" s="280"/>
      <c r="D1" s="444"/>
      <c r="E1" s="385" t="s">
        <v>476</v>
      </c>
      <c r="F1" s="385"/>
      <c r="G1" s="385"/>
      <c r="H1" s="607"/>
    </row>
    <row r="2" spans="1:8" customFormat="1" ht="15" x14ac:dyDescent="0.25">
      <c r="A2" s="277"/>
      <c r="B2" s="598"/>
      <c r="C2" s="458"/>
      <c r="D2" s="459"/>
      <c r="E2" s="312" t="s">
        <v>2</v>
      </c>
      <c r="F2" s="312"/>
      <c r="G2" s="312"/>
      <c r="H2" s="591"/>
    </row>
    <row r="3" spans="1:8" customFormat="1" ht="15" x14ac:dyDescent="0.25">
      <c r="A3" s="277"/>
      <c r="B3" s="598" t="s">
        <v>238</v>
      </c>
      <c r="C3" s="458"/>
      <c r="D3" s="459"/>
      <c r="E3" s="312" t="s">
        <v>4</v>
      </c>
      <c r="F3" s="312"/>
      <c r="G3" s="312"/>
      <c r="H3" s="591"/>
    </row>
    <row r="4" spans="1:8" customFormat="1" ht="15.75" thickBot="1" x14ac:dyDescent="0.3">
      <c r="A4" s="278"/>
      <c r="B4" s="288"/>
      <c r="C4" s="289"/>
      <c r="D4" s="445"/>
      <c r="E4" s="606" t="s">
        <v>5</v>
      </c>
      <c r="F4" s="606"/>
      <c r="G4" s="606"/>
      <c r="H4" s="608"/>
    </row>
    <row r="5" spans="1:8" ht="15" thickBot="1" x14ac:dyDescent="0.25">
      <c r="C5" s="63"/>
      <c r="D5" s="63"/>
      <c r="E5" s="63"/>
      <c r="F5" s="63"/>
      <c r="G5" s="63"/>
    </row>
    <row r="6" spans="1:8" customFormat="1" ht="16.5" thickBot="1" x14ac:dyDescent="0.3">
      <c r="A6" s="138" t="s">
        <v>7</v>
      </c>
      <c r="B6" s="609" t="s">
        <v>284</v>
      </c>
      <c r="C6" s="610"/>
      <c r="D6" s="610"/>
      <c r="E6" s="610"/>
      <c r="F6" s="610"/>
      <c r="G6" s="610"/>
      <c r="H6" s="611"/>
    </row>
    <row r="7" spans="1:8" customFormat="1" ht="16.5" thickBot="1" x14ac:dyDescent="0.3">
      <c r="A7" s="31" t="s">
        <v>8</v>
      </c>
      <c r="B7" s="612" t="s">
        <v>459</v>
      </c>
      <c r="C7" s="613"/>
      <c r="D7" s="613"/>
      <c r="E7" s="613"/>
      <c r="F7" s="613"/>
      <c r="G7" s="613"/>
      <c r="H7" s="614"/>
    </row>
    <row r="8" spans="1:8" ht="15" thickBot="1" x14ac:dyDescent="0.25">
      <c r="C8" s="63"/>
      <c r="D8" s="63"/>
      <c r="E8" s="63"/>
      <c r="F8" s="63"/>
      <c r="G8" s="63"/>
    </row>
    <row r="9" spans="1:8" s="123" customFormat="1" ht="15" x14ac:dyDescent="0.25">
      <c r="A9" s="601" t="s">
        <v>93</v>
      </c>
      <c r="B9" s="601" t="s">
        <v>239</v>
      </c>
      <c r="C9" s="602" t="s">
        <v>214</v>
      </c>
      <c r="D9" s="602" t="s">
        <v>223</v>
      </c>
      <c r="E9" s="602" t="s">
        <v>240</v>
      </c>
      <c r="F9" s="615" t="s">
        <v>241</v>
      </c>
      <c r="G9" s="615"/>
      <c r="H9" s="616" t="s">
        <v>242</v>
      </c>
    </row>
    <row r="10" spans="1:8" s="124" customFormat="1" ht="15" x14ac:dyDescent="0.25">
      <c r="A10" s="601"/>
      <c r="B10" s="601"/>
      <c r="C10" s="602"/>
      <c r="D10" s="602"/>
      <c r="E10" s="602"/>
      <c r="F10" s="615"/>
      <c r="G10" s="615"/>
      <c r="H10" s="616"/>
    </row>
    <row r="11" spans="1:8" s="124" customFormat="1" ht="142.5" x14ac:dyDescent="0.25">
      <c r="A11" s="263" t="s">
        <v>480</v>
      </c>
      <c r="B11" s="192" t="s">
        <v>265</v>
      </c>
      <c r="C11" s="207" t="str">
        <f>+'CONTROLES Y EVALUACION'!C11</f>
        <v xml:space="preserve">El Director de Recursos Físicos anualmente dentro del plazo establecido por la Dirección de Presupuesto, con el propósito de formular el anteproyecto de presupuesto,  verifica la información de  los inventarios de bienes muebles, inmuebles, personal y ediles que suministran las Dependencias de Talento Humano y Almacén,  y establece el valor del presupuesto necesario la adquisición de las pólizas, incrementando el 10% al valor actual. En caso que el presupuesto asignado no sea suficiente, hacer una solicitud a la Secretaria Administrativa para que se gestione la incorporación o traslado de recursos. Las evidencias reposan en el PISAMI </v>
      </c>
      <c r="D11" s="214" t="str">
        <f>+'CONTROLES Y EVALUACION'!H11</f>
        <v>Fuerte</v>
      </c>
      <c r="E11" s="214" t="str">
        <f>+'CONTROLES Y EVALUACION'!I11</f>
        <v>Fuerte (Siempre se Ejecuta)</v>
      </c>
      <c r="F11" s="215" t="str">
        <f>+'CONTROLES Y EVALUACION'!J11</f>
        <v>Fuerte</v>
      </c>
      <c r="G11" s="139">
        <f>IF(F11="Fuerte",100,IF(F11="Moderado",50,IF(F11="Débil",0," ")))</f>
        <v>100</v>
      </c>
      <c r="H11" s="603" t="str">
        <f>IF(G14=100,"Fuerte",IF(AND(G14&gt;=50,G14&lt;=99),"Moderado",IF(AND(G14&gt;0,G14&lt;=49),"Débil"," ")))</f>
        <v>Fuerte</v>
      </c>
    </row>
    <row r="12" spans="1:8" s="124" customFormat="1" ht="156.75" x14ac:dyDescent="0.25">
      <c r="A12" s="264"/>
      <c r="B12" s="192" t="s">
        <v>275</v>
      </c>
      <c r="C12" s="207" t="str">
        <f>+'CONTROLES Y EVALUACION'!C22</f>
        <v>El Director de Recursos físicos anualmente y con cuatro meses de anticipación al vencimiento de las polízas,con el propósito de garantizar la adquisición de las pólizas dentro de términos establecidos,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y si la póliza está próxima a vencerse y el proceso contractual no se culminado, se procede a realizar una adición al contrato. Las evidencias reposan en PISAMI y en el expediente del proceso.</v>
      </c>
      <c r="D12" s="214" t="str">
        <f>+'CONTROLES Y EVALUACION'!H22</f>
        <v>Fuerte</v>
      </c>
      <c r="E12" s="214" t="str">
        <f>+'CONTROLES Y EVALUACION'!I22</f>
        <v>Fuerte (Siempre se Ejecuta)</v>
      </c>
      <c r="F12" s="215" t="str">
        <f>+'CONTROLES Y EVALUACION'!J22</f>
        <v>Fuerte</v>
      </c>
      <c r="G12" s="139">
        <f>IF(F12="Fuerte",100,IF(F12="Moderado",50,IF(F12="Débil",0," ")))</f>
        <v>100</v>
      </c>
      <c r="H12" s="604"/>
    </row>
    <row r="13" spans="1:8" s="124" customFormat="1" ht="142.5" x14ac:dyDescent="0.25">
      <c r="A13" s="265"/>
      <c r="B13" s="192" t="s">
        <v>329</v>
      </c>
      <c r="C13" s="207" t="str">
        <f>+'CONTROLES Y EVALUACION'!C33</f>
        <v>El Director del Grupo de Recursos Físicos anualmente, solicita a la Secretaría Administrativa la asignación del personal requerido indicando  cantidad, requisitos de estudio y experiencia, con el propósito de garantizar el normal desarrollo del proceso y cumplimiento de las metas, basándose en el plan de acción para la vigencia y en las necesidades identificadas durante el proceso. En caso de no ser asignado el personal necesario o este no cuente con la idoneidad, realizará nuevamente la solicitud a la Secretaría Administrativa. La evidencia de la solicitud es el memorando registrado en el PISAMI en el módulo de gestión documental</v>
      </c>
      <c r="D13" s="214" t="str">
        <f>+'CONTROLES Y EVALUACION'!H33</f>
        <v>Fuerte</v>
      </c>
      <c r="E13" s="214" t="str">
        <f>+'CONTROLES Y EVALUACION'!I33</f>
        <v>Fuerte (Siempre se Ejecuta)</v>
      </c>
      <c r="F13" s="215" t="str">
        <f>+'CONTROLES Y EVALUACION'!J33</f>
        <v>Fuerte</v>
      </c>
      <c r="G13" s="139">
        <f t="shared" ref="G13:G34" si="0">IF(F13="Fuerte",100,IF(F13="Moderado",50,IF(F13="Débil",0," ")))</f>
        <v>100</v>
      </c>
      <c r="H13" s="604"/>
    </row>
    <row r="14" spans="1:8" s="218" customFormat="1" ht="15" x14ac:dyDescent="0.25">
      <c r="A14" s="211"/>
      <c r="B14" s="216"/>
      <c r="C14" s="216"/>
      <c r="D14" s="209"/>
      <c r="E14" s="209"/>
      <c r="F14" s="210"/>
      <c r="G14" s="217">
        <f>AVERAGE(G11:G13)</f>
        <v>100</v>
      </c>
      <c r="H14" s="605"/>
    </row>
    <row r="15" spans="1:8" s="124" customFormat="1" ht="128.25" x14ac:dyDescent="0.25">
      <c r="A15" s="263" t="s">
        <v>323</v>
      </c>
      <c r="B15" s="192" t="s">
        <v>265</v>
      </c>
      <c r="C15" s="207" t="str">
        <f>+'CONTROLES Y EVALUACION'!C44</f>
        <v xml:space="preserve">El Director de Recursos Físicos anualmente dentro del plazo establecido por la Dirección de Presupuesto, con el propósito de formular el anteproyecto de presupuesto,   establece el valor del presupuesto necesario para el pago de los servicios públicos, vigilancia y aseo de la siguiente vigencia,  incrementando el 10% al valor actual. En caso que el presupuesto asignado sea insuficiente, hacer una solicitud a la Secretaria Administrativa para que se gestione la incorporación o traslado de recursos. Las evidencias reposan en el PISAMI </v>
      </c>
      <c r="D15" s="214" t="str">
        <f>+'CONTROLES Y EVALUACION'!H44</f>
        <v>Fuerte</v>
      </c>
      <c r="E15" s="214" t="str">
        <f>+'CONTROLES Y EVALUACION'!I44</f>
        <v>Moderado (Algunas veces se ejecuta)</v>
      </c>
      <c r="F15" s="215" t="str">
        <f>+'CONTROLES Y EVALUACION'!J44</f>
        <v>Moderado</v>
      </c>
      <c r="G15" s="139">
        <f t="shared" si="0"/>
        <v>50</v>
      </c>
      <c r="H15" s="603" t="str">
        <f>IF(G18=100,"Fuerte",IF(AND(G18&gt;=50,G18&lt;=99),"Moderado",IF(AND(G18&gt;0,G18&lt;=49),"Débil"," ")))</f>
        <v>Moderado</v>
      </c>
    </row>
    <row r="16" spans="1:8" s="124" customFormat="1" ht="128.25" x14ac:dyDescent="0.25">
      <c r="A16" s="264"/>
      <c r="B16" s="192" t="s">
        <v>275</v>
      </c>
      <c r="C16" s="207" t="str">
        <f>+'CONTROLES Y EVALUACION'!C55</f>
        <v>El Director de Recursos físicos anualmente y con cuatro meses de anticipación al vencimiento de los contratos de vigilancia y aseo, con el propósito de garantizar la continuidad de estos servicios,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Las evidencias reposan en PISAMI y en el expediente del proceso.</v>
      </c>
      <c r="D16" s="214" t="str">
        <f>+'CONTROLES Y EVALUACION'!H55</f>
        <v>Fuerte</v>
      </c>
      <c r="E16" s="214" t="str">
        <f>+'CONTROLES Y EVALUACION'!I55</f>
        <v>Moderado (Algunas veces se ejecuta)</v>
      </c>
      <c r="F16" s="215" t="str">
        <f>+'CONTROLES Y EVALUACION'!J55</f>
        <v>Moderado</v>
      </c>
      <c r="G16" s="139">
        <f t="shared" si="0"/>
        <v>50</v>
      </c>
      <c r="H16" s="604"/>
    </row>
    <row r="17" spans="1:8" s="124" customFormat="1" ht="99.75" x14ac:dyDescent="0.25">
      <c r="A17" s="265"/>
      <c r="B17" s="192" t="s">
        <v>334</v>
      </c>
      <c r="C17" s="207" t="str">
        <f>+'CONTROLES Y EVALUACION'!C66</f>
        <v xml:space="preserve">El Director de Recursos Físicos junto con el técnico del área, inmediatamente al recibido de las facturas de los servicios públicos, vigilancia y aseo, gestionan el pago de las cuentas. Al día siguiente del radicado de la cuenta verifican en el sistema de información PISAMI el estado del trámite de pago. Si aún no ha sido girada la cuenta, se establece comunicación con Central de Cuentas para que se tramite el pago. Las evidencias reposan en el sistema de información PISAMI. </v>
      </c>
      <c r="D17" s="214" t="str">
        <f>+'CONTROLES Y EVALUACION'!H66</f>
        <v>Fuerte</v>
      </c>
      <c r="E17" s="214" t="str">
        <f>+'CONTROLES Y EVALUACION'!I66</f>
        <v>Fuerte (Siempre se Ejecuta)</v>
      </c>
      <c r="F17" s="215" t="str">
        <f>+'CONTROLES Y EVALUACION'!J66</f>
        <v>Fuerte</v>
      </c>
      <c r="G17" s="139">
        <f t="shared" si="0"/>
        <v>100</v>
      </c>
      <c r="H17" s="604"/>
    </row>
    <row r="18" spans="1:8" s="218" customFormat="1" ht="15" x14ac:dyDescent="0.25">
      <c r="A18" s="211"/>
      <c r="B18" s="216"/>
      <c r="C18" s="216"/>
      <c r="D18" s="209"/>
      <c r="E18" s="209"/>
      <c r="F18" s="210"/>
      <c r="G18" s="221">
        <f>AVERAGE(G15:G17)</f>
        <v>66.666666666666671</v>
      </c>
      <c r="H18" s="605"/>
    </row>
    <row r="19" spans="1:8" s="124" customFormat="1" ht="171" x14ac:dyDescent="0.25">
      <c r="A19" s="263" t="s">
        <v>337</v>
      </c>
      <c r="B19" s="192" t="s">
        <v>472</v>
      </c>
      <c r="C19" s="207" t="str">
        <f>+'CONTROLES Y EVALUACION'!C77</f>
        <v>El Director de Recursos Físicos junto con el técnico del área, anualmente en el mes de enero, verifican las necesidades de mantenimiento eléctrico de las instalaciones de propiedad de la Alcaldía, extrayendo esta información del sistema de información PISAMI donde se encuentran registrados los requerimientos de las Dependencias, y de  la ejecución del plan de mantenimiento eléctrico de la vigencia anterior(archivo de Excel). El monitoreo al plan lo debe realizar cada cuatro meses dejando constancia de la ejecución en el archivo del cronograma de actividades de mantenimiento . En caso de incumplimiento de acciones programadas, establecer las causas y realizar las acciones para dar cumplimiento. Las evidencias reposan en el cronograma de actividades de mantenimiento</v>
      </c>
      <c r="D19" s="214" t="str">
        <f>+'CONTROLES Y EVALUACION'!H77</f>
        <v>Fuerte</v>
      </c>
      <c r="E19" s="214" t="str">
        <f>+'CONTROLES Y EVALUACION'!I77</f>
        <v>Moderado (Algunas veces se ejecuta)</v>
      </c>
      <c r="F19" s="214" t="str">
        <f>+'CONTROLES Y EVALUACION'!J77</f>
        <v>Moderado</v>
      </c>
      <c r="G19" s="139">
        <f t="shared" si="0"/>
        <v>50</v>
      </c>
      <c r="H19" s="603" t="str">
        <f>IF(G23=100,"Fuerte",IF(AND(G23&gt;=50,G23&lt;=99),"Moderado",IF(AND(G23&gt;0,G23&lt;=49),"Débil"," ")))</f>
        <v>Débil</v>
      </c>
    </row>
    <row r="20" spans="1:8" s="124" customFormat="1" ht="185.25" x14ac:dyDescent="0.25">
      <c r="A20" s="264"/>
      <c r="B20" s="192" t="s">
        <v>478</v>
      </c>
      <c r="C20" s="207" t="str">
        <f>+'CONTROLES Y EVALUACION'!C88</f>
        <v xml:space="preserve">Los Directores del Grupo de Recursos Físicos e Informática junto con los técnicos del área,  anualmente, al inicio de la vigencia, con el propósito de formular el plan anual de mantenimiento, verifican la información contenida en el software de soporte técnico y las solicitudes recibidas de las diferentes unidades administrativas, estableciendo las necesidades de mantenimiento preventivo y correctivo de los bienes muebles y recurso tecnológico, necesidades de materiales y repuestos. En caso de no contar con los elementos necesarios para el mantenimiento, notificará a la Secretaría Administrativa para que se asigne el presupuesto requerido o se aceleren los procesos contractuales necesarios para su adquisición oportuna. La evidencia de esta proceso reposa en el PISAMI en Gestión Documental y en el documento denominado Plan de Mantenimiento </v>
      </c>
      <c r="D20" s="214" t="str">
        <f>+'CONTROLES Y EVALUACION'!H88</f>
        <v>Fuerte</v>
      </c>
      <c r="E20" s="214" t="str">
        <f>+'CONTROLES Y EVALUACION'!I88</f>
        <v>Moderado (Algunas veces se ejecuta)</v>
      </c>
      <c r="F20" s="214" t="str">
        <f>+'CONTROLES Y EVALUACION'!J88</f>
        <v>Moderado</v>
      </c>
      <c r="G20" s="139">
        <f t="shared" si="0"/>
        <v>50</v>
      </c>
      <c r="H20" s="604"/>
    </row>
    <row r="21" spans="1:8" s="124" customFormat="1" ht="156.75" x14ac:dyDescent="0.25">
      <c r="A21" s="264"/>
      <c r="B21" s="192" t="s">
        <v>274</v>
      </c>
      <c r="C21" s="207" t="str">
        <f>+'CONTROLES Y EVALUACION'!C99</f>
        <v>El Director del Grupo de Informática, anualmente cuando se realice la evaluación al PIC, con el propósito de garantizar la apropiación de las políticas de seguridad de la información, verifica que en el Plan Institucional de Capacitación se incluyan los proyectos de aprendizaje relacionados con las temáticas del modelo de seguridad y privacidad de la información.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v>
      </c>
      <c r="D21" s="214" t="str">
        <f>+'CONTROLES Y EVALUACION'!H99</f>
        <v>Fuerte</v>
      </c>
      <c r="E21" s="214" t="str">
        <f>+'CONTROLES Y EVALUACION'!I99</f>
        <v>Débil (No se ejecuta)</v>
      </c>
      <c r="F21" s="214" t="str">
        <f>+'CONTROLES Y EVALUACION'!J99</f>
        <v>Débil</v>
      </c>
      <c r="G21" s="139">
        <f t="shared" si="0"/>
        <v>0</v>
      </c>
      <c r="H21" s="604"/>
    </row>
    <row r="22" spans="1:8" s="124" customFormat="1" ht="199.5" x14ac:dyDescent="0.25">
      <c r="A22" s="265"/>
      <c r="B22" s="192" t="s">
        <v>339</v>
      </c>
      <c r="C22" s="207" t="str">
        <f>+'CONTROLES Y EVALUACION'!C110</f>
        <v>El Director de Recursos Físicos cada vez que exista la necesidad de adecuar o arrendar espacios físicos para funcionamiento de dependencias de la Alcaldía de Ibagué, previamente a la toma de decisiones, revisa la capacidad de aforo del sitio, las instalaciones eléctricas y con la cooperación de la Dirección de informática verifica la capacidad técnica del sitio en cuanto a cableado estructurado y necesidad de puntos de red. Se analiza la cantidad de personal que laborará en el sitio, para establecer las necesidades de puntos de red y puntos eléctricos y los elementos necesarios para el normal funcionamiento y se hace una proyección de crecimiento. En caso que el crecimiento de personal supere el proyectado, se debe iniciar nuevamente la búsqueda del sitio con la capacidad suficiente. Las evidencias de estas actuaciones deben reposar en la definición de la necesidad y consignado como una obligación en los estudios previos.</v>
      </c>
      <c r="D22" s="214" t="str">
        <f>+'CONTROLES Y EVALUACION'!H110</f>
        <v>Fuerte</v>
      </c>
      <c r="E22" s="214" t="str">
        <f>+'CONTROLES Y EVALUACION'!I110</f>
        <v>Débil (No se ejecuta)</v>
      </c>
      <c r="F22" s="214" t="str">
        <f>+'CONTROLES Y EVALUACION'!J110</f>
        <v>Débil</v>
      </c>
      <c r="G22" s="139">
        <f t="shared" si="0"/>
        <v>0</v>
      </c>
      <c r="H22" s="604"/>
    </row>
    <row r="23" spans="1:8" s="218" customFormat="1" ht="15" x14ac:dyDescent="0.25">
      <c r="A23" s="211"/>
      <c r="B23" s="216"/>
      <c r="C23" s="216"/>
      <c r="D23" s="209"/>
      <c r="E23" s="209"/>
      <c r="F23" s="209"/>
      <c r="G23" s="221">
        <f>AVERAGE(G19:G22)</f>
        <v>25</v>
      </c>
      <c r="H23" s="605"/>
    </row>
    <row r="24" spans="1:8" s="124" customFormat="1" ht="156.75" x14ac:dyDescent="0.25">
      <c r="A24" s="263" t="s">
        <v>324</v>
      </c>
      <c r="B24" s="192" t="s">
        <v>469</v>
      </c>
      <c r="C24" s="207" t="str">
        <f>+'CONTROLES Y EVALUACION'!C121</f>
        <v>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las fichas técnicas  y el inventario del  recurso existente en la Entidad y el histórico de precios del mercado. En caso de observar que se va a adquirir algún elemento que no cumple con los parámetros técnicos establecidos, se debe notificar a la Secretaria ejecutora la inobservancia, y la decisión de no avalar  los estudios previos. Estos documentos deben reposar en el correo electrónico de la Dirección de Informática, y en el expediente del contrato</v>
      </c>
      <c r="D24" s="214" t="str">
        <f>+'CONTROLES Y EVALUACION'!H121</f>
        <v>Fuerte</v>
      </c>
      <c r="E24" s="214" t="str">
        <f>+'CONTROLES Y EVALUACION'!I121</f>
        <v>Fuerte (Siempre se Ejecuta)</v>
      </c>
      <c r="F24" s="214" t="str">
        <f>+'CONTROLES Y EVALUACION'!J121</f>
        <v>Fuerte</v>
      </c>
      <c r="G24" s="139">
        <f t="shared" si="0"/>
        <v>100</v>
      </c>
      <c r="H24" s="603" t="str">
        <f>IF(G28=100,"Fuerte",IF(AND(G28&gt;=50,G28&lt;=99),"Moderado",IF(AND(G28&gt;0,G28&lt;=49),"Débil"," ")))</f>
        <v>Fuerte</v>
      </c>
    </row>
    <row r="25" spans="1:8" s="124" customFormat="1" ht="171" x14ac:dyDescent="0.25">
      <c r="A25" s="264"/>
      <c r="B25" s="192" t="s">
        <v>465</v>
      </c>
      <c r="C25" s="207" t="str">
        <f>+'CONTROLES Y EVALUACION'!C132</f>
        <v>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v>
      </c>
      <c r="D25" s="214" t="str">
        <f>+'CONTROLES Y EVALUACION'!H132</f>
        <v>Fuerte</v>
      </c>
      <c r="E25" s="214" t="str">
        <f>+'CONTROLES Y EVALUACION'!I132</f>
        <v>Fuerte (Siempre se Ejecuta)</v>
      </c>
      <c r="F25" s="214" t="str">
        <f>+'CONTROLES Y EVALUACION'!J132</f>
        <v>Fuerte</v>
      </c>
      <c r="G25" s="139">
        <f t="shared" si="0"/>
        <v>100</v>
      </c>
      <c r="H25" s="604"/>
    </row>
    <row r="26" spans="1:8" s="124" customFormat="1" ht="171" x14ac:dyDescent="0.25">
      <c r="A26" s="264"/>
      <c r="B26" s="192" t="s">
        <v>289</v>
      </c>
      <c r="C26" s="207" t="str">
        <f>+'CONTROLES Y EVALUACION'!C143</f>
        <v>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precios del mercado o histórico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v>
      </c>
      <c r="D26" s="214" t="str">
        <f>+'CONTROLES Y EVALUACION'!H143</f>
        <v>Fuerte</v>
      </c>
      <c r="E26" s="214" t="str">
        <f>+'CONTROLES Y EVALUACION'!I143</f>
        <v>Fuerte (Siempre se Ejecuta)</v>
      </c>
      <c r="F26" s="214" t="str">
        <f>+'CONTROLES Y EVALUACION'!J143</f>
        <v>Fuerte</v>
      </c>
      <c r="G26" s="139">
        <f t="shared" si="0"/>
        <v>100</v>
      </c>
      <c r="H26" s="604"/>
    </row>
    <row r="27" spans="1:8" s="124" customFormat="1" ht="114" x14ac:dyDescent="0.25">
      <c r="A27" s="265"/>
      <c r="B27" s="192" t="s">
        <v>274</v>
      </c>
      <c r="C27" s="207" t="str">
        <f>+'CONTROLES Y EVALUACION'!C154</f>
        <v>El Director del Grupo de Contratación cada vez que se presente un proceso contractual de adquisición de recurso tecnológico, revisa que los estudios previos se encuentre avalados técnicamente  por la Dirección de Informática.  En caso de no contra con la aprobación del grupo de informática, procederá a devolver el proceso al ejecutor para que se de cumplimiento a la política de seguridad de la información. La evidencia del control reposa en los estudios previos y en el expediente del contrato.</v>
      </c>
      <c r="D27" s="214" t="str">
        <f>+'CONTROLES Y EVALUACION'!H154</f>
        <v>Fuerte</v>
      </c>
      <c r="E27" s="214" t="str">
        <f>+'CONTROLES Y EVALUACION'!I154</f>
        <v>Fuerte (Siempre se Ejecuta)</v>
      </c>
      <c r="F27" s="214" t="str">
        <f>+'CONTROLES Y EVALUACION'!J154</f>
        <v>Fuerte</v>
      </c>
      <c r="G27" s="139">
        <f t="shared" si="0"/>
        <v>100</v>
      </c>
      <c r="H27" s="604"/>
    </row>
    <row r="28" spans="1:8" s="218" customFormat="1" ht="15" x14ac:dyDescent="0.25">
      <c r="A28" s="219"/>
      <c r="B28" s="216"/>
      <c r="C28" s="216"/>
      <c r="D28" s="209"/>
      <c r="E28" s="209"/>
      <c r="F28" s="209"/>
      <c r="G28" s="221">
        <f>AVERAGE(G24:G27)</f>
        <v>100</v>
      </c>
      <c r="H28" s="605"/>
    </row>
    <row r="29" spans="1:8" s="124" customFormat="1" ht="128.25" x14ac:dyDescent="0.25">
      <c r="A29" s="266" t="s">
        <v>356</v>
      </c>
      <c r="B29" s="192" t="s">
        <v>288</v>
      </c>
      <c r="C29" s="207" t="str">
        <f>+'CONTROLES Y EVALUACION'!C165</f>
        <v>Los funcionarios de la Administración Municipal, en el momento en  que un superior jerárquico ordene entregar un bien a un contratista o tercero, verifica la tarjeta de responsabilidad con el propósito de establecer a nombre de quien está el bien, y procede a notificar al almacén central para el traslado  a nombre de quien da la instrucción o del personal de planta a quien se le va a entregar el bien. La información la puede verificar en el sistema de información de inventarios. Los soportes se pueden evidenciar en el sistema de información PISAMI y de Inventarios.</v>
      </c>
      <c r="D29" s="214" t="str">
        <f>+'CONTROLES Y EVALUACION'!H165</f>
        <v>Fuerte</v>
      </c>
      <c r="E29" s="214" t="str">
        <f>+'CONTROLES Y EVALUACION'!I165</f>
        <v>Moderado (Algunas veces se ejecuta)</v>
      </c>
      <c r="F29" s="214" t="str">
        <f>+'CONTROLES Y EVALUACION'!J165</f>
        <v>Moderado</v>
      </c>
      <c r="G29" s="139">
        <f t="shared" si="0"/>
        <v>50</v>
      </c>
      <c r="H29" s="603" t="str">
        <f>IF(G31=100,"Fuerte",IF(AND(G31&gt;=50,G31&lt;=99),"Moderado",IF(AND(G31&gt;0,G31&lt;=49),"Débil"," ")))</f>
        <v>Moderado</v>
      </c>
    </row>
    <row r="30" spans="1:8" s="124" customFormat="1" ht="256.5" x14ac:dyDescent="0.25">
      <c r="A30" s="266"/>
      <c r="B30" s="192" t="s">
        <v>463</v>
      </c>
      <c r="C30" s="207" t="str">
        <f>+'CONTROLES Y EVALUACION'!C176</f>
        <v>El personal de la Dirección de Contratación cada vez que revisen las minutas de los contratos, verifican que se encuentren obligaciones relacionadas con el cumplimiento de los valores y principios que se encuentran adoptados en el  código de integridad y buen gobierno. Cuando se detecte la ausencia de estas obligaciones en la minuta del contrato, se devuelve a la unidad Administrativa ejecutora para que se realice los ajustes respectivos. Se evidencia en la minuta del contrato.
Talento Humano cada vez que se realicen procesos de inducción y reinducción, debe incluir en la temática   el código de integridad y del buen gobierno, con el propósito de interiorizar los valores y principios establecidos por la Entidad, el cual se encuentra en el portal web y es enviado a los correos personales de todos los servidores públicos.   En caso de ausencia de los convocados, la Dirección de Talento Humano remite memorando reiterándoles el compromiso y les adjunta nuevamente el código del buen gobierno. Los soportes de las actuaciones de socialización del código de ética y buen gobierno reposan en PISAMI y correo institucional de talento humano.</v>
      </c>
      <c r="D30" s="214" t="str">
        <f>+'CONTROLES Y EVALUACION'!H176</f>
        <v>Fuerte</v>
      </c>
      <c r="E30" s="214" t="str">
        <f>+'CONTROLES Y EVALUACION'!I176</f>
        <v>Fuerte (Siempre se Ejecuta)</v>
      </c>
      <c r="F30" s="214" t="str">
        <f>+'CONTROLES Y EVALUACION'!J176</f>
        <v>Fuerte</v>
      </c>
      <c r="G30" s="139">
        <f t="shared" si="0"/>
        <v>100</v>
      </c>
      <c r="H30" s="604"/>
    </row>
    <row r="31" spans="1:8" s="218" customFormat="1" ht="15" x14ac:dyDescent="0.25">
      <c r="A31" s="220"/>
      <c r="B31" s="216"/>
      <c r="C31" s="216"/>
      <c r="D31" s="209"/>
      <c r="E31" s="209"/>
      <c r="F31" s="209"/>
      <c r="G31" s="221">
        <f>AVERAGE(G29:G30)</f>
        <v>75</v>
      </c>
      <c r="H31" s="605"/>
    </row>
    <row r="32" spans="1:8" s="124" customFormat="1" ht="114" x14ac:dyDescent="0.25">
      <c r="A32" s="263" t="s">
        <v>357</v>
      </c>
      <c r="B32" s="192" t="s">
        <v>289</v>
      </c>
      <c r="C32" s="207" t="str">
        <f>+'CONTROLES Y EVALUACION'!C187</f>
        <v>El personal de la Dirección de Contratación cada vez que revisen las minutas de los contratos, verifican que se encuentren obligaciones relacionadas con el cumplimiento de la política de confidencialidad , la cual se encuentra contenida en las políticas de seguridad de la información y política de tratamiento y protección de datos personales . Cuando se detecte la ausencia de estas obligaciones en la minuta del contrato, se devuelve a la unidad Administrativa ejecutora para que se realice los ajustes respectivos. Se evidencia en la minuta del contrato.</v>
      </c>
      <c r="D32" s="214" t="str">
        <f>+'CONTROLES Y EVALUACION'!H187</f>
        <v>Fuerte</v>
      </c>
      <c r="E32" s="214" t="str">
        <f>+'CONTROLES Y EVALUACION'!I187</f>
        <v>Fuerte (Siempre se Ejecuta)</v>
      </c>
      <c r="F32" s="214" t="str">
        <f>+'CONTROLES Y EVALUACION'!J187</f>
        <v>Fuerte</v>
      </c>
      <c r="G32" s="139">
        <f t="shared" si="0"/>
        <v>100</v>
      </c>
      <c r="H32" s="603" t="str">
        <f>IF(G35=100,"Fuerte",IF(AND(G35&gt;=50,G35&lt;=99),"Moderado",IF(AND(G35&gt;0,G35&lt;=49),"Débil"," ")))</f>
        <v>Fuerte</v>
      </c>
    </row>
    <row r="33" spans="1:8" s="124" customFormat="1" ht="99.75" x14ac:dyDescent="0.25">
      <c r="A33" s="264"/>
      <c r="B33" s="192" t="s">
        <v>274</v>
      </c>
      <c r="C33" s="207" t="str">
        <f>+'CONTROLES Y EVALUACION'!C198</f>
        <v>Los Administradores de los sistemas de información, trimestralmente verifican los privilegios de los usuarios autorizados, con el propósito de garantizar el cumplimiento de la política de seguridad de la información, relacionada con el control de accesos. Si se identifican usuarios no autorizados o con exceso de privilegios, se procede al bloqueo y retiro de permisos. Estas actuaciones quedan registradas en el log de auditoría y en informes.</v>
      </c>
      <c r="D33" s="214" t="str">
        <f>+'CONTROLES Y EVALUACION'!H198</f>
        <v>Fuerte</v>
      </c>
      <c r="E33" s="214" t="str">
        <f>+'CONTROLES Y EVALUACION'!I198</f>
        <v>Fuerte (Siempre se Ejecuta)</v>
      </c>
      <c r="F33" s="214" t="str">
        <f>+'CONTROLES Y EVALUACION'!J198</f>
        <v>Fuerte</v>
      </c>
      <c r="G33" s="139">
        <f t="shared" si="0"/>
        <v>100</v>
      </c>
      <c r="H33" s="604"/>
    </row>
    <row r="34" spans="1:8" s="124" customFormat="1" ht="256.5" x14ac:dyDescent="0.25">
      <c r="A34" s="265"/>
      <c r="B34" s="192" t="s">
        <v>463</v>
      </c>
      <c r="C34" s="207" t="str">
        <f>+'CONTROLES Y EVALUACION'!C209</f>
        <v>El personal de la Dirección de Contratación cada vez que revisen las minutas de los contratos, verifican que se encuentren obligaciones relacionadas con el cumplimiento de los valores y principios que se encuentran adoptados en el  código de integridad y buen gobierno. Cuando se detecte la ausencia de estas obligaciones en la minuta del contrato, se devuelve a la unidad Administrativa ejecutora para que se realice los ajustes respectivos. Se evidencia en la minuta del contrato.
Talento Humano cada vez que se realicen procesos de inducción y reinducción, debe incluir en la temática   el código de integridad y del buen gobierno, con el propósito de interiorizar los valores y principios establecidos por la Entidad, el cual se encuentra en el portal web y es enviado a los correos personales de todos los servidores públicos.   En caso de ausencia de los convocados, la Dirección de Talento Humano remite memorando reiterándoles el compromiso y les adjunta nuevamente el código del buen gobierno. Los soportes de las actuaciones de socialización del código de ética y buen gobierno reposan en PISAMI y correo institucional de talento humano.</v>
      </c>
      <c r="D34" s="214" t="str">
        <f>+'CONTROLES Y EVALUACION'!H209</f>
        <v>Fuerte</v>
      </c>
      <c r="E34" s="214" t="str">
        <f>+'CONTROLES Y EVALUACION'!I209</f>
        <v>Fuerte (Siempre se Ejecuta)</v>
      </c>
      <c r="F34" s="214" t="str">
        <f>+'CONTROLES Y EVALUACION'!J209</f>
        <v>Fuerte</v>
      </c>
      <c r="G34" s="139">
        <f t="shared" si="0"/>
        <v>100</v>
      </c>
      <c r="H34" s="604"/>
    </row>
    <row r="35" spans="1:8" s="218" customFormat="1" ht="15" x14ac:dyDescent="0.25">
      <c r="A35" s="217" t="s">
        <v>243</v>
      </c>
      <c r="B35" s="217"/>
      <c r="C35" s="217"/>
      <c r="D35" s="217"/>
      <c r="E35" s="217"/>
      <c r="F35" s="217"/>
      <c r="G35" s="221">
        <f>AVERAGE(G32:G34)</f>
        <v>100</v>
      </c>
      <c r="H35" s="605"/>
    </row>
  </sheetData>
  <mergeCells count="29">
    <mergeCell ref="H24:H28"/>
    <mergeCell ref="H29:H31"/>
    <mergeCell ref="H32:H35"/>
    <mergeCell ref="E3:G3"/>
    <mergeCell ref="E4:G4"/>
    <mergeCell ref="H1:H4"/>
    <mergeCell ref="B6:H6"/>
    <mergeCell ref="B7:H7"/>
    <mergeCell ref="E9:E10"/>
    <mergeCell ref="E1:G1"/>
    <mergeCell ref="E2:G2"/>
    <mergeCell ref="F9:G10"/>
    <mergeCell ref="H9:H10"/>
    <mergeCell ref="H11:H14"/>
    <mergeCell ref="H15:H18"/>
    <mergeCell ref="H19:H23"/>
    <mergeCell ref="A32:A34"/>
    <mergeCell ref="A1:A4"/>
    <mergeCell ref="B9:B10"/>
    <mergeCell ref="D9:D10"/>
    <mergeCell ref="B1:D2"/>
    <mergeCell ref="B3:D4"/>
    <mergeCell ref="A9:A10"/>
    <mergeCell ref="C9:C10"/>
    <mergeCell ref="A11:A13"/>
    <mergeCell ref="A15:A17"/>
    <mergeCell ref="A19:A22"/>
    <mergeCell ref="A24:A27"/>
    <mergeCell ref="A29:A30"/>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72"/>
      <c r="B1" s="268" t="s">
        <v>14</v>
      </c>
      <c r="C1" s="269"/>
      <c r="D1" s="3" t="s">
        <v>15</v>
      </c>
      <c r="E1" s="275"/>
    </row>
    <row r="2" spans="1:5" ht="15" customHeight="1" x14ac:dyDescent="0.25">
      <c r="A2" s="272"/>
      <c r="B2" s="270"/>
      <c r="C2" s="271"/>
      <c r="D2" s="3" t="s">
        <v>2</v>
      </c>
      <c r="E2" s="275"/>
    </row>
    <row r="3" spans="1:5" ht="30" customHeight="1" x14ac:dyDescent="0.25">
      <c r="A3" s="272"/>
      <c r="B3" s="268" t="s">
        <v>16</v>
      </c>
      <c r="C3" s="269"/>
      <c r="D3" s="3" t="s">
        <v>17</v>
      </c>
      <c r="E3" s="275"/>
    </row>
    <row r="4" spans="1:5" ht="15" customHeight="1" x14ac:dyDescent="0.25">
      <c r="A4" s="272"/>
      <c r="B4" s="270"/>
      <c r="C4" s="271"/>
      <c r="D4" s="3" t="s">
        <v>5</v>
      </c>
      <c r="E4" s="275"/>
    </row>
    <row r="5" spans="1:5" ht="15.75" thickBot="1" x14ac:dyDescent="0.3"/>
    <row r="6" spans="1:5" x14ac:dyDescent="0.25">
      <c r="A6" s="273" t="s">
        <v>18</v>
      </c>
      <c r="B6" s="274"/>
      <c r="C6" s="274"/>
      <c r="D6" s="274"/>
      <c r="E6" s="274"/>
    </row>
    <row r="7" spans="1:5" ht="30.75" thickBot="1" x14ac:dyDescent="0.3">
      <c r="A7" s="4" t="s">
        <v>19</v>
      </c>
      <c r="B7" s="5" t="s">
        <v>20</v>
      </c>
      <c r="C7" s="5" t="s">
        <v>21</v>
      </c>
      <c r="D7" s="10" t="s">
        <v>22</v>
      </c>
      <c r="E7" s="5" t="s">
        <v>23</v>
      </c>
    </row>
    <row r="8" spans="1:5" ht="45" x14ac:dyDescent="0.25">
      <c r="A8" s="12" t="s">
        <v>24</v>
      </c>
      <c r="B8" s="6" t="s">
        <v>25</v>
      </c>
      <c r="C8" s="6" t="s">
        <v>25</v>
      </c>
      <c r="D8" s="6" t="s">
        <v>25</v>
      </c>
      <c r="E8" s="7" t="s">
        <v>25</v>
      </c>
    </row>
    <row r="9" spans="1:5" ht="39" x14ac:dyDescent="0.25">
      <c r="A9" s="13" t="s">
        <v>26</v>
      </c>
      <c r="B9" s="8" t="s">
        <v>25</v>
      </c>
      <c r="C9" s="8" t="s">
        <v>25</v>
      </c>
      <c r="D9" s="8" t="s">
        <v>25</v>
      </c>
      <c r="E9" s="9" t="s">
        <v>25</v>
      </c>
    </row>
    <row r="10" spans="1:5" ht="30" x14ac:dyDescent="0.25">
      <c r="A10" s="11" t="s">
        <v>27</v>
      </c>
      <c r="B10" s="8" t="s">
        <v>25</v>
      </c>
      <c r="C10" s="8" t="s">
        <v>25</v>
      </c>
      <c r="D10" s="8" t="s">
        <v>25</v>
      </c>
      <c r="E10" s="9" t="s">
        <v>25</v>
      </c>
    </row>
    <row r="11" spans="1:5" ht="39" x14ac:dyDescent="0.25">
      <c r="A11" s="13" t="s">
        <v>28</v>
      </c>
      <c r="B11" s="8" t="s">
        <v>25</v>
      </c>
      <c r="C11" s="8" t="s">
        <v>25</v>
      </c>
      <c r="D11" s="8" t="s">
        <v>25</v>
      </c>
      <c r="E11" s="9" t="s">
        <v>25</v>
      </c>
    </row>
    <row r="12" spans="1:5" ht="51.75" x14ac:dyDescent="0.25">
      <c r="A12" s="13" t="s">
        <v>29</v>
      </c>
      <c r="B12" s="14" t="s">
        <v>25</v>
      </c>
      <c r="C12" s="14" t="s">
        <v>25</v>
      </c>
      <c r="D12" s="14" t="s">
        <v>25</v>
      </c>
      <c r="E12" s="15"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tabSelected="1" topLeftCell="A7" zoomScale="80" zoomScaleNormal="80" workbookViewId="0">
      <selection sqref="A1:A4"/>
    </sheetView>
  </sheetViews>
  <sheetFormatPr baseColWidth="10" defaultColWidth="11.42578125" defaultRowHeight="12.75" x14ac:dyDescent="0.2"/>
  <cols>
    <col min="1" max="1" width="28.140625" style="54" customWidth="1"/>
    <col min="2" max="3" width="18.5703125" style="54" customWidth="1"/>
    <col min="4" max="4" width="27.5703125" style="56" customWidth="1"/>
    <col min="5" max="5" width="13.7109375" style="54" customWidth="1"/>
    <col min="6" max="6" width="15" style="54" customWidth="1"/>
    <col min="7" max="7" width="17.28515625" style="54" customWidth="1"/>
    <col min="8" max="8" width="18" style="54" customWidth="1"/>
    <col min="9" max="9" width="31.28515625" style="54" customWidth="1"/>
    <col min="10" max="10" width="16.140625" style="54" customWidth="1"/>
    <col min="11" max="12" width="13.140625" style="54" customWidth="1"/>
    <col min="13" max="13" width="22.5703125" style="54" customWidth="1"/>
    <col min="14" max="16384" width="11.42578125" style="54"/>
  </cols>
  <sheetData>
    <row r="1" spans="1:13" ht="15.75" customHeight="1" x14ac:dyDescent="0.2">
      <c r="A1" s="643"/>
      <c r="B1" s="644" t="s">
        <v>244</v>
      </c>
      <c r="C1" s="644"/>
      <c r="D1" s="644"/>
      <c r="E1" s="644"/>
      <c r="F1" s="644"/>
      <c r="G1" s="644"/>
      <c r="H1" s="644"/>
      <c r="I1" s="644"/>
      <c r="J1" s="479" t="s">
        <v>476</v>
      </c>
      <c r="K1" s="479"/>
      <c r="L1" s="479"/>
      <c r="M1" s="645"/>
    </row>
    <row r="2" spans="1:13" ht="15.75" customHeight="1" x14ac:dyDescent="0.2">
      <c r="A2" s="630"/>
      <c r="B2" s="631"/>
      <c r="C2" s="631"/>
      <c r="D2" s="631"/>
      <c r="E2" s="631"/>
      <c r="F2" s="631"/>
      <c r="G2" s="631"/>
      <c r="H2" s="631"/>
      <c r="I2" s="631"/>
      <c r="J2" s="480" t="s">
        <v>30</v>
      </c>
      <c r="K2" s="480"/>
      <c r="L2" s="480"/>
      <c r="M2" s="646"/>
    </row>
    <row r="3" spans="1:13" ht="15.75" customHeight="1" x14ac:dyDescent="0.2">
      <c r="A3" s="630"/>
      <c r="B3" s="631" t="s">
        <v>245</v>
      </c>
      <c r="C3" s="631"/>
      <c r="D3" s="631"/>
      <c r="E3" s="631"/>
      <c r="F3" s="631"/>
      <c r="G3" s="631"/>
      <c r="H3" s="631"/>
      <c r="I3" s="631"/>
      <c r="J3" s="480" t="s">
        <v>92</v>
      </c>
      <c r="K3" s="480"/>
      <c r="L3" s="480"/>
      <c r="M3" s="646"/>
    </row>
    <row r="4" spans="1:13" ht="15.75" customHeight="1" x14ac:dyDescent="0.2">
      <c r="A4" s="630"/>
      <c r="B4" s="631"/>
      <c r="C4" s="631"/>
      <c r="D4" s="631"/>
      <c r="E4" s="631"/>
      <c r="F4" s="631"/>
      <c r="G4" s="631"/>
      <c r="H4" s="631"/>
      <c r="I4" s="631"/>
      <c r="J4" s="480" t="s">
        <v>5</v>
      </c>
      <c r="K4" s="480"/>
      <c r="L4" s="480"/>
      <c r="M4" s="646"/>
    </row>
    <row r="5" spans="1:13" ht="15" customHeight="1" x14ac:dyDescent="0.2">
      <c r="A5" s="630"/>
      <c r="B5" s="631"/>
      <c r="C5" s="631"/>
      <c r="D5" s="631"/>
      <c r="E5" s="631"/>
      <c r="F5" s="631"/>
      <c r="G5" s="95"/>
      <c r="H5" s="95"/>
      <c r="I5" s="95"/>
      <c r="J5" s="95"/>
      <c r="K5" s="95"/>
      <c r="L5" s="95"/>
      <c r="M5" s="96"/>
    </row>
    <row r="6" spans="1:13" s="55" customFormat="1" ht="15.75" customHeight="1" x14ac:dyDescent="0.2">
      <c r="A6" s="135" t="s">
        <v>246</v>
      </c>
      <c r="B6" s="632" t="s">
        <v>376</v>
      </c>
      <c r="C6" s="632"/>
      <c r="D6" s="632"/>
      <c r="E6" s="632"/>
      <c r="F6" s="632"/>
      <c r="G6" s="632"/>
      <c r="H6" s="632"/>
      <c r="I6" s="632"/>
      <c r="J6" s="632"/>
      <c r="K6" s="632"/>
      <c r="L6" s="632"/>
      <c r="M6" s="633"/>
    </row>
    <row r="7" spans="1:13" s="55" customFormat="1" ht="45.75" customHeight="1" x14ac:dyDescent="0.2">
      <c r="A7" s="135" t="s">
        <v>247</v>
      </c>
      <c r="B7" s="480" t="s">
        <v>375</v>
      </c>
      <c r="C7" s="480"/>
      <c r="D7" s="480"/>
      <c r="E7" s="480"/>
      <c r="F7" s="480"/>
      <c r="G7" s="480"/>
      <c r="H7" s="480"/>
      <c r="I7" s="480"/>
      <c r="J7" s="480"/>
      <c r="K7" s="480"/>
      <c r="L7" s="480"/>
      <c r="M7" s="634"/>
    </row>
    <row r="8" spans="1:13" s="55" customFormat="1" ht="15" customHeight="1" x14ac:dyDescent="0.2">
      <c r="A8" s="635"/>
      <c r="B8" s="636"/>
      <c r="C8" s="636"/>
      <c r="D8" s="636"/>
      <c r="E8" s="636"/>
      <c r="F8" s="636"/>
      <c r="G8" s="134"/>
      <c r="H8" s="134"/>
      <c r="I8" s="134"/>
      <c r="J8" s="134"/>
      <c r="K8" s="134"/>
      <c r="L8" s="134"/>
      <c r="M8" s="136"/>
    </row>
    <row r="9" spans="1:13" s="133" customFormat="1" ht="40.5" customHeight="1" x14ac:dyDescent="0.2">
      <c r="A9" s="131" t="s">
        <v>248</v>
      </c>
      <c r="B9" s="132" t="s">
        <v>249</v>
      </c>
      <c r="C9" s="132" t="s">
        <v>79</v>
      </c>
      <c r="D9" s="132" t="s">
        <v>10</v>
      </c>
      <c r="E9" s="71" t="s">
        <v>250</v>
      </c>
      <c r="F9" s="71" t="s">
        <v>251</v>
      </c>
      <c r="G9" s="71" t="s">
        <v>252</v>
      </c>
      <c r="H9" s="71" t="s">
        <v>253</v>
      </c>
      <c r="I9" s="71" t="s">
        <v>254</v>
      </c>
      <c r="J9" s="70" t="s">
        <v>255</v>
      </c>
      <c r="K9" s="70" t="s">
        <v>256</v>
      </c>
      <c r="L9" s="70" t="s">
        <v>257</v>
      </c>
      <c r="M9" s="137" t="s">
        <v>258</v>
      </c>
    </row>
    <row r="10" spans="1:13" s="232" customFormat="1" ht="108.75" customHeight="1" x14ac:dyDescent="0.25">
      <c r="A10" s="639" t="s">
        <v>402</v>
      </c>
      <c r="B10" s="637" t="str">
        <f>+(PROBABILIDAD!A11)</f>
        <v xml:space="preserve">Suspensión del aseguramiento de los empleados y  los bienes  de la Alcaldía </v>
      </c>
      <c r="C10" s="638" t="str">
        <f>+'IDENTIFICACION(GyC)'!J10:J12</f>
        <v>GESTION</v>
      </c>
      <c r="D10" s="213" t="str">
        <f>+(DESCRIPCION!D10)</f>
        <v>Falta de Presupuesto para cumplir con el correcto funcionamiento de los procesos de la entidad y metas del plan de desarrollo</v>
      </c>
      <c r="E10" s="638" t="s">
        <v>138</v>
      </c>
      <c r="F10" s="638" t="s">
        <v>141</v>
      </c>
      <c r="G10" s="637" t="s">
        <v>397</v>
      </c>
      <c r="H10" s="620" t="s">
        <v>260</v>
      </c>
      <c r="I10" s="213" t="s">
        <v>399</v>
      </c>
      <c r="J10" s="231" t="s">
        <v>421</v>
      </c>
      <c r="K10" s="208" t="s">
        <v>433</v>
      </c>
      <c r="L10" s="208" t="s">
        <v>439</v>
      </c>
      <c r="M10" s="647" t="s">
        <v>504</v>
      </c>
    </row>
    <row r="11" spans="1:13" s="232" customFormat="1" ht="78.75" customHeight="1" x14ac:dyDescent="0.25">
      <c r="A11" s="640"/>
      <c r="B11" s="637"/>
      <c r="C11" s="638"/>
      <c r="D11" s="213" t="str">
        <f>+(DESCRIPCION!D11)</f>
        <v>Proceso contractual (demora en los tiempo de respuesta)</v>
      </c>
      <c r="E11" s="638"/>
      <c r="F11" s="638"/>
      <c r="G11" s="637"/>
      <c r="H11" s="621"/>
      <c r="I11" s="213" t="s">
        <v>401</v>
      </c>
      <c r="J11" s="231" t="s">
        <v>424</v>
      </c>
      <c r="K11" s="225" t="s">
        <v>433</v>
      </c>
      <c r="L11" s="225" t="s">
        <v>439</v>
      </c>
      <c r="M11" s="648"/>
    </row>
    <row r="12" spans="1:13" s="232" customFormat="1" ht="78.75" customHeight="1" x14ac:dyDescent="0.25">
      <c r="A12" s="640"/>
      <c r="B12" s="637"/>
      <c r="C12" s="638"/>
      <c r="D12" s="213" t="str">
        <f>+(DESCRIPCION!D12)</f>
        <v>Personal de planta insuficiente o sin las competencias necesarias para el proceso</v>
      </c>
      <c r="E12" s="638"/>
      <c r="F12" s="638"/>
      <c r="G12" s="637"/>
      <c r="H12" s="622"/>
      <c r="I12" s="213" t="s">
        <v>505</v>
      </c>
      <c r="J12" s="231" t="s">
        <v>425</v>
      </c>
      <c r="K12" s="225" t="s">
        <v>433</v>
      </c>
      <c r="L12" s="225" t="s">
        <v>439</v>
      </c>
      <c r="M12" s="648"/>
    </row>
    <row r="13" spans="1:13" s="232" customFormat="1" ht="57.75" customHeight="1" x14ac:dyDescent="0.25">
      <c r="A13" s="640"/>
      <c r="B13" s="637"/>
      <c r="C13" s="638"/>
      <c r="D13" s="235"/>
      <c r="E13" s="638"/>
      <c r="F13" s="638"/>
      <c r="G13" s="637"/>
      <c r="H13" s="236" t="s">
        <v>442</v>
      </c>
      <c r="I13" s="213" t="s">
        <v>446</v>
      </c>
      <c r="J13" s="231" t="s">
        <v>449</v>
      </c>
      <c r="K13" s="225" t="s">
        <v>433</v>
      </c>
      <c r="L13" s="225" t="s">
        <v>439</v>
      </c>
      <c r="M13" s="649"/>
    </row>
    <row r="14" spans="1:13" s="232" customFormat="1" ht="112.5" customHeight="1" x14ac:dyDescent="0.25">
      <c r="A14" s="640"/>
      <c r="B14" s="394" t="str">
        <f>+(PROBABILIDAD!A12)</f>
        <v>Suspensión de los servicios de vigilancia, aseo y públicos</v>
      </c>
      <c r="C14" s="394" t="s">
        <v>450</v>
      </c>
      <c r="D14" s="213" t="str">
        <f>+(DESCRIPCION!D13)</f>
        <v>Falta de Presupuesto para cumplir con el correcto funcionamiento de los procesos de la entidad y metas del plan de desarrollo</v>
      </c>
      <c r="E14" s="394" t="s">
        <v>134</v>
      </c>
      <c r="F14" s="394" t="s">
        <v>140</v>
      </c>
      <c r="G14" s="394" t="s">
        <v>374</v>
      </c>
      <c r="H14" s="617" t="s">
        <v>260</v>
      </c>
      <c r="I14" s="213" t="s">
        <v>399</v>
      </c>
      <c r="J14" s="231" t="s">
        <v>421</v>
      </c>
      <c r="K14" s="225" t="s">
        <v>433</v>
      </c>
      <c r="L14" s="225" t="s">
        <v>439</v>
      </c>
      <c r="M14" s="647" t="s">
        <v>506</v>
      </c>
    </row>
    <row r="15" spans="1:13" s="232" customFormat="1" ht="81" customHeight="1" x14ac:dyDescent="0.25">
      <c r="A15" s="640"/>
      <c r="B15" s="395"/>
      <c r="C15" s="395"/>
      <c r="D15" s="213" t="str">
        <f>+(DESCRIPCION!D14)</f>
        <v>Proceso contractual (demora en los tiempo de respuesta)</v>
      </c>
      <c r="E15" s="395"/>
      <c r="F15" s="395"/>
      <c r="G15" s="395"/>
      <c r="H15" s="618"/>
      <c r="I15" s="208" t="s">
        <v>401</v>
      </c>
      <c r="J15" s="231" t="s">
        <v>424</v>
      </c>
      <c r="K15" s="208" t="s">
        <v>433</v>
      </c>
      <c r="L15" s="225" t="s">
        <v>439</v>
      </c>
      <c r="M15" s="648"/>
    </row>
    <row r="16" spans="1:13" s="232" customFormat="1" ht="75.75" customHeight="1" x14ac:dyDescent="0.25">
      <c r="A16" s="640"/>
      <c r="B16" s="395"/>
      <c r="C16" s="395"/>
      <c r="D16" s="213" t="str">
        <f>+(DESCRIPCION!D15)</f>
        <v>Demora en los pagos de las cuentas</v>
      </c>
      <c r="E16" s="395"/>
      <c r="F16" s="395"/>
      <c r="G16" s="395"/>
      <c r="H16" s="619"/>
      <c r="I16" s="213" t="s">
        <v>404</v>
      </c>
      <c r="J16" s="231" t="s">
        <v>422</v>
      </c>
      <c r="K16" s="225" t="s">
        <v>433</v>
      </c>
      <c r="L16" s="225" t="s">
        <v>439</v>
      </c>
      <c r="M16" s="648"/>
    </row>
    <row r="17" spans="1:13" s="232" customFormat="1" ht="59.25" customHeight="1" x14ac:dyDescent="0.25">
      <c r="A17" s="640"/>
      <c r="B17" s="396"/>
      <c r="C17" s="396"/>
      <c r="D17" s="213"/>
      <c r="E17" s="396"/>
      <c r="F17" s="396"/>
      <c r="G17" s="396"/>
      <c r="H17" s="236" t="s">
        <v>442</v>
      </c>
      <c r="I17" s="213" t="s">
        <v>445</v>
      </c>
      <c r="J17" s="231" t="s">
        <v>422</v>
      </c>
      <c r="K17" s="225" t="s">
        <v>433</v>
      </c>
      <c r="L17" s="225" t="s">
        <v>439</v>
      </c>
      <c r="M17" s="649"/>
    </row>
    <row r="18" spans="1:13" s="232" customFormat="1" ht="78" customHeight="1" x14ac:dyDescent="0.25">
      <c r="A18" s="640"/>
      <c r="B18" s="394" t="str">
        <f>+(PROBABILIDAD!A13)</f>
        <v>Perdida o daño de los bienes y recurso tecnológico</v>
      </c>
      <c r="C18" s="627" t="s">
        <v>450</v>
      </c>
      <c r="D18" s="208" t="str">
        <f>+(DESCRIPCION!D16)</f>
        <v xml:space="preserve">Fallas de fluido eléctrico, Deficiencia instalaciones eléctricas           </v>
      </c>
      <c r="E18" s="623" t="str">
        <f>+(PROBABILIDAD!T13)</f>
        <v>Probable</v>
      </c>
      <c r="F18" s="623" t="s">
        <v>141</v>
      </c>
      <c r="G18" s="623" t="s">
        <v>374</v>
      </c>
      <c r="H18" s="620" t="s">
        <v>260</v>
      </c>
      <c r="I18" s="213" t="s">
        <v>406</v>
      </c>
      <c r="J18" s="231" t="s">
        <v>423</v>
      </c>
      <c r="K18" s="225" t="s">
        <v>433</v>
      </c>
      <c r="L18" s="225" t="s">
        <v>439</v>
      </c>
      <c r="M18" s="647" t="s">
        <v>440</v>
      </c>
    </row>
    <row r="19" spans="1:13" s="232" customFormat="1" ht="93.75" customHeight="1" x14ac:dyDescent="0.25">
      <c r="A19" s="640"/>
      <c r="B19" s="395"/>
      <c r="C19" s="628"/>
      <c r="D19" s="208" t="str">
        <f>+(DESCRIPCION!D17)</f>
        <v>Falta de mantenimiento preventivo y correctivo de la red eléctrica, planta física, equipos de cómputo, ingreso de aguas lluvias y roedores</v>
      </c>
      <c r="E19" s="624"/>
      <c r="F19" s="624"/>
      <c r="G19" s="624"/>
      <c r="H19" s="621"/>
      <c r="I19" s="213" t="s">
        <v>507</v>
      </c>
      <c r="J19" s="231" t="s">
        <v>508</v>
      </c>
      <c r="K19" s="225" t="s">
        <v>433</v>
      </c>
      <c r="L19" s="225" t="s">
        <v>439</v>
      </c>
      <c r="M19" s="648"/>
    </row>
    <row r="20" spans="1:13" s="232" customFormat="1" ht="87" customHeight="1" x14ac:dyDescent="0.25">
      <c r="A20" s="640"/>
      <c r="B20" s="395"/>
      <c r="C20" s="628"/>
      <c r="D20" s="208" t="str">
        <f>+(DESCRIPCION!D18)</f>
        <v>El personal no tiene apropiadas las políticas de seguridad física y tecnológica</v>
      </c>
      <c r="E20" s="624"/>
      <c r="F20" s="624"/>
      <c r="G20" s="624"/>
      <c r="H20" s="621"/>
      <c r="I20" s="213" t="s">
        <v>407</v>
      </c>
      <c r="J20" s="231" t="s">
        <v>426</v>
      </c>
      <c r="K20" s="208" t="s">
        <v>435</v>
      </c>
      <c r="L20" s="225" t="s">
        <v>439</v>
      </c>
      <c r="M20" s="648"/>
    </row>
    <row r="21" spans="1:13" s="232" customFormat="1" ht="126" customHeight="1" x14ac:dyDescent="0.25">
      <c r="A21" s="640"/>
      <c r="B21" s="395"/>
      <c r="C21" s="628"/>
      <c r="D21" s="208" t="str">
        <f>+(DESCRIPCION!D19)</f>
        <v xml:space="preserve">Desbordamiento de la capacidad física de las instalaciones de propiedad de la Alcaldía </v>
      </c>
      <c r="E21" s="624"/>
      <c r="F21" s="624"/>
      <c r="G21" s="624"/>
      <c r="H21" s="622"/>
      <c r="I21" s="213" t="s">
        <v>509</v>
      </c>
      <c r="J21" s="231" t="s">
        <v>427</v>
      </c>
      <c r="K21" s="208" t="s">
        <v>396</v>
      </c>
      <c r="L21" s="225" t="s">
        <v>439</v>
      </c>
      <c r="M21" s="648"/>
    </row>
    <row r="22" spans="1:13" s="232" customFormat="1" ht="100.5" customHeight="1" x14ac:dyDescent="0.25">
      <c r="A22" s="640"/>
      <c r="B22" s="396"/>
      <c r="C22" s="629"/>
      <c r="D22" s="225"/>
      <c r="E22" s="625"/>
      <c r="F22" s="625"/>
      <c r="G22" s="625"/>
      <c r="H22" s="236" t="s">
        <v>442</v>
      </c>
      <c r="I22" s="234" t="s">
        <v>453</v>
      </c>
      <c r="J22" s="231" t="s">
        <v>510</v>
      </c>
      <c r="K22" s="225" t="s">
        <v>434</v>
      </c>
      <c r="L22" s="225" t="s">
        <v>439</v>
      </c>
      <c r="M22" s="649"/>
    </row>
    <row r="23" spans="1:13" s="232" customFormat="1" ht="102.75" customHeight="1" x14ac:dyDescent="0.25">
      <c r="A23" s="640"/>
      <c r="B23" s="394" t="str">
        <f>+(PROBABILIDAD!A14)</f>
        <v>Adquisición de tecnología de información no acorde con la necesidad</v>
      </c>
      <c r="C23" s="394" t="s">
        <v>450</v>
      </c>
      <c r="D23" s="208" t="str">
        <f>+(DESCRIPCION!D20)</f>
        <v>Obsolescencia en la plataforma tecnológica (Hardware) o recurso inadecuado</v>
      </c>
      <c r="E23" s="394" t="s">
        <v>259</v>
      </c>
      <c r="F23" s="394" t="s">
        <v>140</v>
      </c>
      <c r="G23" s="394" t="s">
        <v>398</v>
      </c>
      <c r="H23" s="620" t="s">
        <v>260</v>
      </c>
      <c r="I23" s="213" t="s">
        <v>409</v>
      </c>
      <c r="J23" s="231" t="s">
        <v>428</v>
      </c>
      <c r="K23" s="208" t="s">
        <v>435</v>
      </c>
      <c r="L23" s="225" t="s">
        <v>439</v>
      </c>
      <c r="M23" s="647" t="s">
        <v>441</v>
      </c>
    </row>
    <row r="24" spans="1:13" s="232" customFormat="1" ht="78" customHeight="1" x14ac:dyDescent="0.25">
      <c r="A24" s="640"/>
      <c r="B24" s="395"/>
      <c r="C24" s="395"/>
      <c r="D24" s="208" t="str">
        <f>+(DESCRIPCION!D21)</f>
        <v xml:space="preserve">Constante innovación  y evolución tecnológica   </v>
      </c>
      <c r="E24" s="395"/>
      <c r="F24" s="395"/>
      <c r="G24" s="395"/>
      <c r="H24" s="621"/>
      <c r="I24" s="213" t="s">
        <v>411</v>
      </c>
      <c r="J24" s="231" t="s">
        <v>429</v>
      </c>
      <c r="K24" s="225" t="s">
        <v>435</v>
      </c>
      <c r="L24" s="225" t="s">
        <v>439</v>
      </c>
      <c r="M24" s="648"/>
    </row>
    <row r="25" spans="1:13" s="232" customFormat="1" ht="69" customHeight="1" x14ac:dyDescent="0.25">
      <c r="A25" s="640"/>
      <c r="B25" s="395"/>
      <c r="C25" s="395"/>
      <c r="D25" s="208" t="str">
        <f>+(DESCRIPCION!D22)</f>
        <v>Personal sin vinculación laboral directa  manejando procesos críticos</v>
      </c>
      <c r="E25" s="395"/>
      <c r="F25" s="395"/>
      <c r="G25" s="395"/>
      <c r="H25" s="621"/>
      <c r="I25" s="415" t="s">
        <v>414</v>
      </c>
      <c r="J25" s="394" t="s">
        <v>430</v>
      </c>
      <c r="K25" s="394" t="s">
        <v>435</v>
      </c>
      <c r="L25" s="394" t="s">
        <v>439</v>
      </c>
      <c r="M25" s="648"/>
    </row>
    <row r="26" spans="1:13" s="232" customFormat="1" ht="54.75" customHeight="1" x14ac:dyDescent="0.25">
      <c r="A26" s="640"/>
      <c r="B26" s="395"/>
      <c r="C26" s="395"/>
      <c r="D26" s="208" t="str">
        <f>+(DESCRIPCION!D23)</f>
        <v>El personal no tiene apropiadas las políticas de seguridad física y tecnológica</v>
      </c>
      <c r="E26" s="395"/>
      <c r="F26" s="395"/>
      <c r="G26" s="395"/>
      <c r="H26" s="622"/>
      <c r="I26" s="417"/>
      <c r="J26" s="396"/>
      <c r="K26" s="396"/>
      <c r="L26" s="396"/>
      <c r="M26" s="648"/>
    </row>
    <row r="27" spans="1:13" s="232" customFormat="1" ht="54.75" customHeight="1" x14ac:dyDescent="0.25">
      <c r="A27" s="640"/>
      <c r="B27" s="396"/>
      <c r="C27" s="396"/>
      <c r="D27" s="225"/>
      <c r="E27" s="396"/>
      <c r="F27" s="396"/>
      <c r="G27" s="396"/>
      <c r="H27" s="233" t="s">
        <v>442</v>
      </c>
      <c r="I27" s="229" t="s">
        <v>511</v>
      </c>
      <c r="J27" s="227" t="s">
        <v>512</v>
      </c>
      <c r="K27" s="227" t="s">
        <v>435</v>
      </c>
      <c r="L27" s="227" t="s">
        <v>439</v>
      </c>
      <c r="M27" s="649"/>
    </row>
    <row r="28" spans="1:13" s="232" customFormat="1" ht="61.5" customHeight="1" x14ac:dyDescent="0.25">
      <c r="A28" s="640"/>
      <c r="B28" s="394" t="str">
        <f>+(PROBABILIDAD!A15)</f>
        <v>Uso inadecuado de los bienes de la Entidad, omitiendo las políticas operativas, para beneficio propio o de un tercero</v>
      </c>
      <c r="C28" s="627" t="s">
        <v>451</v>
      </c>
      <c r="D28" s="208" t="str">
        <f>+(DESCRIPCION!D24)</f>
        <v>Presiones externas o de un superior jerárquico, omisión de las políticas para el uso adecuado de los bienes.</v>
      </c>
      <c r="E28" s="627" t="s">
        <v>136</v>
      </c>
      <c r="F28" s="627" t="s">
        <v>142</v>
      </c>
      <c r="G28" s="627" t="s">
        <v>373</v>
      </c>
      <c r="H28" s="620" t="s">
        <v>260</v>
      </c>
      <c r="I28" s="213" t="s">
        <v>418</v>
      </c>
      <c r="J28" s="231" t="s">
        <v>431</v>
      </c>
      <c r="K28" s="208" t="s">
        <v>436</v>
      </c>
      <c r="L28" s="225" t="s">
        <v>439</v>
      </c>
      <c r="M28" s="647" t="s">
        <v>513</v>
      </c>
    </row>
    <row r="29" spans="1:13" s="232" customFormat="1" ht="110.25" customHeight="1" x14ac:dyDescent="0.25">
      <c r="A29" s="640"/>
      <c r="B29" s="395"/>
      <c r="C29" s="628"/>
      <c r="D29" s="208" t="str">
        <f>+(DESCRIPCION!D25)</f>
        <v>Falta de Ética y Valores,  tráfico de influencias y abuso de confianza</v>
      </c>
      <c r="E29" s="628"/>
      <c r="F29" s="628"/>
      <c r="G29" s="628"/>
      <c r="H29" s="622"/>
      <c r="I29" s="213" t="s">
        <v>420</v>
      </c>
      <c r="J29" s="231" t="s">
        <v>432</v>
      </c>
      <c r="K29" s="208" t="s">
        <v>437</v>
      </c>
      <c r="L29" s="225" t="s">
        <v>439</v>
      </c>
      <c r="M29" s="648"/>
    </row>
    <row r="30" spans="1:13" s="232" customFormat="1" ht="90.75" customHeight="1" x14ac:dyDescent="0.25">
      <c r="A30" s="640"/>
      <c r="B30" s="396"/>
      <c r="C30" s="629"/>
      <c r="D30" s="225"/>
      <c r="E30" s="629"/>
      <c r="F30" s="629"/>
      <c r="G30" s="629"/>
      <c r="H30" s="233" t="s">
        <v>442</v>
      </c>
      <c r="I30" s="187" t="s">
        <v>454</v>
      </c>
      <c r="J30" s="226" t="s">
        <v>455</v>
      </c>
      <c r="K30" s="228" t="s">
        <v>456</v>
      </c>
      <c r="L30" s="228" t="s">
        <v>439</v>
      </c>
      <c r="M30" s="649"/>
    </row>
    <row r="31" spans="1:13" s="232" customFormat="1" ht="91.5" customHeight="1" x14ac:dyDescent="0.25">
      <c r="A31" s="641"/>
      <c r="B31" s="637" t="str">
        <f>+(PROBABILIDAD!A16)</f>
        <v>Extralimitación de las competencias, manipulando información  para beneficio propio o de un tercero</v>
      </c>
      <c r="C31" s="638" t="s">
        <v>451</v>
      </c>
      <c r="D31" s="213" t="str">
        <f>+(DESCRIPCION!D26)</f>
        <v>Personal sin vinculación laboral directa  manejando procesos críticos</v>
      </c>
      <c r="E31" s="638" t="s">
        <v>259</v>
      </c>
      <c r="F31" s="638" t="s">
        <v>372</v>
      </c>
      <c r="G31" s="638" t="s">
        <v>373</v>
      </c>
      <c r="H31" s="626" t="s">
        <v>260</v>
      </c>
      <c r="I31" s="393" t="s">
        <v>414</v>
      </c>
      <c r="J31" s="393" t="s">
        <v>430</v>
      </c>
      <c r="K31" s="393" t="s">
        <v>438</v>
      </c>
      <c r="L31" s="637" t="s">
        <v>439</v>
      </c>
      <c r="M31" s="394" t="s">
        <v>503</v>
      </c>
    </row>
    <row r="32" spans="1:13" s="232" customFormat="1" ht="55.5" customHeight="1" x14ac:dyDescent="0.25">
      <c r="A32" s="641"/>
      <c r="B32" s="637"/>
      <c r="C32" s="638"/>
      <c r="D32" s="213" t="str">
        <f>+(DESCRIPCION!D27)</f>
        <v>El personal no tiene apropiadas las políticas de seguridad física y tecnológica</v>
      </c>
      <c r="E32" s="638"/>
      <c r="F32" s="638"/>
      <c r="G32" s="638"/>
      <c r="H32" s="626"/>
      <c r="I32" s="393"/>
      <c r="J32" s="393"/>
      <c r="K32" s="393"/>
      <c r="L32" s="637"/>
      <c r="M32" s="395"/>
    </row>
    <row r="33" spans="1:13" s="232" customFormat="1" ht="75" customHeight="1" x14ac:dyDescent="0.25">
      <c r="A33" s="642"/>
      <c r="B33" s="637"/>
      <c r="C33" s="638"/>
      <c r="D33" s="213" t="str">
        <f>+(DESCRIPCION!D28)</f>
        <v>Falta de Ética y Valores,  tráfico de influencias y abuso de confianza</v>
      </c>
      <c r="E33" s="638"/>
      <c r="F33" s="638"/>
      <c r="G33" s="638"/>
      <c r="H33" s="626"/>
      <c r="I33" s="213" t="s">
        <v>420</v>
      </c>
      <c r="J33" s="225" t="s">
        <v>432</v>
      </c>
      <c r="K33" s="225" t="s">
        <v>437</v>
      </c>
      <c r="L33" s="225" t="s">
        <v>439</v>
      </c>
      <c r="M33" s="395"/>
    </row>
    <row r="34" spans="1:13" s="232" customFormat="1" ht="75" customHeight="1" x14ac:dyDescent="0.25">
      <c r="A34" s="245"/>
      <c r="B34" s="637"/>
      <c r="C34" s="638"/>
      <c r="D34" s="213"/>
      <c r="E34" s="638"/>
      <c r="F34" s="638"/>
      <c r="G34" s="638"/>
      <c r="H34" s="236" t="s">
        <v>442</v>
      </c>
      <c r="I34" s="213" t="s">
        <v>458</v>
      </c>
      <c r="J34" s="225" t="s">
        <v>455</v>
      </c>
      <c r="K34" s="225" t="s">
        <v>438</v>
      </c>
      <c r="L34" s="225" t="s">
        <v>439</v>
      </c>
      <c r="M34" s="396"/>
    </row>
  </sheetData>
  <mergeCells count="63">
    <mergeCell ref="B31:B34"/>
    <mergeCell ref="C31:C34"/>
    <mergeCell ref="E31:E34"/>
    <mergeCell ref="F31:F34"/>
    <mergeCell ref="G31:G34"/>
    <mergeCell ref="B28:B30"/>
    <mergeCell ref="C28:C30"/>
    <mergeCell ref="E28:E30"/>
    <mergeCell ref="F28:F30"/>
    <mergeCell ref="G28:G30"/>
    <mergeCell ref="B23:B27"/>
    <mergeCell ref="C23:C27"/>
    <mergeCell ref="E23:E27"/>
    <mergeCell ref="F23:F27"/>
    <mergeCell ref="G23:G27"/>
    <mergeCell ref="K31:K32"/>
    <mergeCell ref="L25:L26"/>
    <mergeCell ref="L31:L32"/>
    <mergeCell ref="M10:M13"/>
    <mergeCell ref="M14:M17"/>
    <mergeCell ref="M18:M22"/>
    <mergeCell ref="M23:M27"/>
    <mergeCell ref="M28:M30"/>
    <mergeCell ref="M31:M34"/>
    <mergeCell ref="A1:A4"/>
    <mergeCell ref="B1:I2"/>
    <mergeCell ref="J1:L1"/>
    <mergeCell ref="M1:M4"/>
    <mergeCell ref="J2:L2"/>
    <mergeCell ref="B3:I4"/>
    <mergeCell ref="J3:L3"/>
    <mergeCell ref="J4:L4"/>
    <mergeCell ref="A5:F5"/>
    <mergeCell ref="B6:M6"/>
    <mergeCell ref="B7:M7"/>
    <mergeCell ref="A8:F8"/>
    <mergeCell ref="B10:B13"/>
    <mergeCell ref="C10:C13"/>
    <mergeCell ref="E10:E13"/>
    <mergeCell ref="F10:F13"/>
    <mergeCell ref="G10:G13"/>
    <mergeCell ref="H10:H12"/>
    <mergeCell ref="A10:A33"/>
    <mergeCell ref="I25:I26"/>
    <mergeCell ref="J25:J26"/>
    <mergeCell ref="I31:I32"/>
    <mergeCell ref="J31:J32"/>
    <mergeCell ref="K25:K26"/>
    <mergeCell ref="C14:C17"/>
    <mergeCell ref="B14:B17"/>
    <mergeCell ref="E14:E17"/>
    <mergeCell ref="F14:F17"/>
    <mergeCell ref="C18:C22"/>
    <mergeCell ref="B18:B22"/>
    <mergeCell ref="E18:E22"/>
    <mergeCell ref="F18:F22"/>
    <mergeCell ref="H14:H16"/>
    <mergeCell ref="H18:H21"/>
    <mergeCell ref="G14:G17"/>
    <mergeCell ref="G18:G22"/>
    <mergeCell ref="H31:H33"/>
    <mergeCell ref="H28:H29"/>
    <mergeCell ref="H23:H26"/>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50"/>
      <c r="B1" s="279" t="s">
        <v>0</v>
      </c>
      <c r="C1" s="280"/>
      <c r="D1" s="280"/>
      <c r="E1" s="280"/>
      <c r="F1" s="58" t="s">
        <v>1</v>
      </c>
      <c r="G1" s="283"/>
    </row>
    <row r="2" spans="1:7" x14ac:dyDescent="0.25">
      <c r="A2" s="251"/>
      <c r="B2" s="281"/>
      <c r="C2" s="282"/>
      <c r="D2" s="282"/>
      <c r="E2" s="282"/>
      <c r="F2" s="57" t="s">
        <v>30</v>
      </c>
      <c r="G2" s="284"/>
    </row>
    <row r="3" spans="1:7" x14ac:dyDescent="0.25">
      <c r="A3" s="251"/>
      <c r="B3" s="286" t="s">
        <v>31</v>
      </c>
      <c r="C3" s="287"/>
      <c r="D3" s="287"/>
      <c r="E3" s="287"/>
      <c r="F3" s="57" t="s">
        <v>4</v>
      </c>
      <c r="G3" s="284"/>
    </row>
    <row r="4" spans="1:7" ht="15.75" thickBot="1" x14ac:dyDescent="0.3">
      <c r="A4" s="252"/>
      <c r="B4" s="288"/>
      <c r="C4" s="289"/>
      <c r="D4" s="289"/>
      <c r="E4" s="289"/>
      <c r="F4" s="59" t="s">
        <v>5</v>
      </c>
      <c r="G4" s="285"/>
    </row>
    <row r="5" spans="1:7" ht="15.75" thickBot="1" x14ac:dyDescent="0.3"/>
    <row r="6" spans="1:7" s="67" customFormat="1" ht="15.75" x14ac:dyDescent="0.25">
      <c r="A6" s="290" t="s">
        <v>32</v>
      </c>
      <c r="B6" s="291"/>
      <c r="C6" s="291"/>
      <c r="D6" s="291"/>
      <c r="E6" s="291"/>
      <c r="F6" s="291"/>
      <c r="G6" s="292"/>
    </row>
    <row r="7" spans="1:7" ht="31.5" customHeight="1" x14ac:dyDescent="0.25">
      <c r="A7" s="50" t="s">
        <v>33</v>
      </c>
      <c r="B7" s="29" t="s">
        <v>34</v>
      </c>
      <c r="C7" s="64" t="s">
        <v>35</v>
      </c>
      <c r="D7" s="51" t="s">
        <v>36</v>
      </c>
      <c r="E7" s="29" t="s">
        <v>37</v>
      </c>
      <c r="F7" s="30" t="s">
        <v>38</v>
      </c>
      <c r="G7" s="30" t="s">
        <v>39</v>
      </c>
    </row>
    <row r="8" spans="1:7" ht="33" customHeight="1" x14ac:dyDescent="0.25">
      <c r="A8" s="276"/>
      <c r="B8" s="8"/>
      <c r="C8" s="8"/>
      <c r="D8" s="8"/>
      <c r="E8" s="8"/>
      <c r="F8" s="8"/>
      <c r="G8" s="9"/>
    </row>
    <row r="9" spans="1:7" ht="33" customHeight="1" x14ac:dyDescent="0.25">
      <c r="A9" s="277"/>
      <c r="B9" s="8"/>
      <c r="C9" s="8"/>
      <c r="D9" s="8"/>
      <c r="E9" s="8"/>
      <c r="F9" s="8"/>
      <c r="G9" s="9"/>
    </row>
    <row r="10" spans="1:7" ht="33" customHeight="1" x14ac:dyDescent="0.25">
      <c r="A10" s="277"/>
      <c r="B10" s="8"/>
      <c r="C10" s="8"/>
      <c r="D10" s="8"/>
      <c r="E10" s="8"/>
      <c r="F10" s="8"/>
      <c r="G10" s="9"/>
    </row>
    <row r="11" spans="1:7" ht="33" customHeight="1" x14ac:dyDescent="0.25">
      <c r="A11" s="277"/>
      <c r="B11" s="8"/>
      <c r="C11" s="8"/>
      <c r="D11" s="8"/>
      <c r="E11" s="8"/>
      <c r="F11" s="8"/>
      <c r="G11" s="9"/>
    </row>
    <row r="12" spans="1:7" ht="33" customHeight="1" x14ac:dyDescent="0.25">
      <c r="A12" s="277"/>
      <c r="B12" s="8"/>
      <c r="C12" s="8"/>
      <c r="D12" s="8"/>
      <c r="E12" s="8"/>
      <c r="F12" s="8"/>
      <c r="G12" s="9"/>
    </row>
    <row r="13" spans="1:7" ht="33" customHeight="1" x14ac:dyDescent="0.25">
      <c r="A13" s="277"/>
      <c r="B13" s="8"/>
      <c r="C13" s="8"/>
      <c r="D13" s="8"/>
      <c r="E13" s="8"/>
      <c r="F13" s="8"/>
      <c r="G13" s="9"/>
    </row>
    <row r="14" spans="1:7" ht="33" customHeight="1" x14ac:dyDescent="0.25">
      <c r="A14" s="277"/>
      <c r="B14" s="8"/>
      <c r="C14" s="8"/>
      <c r="D14" s="8"/>
      <c r="E14" s="8"/>
      <c r="F14" s="8"/>
      <c r="G14" s="9"/>
    </row>
    <row r="15" spans="1:7" ht="33" customHeight="1" x14ac:dyDescent="0.25">
      <c r="A15" s="277"/>
      <c r="B15" s="8"/>
      <c r="C15" s="8"/>
      <c r="D15" s="8"/>
      <c r="E15" s="8"/>
      <c r="F15" s="8"/>
      <c r="G15" s="9"/>
    </row>
    <row r="16" spans="1:7" ht="33" customHeight="1" x14ac:dyDescent="0.25">
      <c r="A16" s="277"/>
      <c r="B16" s="8"/>
      <c r="C16" s="8"/>
      <c r="D16" s="8"/>
      <c r="E16" s="8"/>
      <c r="F16" s="8"/>
      <c r="G16" s="9"/>
    </row>
    <row r="17" spans="1:7" ht="33" customHeight="1" x14ac:dyDescent="0.25">
      <c r="A17" s="277"/>
      <c r="B17" s="8"/>
      <c r="C17" s="8"/>
      <c r="D17" s="8"/>
      <c r="E17" s="8"/>
      <c r="F17" s="8"/>
      <c r="G17" s="9"/>
    </row>
    <row r="18" spans="1:7" ht="33" customHeight="1" thickBot="1" x14ac:dyDescent="0.3">
      <c r="A18" s="278"/>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3"/>
  <sheetViews>
    <sheetView workbookViewId="0">
      <selection sqref="A1:B4"/>
    </sheetView>
  </sheetViews>
  <sheetFormatPr baseColWidth="10" defaultColWidth="11.42578125" defaultRowHeight="15" x14ac:dyDescent="0.25"/>
  <cols>
    <col min="1" max="1" width="5.140625" style="80" customWidth="1"/>
    <col min="2" max="2" width="40.42578125" style="80" customWidth="1"/>
    <col min="3" max="17" width="6.42578125" style="80" customWidth="1"/>
    <col min="18" max="18" width="8.140625" style="80" customWidth="1"/>
    <col min="19" max="19" width="10.7109375" style="87" customWidth="1"/>
  </cols>
  <sheetData>
    <row r="1" spans="1:20" ht="15" customHeight="1" thickBot="1" x14ac:dyDescent="0.3">
      <c r="A1" s="304"/>
      <c r="B1" s="304"/>
      <c r="C1" s="301" t="s">
        <v>0</v>
      </c>
      <c r="D1" s="301"/>
      <c r="E1" s="301"/>
      <c r="F1" s="301"/>
      <c r="G1" s="301"/>
      <c r="H1" s="301"/>
      <c r="I1" s="301"/>
      <c r="J1" s="301"/>
      <c r="K1" s="301"/>
      <c r="L1" s="301"/>
      <c r="M1" s="301"/>
      <c r="N1" s="305" t="s">
        <v>476</v>
      </c>
      <c r="O1" s="306"/>
      <c r="P1" s="306"/>
      <c r="Q1" s="307"/>
      <c r="R1" s="293"/>
      <c r="S1" s="293"/>
    </row>
    <row r="2" spans="1:20" ht="15" customHeight="1" thickBot="1" x14ac:dyDescent="0.3">
      <c r="A2" s="304"/>
      <c r="B2" s="304"/>
      <c r="C2" s="302"/>
      <c r="D2" s="302"/>
      <c r="E2" s="302"/>
      <c r="F2" s="302"/>
      <c r="G2" s="302"/>
      <c r="H2" s="302"/>
      <c r="I2" s="302"/>
      <c r="J2" s="302"/>
      <c r="K2" s="302"/>
      <c r="L2" s="302"/>
      <c r="M2" s="302"/>
      <c r="N2" s="305" t="s">
        <v>2</v>
      </c>
      <c r="O2" s="306"/>
      <c r="P2" s="306"/>
      <c r="Q2" s="307"/>
      <c r="R2" s="293"/>
      <c r="S2" s="293"/>
    </row>
    <row r="3" spans="1:20" ht="15" customHeight="1" thickBot="1" x14ac:dyDescent="0.3">
      <c r="A3" s="304"/>
      <c r="B3" s="304"/>
      <c r="C3" s="302" t="s">
        <v>40</v>
      </c>
      <c r="D3" s="302"/>
      <c r="E3" s="302"/>
      <c r="F3" s="302"/>
      <c r="G3" s="302"/>
      <c r="H3" s="302"/>
      <c r="I3" s="302"/>
      <c r="J3" s="302"/>
      <c r="K3" s="302"/>
      <c r="L3" s="302"/>
      <c r="M3" s="302"/>
      <c r="N3" s="305" t="s">
        <v>4</v>
      </c>
      <c r="O3" s="306"/>
      <c r="P3" s="306"/>
      <c r="Q3" s="307"/>
      <c r="R3" s="293"/>
      <c r="S3" s="293"/>
    </row>
    <row r="4" spans="1:20" ht="15.75" customHeight="1" thickBot="1" x14ac:dyDescent="0.3">
      <c r="A4" s="304"/>
      <c r="B4" s="304"/>
      <c r="C4" s="303"/>
      <c r="D4" s="303"/>
      <c r="E4" s="303"/>
      <c r="F4" s="303"/>
      <c r="G4" s="303"/>
      <c r="H4" s="303"/>
      <c r="I4" s="303"/>
      <c r="J4" s="303"/>
      <c r="K4" s="303"/>
      <c r="L4" s="303"/>
      <c r="M4" s="303"/>
      <c r="N4" s="305" t="s">
        <v>5</v>
      </c>
      <c r="O4" s="306"/>
      <c r="P4" s="306"/>
      <c r="Q4" s="307"/>
      <c r="R4" s="293"/>
      <c r="S4" s="293"/>
    </row>
    <row r="5" spans="1:20" ht="15.75" customHeight="1" x14ac:dyDescent="0.25">
      <c r="A5" s="82"/>
      <c r="B5" s="82"/>
      <c r="C5" s="83"/>
      <c r="D5" s="83"/>
      <c r="E5" s="83"/>
      <c r="F5" s="83"/>
      <c r="G5" s="83"/>
      <c r="H5" s="83"/>
      <c r="I5" s="83"/>
      <c r="J5" s="83"/>
      <c r="K5" s="83"/>
      <c r="L5" s="83"/>
      <c r="M5" s="83"/>
      <c r="N5" s="84"/>
      <c r="O5" s="84"/>
      <c r="P5" s="84"/>
      <c r="Q5" s="84"/>
      <c r="R5" s="85"/>
      <c r="S5" s="86"/>
    </row>
    <row r="6" spans="1:20" s="1" customFormat="1" ht="27" customHeight="1" x14ac:dyDescent="0.2">
      <c r="A6" s="297" t="s">
        <v>363</v>
      </c>
      <c r="B6" s="297"/>
      <c r="C6" s="297"/>
      <c r="D6" s="297"/>
      <c r="E6" s="297"/>
      <c r="F6" s="297"/>
      <c r="G6" s="297"/>
      <c r="H6" s="297"/>
      <c r="I6" s="297"/>
      <c r="J6" s="297"/>
      <c r="K6" s="297"/>
      <c r="L6" s="297"/>
      <c r="M6" s="297"/>
      <c r="N6" s="297"/>
      <c r="O6" s="297"/>
      <c r="P6" s="297"/>
      <c r="Q6" s="297"/>
      <c r="R6" s="297"/>
      <c r="S6" s="297"/>
    </row>
    <row r="7" spans="1:20" s="1" customFormat="1" ht="81" customHeight="1" x14ac:dyDescent="0.2">
      <c r="A7" s="298" t="s">
        <v>477</v>
      </c>
      <c r="B7" s="299"/>
      <c r="C7" s="299"/>
      <c r="D7" s="299"/>
      <c r="E7" s="299"/>
      <c r="F7" s="299"/>
      <c r="G7" s="299"/>
      <c r="H7" s="299"/>
      <c r="I7" s="299"/>
      <c r="J7" s="299"/>
      <c r="K7" s="299"/>
      <c r="L7" s="299"/>
      <c r="M7" s="299"/>
      <c r="N7" s="299"/>
      <c r="O7" s="299"/>
      <c r="P7" s="299"/>
      <c r="Q7" s="299"/>
      <c r="R7" s="299"/>
      <c r="S7" s="300"/>
    </row>
    <row r="8" spans="1:20" s="1" customFormat="1" ht="28.5" customHeight="1" x14ac:dyDescent="0.25">
      <c r="A8" s="294" t="s">
        <v>41</v>
      </c>
      <c r="B8" s="295"/>
      <c r="C8" s="295"/>
      <c r="D8" s="295"/>
      <c r="E8" s="295"/>
      <c r="F8" s="295"/>
      <c r="G8" s="295"/>
      <c r="H8" s="295"/>
      <c r="I8" s="295"/>
      <c r="J8" s="295"/>
      <c r="K8" s="295"/>
      <c r="L8" s="295"/>
      <c r="M8" s="295"/>
      <c r="N8" s="295"/>
      <c r="O8" s="295"/>
      <c r="P8" s="295"/>
      <c r="Q8" s="295"/>
      <c r="R8" s="295"/>
      <c r="S8" s="296"/>
    </row>
    <row r="9" spans="1:20" s="79" customFormat="1" ht="30.75" thickBot="1" x14ac:dyDescent="0.3">
      <c r="A9" s="163" t="s">
        <v>42</v>
      </c>
      <c r="B9" s="163" t="s">
        <v>43</v>
      </c>
      <c r="C9" s="163" t="s">
        <v>44</v>
      </c>
      <c r="D9" s="163" t="s">
        <v>45</v>
      </c>
      <c r="E9" s="163" t="s">
        <v>46</v>
      </c>
      <c r="F9" s="163" t="s">
        <v>47</v>
      </c>
      <c r="G9" s="163" t="s">
        <v>48</v>
      </c>
      <c r="H9" s="163" t="s">
        <v>49</v>
      </c>
      <c r="I9" s="163" t="s">
        <v>50</v>
      </c>
      <c r="J9" s="163" t="s">
        <v>51</v>
      </c>
      <c r="K9" s="163" t="s">
        <v>52</v>
      </c>
      <c r="L9" s="163" t="s">
        <v>53</v>
      </c>
      <c r="M9" s="163" t="s">
        <v>54</v>
      </c>
      <c r="N9" s="163" t="s">
        <v>55</v>
      </c>
      <c r="O9" s="163" t="s">
        <v>56</v>
      </c>
      <c r="P9" s="163" t="s">
        <v>57</v>
      </c>
      <c r="Q9" s="163" t="s">
        <v>58</v>
      </c>
      <c r="R9" s="163" t="s">
        <v>59</v>
      </c>
      <c r="S9" s="164" t="s">
        <v>60</v>
      </c>
    </row>
    <row r="10" spans="1:20" ht="39.75" customHeight="1" x14ac:dyDescent="0.25">
      <c r="A10" s="165">
        <v>1</v>
      </c>
      <c r="B10" s="166" t="s">
        <v>263</v>
      </c>
      <c r="C10" s="167">
        <v>3</v>
      </c>
      <c r="D10" s="167">
        <v>4</v>
      </c>
      <c r="E10" s="167">
        <v>4</v>
      </c>
      <c r="F10" s="167">
        <v>4</v>
      </c>
      <c r="G10" s="167"/>
      <c r="H10" s="167"/>
      <c r="I10" s="167"/>
      <c r="J10" s="167"/>
      <c r="K10" s="167"/>
      <c r="L10" s="167"/>
      <c r="M10" s="167"/>
      <c r="N10" s="167"/>
      <c r="O10" s="167"/>
      <c r="P10" s="167"/>
      <c r="Q10" s="168"/>
      <c r="R10" s="169">
        <f>SUM(C10:Q10)</f>
        <v>15</v>
      </c>
      <c r="S10" s="170">
        <f>IF(ISERROR(AVERAGE(C10:Q10)),0,AVERAGE(C10:Q10))</f>
        <v>3.75</v>
      </c>
      <c r="T10" s="89"/>
    </row>
    <row r="11" spans="1:20" ht="63" customHeight="1" x14ac:dyDescent="0.25">
      <c r="A11" s="171">
        <v>2</v>
      </c>
      <c r="B11" s="157" t="s">
        <v>461</v>
      </c>
      <c r="C11" s="140">
        <v>4</v>
      </c>
      <c r="D11" s="140">
        <v>4</v>
      </c>
      <c r="E11" s="140">
        <v>4</v>
      </c>
      <c r="F11" s="140">
        <v>4</v>
      </c>
      <c r="G11" s="140"/>
      <c r="H11" s="140"/>
      <c r="I11" s="140"/>
      <c r="J11" s="140"/>
      <c r="K11" s="140"/>
      <c r="L11" s="140"/>
      <c r="M11" s="140"/>
      <c r="N11" s="140"/>
      <c r="O11" s="140"/>
      <c r="P11" s="140"/>
      <c r="Q11" s="81"/>
      <c r="R11" s="88">
        <f>SUM(C11:Q11)</f>
        <v>16</v>
      </c>
      <c r="S11" s="172">
        <f t="shared" ref="S11:S32" si="0">IF(ISERROR(AVERAGE(C11:Q11)),0,AVERAGE(C11:Q11))</f>
        <v>4</v>
      </c>
      <c r="T11" s="142"/>
    </row>
    <row r="12" spans="1:20" ht="39.75" customHeight="1" thickBot="1" x14ac:dyDescent="0.3">
      <c r="A12" s="171">
        <v>3</v>
      </c>
      <c r="B12" s="157" t="s">
        <v>462</v>
      </c>
      <c r="C12" s="140">
        <v>4</v>
      </c>
      <c r="D12" s="140">
        <v>4</v>
      </c>
      <c r="E12" s="140">
        <v>4</v>
      </c>
      <c r="F12" s="140">
        <v>4</v>
      </c>
      <c r="G12" s="140"/>
      <c r="H12" s="140"/>
      <c r="I12" s="140"/>
      <c r="J12" s="140"/>
      <c r="K12" s="140"/>
      <c r="L12" s="140"/>
      <c r="M12" s="140"/>
      <c r="N12" s="140"/>
      <c r="O12" s="140"/>
      <c r="P12" s="140"/>
      <c r="Q12" s="81"/>
      <c r="R12" s="88">
        <f t="shared" ref="R12:R32" si="1">SUM(C12:Q12)</f>
        <v>16</v>
      </c>
      <c r="S12" s="172">
        <f t="shared" si="0"/>
        <v>4</v>
      </c>
      <c r="T12" s="142"/>
    </row>
    <row r="13" spans="1:20" ht="39.75" customHeight="1" x14ac:dyDescent="0.25">
      <c r="A13" s="165">
        <v>4</v>
      </c>
      <c r="B13" s="157" t="s">
        <v>465</v>
      </c>
      <c r="C13" s="140">
        <v>4</v>
      </c>
      <c r="D13" s="140">
        <v>4</v>
      </c>
      <c r="E13" s="140">
        <v>4</v>
      </c>
      <c r="F13" s="140">
        <v>4</v>
      </c>
      <c r="G13" s="140"/>
      <c r="H13" s="140"/>
      <c r="I13" s="140"/>
      <c r="J13" s="140"/>
      <c r="K13" s="140"/>
      <c r="L13" s="140"/>
      <c r="M13" s="140"/>
      <c r="N13" s="140"/>
      <c r="O13" s="140"/>
      <c r="P13" s="140"/>
      <c r="Q13" s="81"/>
      <c r="R13" s="88">
        <f t="shared" si="1"/>
        <v>16</v>
      </c>
      <c r="S13" s="172">
        <f t="shared" si="0"/>
        <v>4</v>
      </c>
      <c r="T13" s="142"/>
    </row>
    <row r="14" spans="1:20" ht="39.75" customHeight="1" x14ac:dyDescent="0.25">
      <c r="A14" s="171">
        <v>5</v>
      </c>
      <c r="B14" s="157" t="s">
        <v>271</v>
      </c>
      <c r="C14" s="140">
        <v>3</v>
      </c>
      <c r="D14" s="140">
        <v>3</v>
      </c>
      <c r="E14" s="140">
        <v>3</v>
      </c>
      <c r="F14" s="140">
        <v>3</v>
      </c>
      <c r="G14" s="140"/>
      <c r="H14" s="140"/>
      <c r="I14" s="140"/>
      <c r="J14" s="140"/>
      <c r="K14" s="140"/>
      <c r="L14" s="140"/>
      <c r="M14" s="140"/>
      <c r="N14" s="140"/>
      <c r="O14" s="140"/>
      <c r="P14" s="140"/>
      <c r="Q14" s="81"/>
      <c r="R14" s="88">
        <f t="shared" si="1"/>
        <v>12</v>
      </c>
      <c r="S14" s="172">
        <f t="shared" si="0"/>
        <v>3</v>
      </c>
      <c r="T14" s="89"/>
    </row>
    <row r="15" spans="1:20" ht="39.75" customHeight="1" thickBot="1" x14ac:dyDescent="0.3">
      <c r="A15" s="171">
        <v>6</v>
      </c>
      <c r="B15" s="157" t="s">
        <v>466</v>
      </c>
      <c r="C15" s="140">
        <v>5</v>
      </c>
      <c r="D15" s="140">
        <v>3</v>
      </c>
      <c r="E15" s="140">
        <v>3</v>
      </c>
      <c r="F15" s="140">
        <v>5</v>
      </c>
      <c r="G15" s="140"/>
      <c r="H15" s="140"/>
      <c r="I15" s="140"/>
      <c r="J15" s="140"/>
      <c r="K15" s="140"/>
      <c r="L15" s="140"/>
      <c r="M15" s="140"/>
      <c r="N15" s="140"/>
      <c r="O15" s="140"/>
      <c r="P15" s="140"/>
      <c r="Q15" s="81"/>
      <c r="R15" s="88">
        <f t="shared" si="1"/>
        <v>16</v>
      </c>
      <c r="S15" s="172">
        <f t="shared" si="0"/>
        <v>4</v>
      </c>
      <c r="T15" s="142"/>
    </row>
    <row r="16" spans="1:20" ht="39.75" customHeight="1" x14ac:dyDescent="0.25">
      <c r="A16" s="165">
        <v>7</v>
      </c>
      <c r="B16" s="157" t="s">
        <v>269</v>
      </c>
      <c r="C16" s="140">
        <v>3</v>
      </c>
      <c r="D16" s="140">
        <v>3</v>
      </c>
      <c r="E16" s="140">
        <v>3</v>
      </c>
      <c r="F16" s="140">
        <v>3</v>
      </c>
      <c r="G16" s="140"/>
      <c r="H16" s="140"/>
      <c r="I16" s="140"/>
      <c r="J16" s="140"/>
      <c r="K16" s="140"/>
      <c r="L16" s="140"/>
      <c r="M16" s="140"/>
      <c r="N16" s="140"/>
      <c r="O16" s="140"/>
      <c r="P16" s="140"/>
      <c r="Q16" s="81"/>
      <c r="R16" s="88">
        <f t="shared" si="1"/>
        <v>12</v>
      </c>
      <c r="S16" s="172">
        <f t="shared" si="0"/>
        <v>3</v>
      </c>
      <c r="T16" s="89"/>
    </row>
    <row r="17" spans="1:20" ht="57" customHeight="1" thickBot="1" x14ac:dyDescent="0.3">
      <c r="A17" s="171">
        <v>8</v>
      </c>
      <c r="B17" s="157" t="s">
        <v>270</v>
      </c>
      <c r="C17" s="140">
        <v>4</v>
      </c>
      <c r="D17" s="140">
        <v>3</v>
      </c>
      <c r="E17" s="140">
        <v>3</v>
      </c>
      <c r="F17" s="140">
        <v>4</v>
      </c>
      <c r="G17" s="140"/>
      <c r="H17" s="140"/>
      <c r="I17" s="140"/>
      <c r="J17" s="140"/>
      <c r="K17" s="140"/>
      <c r="L17" s="140"/>
      <c r="M17" s="140"/>
      <c r="N17" s="140"/>
      <c r="O17" s="140"/>
      <c r="P17" s="140"/>
      <c r="Q17" s="81"/>
      <c r="R17" s="88">
        <f t="shared" si="1"/>
        <v>14</v>
      </c>
      <c r="S17" s="172">
        <f t="shared" si="0"/>
        <v>3.5</v>
      </c>
      <c r="T17" s="89"/>
    </row>
    <row r="18" spans="1:20" ht="71.25" customHeight="1" x14ac:dyDescent="0.25">
      <c r="A18" s="165">
        <v>9</v>
      </c>
      <c r="B18" s="57" t="s">
        <v>467</v>
      </c>
      <c r="C18" s="140">
        <v>3</v>
      </c>
      <c r="D18" s="140">
        <v>3</v>
      </c>
      <c r="E18" s="140">
        <v>3</v>
      </c>
      <c r="F18" s="140">
        <v>3</v>
      </c>
      <c r="G18" s="140"/>
      <c r="H18" s="140"/>
      <c r="I18" s="140"/>
      <c r="J18" s="140"/>
      <c r="K18" s="140"/>
      <c r="L18" s="140"/>
      <c r="M18" s="140"/>
      <c r="N18" s="140"/>
      <c r="O18" s="140"/>
      <c r="P18" s="140"/>
      <c r="Q18" s="81"/>
      <c r="R18" s="88">
        <f t="shared" si="1"/>
        <v>12</v>
      </c>
      <c r="S18" s="172">
        <f t="shared" si="0"/>
        <v>3</v>
      </c>
      <c r="T18" s="89"/>
    </row>
    <row r="19" spans="1:20" ht="39.75" customHeight="1" x14ac:dyDescent="0.25">
      <c r="A19" s="171">
        <v>10</v>
      </c>
      <c r="B19" s="157" t="s">
        <v>282</v>
      </c>
      <c r="C19" s="140">
        <v>2</v>
      </c>
      <c r="D19" s="140">
        <v>2</v>
      </c>
      <c r="E19" s="140">
        <v>2</v>
      </c>
      <c r="F19" s="140">
        <v>2</v>
      </c>
      <c r="G19" s="140"/>
      <c r="H19" s="140"/>
      <c r="I19" s="140"/>
      <c r="J19" s="140"/>
      <c r="K19" s="140"/>
      <c r="L19" s="140"/>
      <c r="M19" s="140"/>
      <c r="N19" s="140"/>
      <c r="O19" s="140"/>
      <c r="P19" s="140"/>
      <c r="Q19" s="81"/>
      <c r="R19" s="88">
        <f t="shared" si="1"/>
        <v>8</v>
      </c>
      <c r="S19" s="172">
        <f t="shared" si="0"/>
        <v>2</v>
      </c>
      <c r="T19" s="141"/>
    </row>
    <row r="20" spans="1:20" ht="50.25" customHeight="1" thickBot="1" x14ac:dyDescent="0.3">
      <c r="A20" s="171">
        <v>11</v>
      </c>
      <c r="B20" s="57" t="s">
        <v>285</v>
      </c>
      <c r="C20" s="140">
        <v>5</v>
      </c>
      <c r="D20" s="140">
        <v>5</v>
      </c>
      <c r="E20" s="140">
        <v>5</v>
      </c>
      <c r="F20" s="140">
        <v>5</v>
      </c>
      <c r="G20" s="140"/>
      <c r="H20" s="140"/>
      <c r="I20" s="140"/>
      <c r="J20" s="140"/>
      <c r="K20" s="175"/>
      <c r="L20" s="140"/>
      <c r="M20" s="140"/>
      <c r="N20" s="140"/>
      <c r="O20" s="140"/>
      <c r="P20" s="140"/>
      <c r="Q20" s="81"/>
      <c r="R20" s="88">
        <f t="shared" si="1"/>
        <v>20</v>
      </c>
      <c r="S20" s="172">
        <f t="shared" si="0"/>
        <v>5</v>
      </c>
      <c r="T20" s="142"/>
    </row>
    <row r="21" spans="1:20" ht="50.25" customHeight="1" x14ac:dyDescent="0.25">
      <c r="A21" s="165">
        <v>12</v>
      </c>
      <c r="B21" s="57" t="s">
        <v>289</v>
      </c>
      <c r="C21" s="140">
        <v>4</v>
      </c>
      <c r="D21" s="140">
        <v>4</v>
      </c>
      <c r="E21" s="140">
        <v>4</v>
      </c>
      <c r="F21" s="140">
        <v>4</v>
      </c>
      <c r="G21" s="140"/>
      <c r="H21" s="140"/>
      <c r="I21" s="140"/>
      <c r="J21" s="140"/>
      <c r="K21" s="140"/>
      <c r="L21" s="140"/>
      <c r="M21" s="140"/>
      <c r="N21" s="140"/>
      <c r="O21" s="140"/>
      <c r="P21" s="140"/>
      <c r="Q21" s="81"/>
      <c r="R21" s="88">
        <f t="shared" ref="R21:R22" si="2">SUM(C21:Q21)</f>
        <v>16</v>
      </c>
      <c r="S21" s="172">
        <f t="shared" ref="S21:S22" si="3">IF(ISERROR(AVERAGE(C21:Q21)),0,AVERAGE(C21:Q21))</f>
        <v>4</v>
      </c>
      <c r="T21" s="142"/>
    </row>
    <row r="22" spans="1:20" ht="50.25" customHeight="1" thickBot="1" x14ac:dyDescent="0.3">
      <c r="A22" s="171">
        <v>13</v>
      </c>
      <c r="B22" s="57" t="s">
        <v>463</v>
      </c>
      <c r="C22" s="140">
        <v>5</v>
      </c>
      <c r="D22" s="140">
        <v>5</v>
      </c>
      <c r="E22" s="140">
        <v>5</v>
      </c>
      <c r="F22" s="140">
        <v>5</v>
      </c>
      <c r="G22" s="140"/>
      <c r="H22" s="140"/>
      <c r="I22" s="140"/>
      <c r="J22" s="140"/>
      <c r="K22" s="140"/>
      <c r="L22" s="140"/>
      <c r="M22" s="140"/>
      <c r="N22" s="140"/>
      <c r="O22" s="140"/>
      <c r="P22" s="140"/>
      <c r="Q22" s="81"/>
      <c r="R22" s="88">
        <f t="shared" si="2"/>
        <v>20</v>
      </c>
      <c r="S22" s="172">
        <f t="shared" si="3"/>
        <v>5</v>
      </c>
      <c r="T22" s="142"/>
    </row>
    <row r="23" spans="1:20" ht="29.25" customHeight="1" x14ac:dyDescent="0.25">
      <c r="A23" s="165">
        <v>14</v>
      </c>
      <c r="B23" s="57" t="s">
        <v>272</v>
      </c>
      <c r="C23" s="140">
        <v>5</v>
      </c>
      <c r="D23" s="140">
        <v>4</v>
      </c>
      <c r="E23" s="140">
        <v>4</v>
      </c>
      <c r="F23" s="140">
        <v>5</v>
      </c>
      <c r="G23" s="140"/>
      <c r="H23" s="140"/>
      <c r="I23" s="140"/>
      <c r="J23" s="140"/>
      <c r="K23" s="140"/>
      <c r="L23" s="140"/>
      <c r="M23" s="140"/>
      <c r="N23" s="140"/>
      <c r="O23" s="140"/>
      <c r="P23" s="140"/>
      <c r="Q23" s="81"/>
      <c r="R23" s="88">
        <f t="shared" si="1"/>
        <v>18</v>
      </c>
      <c r="S23" s="172">
        <f t="shared" si="0"/>
        <v>4.5</v>
      </c>
      <c r="T23" s="142"/>
    </row>
    <row r="24" spans="1:20" ht="39.75" customHeight="1" x14ac:dyDescent="0.25">
      <c r="A24" s="171">
        <v>15</v>
      </c>
      <c r="B24" s="57" t="s">
        <v>273</v>
      </c>
      <c r="C24" s="140">
        <v>4</v>
      </c>
      <c r="D24" s="140">
        <v>3</v>
      </c>
      <c r="E24" s="140">
        <v>3</v>
      </c>
      <c r="F24" s="175">
        <v>4</v>
      </c>
      <c r="G24" s="140"/>
      <c r="H24" s="140"/>
      <c r="I24" s="140"/>
      <c r="J24" s="140"/>
      <c r="K24" s="140"/>
      <c r="L24" s="140"/>
      <c r="M24" s="140"/>
      <c r="N24" s="140"/>
      <c r="O24" s="140"/>
      <c r="P24" s="140"/>
      <c r="Q24" s="81"/>
      <c r="R24" s="88">
        <f t="shared" si="1"/>
        <v>14</v>
      </c>
      <c r="S24" s="172">
        <f t="shared" si="0"/>
        <v>3.5</v>
      </c>
      <c r="T24" s="89"/>
    </row>
    <row r="25" spans="1:20" ht="39.75" customHeight="1" thickBot="1" x14ac:dyDescent="0.3">
      <c r="A25" s="171">
        <v>16</v>
      </c>
      <c r="B25" s="57" t="s">
        <v>274</v>
      </c>
      <c r="C25" s="175">
        <v>4</v>
      </c>
      <c r="D25" s="140">
        <v>4</v>
      </c>
      <c r="E25" s="140">
        <v>4</v>
      </c>
      <c r="F25" s="140">
        <v>4</v>
      </c>
      <c r="G25" s="140"/>
      <c r="H25" s="140"/>
      <c r="I25" s="140"/>
      <c r="J25" s="140"/>
      <c r="K25" s="140"/>
      <c r="L25" s="140"/>
      <c r="M25" s="140"/>
      <c r="N25" s="140"/>
      <c r="O25" s="140"/>
      <c r="P25" s="140"/>
      <c r="Q25" s="81"/>
      <c r="R25" s="88">
        <f t="shared" si="1"/>
        <v>16</v>
      </c>
      <c r="S25" s="172">
        <f t="shared" si="0"/>
        <v>4</v>
      </c>
      <c r="T25" s="89"/>
    </row>
    <row r="26" spans="1:20" ht="54.75" customHeight="1" x14ac:dyDescent="0.25">
      <c r="A26" s="165">
        <v>17</v>
      </c>
      <c r="B26" s="57" t="s">
        <v>265</v>
      </c>
      <c r="C26" s="140">
        <v>5</v>
      </c>
      <c r="D26" s="140">
        <v>5</v>
      </c>
      <c r="E26" s="140">
        <v>5</v>
      </c>
      <c r="F26" s="140">
        <v>5</v>
      </c>
      <c r="G26" s="140"/>
      <c r="H26" s="140"/>
      <c r="I26" s="140"/>
      <c r="J26" s="140"/>
      <c r="K26" s="140"/>
      <c r="L26" s="140"/>
      <c r="M26" s="140"/>
      <c r="N26" s="140"/>
      <c r="O26" s="140"/>
      <c r="P26" s="140"/>
      <c r="Q26" s="81"/>
      <c r="R26" s="88">
        <f t="shared" si="1"/>
        <v>20</v>
      </c>
      <c r="S26" s="172">
        <f t="shared" si="0"/>
        <v>5</v>
      </c>
      <c r="T26" s="142"/>
    </row>
    <row r="27" spans="1:20" ht="39.75" customHeight="1" thickBot="1" x14ac:dyDescent="0.3">
      <c r="A27" s="171">
        <v>18</v>
      </c>
      <c r="B27" s="57" t="s">
        <v>279</v>
      </c>
      <c r="C27" s="140">
        <v>4</v>
      </c>
      <c r="D27" s="140">
        <v>4</v>
      </c>
      <c r="E27" s="140">
        <v>4</v>
      </c>
      <c r="F27" s="140">
        <v>4</v>
      </c>
      <c r="G27" s="140"/>
      <c r="H27" s="140"/>
      <c r="I27" s="140"/>
      <c r="J27" s="140"/>
      <c r="K27" s="140"/>
      <c r="L27" s="140"/>
      <c r="M27" s="140"/>
      <c r="N27" s="140"/>
      <c r="O27" s="140"/>
      <c r="P27" s="140"/>
      <c r="Q27" s="81"/>
      <c r="R27" s="88">
        <f t="shared" si="1"/>
        <v>16</v>
      </c>
      <c r="S27" s="172">
        <f t="shared" si="0"/>
        <v>4</v>
      </c>
      <c r="T27" s="142"/>
    </row>
    <row r="28" spans="1:20" ht="39.75" customHeight="1" x14ac:dyDescent="0.25">
      <c r="A28" s="165">
        <v>19</v>
      </c>
      <c r="B28" s="57" t="s">
        <v>469</v>
      </c>
      <c r="C28" s="176">
        <v>4</v>
      </c>
      <c r="D28" s="140">
        <v>4</v>
      </c>
      <c r="E28" s="140">
        <v>4</v>
      </c>
      <c r="F28" s="140">
        <v>4</v>
      </c>
      <c r="G28" s="140"/>
      <c r="H28" s="140"/>
      <c r="I28" s="140"/>
      <c r="J28" s="140"/>
      <c r="K28" s="140"/>
      <c r="L28" s="140"/>
      <c r="M28" s="140"/>
      <c r="N28" s="140"/>
      <c r="O28" s="140"/>
      <c r="P28" s="140"/>
      <c r="Q28" s="81"/>
      <c r="R28" s="88">
        <f t="shared" si="1"/>
        <v>16</v>
      </c>
      <c r="S28" s="172">
        <f t="shared" si="0"/>
        <v>4</v>
      </c>
      <c r="T28" s="142"/>
    </row>
    <row r="29" spans="1:20" ht="48" customHeight="1" x14ac:dyDescent="0.25">
      <c r="A29" s="171">
        <v>20</v>
      </c>
      <c r="B29" s="57" t="s">
        <v>470</v>
      </c>
      <c r="C29" s="140">
        <v>5</v>
      </c>
      <c r="D29" s="140">
        <v>5</v>
      </c>
      <c r="E29" s="140">
        <v>5</v>
      </c>
      <c r="F29" s="140">
        <v>5</v>
      </c>
      <c r="G29" s="140"/>
      <c r="H29" s="140"/>
      <c r="I29" s="140"/>
      <c r="J29" s="140"/>
      <c r="K29" s="140"/>
      <c r="L29" s="140"/>
      <c r="M29" s="140"/>
      <c r="N29" s="140"/>
      <c r="O29" s="140"/>
      <c r="P29" s="140"/>
      <c r="Q29" s="81"/>
      <c r="R29" s="88">
        <f t="shared" si="1"/>
        <v>20</v>
      </c>
      <c r="S29" s="172">
        <f t="shared" si="0"/>
        <v>5</v>
      </c>
      <c r="T29" s="142"/>
    </row>
    <row r="30" spans="1:20" ht="30" customHeight="1" thickBot="1" x14ac:dyDescent="0.3">
      <c r="A30" s="171">
        <v>21</v>
      </c>
      <c r="B30" s="57" t="s">
        <v>276</v>
      </c>
      <c r="C30" s="140">
        <v>5</v>
      </c>
      <c r="D30" s="140">
        <v>5</v>
      </c>
      <c r="E30" s="140">
        <v>5</v>
      </c>
      <c r="F30" s="140">
        <v>5</v>
      </c>
      <c r="G30" s="140"/>
      <c r="H30" s="140"/>
      <c r="I30" s="140"/>
      <c r="J30" s="140"/>
      <c r="K30" s="140"/>
      <c r="L30" s="140"/>
      <c r="M30" s="140"/>
      <c r="N30" s="140"/>
      <c r="O30" s="140"/>
      <c r="P30" s="140"/>
      <c r="Q30" s="81"/>
      <c r="R30" s="88">
        <f t="shared" si="1"/>
        <v>20</v>
      </c>
      <c r="S30" s="172">
        <f t="shared" si="0"/>
        <v>5</v>
      </c>
      <c r="T30" s="142"/>
    </row>
    <row r="31" spans="1:20" ht="60.75" customHeight="1" x14ac:dyDescent="0.25">
      <c r="A31" s="165">
        <v>22</v>
      </c>
      <c r="B31" s="57" t="s">
        <v>471</v>
      </c>
      <c r="C31" s="140">
        <v>5</v>
      </c>
      <c r="D31" s="140">
        <v>4</v>
      </c>
      <c r="E31" s="140">
        <v>4</v>
      </c>
      <c r="F31" s="140">
        <v>5</v>
      </c>
      <c r="G31" s="140"/>
      <c r="H31" s="140"/>
      <c r="I31" s="140"/>
      <c r="J31" s="140"/>
      <c r="K31" s="140"/>
      <c r="L31" s="140"/>
      <c r="M31" s="140"/>
      <c r="N31" s="140"/>
      <c r="O31" s="140"/>
      <c r="P31" s="140"/>
      <c r="Q31" s="81"/>
      <c r="R31" s="88">
        <f t="shared" si="1"/>
        <v>18</v>
      </c>
      <c r="S31" s="172">
        <f t="shared" si="0"/>
        <v>4.5</v>
      </c>
      <c r="T31" s="142"/>
    </row>
    <row r="32" spans="1:20" ht="54.75" customHeight="1" thickBot="1" x14ac:dyDescent="0.3">
      <c r="A32" s="171">
        <v>23</v>
      </c>
      <c r="B32" s="57" t="s">
        <v>472</v>
      </c>
      <c r="C32" s="140">
        <v>4</v>
      </c>
      <c r="D32" s="140">
        <v>4</v>
      </c>
      <c r="E32" s="140">
        <v>4</v>
      </c>
      <c r="F32" s="140">
        <v>4</v>
      </c>
      <c r="G32" s="140"/>
      <c r="H32" s="140"/>
      <c r="I32" s="140"/>
      <c r="J32" s="140"/>
      <c r="K32" s="140"/>
      <c r="L32" s="140"/>
      <c r="M32" s="140"/>
      <c r="N32" s="140"/>
      <c r="O32" s="140"/>
      <c r="P32" s="140"/>
      <c r="Q32" s="81"/>
      <c r="R32" s="88">
        <f t="shared" si="1"/>
        <v>16</v>
      </c>
      <c r="S32" s="172">
        <f t="shared" si="0"/>
        <v>4</v>
      </c>
      <c r="T32" s="142"/>
    </row>
    <row r="33" spans="1:20" ht="57" x14ac:dyDescent="0.25">
      <c r="A33" s="165">
        <v>24</v>
      </c>
      <c r="B33" s="57" t="s">
        <v>478</v>
      </c>
      <c r="C33" s="81">
        <v>4</v>
      </c>
      <c r="D33" s="81">
        <v>4</v>
      </c>
      <c r="E33" s="81">
        <v>4</v>
      </c>
      <c r="F33" s="81">
        <v>4</v>
      </c>
      <c r="G33" s="81"/>
      <c r="H33" s="81"/>
      <c r="I33" s="81"/>
      <c r="J33" s="81"/>
      <c r="K33" s="81"/>
      <c r="L33" s="81"/>
      <c r="M33" s="81"/>
      <c r="N33" s="81"/>
      <c r="O33" s="81"/>
      <c r="P33" s="81"/>
      <c r="Q33" s="81"/>
      <c r="R33" s="88">
        <f t="shared" ref="R33:R41" si="4">SUM(C33:Q33)</f>
        <v>16</v>
      </c>
      <c r="S33" s="172">
        <f t="shared" ref="S33:S41" si="5">IF(ISERROR(AVERAGE(C33:Q33)),0,AVERAGE(C33:Q33))</f>
        <v>4</v>
      </c>
      <c r="T33" s="142"/>
    </row>
    <row r="34" spans="1:20" ht="42.75" x14ac:dyDescent="0.25">
      <c r="A34" s="171">
        <v>25</v>
      </c>
      <c r="B34" s="57" t="s">
        <v>339</v>
      </c>
      <c r="C34" s="81">
        <v>5</v>
      </c>
      <c r="D34" s="178">
        <v>5</v>
      </c>
      <c r="E34" s="81">
        <v>5</v>
      </c>
      <c r="F34" s="81">
        <v>5</v>
      </c>
      <c r="G34" s="81"/>
      <c r="H34" s="81"/>
      <c r="I34" s="81"/>
      <c r="J34" s="81"/>
      <c r="K34" s="81"/>
      <c r="L34" s="81"/>
      <c r="M34" s="81"/>
      <c r="N34" s="81"/>
      <c r="O34" s="81"/>
      <c r="P34" s="81"/>
      <c r="Q34" s="81"/>
      <c r="R34" s="88">
        <f t="shared" si="4"/>
        <v>20</v>
      </c>
      <c r="S34" s="172">
        <f t="shared" si="5"/>
        <v>5</v>
      </c>
      <c r="T34" s="142"/>
    </row>
    <row r="35" spans="1:20" ht="43.5" thickBot="1" x14ac:dyDescent="0.3">
      <c r="A35" s="171">
        <v>26</v>
      </c>
      <c r="B35" s="57" t="s">
        <v>474</v>
      </c>
      <c r="C35" s="81">
        <v>4</v>
      </c>
      <c r="D35" s="81">
        <v>3</v>
      </c>
      <c r="E35" s="81">
        <v>3</v>
      </c>
      <c r="F35" s="81">
        <v>4</v>
      </c>
      <c r="G35" s="81"/>
      <c r="H35" s="81"/>
      <c r="I35" s="81"/>
      <c r="J35" s="81"/>
      <c r="K35" s="81"/>
      <c r="L35" s="81"/>
      <c r="M35" s="81"/>
      <c r="N35" s="81"/>
      <c r="O35" s="81"/>
      <c r="P35" s="81"/>
      <c r="Q35" s="81"/>
      <c r="R35" s="88">
        <f t="shared" si="4"/>
        <v>14</v>
      </c>
      <c r="S35" s="172">
        <f t="shared" si="5"/>
        <v>3.5</v>
      </c>
      <c r="T35" s="89"/>
    </row>
    <row r="36" spans="1:20" x14ac:dyDescent="0.25">
      <c r="A36" s="165">
        <v>27</v>
      </c>
      <c r="B36" s="113" t="s">
        <v>475</v>
      </c>
      <c r="C36" s="81">
        <v>3</v>
      </c>
      <c r="D36" s="81">
        <v>3</v>
      </c>
      <c r="E36" s="81">
        <v>3</v>
      </c>
      <c r="F36" s="81">
        <v>3</v>
      </c>
      <c r="G36" s="81"/>
      <c r="H36" s="81"/>
      <c r="I36" s="81"/>
      <c r="J36" s="81"/>
      <c r="K36" s="81"/>
      <c r="L36" s="81"/>
      <c r="M36" s="81"/>
      <c r="N36" s="81"/>
      <c r="O36" s="81"/>
      <c r="P36" s="81"/>
      <c r="Q36" s="81"/>
      <c r="R36" s="88">
        <f t="shared" si="4"/>
        <v>12</v>
      </c>
      <c r="S36" s="172">
        <f t="shared" si="5"/>
        <v>3</v>
      </c>
      <c r="T36" s="89"/>
    </row>
    <row r="37" spans="1:20" ht="30" thickBot="1" x14ac:dyDescent="0.3">
      <c r="A37" s="171">
        <v>28</v>
      </c>
      <c r="B37" s="161" t="s">
        <v>280</v>
      </c>
      <c r="C37" s="81">
        <v>3</v>
      </c>
      <c r="D37" s="81">
        <v>3</v>
      </c>
      <c r="E37" s="81">
        <v>3</v>
      </c>
      <c r="F37" s="81">
        <v>3</v>
      </c>
      <c r="G37" s="81"/>
      <c r="H37" s="81"/>
      <c r="I37" s="81"/>
      <c r="J37" s="81"/>
      <c r="K37" s="81"/>
      <c r="L37" s="81"/>
      <c r="M37" s="81"/>
      <c r="N37" s="81"/>
      <c r="O37" s="81"/>
      <c r="P37" s="81"/>
      <c r="Q37" s="81"/>
      <c r="R37" s="88">
        <f t="shared" si="4"/>
        <v>12</v>
      </c>
      <c r="S37" s="172">
        <f t="shared" si="5"/>
        <v>3</v>
      </c>
      <c r="T37" s="89"/>
    </row>
    <row r="38" spans="1:20" x14ac:dyDescent="0.25">
      <c r="A38" s="165">
        <v>29</v>
      </c>
      <c r="B38" s="161" t="s">
        <v>281</v>
      </c>
      <c r="C38" s="81">
        <v>3</v>
      </c>
      <c r="D38" s="81">
        <v>3</v>
      </c>
      <c r="E38" s="81">
        <v>3</v>
      </c>
      <c r="F38" s="81">
        <v>3</v>
      </c>
      <c r="G38" s="81"/>
      <c r="H38" s="81"/>
      <c r="I38" s="81"/>
      <c r="J38" s="81"/>
      <c r="K38" s="81"/>
      <c r="L38" s="81"/>
      <c r="M38" s="81"/>
      <c r="N38" s="81"/>
      <c r="O38" s="81"/>
      <c r="P38" s="81"/>
      <c r="Q38" s="81"/>
      <c r="R38" s="88">
        <f t="shared" si="4"/>
        <v>12</v>
      </c>
      <c r="S38" s="172">
        <f t="shared" si="5"/>
        <v>3</v>
      </c>
      <c r="T38" s="89"/>
    </row>
    <row r="39" spans="1:20" x14ac:dyDescent="0.25">
      <c r="A39" s="171">
        <v>30</v>
      </c>
      <c r="B39" s="157" t="s">
        <v>334</v>
      </c>
      <c r="C39" s="81">
        <v>4</v>
      </c>
      <c r="D39" s="81">
        <v>4</v>
      </c>
      <c r="E39" s="81">
        <v>4</v>
      </c>
      <c r="F39" s="81">
        <v>4</v>
      </c>
      <c r="G39" s="81"/>
      <c r="H39" s="81"/>
      <c r="I39" s="81"/>
      <c r="J39" s="81"/>
      <c r="K39" s="81"/>
      <c r="L39" s="81"/>
      <c r="M39" s="81"/>
      <c r="N39" s="81"/>
      <c r="O39" s="81"/>
      <c r="P39" s="81"/>
      <c r="Q39" s="81"/>
      <c r="R39" s="88">
        <f t="shared" si="4"/>
        <v>16</v>
      </c>
      <c r="S39" s="172">
        <f t="shared" si="5"/>
        <v>4</v>
      </c>
      <c r="T39" s="89"/>
    </row>
    <row r="40" spans="1:20" ht="29.25" thickBot="1" x14ac:dyDescent="0.3">
      <c r="A40" s="171">
        <v>31</v>
      </c>
      <c r="B40" s="157" t="s">
        <v>275</v>
      </c>
      <c r="C40" s="81">
        <v>5</v>
      </c>
      <c r="D40" s="81">
        <v>5</v>
      </c>
      <c r="E40" s="81">
        <v>5</v>
      </c>
      <c r="F40" s="81">
        <v>5</v>
      </c>
      <c r="G40" s="81"/>
      <c r="H40" s="81"/>
      <c r="I40" s="81"/>
      <c r="J40" s="81"/>
      <c r="K40" s="81"/>
      <c r="L40" s="81"/>
      <c r="M40" s="81"/>
      <c r="N40" s="81"/>
      <c r="O40" s="81"/>
      <c r="P40" s="81"/>
      <c r="Q40" s="81"/>
      <c r="R40" s="88">
        <f t="shared" si="4"/>
        <v>20</v>
      </c>
      <c r="S40" s="172">
        <f t="shared" si="5"/>
        <v>5</v>
      </c>
      <c r="T40" s="142"/>
    </row>
    <row r="41" spans="1:20" ht="28.5" x14ac:dyDescent="0.25">
      <c r="A41" s="237">
        <v>32</v>
      </c>
      <c r="B41" s="238" t="s">
        <v>464</v>
      </c>
      <c r="C41" s="239">
        <v>4</v>
      </c>
      <c r="D41" s="239">
        <v>3</v>
      </c>
      <c r="E41" s="239">
        <v>3</v>
      </c>
      <c r="F41" s="239">
        <v>4</v>
      </c>
      <c r="G41" s="239"/>
      <c r="H41" s="239"/>
      <c r="I41" s="239"/>
      <c r="J41" s="239"/>
      <c r="K41" s="239"/>
      <c r="L41" s="239"/>
      <c r="M41" s="239"/>
      <c r="N41" s="239"/>
      <c r="O41" s="239"/>
      <c r="P41" s="239"/>
      <c r="Q41" s="239"/>
      <c r="R41" s="240">
        <f t="shared" si="4"/>
        <v>14</v>
      </c>
      <c r="S41" s="241">
        <f t="shared" si="5"/>
        <v>3.5</v>
      </c>
      <c r="T41" s="89"/>
    </row>
    <row r="42" spans="1:20" ht="42.75" x14ac:dyDescent="0.25">
      <c r="A42" s="81">
        <v>33</v>
      </c>
      <c r="B42" s="224" t="s">
        <v>288</v>
      </c>
      <c r="C42" s="81">
        <v>4</v>
      </c>
      <c r="D42" s="81">
        <v>4</v>
      </c>
      <c r="E42" s="81">
        <v>4</v>
      </c>
      <c r="F42" s="178">
        <v>4</v>
      </c>
      <c r="G42" s="81"/>
      <c r="H42" s="81"/>
      <c r="I42" s="81"/>
      <c r="J42" s="81"/>
      <c r="K42" s="81"/>
      <c r="L42" s="81"/>
      <c r="M42" s="81"/>
      <c r="N42" s="81"/>
      <c r="O42" s="81"/>
      <c r="P42" s="81"/>
      <c r="Q42" s="81"/>
      <c r="R42" s="88">
        <f t="shared" ref="R42:R43" si="6">SUM(C42:Q42)</f>
        <v>16</v>
      </c>
      <c r="S42" s="242">
        <f t="shared" ref="S42:S43" si="7">IF(ISERROR(AVERAGE(C42:Q42)),0,AVERAGE(C42:Q42))</f>
        <v>4</v>
      </c>
      <c r="T42" s="243"/>
    </row>
    <row r="43" spans="1:20" x14ac:dyDescent="0.25">
      <c r="A43" s="81">
        <v>34</v>
      </c>
      <c r="B43" s="81" t="s">
        <v>444</v>
      </c>
      <c r="C43" s="81">
        <v>4</v>
      </c>
      <c r="D43" s="81">
        <v>4</v>
      </c>
      <c r="E43" s="81">
        <v>4</v>
      </c>
      <c r="F43" s="81">
        <v>4</v>
      </c>
      <c r="G43" s="81"/>
      <c r="H43" s="81"/>
      <c r="I43" s="81"/>
      <c r="J43" s="81"/>
      <c r="K43" s="81"/>
      <c r="L43" s="81"/>
      <c r="M43" s="81"/>
      <c r="N43" s="81"/>
      <c r="O43" s="81"/>
      <c r="P43" s="81"/>
      <c r="Q43" s="81"/>
      <c r="R43" s="81">
        <f t="shared" si="6"/>
        <v>16</v>
      </c>
      <c r="S43" s="244">
        <f t="shared" si="7"/>
        <v>4</v>
      </c>
      <c r="T43" s="243"/>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0866141732283472" right="0.70866141732283472" top="0.74803149606299213" bottom="0.74803149606299213" header="0.31496062992125984" footer="0.31496062992125984"/>
  <pageSetup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4"/>
  <sheetViews>
    <sheetView zoomScale="70" zoomScaleNormal="70" workbookViewId="0">
      <selection sqref="A1:C4"/>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A1" s="318"/>
      <c r="B1" s="318"/>
      <c r="C1" s="318"/>
      <c r="D1" s="286" t="s">
        <v>0</v>
      </c>
      <c r="E1" s="287"/>
      <c r="F1" s="287"/>
      <c r="G1" s="315"/>
      <c r="H1" s="312" t="s">
        <v>476</v>
      </c>
      <c r="I1" s="312"/>
      <c r="J1" s="263"/>
      <c r="K1" s="2"/>
      <c r="N1" s="246"/>
    </row>
    <row r="2" spans="1:14" ht="15" customHeight="1" x14ac:dyDescent="0.25">
      <c r="A2" s="318"/>
      <c r="B2" s="318"/>
      <c r="C2" s="318"/>
      <c r="D2" s="281"/>
      <c r="E2" s="282"/>
      <c r="F2" s="282"/>
      <c r="G2" s="316"/>
      <c r="H2" s="312" t="s">
        <v>2</v>
      </c>
      <c r="I2" s="312"/>
      <c r="J2" s="264"/>
      <c r="K2" s="2"/>
      <c r="N2" s="246"/>
    </row>
    <row r="3" spans="1:14" ht="15" customHeight="1" x14ac:dyDescent="0.25">
      <c r="A3" s="318"/>
      <c r="B3" s="318"/>
      <c r="C3" s="318"/>
      <c r="D3" s="286" t="s">
        <v>61</v>
      </c>
      <c r="E3" s="287"/>
      <c r="F3" s="287"/>
      <c r="G3" s="315"/>
      <c r="H3" s="312" t="s">
        <v>4</v>
      </c>
      <c r="I3" s="312"/>
      <c r="J3" s="264"/>
      <c r="K3" s="2"/>
      <c r="N3" s="246"/>
    </row>
    <row r="4" spans="1:14" ht="15.75" customHeight="1" x14ac:dyDescent="0.25">
      <c r="A4" s="318"/>
      <c r="B4" s="318"/>
      <c r="C4" s="318"/>
      <c r="D4" s="281"/>
      <c r="E4" s="282"/>
      <c r="F4" s="282"/>
      <c r="G4" s="316"/>
      <c r="H4" s="312" t="s">
        <v>5</v>
      </c>
      <c r="I4" s="312"/>
      <c r="J4" s="265"/>
      <c r="K4" s="2"/>
      <c r="N4" s="246"/>
    </row>
    <row r="6" spans="1:14" ht="32.25" customHeight="1" x14ac:dyDescent="0.25">
      <c r="A6" s="319" t="s">
        <v>7</v>
      </c>
      <c r="B6" s="319"/>
      <c r="C6" s="317" t="s">
        <v>284</v>
      </c>
      <c r="D6" s="317"/>
      <c r="E6" s="317"/>
      <c r="F6" s="317"/>
      <c r="G6" s="317"/>
      <c r="H6" s="317"/>
      <c r="I6" s="317"/>
      <c r="J6" s="317"/>
    </row>
    <row r="7" spans="1:14" ht="23.25" customHeight="1" x14ac:dyDescent="0.25">
      <c r="A7" s="356" t="s">
        <v>62</v>
      </c>
      <c r="B7" s="356"/>
      <c r="C7" s="356"/>
      <c r="D7" s="357"/>
      <c r="E7" s="358" t="s">
        <v>11</v>
      </c>
      <c r="F7" s="359"/>
      <c r="G7" s="359"/>
      <c r="H7" s="359"/>
      <c r="I7" s="359"/>
      <c r="J7" s="360"/>
    </row>
    <row r="8" spans="1:14" ht="23.25" customHeight="1" x14ac:dyDescent="0.25">
      <c r="A8" s="356"/>
      <c r="B8" s="356"/>
      <c r="C8" s="356"/>
      <c r="D8" s="357"/>
      <c r="E8" s="320" t="s">
        <v>63</v>
      </c>
      <c r="F8" s="320"/>
      <c r="G8" s="320" t="s">
        <v>64</v>
      </c>
      <c r="H8" s="320"/>
      <c r="I8" s="320"/>
      <c r="J8" s="320"/>
    </row>
    <row r="9" spans="1:14" ht="23.25" customHeight="1" x14ac:dyDescent="0.3">
      <c r="A9" s="356"/>
      <c r="B9" s="356"/>
      <c r="C9" s="356"/>
      <c r="D9" s="357"/>
      <c r="E9" s="321" t="s">
        <v>65</v>
      </c>
      <c r="F9" s="321"/>
      <c r="G9" s="322" t="s">
        <v>66</v>
      </c>
      <c r="H9" s="323"/>
      <c r="I9" s="323"/>
      <c r="J9" s="324"/>
    </row>
    <row r="10" spans="1:14" ht="27.75" customHeight="1" x14ac:dyDescent="0.25">
      <c r="A10" s="356"/>
      <c r="B10" s="356"/>
      <c r="C10" s="356"/>
      <c r="D10" s="357"/>
      <c r="E10" s="308" t="s">
        <v>290</v>
      </c>
      <c r="F10" s="309"/>
      <c r="G10" s="312" t="s">
        <v>299</v>
      </c>
      <c r="H10" s="312"/>
      <c r="I10" s="312"/>
      <c r="J10" s="312"/>
    </row>
    <row r="11" spans="1:14" ht="35.25" customHeight="1" x14ac:dyDescent="0.25">
      <c r="A11" s="356"/>
      <c r="B11" s="356"/>
      <c r="C11" s="356"/>
      <c r="D11" s="357"/>
      <c r="E11" s="308" t="s">
        <v>412</v>
      </c>
      <c r="F11" s="309"/>
      <c r="G11" s="314" t="s">
        <v>302</v>
      </c>
      <c r="H11" s="314"/>
      <c r="I11" s="314"/>
      <c r="J11" s="314"/>
    </row>
    <row r="12" spans="1:14" ht="23.25" customHeight="1" x14ac:dyDescent="0.25">
      <c r="A12" s="356"/>
      <c r="B12" s="356"/>
      <c r="C12" s="356"/>
      <c r="D12" s="357"/>
      <c r="E12" s="308" t="s">
        <v>514</v>
      </c>
      <c r="F12" s="309"/>
      <c r="G12" s="314" t="s">
        <v>303</v>
      </c>
      <c r="H12" s="314"/>
      <c r="I12" s="314"/>
      <c r="J12" s="314"/>
    </row>
    <row r="13" spans="1:14" ht="30.75" customHeight="1" x14ac:dyDescent="0.25">
      <c r="A13" s="356"/>
      <c r="B13" s="356"/>
      <c r="C13" s="356"/>
      <c r="D13" s="357"/>
      <c r="E13" s="308" t="s">
        <v>313</v>
      </c>
      <c r="F13" s="309"/>
      <c r="G13" s="314" t="s">
        <v>305</v>
      </c>
      <c r="H13" s="314"/>
      <c r="I13" s="314"/>
      <c r="J13" s="314"/>
      <c r="K13" s="177"/>
    </row>
    <row r="14" spans="1:14" ht="30" customHeight="1" x14ac:dyDescent="0.25">
      <c r="A14" s="356"/>
      <c r="B14" s="356"/>
      <c r="C14" s="356"/>
      <c r="D14" s="357"/>
      <c r="E14" s="308" t="s">
        <v>314</v>
      </c>
      <c r="F14" s="309"/>
      <c r="G14" s="312" t="s">
        <v>300</v>
      </c>
      <c r="H14" s="312"/>
      <c r="I14" s="312"/>
      <c r="J14" s="312"/>
    </row>
    <row r="15" spans="1:14" ht="31.5" customHeight="1" x14ac:dyDescent="0.25">
      <c r="A15" s="356"/>
      <c r="B15" s="356"/>
      <c r="C15" s="356"/>
      <c r="D15" s="357"/>
      <c r="E15" s="308" t="s">
        <v>515</v>
      </c>
      <c r="F15" s="309"/>
      <c r="G15" s="312" t="s">
        <v>311</v>
      </c>
      <c r="H15" s="312"/>
      <c r="I15" s="312"/>
      <c r="J15" s="312"/>
    </row>
    <row r="16" spans="1:14" ht="30" customHeight="1" x14ac:dyDescent="0.25">
      <c r="A16" s="356"/>
      <c r="B16" s="356"/>
      <c r="C16" s="356"/>
      <c r="D16" s="357"/>
      <c r="E16" s="308" t="s">
        <v>516</v>
      </c>
      <c r="F16" s="309"/>
      <c r="G16" s="312" t="s">
        <v>301</v>
      </c>
      <c r="H16" s="312"/>
      <c r="I16" s="312"/>
      <c r="J16" s="312"/>
    </row>
    <row r="17" spans="1:11" ht="36" customHeight="1" x14ac:dyDescent="0.25">
      <c r="A17" s="356"/>
      <c r="B17" s="356"/>
      <c r="C17" s="356"/>
      <c r="D17" s="357"/>
      <c r="E17" s="308" t="s">
        <v>315</v>
      </c>
      <c r="F17" s="309"/>
      <c r="G17" s="313" t="s">
        <v>346</v>
      </c>
      <c r="H17" s="313"/>
      <c r="I17" s="313"/>
      <c r="J17" s="313"/>
    </row>
    <row r="18" spans="1:11" ht="43.5" customHeight="1" x14ac:dyDescent="0.25">
      <c r="A18" s="356"/>
      <c r="B18" s="356"/>
      <c r="C18" s="356"/>
      <c r="D18" s="357"/>
      <c r="E18" s="308" t="s">
        <v>517</v>
      </c>
      <c r="F18" s="309"/>
      <c r="G18" s="313" t="s">
        <v>403</v>
      </c>
      <c r="H18" s="313"/>
      <c r="I18" s="313"/>
      <c r="J18" s="313"/>
      <c r="K18" s="177"/>
    </row>
    <row r="19" spans="1:11" ht="43.5" customHeight="1" x14ac:dyDescent="0.25">
      <c r="A19" s="356"/>
      <c r="B19" s="356"/>
      <c r="C19" s="356"/>
      <c r="D19" s="357"/>
      <c r="E19" s="308" t="s">
        <v>518</v>
      </c>
      <c r="F19" s="309"/>
      <c r="G19" s="335" t="s">
        <v>416</v>
      </c>
      <c r="H19" s="335"/>
      <c r="I19" s="335"/>
      <c r="J19" s="335"/>
    </row>
    <row r="20" spans="1:11" ht="43.5" customHeight="1" x14ac:dyDescent="0.25">
      <c r="A20" s="356"/>
      <c r="B20" s="356"/>
      <c r="C20" s="356"/>
      <c r="D20" s="357"/>
      <c r="E20" s="308" t="s">
        <v>519</v>
      </c>
      <c r="F20" s="309"/>
      <c r="G20" s="338"/>
      <c r="H20" s="338"/>
      <c r="I20" s="338"/>
      <c r="J20" s="338"/>
    </row>
    <row r="21" spans="1:11" ht="43.5" customHeight="1" x14ac:dyDescent="0.4">
      <c r="A21" s="222"/>
      <c r="B21" s="222"/>
      <c r="C21" s="222"/>
      <c r="D21" s="223"/>
      <c r="E21" s="308" t="s">
        <v>443</v>
      </c>
      <c r="F21" s="309"/>
      <c r="G21" s="339"/>
      <c r="H21" s="340"/>
      <c r="I21" s="340"/>
      <c r="J21" s="341"/>
    </row>
    <row r="22" spans="1:11" s="179" customFormat="1" ht="51.75" customHeight="1" x14ac:dyDescent="0.25">
      <c r="A22" s="354" t="s">
        <v>9</v>
      </c>
      <c r="B22" s="361" t="s">
        <v>64</v>
      </c>
      <c r="C22" s="349" t="s">
        <v>67</v>
      </c>
      <c r="D22" s="349"/>
      <c r="E22" s="344" t="s">
        <v>68</v>
      </c>
      <c r="F22" s="345"/>
      <c r="G22" s="344" t="s">
        <v>69</v>
      </c>
      <c r="H22" s="345"/>
      <c r="I22" s="345"/>
      <c r="J22" s="345"/>
    </row>
    <row r="23" spans="1:11" s="179" customFormat="1" ht="48.75" customHeight="1" x14ac:dyDescent="0.25">
      <c r="A23" s="355"/>
      <c r="B23" s="361"/>
      <c r="C23" s="314" t="s">
        <v>291</v>
      </c>
      <c r="D23" s="314"/>
      <c r="E23" s="327" t="s">
        <v>520</v>
      </c>
      <c r="F23" s="327"/>
      <c r="G23" s="364" t="s">
        <v>521</v>
      </c>
      <c r="H23" s="364"/>
      <c r="I23" s="364"/>
      <c r="J23" s="364"/>
    </row>
    <row r="24" spans="1:11" s="179" customFormat="1" ht="48" customHeight="1" x14ac:dyDescent="0.25">
      <c r="A24" s="355"/>
      <c r="B24" s="361"/>
      <c r="C24" s="314" t="s">
        <v>292</v>
      </c>
      <c r="D24" s="314"/>
      <c r="E24" s="327" t="s">
        <v>419</v>
      </c>
      <c r="F24" s="327"/>
      <c r="G24" s="342" t="s">
        <v>307</v>
      </c>
      <c r="H24" s="342"/>
      <c r="I24" s="342"/>
      <c r="J24" s="342"/>
    </row>
    <row r="25" spans="1:11" s="179" customFormat="1" ht="94.5" customHeight="1" x14ac:dyDescent="0.25">
      <c r="A25" s="355"/>
      <c r="B25" s="361"/>
      <c r="C25" s="314" t="s">
        <v>293</v>
      </c>
      <c r="D25" s="314"/>
      <c r="E25" s="327" t="s">
        <v>408</v>
      </c>
      <c r="F25" s="327"/>
      <c r="G25" s="342" t="s">
        <v>308</v>
      </c>
      <c r="H25" s="342"/>
      <c r="I25" s="342"/>
      <c r="J25" s="342"/>
    </row>
    <row r="26" spans="1:11" s="179" customFormat="1" ht="57.75" customHeight="1" x14ac:dyDescent="0.25">
      <c r="A26" s="355"/>
      <c r="B26" s="361"/>
      <c r="C26" s="314" t="s">
        <v>298</v>
      </c>
      <c r="D26" s="337"/>
      <c r="E26" s="327" t="s">
        <v>522</v>
      </c>
      <c r="F26" s="363"/>
      <c r="G26" s="342" t="s">
        <v>312</v>
      </c>
      <c r="H26" s="342"/>
      <c r="I26" s="342"/>
      <c r="J26" s="342"/>
    </row>
    <row r="27" spans="1:11" s="179" customFormat="1" ht="59.25" customHeight="1" x14ac:dyDescent="0.25">
      <c r="A27" s="355"/>
      <c r="B27" s="361"/>
      <c r="C27" s="314" t="s">
        <v>306</v>
      </c>
      <c r="D27" s="337"/>
      <c r="E27" s="310" t="s">
        <v>405</v>
      </c>
      <c r="F27" s="311"/>
      <c r="G27" s="343"/>
      <c r="H27" s="343"/>
      <c r="I27" s="343"/>
      <c r="J27" s="343"/>
    </row>
    <row r="28" spans="1:11" s="179" customFormat="1" ht="72" customHeight="1" x14ac:dyDescent="0.25">
      <c r="A28" s="355"/>
      <c r="B28" s="361"/>
      <c r="C28" s="314" t="s">
        <v>294</v>
      </c>
      <c r="D28" s="314"/>
      <c r="E28" s="327" t="s">
        <v>509</v>
      </c>
      <c r="F28" s="362"/>
      <c r="G28" s="334"/>
      <c r="H28" s="334"/>
      <c r="I28" s="334"/>
      <c r="J28" s="334"/>
    </row>
    <row r="29" spans="1:11" s="179" customFormat="1" ht="27.75" customHeight="1" x14ac:dyDescent="0.25">
      <c r="A29" s="355"/>
      <c r="B29" s="361"/>
      <c r="C29" s="314" t="s">
        <v>295</v>
      </c>
      <c r="D29" s="314"/>
      <c r="E29" s="362"/>
      <c r="F29" s="362"/>
      <c r="G29" s="334"/>
      <c r="H29" s="334"/>
      <c r="I29" s="334"/>
      <c r="J29" s="334"/>
    </row>
    <row r="30" spans="1:11" s="179" customFormat="1" ht="27.75" customHeight="1" x14ac:dyDescent="0.25">
      <c r="A30" s="355"/>
      <c r="B30" s="361"/>
      <c r="C30" s="314" t="s">
        <v>310</v>
      </c>
      <c r="D30" s="314"/>
      <c r="E30" s="332"/>
      <c r="F30" s="332"/>
      <c r="G30" s="333"/>
      <c r="H30" s="333"/>
      <c r="I30" s="333"/>
      <c r="J30" s="333"/>
    </row>
    <row r="31" spans="1:11" s="179" customFormat="1" ht="27.75" customHeight="1" x14ac:dyDescent="0.25">
      <c r="A31" s="355"/>
      <c r="B31" s="361"/>
      <c r="C31" s="314" t="s">
        <v>296</v>
      </c>
      <c r="D31" s="314"/>
      <c r="E31" s="332"/>
      <c r="F31" s="332"/>
      <c r="G31" s="333"/>
      <c r="H31" s="333"/>
      <c r="I31" s="333"/>
      <c r="J31" s="333"/>
    </row>
    <row r="32" spans="1:11" s="179" customFormat="1" ht="27.75" customHeight="1" x14ac:dyDescent="0.25">
      <c r="A32" s="355"/>
      <c r="B32" s="361"/>
      <c r="C32" s="336" t="s">
        <v>297</v>
      </c>
      <c r="D32" s="336"/>
      <c r="E32" s="332"/>
      <c r="F32" s="332"/>
      <c r="G32" s="333"/>
      <c r="H32" s="333"/>
      <c r="I32" s="333"/>
      <c r="J32" s="333"/>
    </row>
    <row r="33" spans="1:10" s="179" customFormat="1" ht="27.75" customHeight="1" x14ac:dyDescent="0.25">
      <c r="A33" s="355"/>
      <c r="B33" s="361"/>
      <c r="C33" s="336" t="s">
        <v>304</v>
      </c>
      <c r="D33" s="336"/>
      <c r="E33" s="332"/>
      <c r="F33" s="332"/>
      <c r="G33" s="334"/>
      <c r="H33" s="334"/>
      <c r="I33" s="334"/>
      <c r="J33" s="334"/>
    </row>
    <row r="34" spans="1:10" s="179" customFormat="1" ht="50.25" customHeight="1" x14ac:dyDescent="0.3">
      <c r="A34" s="355"/>
      <c r="B34" s="354" t="s">
        <v>63</v>
      </c>
      <c r="C34" s="345" t="s">
        <v>70</v>
      </c>
      <c r="D34" s="345"/>
      <c r="E34" s="346" t="s">
        <v>71</v>
      </c>
      <c r="F34" s="347"/>
      <c r="G34" s="348" t="s">
        <v>72</v>
      </c>
      <c r="H34" s="319"/>
      <c r="I34" s="319"/>
      <c r="J34" s="319"/>
    </row>
    <row r="35" spans="1:10" s="179" customFormat="1" ht="51.75" customHeight="1" x14ac:dyDescent="0.25">
      <c r="A35" s="355"/>
      <c r="B35" s="355"/>
      <c r="C35" s="350" t="s">
        <v>316</v>
      </c>
      <c r="D35" s="350"/>
      <c r="E35" s="327" t="s">
        <v>321</v>
      </c>
      <c r="F35" s="327"/>
      <c r="G35" s="314" t="s">
        <v>309</v>
      </c>
      <c r="H35" s="314"/>
      <c r="I35" s="314"/>
      <c r="J35" s="314"/>
    </row>
    <row r="36" spans="1:10" s="179" customFormat="1" ht="66.75" customHeight="1" x14ac:dyDescent="0.25">
      <c r="A36" s="355"/>
      <c r="B36" s="355"/>
      <c r="C36" s="351" t="s">
        <v>523</v>
      </c>
      <c r="D36" s="351"/>
      <c r="E36" s="327" t="s">
        <v>317</v>
      </c>
      <c r="F36" s="327"/>
      <c r="G36" s="314" t="s">
        <v>322</v>
      </c>
      <c r="H36" s="314"/>
      <c r="I36" s="314"/>
      <c r="J36" s="314"/>
    </row>
    <row r="37" spans="1:10" s="179" customFormat="1" ht="45" customHeight="1" x14ac:dyDescent="0.25">
      <c r="A37" s="355"/>
      <c r="B37" s="355"/>
      <c r="C37" s="329" t="s">
        <v>524</v>
      </c>
      <c r="D37" s="329"/>
      <c r="E37" s="314" t="s">
        <v>320</v>
      </c>
      <c r="F37" s="314"/>
      <c r="G37" s="314" t="s">
        <v>400</v>
      </c>
      <c r="H37" s="328"/>
      <c r="I37" s="328"/>
      <c r="J37" s="328"/>
    </row>
    <row r="38" spans="1:10" s="179" customFormat="1" ht="45" customHeight="1" x14ac:dyDescent="0.25">
      <c r="A38" s="355"/>
      <c r="B38" s="355"/>
      <c r="C38" s="329" t="s">
        <v>525</v>
      </c>
      <c r="D38" s="329"/>
      <c r="E38" s="327" t="s">
        <v>526</v>
      </c>
      <c r="F38" s="327"/>
      <c r="G38" s="314" t="s">
        <v>347</v>
      </c>
      <c r="H38" s="314"/>
      <c r="I38" s="314"/>
      <c r="J38" s="314"/>
    </row>
    <row r="39" spans="1:10" s="179" customFormat="1" ht="45.75" customHeight="1" x14ac:dyDescent="0.25">
      <c r="A39" s="355"/>
      <c r="B39" s="355"/>
      <c r="C39" s="314" t="s">
        <v>318</v>
      </c>
      <c r="D39" s="314"/>
      <c r="E39" s="331" t="s">
        <v>345</v>
      </c>
      <c r="F39" s="331"/>
      <c r="G39" s="314" t="s">
        <v>410</v>
      </c>
      <c r="H39" s="328"/>
      <c r="I39" s="328"/>
      <c r="J39" s="328"/>
    </row>
    <row r="40" spans="1:10" s="179" customFormat="1" ht="46.5" customHeight="1" x14ac:dyDescent="0.25">
      <c r="A40" s="355"/>
      <c r="B40" s="355"/>
      <c r="C40" s="329" t="s">
        <v>527</v>
      </c>
      <c r="D40" s="329"/>
      <c r="E40" s="326" t="s">
        <v>447</v>
      </c>
      <c r="F40" s="326"/>
      <c r="G40" s="314" t="s">
        <v>415</v>
      </c>
      <c r="H40" s="328"/>
      <c r="I40" s="328"/>
      <c r="J40" s="328"/>
    </row>
    <row r="41" spans="1:10" s="179" customFormat="1" ht="45" customHeight="1" x14ac:dyDescent="0.25">
      <c r="A41" s="355"/>
      <c r="B41" s="355"/>
      <c r="C41" s="314" t="s">
        <v>319</v>
      </c>
      <c r="D41" s="314"/>
      <c r="E41" s="326" t="s">
        <v>448</v>
      </c>
      <c r="F41" s="326"/>
      <c r="G41" s="329" t="s">
        <v>417</v>
      </c>
      <c r="H41" s="329"/>
      <c r="I41" s="329"/>
      <c r="J41" s="329"/>
    </row>
    <row r="42" spans="1:10" ht="52.5" customHeight="1" x14ac:dyDescent="0.25">
      <c r="A42" s="355"/>
      <c r="B42" s="355"/>
      <c r="C42" s="365" t="s">
        <v>335</v>
      </c>
      <c r="D42" s="365"/>
      <c r="E42" s="352" t="s">
        <v>452</v>
      </c>
      <c r="F42" s="353"/>
      <c r="G42" s="318"/>
      <c r="H42" s="318"/>
      <c r="I42" s="318"/>
      <c r="J42" s="318"/>
    </row>
    <row r="43" spans="1:10" ht="32.25" customHeight="1" x14ac:dyDescent="0.25">
      <c r="A43" s="355"/>
      <c r="B43" s="355"/>
      <c r="C43" s="326" t="s">
        <v>344</v>
      </c>
      <c r="D43" s="326"/>
      <c r="E43" s="326" t="s">
        <v>528</v>
      </c>
      <c r="F43" s="326"/>
      <c r="G43" s="318"/>
      <c r="H43" s="318"/>
      <c r="I43" s="318"/>
      <c r="J43" s="318"/>
    </row>
    <row r="44" spans="1:10" ht="54.75" customHeight="1" x14ac:dyDescent="0.25">
      <c r="A44" s="355"/>
      <c r="B44" s="355"/>
      <c r="C44" s="329" t="s">
        <v>413</v>
      </c>
      <c r="D44" s="329"/>
      <c r="E44" s="325" t="s">
        <v>457</v>
      </c>
      <c r="F44" s="325"/>
      <c r="G44" s="318"/>
      <c r="H44" s="318"/>
      <c r="I44" s="318"/>
      <c r="J44" s="318"/>
    </row>
    <row r="45" spans="1:10" ht="30.75" customHeight="1" x14ac:dyDescent="0.25">
      <c r="B45" s="355"/>
      <c r="C45" s="329"/>
      <c r="D45" s="329"/>
      <c r="E45" s="326" t="s">
        <v>458</v>
      </c>
      <c r="F45" s="326"/>
      <c r="G45" s="318"/>
      <c r="H45" s="318"/>
      <c r="I45" s="318"/>
      <c r="J45" s="318"/>
    </row>
    <row r="46" spans="1:10" x14ac:dyDescent="0.25">
      <c r="E46" s="330"/>
      <c r="F46" s="330"/>
      <c r="G46" s="330"/>
      <c r="H46" s="330"/>
      <c r="I46" s="330"/>
      <c r="J46" s="330"/>
    </row>
    <row r="47" spans="1:10" x14ac:dyDescent="0.25">
      <c r="E47" s="330"/>
      <c r="F47" s="330"/>
      <c r="G47" s="330"/>
      <c r="H47" s="330"/>
      <c r="I47" s="330"/>
      <c r="J47" s="330"/>
    </row>
    <row r="48" spans="1:10" x14ac:dyDescent="0.25">
      <c r="E48" s="330"/>
      <c r="F48" s="330"/>
      <c r="G48" s="330"/>
      <c r="H48" s="330"/>
      <c r="I48" s="330"/>
      <c r="J48" s="330"/>
    </row>
    <row r="49" spans="5:10" x14ac:dyDescent="0.25">
      <c r="E49" s="330"/>
      <c r="F49" s="330"/>
      <c r="G49" s="330"/>
      <c r="H49" s="330"/>
      <c r="I49" s="330"/>
      <c r="J49" s="330"/>
    </row>
    <row r="50" spans="5:10" x14ac:dyDescent="0.25">
      <c r="E50" s="330"/>
      <c r="F50" s="330"/>
      <c r="G50" s="330"/>
      <c r="H50" s="330"/>
      <c r="I50" s="330"/>
      <c r="J50" s="330"/>
    </row>
    <row r="51" spans="5:10" x14ac:dyDescent="0.25">
      <c r="E51" s="330"/>
      <c r="F51" s="330"/>
      <c r="G51" s="330"/>
      <c r="H51" s="330"/>
      <c r="I51" s="330"/>
      <c r="J51" s="330"/>
    </row>
    <row r="52" spans="5:10" x14ac:dyDescent="0.25">
      <c r="E52" s="330"/>
      <c r="F52" s="330"/>
      <c r="G52" s="330"/>
      <c r="H52" s="330"/>
      <c r="I52" s="330"/>
      <c r="J52" s="330"/>
    </row>
    <row r="53" spans="5:10" x14ac:dyDescent="0.25">
      <c r="E53" s="330"/>
      <c r="F53" s="330"/>
      <c r="G53" s="330"/>
      <c r="H53" s="330"/>
      <c r="I53" s="330"/>
      <c r="J53" s="330"/>
    </row>
    <row r="54" spans="5:10" x14ac:dyDescent="0.25">
      <c r="E54" s="330"/>
      <c r="F54" s="330"/>
      <c r="G54" s="330"/>
      <c r="H54" s="330"/>
      <c r="I54" s="330"/>
      <c r="J54" s="330"/>
    </row>
    <row r="55" spans="5:10" x14ac:dyDescent="0.25">
      <c r="E55" s="330"/>
      <c r="F55" s="330"/>
      <c r="G55" s="330"/>
      <c r="H55" s="330"/>
      <c r="I55" s="330"/>
      <c r="J55" s="330"/>
    </row>
    <row r="56" spans="5:10" x14ac:dyDescent="0.25">
      <c r="E56" s="330"/>
      <c r="F56" s="330"/>
      <c r="G56" s="330"/>
      <c r="H56" s="330"/>
      <c r="I56" s="330"/>
      <c r="J56" s="330"/>
    </row>
    <row r="57" spans="5:10" x14ac:dyDescent="0.25">
      <c r="E57" s="330"/>
      <c r="F57" s="330"/>
      <c r="G57" s="330"/>
      <c r="H57" s="330"/>
      <c r="I57" s="330"/>
      <c r="J57" s="330"/>
    </row>
    <row r="58" spans="5:10" x14ac:dyDescent="0.25">
      <c r="E58" s="330"/>
      <c r="F58" s="330"/>
      <c r="G58" s="330"/>
      <c r="H58" s="330"/>
      <c r="I58" s="330"/>
      <c r="J58" s="330"/>
    </row>
    <row r="59" spans="5:10" x14ac:dyDescent="0.25">
      <c r="E59" s="330"/>
      <c r="F59" s="330"/>
      <c r="G59" s="330"/>
      <c r="H59" s="330"/>
      <c r="I59" s="330"/>
      <c r="J59" s="330"/>
    </row>
    <row r="60" spans="5:10" x14ac:dyDescent="0.25">
      <c r="E60" s="330"/>
      <c r="F60" s="330"/>
      <c r="G60" s="330"/>
      <c r="H60" s="330"/>
      <c r="I60" s="330"/>
      <c r="J60" s="330"/>
    </row>
    <row r="61" spans="5:10" x14ac:dyDescent="0.25">
      <c r="E61" s="330"/>
      <c r="F61" s="330"/>
      <c r="G61" s="330"/>
      <c r="H61" s="330"/>
      <c r="I61" s="330"/>
      <c r="J61" s="330"/>
    </row>
    <row r="62" spans="5:10" x14ac:dyDescent="0.25">
      <c r="E62" s="330"/>
      <c r="F62" s="330"/>
      <c r="G62" s="330"/>
      <c r="H62" s="330"/>
      <c r="I62" s="330"/>
      <c r="J62" s="330"/>
    </row>
    <row r="63" spans="5:10" x14ac:dyDescent="0.25">
      <c r="E63" s="330"/>
      <c r="F63" s="330"/>
      <c r="G63" s="330"/>
      <c r="H63" s="330"/>
      <c r="I63" s="330"/>
      <c r="J63" s="330"/>
    </row>
    <row r="64" spans="5:10" x14ac:dyDescent="0.25">
      <c r="E64" s="330"/>
      <c r="F64" s="330"/>
      <c r="G64" s="330"/>
      <c r="H64" s="330"/>
      <c r="I64" s="330"/>
      <c r="J64" s="330"/>
    </row>
    <row r="65" spans="5:10" x14ac:dyDescent="0.25">
      <c r="E65" s="330"/>
      <c r="F65" s="330"/>
      <c r="G65" s="330"/>
      <c r="H65" s="330"/>
      <c r="I65" s="330"/>
      <c r="J65" s="330"/>
    </row>
    <row r="66" spans="5:10" x14ac:dyDescent="0.25">
      <c r="E66" s="330"/>
      <c r="F66" s="330"/>
      <c r="G66" s="330"/>
      <c r="H66" s="330"/>
      <c r="I66" s="330"/>
      <c r="J66" s="330"/>
    </row>
    <row r="67" spans="5:10" x14ac:dyDescent="0.25">
      <c r="E67" s="330"/>
      <c r="F67" s="330"/>
      <c r="G67" s="330"/>
      <c r="H67" s="330"/>
      <c r="I67" s="330"/>
      <c r="J67" s="330"/>
    </row>
    <row r="68" spans="5:10" x14ac:dyDescent="0.25">
      <c r="E68" s="330"/>
      <c r="F68" s="330"/>
      <c r="G68" s="330"/>
      <c r="H68" s="330"/>
      <c r="I68" s="330"/>
      <c r="J68" s="330"/>
    </row>
    <row r="69" spans="5:10" x14ac:dyDescent="0.25">
      <c r="E69" s="330"/>
      <c r="F69" s="330"/>
      <c r="G69" s="330"/>
      <c r="H69" s="330"/>
      <c r="I69" s="330"/>
      <c r="J69" s="330"/>
    </row>
    <row r="70" spans="5:10" x14ac:dyDescent="0.25">
      <c r="E70" s="330"/>
      <c r="F70" s="330"/>
      <c r="G70" s="330"/>
      <c r="H70" s="330"/>
      <c r="I70" s="330"/>
      <c r="J70" s="330"/>
    </row>
    <row r="71" spans="5:10" x14ac:dyDescent="0.25">
      <c r="E71" s="330"/>
      <c r="F71" s="330"/>
      <c r="G71" s="330"/>
      <c r="H71" s="330"/>
      <c r="I71" s="330"/>
      <c r="J71" s="330"/>
    </row>
    <row r="72" spans="5:10" x14ac:dyDescent="0.25">
      <c r="E72" s="330"/>
      <c r="F72" s="330"/>
      <c r="G72" s="330"/>
      <c r="H72" s="330"/>
      <c r="I72" s="330"/>
      <c r="J72" s="330"/>
    </row>
    <row r="73" spans="5:10" x14ac:dyDescent="0.25">
      <c r="E73" s="330"/>
      <c r="F73" s="330"/>
      <c r="G73" s="330"/>
      <c r="H73" s="330"/>
      <c r="I73" s="330"/>
      <c r="J73" s="330"/>
    </row>
    <row r="74" spans="5:10" x14ac:dyDescent="0.25">
      <c r="E74" s="330"/>
      <c r="F74" s="330"/>
      <c r="G74" s="330"/>
      <c r="H74" s="330"/>
      <c r="I74" s="330"/>
      <c r="J74" s="330"/>
    </row>
    <row r="75" spans="5:10" x14ac:dyDescent="0.25">
      <c r="E75" s="330"/>
      <c r="F75" s="330"/>
      <c r="G75" s="330"/>
      <c r="H75" s="330"/>
      <c r="I75" s="330"/>
      <c r="J75" s="330"/>
    </row>
    <row r="76" spans="5:10" x14ac:dyDescent="0.25">
      <c r="E76" s="330"/>
      <c r="F76" s="330"/>
      <c r="G76" s="330"/>
      <c r="H76" s="330"/>
      <c r="I76" s="330"/>
      <c r="J76" s="330"/>
    </row>
    <row r="77" spans="5:10" x14ac:dyDescent="0.25">
      <c r="E77" s="330"/>
      <c r="F77" s="330"/>
      <c r="G77" s="330"/>
      <c r="H77" s="330"/>
      <c r="I77" s="330"/>
      <c r="J77" s="330"/>
    </row>
    <row r="78" spans="5:10" x14ac:dyDescent="0.25">
      <c r="E78" s="330"/>
      <c r="F78" s="330"/>
      <c r="G78" s="330"/>
      <c r="H78" s="330"/>
      <c r="I78" s="330"/>
      <c r="J78" s="330"/>
    </row>
    <row r="79" spans="5:10" x14ac:dyDescent="0.25">
      <c r="E79" s="330"/>
      <c r="F79" s="330"/>
      <c r="G79" s="330"/>
      <c r="H79" s="330"/>
      <c r="I79" s="330"/>
      <c r="J79" s="330"/>
    </row>
    <row r="80" spans="5:10" x14ac:dyDescent="0.25">
      <c r="E80" s="330"/>
      <c r="F80" s="330"/>
      <c r="G80" s="330"/>
      <c r="H80" s="330"/>
      <c r="I80" s="330"/>
      <c r="J80" s="330"/>
    </row>
    <row r="81" spans="5:10" x14ac:dyDescent="0.25">
      <c r="E81" s="330"/>
      <c r="F81" s="330"/>
      <c r="G81" s="330"/>
      <c r="H81" s="330"/>
      <c r="I81" s="330"/>
      <c r="J81" s="330"/>
    </row>
    <row r="82" spans="5:10" x14ac:dyDescent="0.25">
      <c r="E82" s="330"/>
      <c r="F82" s="330"/>
      <c r="G82" s="330"/>
      <c r="H82" s="330"/>
      <c r="I82" s="330"/>
      <c r="J82" s="330"/>
    </row>
    <row r="83" spans="5:10" x14ac:dyDescent="0.25">
      <c r="E83" s="330"/>
      <c r="F83" s="330"/>
      <c r="G83" s="330"/>
      <c r="H83" s="330"/>
      <c r="I83" s="330"/>
      <c r="J83" s="330"/>
    </row>
    <row r="84" spans="5:10" x14ac:dyDescent="0.25">
      <c r="E84" s="330"/>
      <c r="F84" s="330"/>
      <c r="G84" s="330"/>
      <c r="H84" s="330"/>
      <c r="I84" s="330"/>
      <c r="J84" s="330"/>
    </row>
    <row r="85" spans="5:10" x14ac:dyDescent="0.25">
      <c r="E85" s="330"/>
      <c r="F85" s="330"/>
      <c r="G85" s="330"/>
      <c r="H85" s="330"/>
      <c r="I85" s="330"/>
      <c r="J85" s="330"/>
    </row>
    <row r="86" spans="5:10" x14ac:dyDescent="0.25">
      <c r="E86" s="330"/>
      <c r="F86" s="330"/>
      <c r="G86" s="330"/>
      <c r="H86" s="330"/>
      <c r="I86" s="330"/>
      <c r="J86" s="330"/>
    </row>
    <row r="87" spans="5:10" x14ac:dyDescent="0.25">
      <c r="E87" s="330"/>
      <c r="F87" s="330"/>
      <c r="G87" s="330"/>
      <c r="H87" s="330"/>
      <c r="I87" s="330"/>
      <c r="J87" s="330"/>
    </row>
    <row r="88" spans="5:10" x14ac:dyDescent="0.25">
      <c r="E88" s="330"/>
      <c r="F88" s="330"/>
      <c r="G88" s="330"/>
      <c r="H88" s="330"/>
      <c r="I88" s="330"/>
      <c r="J88" s="330"/>
    </row>
    <row r="89" spans="5:10" x14ac:dyDescent="0.25">
      <c r="E89" s="330"/>
      <c r="F89" s="330"/>
      <c r="G89" s="330"/>
      <c r="H89" s="330"/>
      <c r="I89" s="330"/>
      <c r="J89" s="330"/>
    </row>
    <row r="90" spans="5:10" x14ac:dyDescent="0.25">
      <c r="E90" s="330"/>
      <c r="F90" s="330"/>
      <c r="G90" s="330"/>
      <c r="H90" s="330"/>
      <c r="I90" s="330"/>
      <c r="J90" s="330"/>
    </row>
    <row r="91" spans="5:10" x14ac:dyDescent="0.25">
      <c r="E91" s="330"/>
      <c r="F91" s="330"/>
      <c r="G91" s="330"/>
      <c r="H91" s="330"/>
      <c r="I91" s="330"/>
      <c r="J91" s="330"/>
    </row>
    <row r="92" spans="5:10" x14ac:dyDescent="0.25">
      <c r="E92" s="330"/>
      <c r="F92" s="330"/>
      <c r="G92" s="330"/>
      <c r="H92" s="330"/>
      <c r="I92" s="330"/>
      <c r="J92" s="330"/>
    </row>
    <row r="93" spans="5:10" x14ac:dyDescent="0.25">
      <c r="E93" s="330"/>
      <c r="F93" s="330"/>
      <c r="G93" s="330"/>
      <c r="H93" s="330"/>
      <c r="I93" s="330"/>
      <c r="J93" s="330"/>
    </row>
    <row r="94" spans="5:10" x14ac:dyDescent="0.25">
      <c r="E94" s="330"/>
      <c r="F94" s="330"/>
      <c r="G94" s="330"/>
      <c r="H94" s="330"/>
      <c r="I94" s="330"/>
      <c r="J94" s="330"/>
    </row>
    <row r="95" spans="5:10" x14ac:dyDescent="0.25">
      <c r="E95" s="330"/>
      <c r="F95" s="330"/>
      <c r="G95" s="330"/>
      <c r="H95" s="330"/>
      <c r="I95" s="330"/>
      <c r="J95" s="330"/>
    </row>
    <row r="96" spans="5:10" x14ac:dyDescent="0.25">
      <c r="E96" s="330"/>
      <c r="F96" s="330"/>
      <c r="G96" s="330"/>
      <c r="H96" s="330"/>
      <c r="I96" s="330"/>
      <c r="J96" s="330"/>
    </row>
    <row r="97" spans="5:10" x14ac:dyDescent="0.25">
      <c r="E97" s="330"/>
      <c r="F97" s="330"/>
      <c r="G97" s="330"/>
      <c r="H97" s="330"/>
      <c r="I97" s="330"/>
      <c r="J97" s="330"/>
    </row>
    <row r="98" spans="5:10" x14ac:dyDescent="0.25">
      <c r="E98" s="330"/>
      <c r="F98" s="330"/>
      <c r="G98" s="330"/>
      <c r="H98" s="330"/>
      <c r="I98" s="330"/>
      <c r="J98" s="330"/>
    </row>
    <row r="99" spans="5:10" x14ac:dyDescent="0.25">
      <c r="E99" s="330"/>
      <c r="F99" s="330"/>
      <c r="G99" s="330"/>
      <c r="H99" s="330"/>
      <c r="I99" s="330"/>
      <c r="J99" s="330"/>
    </row>
    <row r="100" spans="5:10" x14ac:dyDescent="0.25">
      <c r="E100" s="330"/>
      <c r="F100" s="330"/>
      <c r="G100" s="330"/>
      <c r="H100" s="330"/>
      <c r="I100" s="330"/>
      <c r="J100" s="330"/>
    </row>
    <row r="101" spans="5:10" x14ac:dyDescent="0.25">
      <c r="E101" s="330"/>
      <c r="F101" s="330"/>
      <c r="G101" s="330"/>
      <c r="H101" s="330"/>
      <c r="I101" s="330"/>
      <c r="J101" s="330"/>
    </row>
    <row r="102" spans="5:10" x14ac:dyDescent="0.25">
      <c r="E102" s="330"/>
      <c r="F102" s="330"/>
      <c r="G102" s="330"/>
      <c r="H102" s="330"/>
      <c r="I102" s="330"/>
      <c r="J102" s="330"/>
    </row>
    <row r="103" spans="5:10" x14ac:dyDescent="0.25">
      <c r="E103" s="330"/>
      <c r="F103" s="330"/>
      <c r="G103" s="330"/>
      <c r="H103" s="330"/>
      <c r="I103" s="330"/>
      <c r="J103" s="330"/>
    </row>
    <row r="104" spans="5:10" x14ac:dyDescent="0.25">
      <c r="E104" s="330"/>
      <c r="F104" s="330"/>
      <c r="G104" s="330"/>
      <c r="H104" s="330"/>
      <c r="I104" s="330"/>
      <c r="J104" s="330"/>
    </row>
    <row r="105" spans="5:10" x14ac:dyDescent="0.25">
      <c r="E105" s="330"/>
      <c r="F105" s="330"/>
      <c r="G105" s="330"/>
      <c r="H105" s="330"/>
      <c r="I105" s="330"/>
      <c r="J105" s="330"/>
    </row>
    <row r="106" spans="5:10" x14ac:dyDescent="0.25">
      <c r="E106" s="330"/>
      <c r="F106" s="330"/>
      <c r="G106" s="330"/>
      <c r="H106" s="330"/>
      <c r="I106" s="330"/>
      <c r="J106" s="330"/>
    </row>
    <row r="107" spans="5:10" x14ac:dyDescent="0.25">
      <c r="E107" s="330"/>
      <c r="F107" s="330"/>
      <c r="G107" s="330"/>
      <c r="H107" s="330"/>
      <c r="I107" s="330"/>
      <c r="J107" s="330"/>
    </row>
    <row r="108" spans="5:10" x14ac:dyDescent="0.25">
      <c r="E108" s="330"/>
      <c r="F108" s="330"/>
      <c r="G108" s="330"/>
      <c r="H108" s="330"/>
      <c r="I108" s="330"/>
      <c r="J108" s="330"/>
    </row>
    <row r="109" spans="5:10" x14ac:dyDescent="0.25">
      <c r="E109" s="330"/>
      <c r="F109" s="330"/>
      <c r="G109" s="330"/>
      <c r="H109" s="330"/>
      <c r="I109" s="330"/>
      <c r="J109" s="330"/>
    </row>
    <row r="110" spans="5:10" x14ac:dyDescent="0.25">
      <c r="E110" s="330"/>
      <c r="F110" s="330"/>
      <c r="G110" s="330"/>
      <c r="H110" s="330"/>
      <c r="I110" s="330"/>
      <c r="J110" s="330"/>
    </row>
    <row r="111" spans="5:10" x14ac:dyDescent="0.25">
      <c r="E111" s="330"/>
      <c r="F111" s="330"/>
      <c r="G111" s="330"/>
      <c r="H111" s="330"/>
      <c r="I111" s="330"/>
      <c r="J111" s="330"/>
    </row>
    <row r="112" spans="5:10" x14ac:dyDescent="0.25">
      <c r="E112" s="330"/>
      <c r="F112" s="330"/>
      <c r="G112" s="330"/>
      <c r="H112" s="330"/>
      <c r="I112" s="330"/>
      <c r="J112" s="330"/>
    </row>
    <row r="113" spans="5:10" x14ac:dyDescent="0.25">
      <c r="E113" s="330"/>
      <c r="F113" s="330"/>
      <c r="G113" s="330"/>
      <c r="H113" s="330"/>
      <c r="I113" s="330"/>
      <c r="J113" s="330"/>
    </row>
    <row r="114" spans="5:10" x14ac:dyDescent="0.25">
      <c r="E114" s="330"/>
      <c r="F114" s="330"/>
      <c r="G114" s="330"/>
      <c r="H114" s="330"/>
      <c r="I114" s="330"/>
      <c r="J114" s="330"/>
    </row>
  </sheetData>
  <mergeCells count="253">
    <mergeCell ref="B34:B45"/>
    <mergeCell ref="C44:D45"/>
    <mergeCell ref="A7:D20"/>
    <mergeCell ref="E7:J7"/>
    <mergeCell ref="C24:D24"/>
    <mergeCell ref="B22:B33"/>
    <mergeCell ref="C29:D29"/>
    <mergeCell ref="E31:F31"/>
    <mergeCell ref="C40:D40"/>
    <mergeCell ref="C28:D28"/>
    <mergeCell ref="E28:F28"/>
    <mergeCell ref="E26:F26"/>
    <mergeCell ref="E29:F29"/>
    <mergeCell ref="E22:F22"/>
    <mergeCell ref="E23:F23"/>
    <mergeCell ref="G23:J23"/>
    <mergeCell ref="C42:D42"/>
    <mergeCell ref="C43:D43"/>
    <mergeCell ref="C39:D39"/>
    <mergeCell ref="E16:F16"/>
    <mergeCell ref="G17:J17"/>
    <mergeCell ref="A22:A44"/>
    <mergeCell ref="E21:F21"/>
    <mergeCell ref="C41:D41"/>
    <mergeCell ref="E32:F32"/>
    <mergeCell ref="G32:J32"/>
    <mergeCell ref="G26:J26"/>
    <mergeCell ref="G29:J29"/>
    <mergeCell ref="G28:J28"/>
    <mergeCell ref="G27:J27"/>
    <mergeCell ref="G22:J22"/>
    <mergeCell ref="E34:F34"/>
    <mergeCell ref="G34:J34"/>
    <mergeCell ref="C34:D34"/>
    <mergeCell ref="C22:D22"/>
    <mergeCell ref="C23:D23"/>
    <mergeCell ref="G24:J24"/>
    <mergeCell ref="G25:J25"/>
    <mergeCell ref="C27:D27"/>
    <mergeCell ref="E24:F24"/>
    <mergeCell ref="E25:F25"/>
    <mergeCell ref="C37:D37"/>
    <mergeCell ref="C38:D38"/>
    <mergeCell ref="C30:D30"/>
    <mergeCell ref="C35:D35"/>
    <mergeCell ref="C36:D36"/>
    <mergeCell ref="E11:F11"/>
    <mergeCell ref="C25:D25"/>
    <mergeCell ref="C26:D26"/>
    <mergeCell ref="G20:J20"/>
    <mergeCell ref="E12:F12"/>
    <mergeCell ref="G11:J11"/>
    <mergeCell ref="G15:J15"/>
    <mergeCell ref="E17:F17"/>
    <mergeCell ref="G21:J21"/>
    <mergeCell ref="G13:J13"/>
    <mergeCell ref="E18:F18"/>
    <mergeCell ref="E30:F30"/>
    <mergeCell ref="G30:J30"/>
    <mergeCell ref="C31:D31"/>
    <mergeCell ref="E33:F33"/>
    <mergeCell ref="G33:J33"/>
    <mergeCell ref="G19:J19"/>
    <mergeCell ref="E15:F15"/>
    <mergeCell ref="E13:F13"/>
    <mergeCell ref="E14:F14"/>
    <mergeCell ref="G31:J31"/>
    <mergeCell ref="C33:D33"/>
    <mergeCell ref="C32:D32"/>
    <mergeCell ref="E95:F95"/>
    <mergeCell ref="G95:J95"/>
    <mergeCell ref="E114:F114"/>
    <mergeCell ref="G114:J114"/>
    <mergeCell ref="E113:F113"/>
    <mergeCell ref="G113:J113"/>
    <mergeCell ref="E39:F39"/>
    <mergeCell ref="G104:J104"/>
    <mergeCell ref="E105:F105"/>
    <mergeCell ref="G105:J105"/>
    <mergeCell ref="E106:F106"/>
    <mergeCell ref="G106:J106"/>
    <mergeCell ref="G102:J102"/>
    <mergeCell ref="E104:F104"/>
    <mergeCell ref="E101:F101"/>
    <mergeCell ref="G101:J101"/>
    <mergeCell ref="E102:F102"/>
    <mergeCell ref="G97:J97"/>
    <mergeCell ref="E92:F92"/>
    <mergeCell ref="G92:J92"/>
    <mergeCell ref="E93:F93"/>
    <mergeCell ref="G93:J93"/>
    <mergeCell ref="E94:F94"/>
    <mergeCell ref="E103:F103"/>
    <mergeCell ref="E112:F112"/>
    <mergeCell ref="G112:J112"/>
    <mergeCell ref="E107:F107"/>
    <mergeCell ref="G107:J107"/>
    <mergeCell ref="E108:F108"/>
    <mergeCell ref="G108:J108"/>
    <mergeCell ref="E109:F109"/>
    <mergeCell ref="G109:J109"/>
    <mergeCell ref="E96:F96"/>
    <mergeCell ref="G96:J96"/>
    <mergeCell ref="E97:F97"/>
    <mergeCell ref="G98:J98"/>
    <mergeCell ref="E99:F99"/>
    <mergeCell ref="G99:J99"/>
    <mergeCell ref="E100:F100"/>
    <mergeCell ref="G100:J100"/>
    <mergeCell ref="E110:F110"/>
    <mergeCell ref="G110:J110"/>
    <mergeCell ref="E111:F111"/>
    <mergeCell ref="G111:J111"/>
    <mergeCell ref="G103:J103"/>
    <mergeCell ref="E98:F98"/>
    <mergeCell ref="E83:F83"/>
    <mergeCell ref="G83:J83"/>
    <mergeCell ref="E84:F84"/>
    <mergeCell ref="G84:J84"/>
    <mergeCell ref="E85:F85"/>
    <mergeCell ref="G85:J85"/>
    <mergeCell ref="E80:F80"/>
    <mergeCell ref="G80:J80"/>
    <mergeCell ref="E81:F81"/>
    <mergeCell ref="G81:J81"/>
    <mergeCell ref="E82:F82"/>
    <mergeCell ref="G82:J82"/>
    <mergeCell ref="E86:F86"/>
    <mergeCell ref="G86:J86"/>
    <mergeCell ref="E87:F87"/>
    <mergeCell ref="G87:J87"/>
    <mergeCell ref="E88:F88"/>
    <mergeCell ref="G88:J88"/>
    <mergeCell ref="G94:J94"/>
    <mergeCell ref="E89:F89"/>
    <mergeCell ref="G89:J89"/>
    <mergeCell ref="E90:F90"/>
    <mergeCell ref="G90:J90"/>
    <mergeCell ref="E91:F91"/>
    <mergeCell ref="G91:J91"/>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E59:F59"/>
    <mergeCell ref="G59:J59"/>
    <mergeCell ref="E60:F60"/>
    <mergeCell ref="G60:J60"/>
    <mergeCell ref="E61:F61"/>
    <mergeCell ref="G61:J61"/>
    <mergeCell ref="E56:F56"/>
    <mergeCell ref="G56:J56"/>
    <mergeCell ref="E57:F57"/>
    <mergeCell ref="G57:J57"/>
    <mergeCell ref="E58:F58"/>
    <mergeCell ref="G58:J58"/>
    <mergeCell ref="E53:F53"/>
    <mergeCell ref="G53:J53"/>
    <mergeCell ref="E54:F54"/>
    <mergeCell ref="G54:J54"/>
    <mergeCell ref="E55:F55"/>
    <mergeCell ref="G55:J55"/>
    <mergeCell ref="E50:F50"/>
    <mergeCell ref="G50:J50"/>
    <mergeCell ref="E51:F51"/>
    <mergeCell ref="G51:J51"/>
    <mergeCell ref="E52:F52"/>
    <mergeCell ref="G52:J52"/>
    <mergeCell ref="E47:F47"/>
    <mergeCell ref="G47:J47"/>
    <mergeCell ref="E48:F48"/>
    <mergeCell ref="G48:J48"/>
    <mergeCell ref="E49:F49"/>
    <mergeCell ref="G49:J49"/>
    <mergeCell ref="E45:F45"/>
    <mergeCell ref="G45:J45"/>
    <mergeCell ref="E46:F46"/>
    <mergeCell ref="G46:J46"/>
    <mergeCell ref="E44:F44"/>
    <mergeCell ref="G44:J44"/>
    <mergeCell ref="E41:F41"/>
    <mergeCell ref="G42:J42"/>
    <mergeCell ref="E36:F36"/>
    <mergeCell ref="G38:J38"/>
    <mergeCell ref="E35:F35"/>
    <mergeCell ref="G35:J35"/>
    <mergeCell ref="G36:J36"/>
    <mergeCell ref="G39:J39"/>
    <mergeCell ref="E37:F37"/>
    <mergeCell ref="G40:J40"/>
    <mergeCell ref="G41:J41"/>
    <mergeCell ref="G37:J37"/>
    <mergeCell ref="E43:F43"/>
    <mergeCell ref="G43:J43"/>
    <mergeCell ref="E40:F40"/>
    <mergeCell ref="E38:F38"/>
    <mergeCell ref="E42:F42"/>
    <mergeCell ref="E19:F19"/>
    <mergeCell ref="E20:F20"/>
    <mergeCell ref="E27:F27"/>
    <mergeCell ref="J1:J4"/>
    <mergeCell ref="N1:N4"/>
    <mergeCell ref="H1:I1"/>
    <mergeCell ref="H2:I2"/>
    <mergeCell ref="H3:I3"/>
    <mergeCell ref="H4:I4"/>
    <mergeCell ref="G18:J18"/>
    <mergeCell ref="G12:J12"/>
    <mergeCell ref="D1:G2"/>
    <mergeCell ref="D3:G4"/>
    <mergeCell ref="C6:J6"/>
    <mergeCell ref="A1:C4"/>
    <mergeCell ref="A6:B6"/>
    <mergeCell ref="E8:F8"/>
    <mergeCell ref="E9:F9"/>
    <mergeCell ref="G8:J8"/>
    <mergeCell ref="G9:J9"/>
    <mergeCell ref="G10:J10"/>
    <mergeCell ref="G14:J14"/>
    <mergeCell ref="G16:J16"/>
    <mergeCell ref="E10:F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8"/>
  <sheetViews>
    <sheetView zoomScale="80" zoomScaleNormal="80" workbookViewId="0">
      <selection sqref="A1:A4"/>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7" width="10.42578125" customWidth="1"/>
    <col min="8" max="8" width="12.5703125" customWidth="1"/>
    <col min="9" max="9" width="10.42578125" customWidth="1"/>
    <col min="10" max="10" width="16.7109375" customWidth="1"/>
  </cols>
  <sheetData>
    <row r="1" spans="1:10" ht="28.5" customHeight="1" x14ac:dyDescent="0.25">
      <c r="A1" s="250"/>
      <c r="B1" s="260" t="s">
        <v>0</v>
      </c>
      <c r="C1" s="260"/>
      <c r="D1" s="260"/>
      <c r="E1" s="260"/>
      <c r="F1" s="385" t="s">
        <v>1</v>
      </c>
      <c r="G1" s="385"/>
      <c r="H1" s="385"/>
      <c r="I1" s="385"/>
      <c r="J1" s="283"/>
    </row>
    <row r="2" spans="1:10" x14ac:dyDescent="0.25">
      <c r="A2" s="251"/>
      <c r="B2" s="261" t="s">
        <v>73</v>
      </c>
      <c r="C2" s="261"/>
      <c r="D2" s="261"/>
      <c r="E2" s="261"/>
      <c r="F2" s="312" t="s">
        <v>30</v>
      </c>
      <c r="G2" s="312"/>
      <c r="H2" s="312"/>
      <c r="I2" s="312"/>
      <c r="J2" s="284"/>
    </row>
    <row r="3" spans="1:10" ht="15" customHeight="1" x14ac:dyDescent="0.25">
      <c r="A3" s="251"/>
      <c r="B3" s="261"/>
      <c r="C3" s="261"/>
      <c r="D3" s="261"/>
      <c r="E3" s="261"/>
      <c r="F3" s="312" t="s">
        <v>4</v>
      </c>
      <c r="G3" s="312"/>
      <c r="H3" s="312"/>
      <c r="I3" s="312"/>
      <c r="J3" s="284"/>
    </row>
    <row r="4" spans="1:10" ht="15.75" thickBot="1" x14ac:dyDescent="0.3">
      <c r="A4" s="252"/>
      <c r="B4" s="261"/>
      <c r="C4" s="261"/>
      <c r="D4" s="261"/>
      <c r="E4" s="261"/>
      <c r="F4" s="312" t="s">
        <v>5</v>
      </c>
      <c r="G4" s="312"/>
      <c r="H4" s="312"/>
      <c r="I4" s="312"/>
      <c r="J4" s="285"/>
    </row>
    <row r="5" spans="1:10" ht="15.75" thickBot="1" x14ac:dyDescent="0.3">
      <c r="A5" s="75"/>
      <c r="J5" s="76"/>
    </row>
    <row r="6" spans="1:10" s="67" customFormat="1" ht="15.75" x14ac:dyDescent="0.25">
      <c r="A6" s="290" t="s">
        <v>32</v>
      </c>
      <c r="B6" s="291"/>
      <c r="C6" s="291"/>
      <c r="D6" s="291"/>
      <c r="E6" s="384"/>
      <c r="F6" s="384"/>
      <c r="G6" s="384"/>
      <c r="H6" s="384"/>
      <c r="I6" s="384"/>
      <c r="J6" s="292"/>
    </row>
    <row r="7" spans="1:10" s="67" customFormat="1" ht="25.5" customHeight="1" x14ac:dyDescent="0.25">
      <c r="A7" s="22" t="s">
        <v>7</v>
      </c>
      <c r="B7" s="397" t="s">
        <v>284</v>
      </c>
      <c r="C7" s="398"/>
      <c r="D7" s="398"/>
      <c r="E7" s="398"/>
      <c r="F7" s="398"/>
      <c r="G7" s="398"/>
      <c r="H7" s="398"/>
      <c r="I7" s="398"/>
      <c r="J7" s="399"/>
    </row>
    <row r="8" spans="1:10" s="67" customFormat="1" ht="69" customHeight="1" x14ac:dyDescent="0.25">
      <c r="A8" s="21" t="s">
        <v>8</v>
      </c>
      <c r="B8" s="400" t="s">
        <v>459</v>
      </c>
      <c r="C8" s="401"/>
      <c r="D8" s="401"/>
      <c r="E8" s="401"/>
      <c r="F8" s="401"/>
      <c r="G8" s="401"/>
      <c r="H8" s="401"/>
      <c r="I8" s="401"/>
      <c r="J8" s="402"/>
    </row>
    <row r="9" spans="1:10" ht="39.75" customHeight="1" x14ac:dyDescent="0.25">
      <c r="A9" s="64" t="s">
        <v>35</v>
      </c>
      <c r="B9" s="51" t="s">
        <v>36</v>
      </c>
      <c r="C9" s="29" t="s">
        <v>37</v>
      </c>
      <c r="D9" s="30" t="s">
        <v>38</v>
      </c>
      <c r="E9" s="68" t="s">
        <v>74</v>
      </c>
      <c r="F9" s="72" t="s">
        <v>75</v>
      </c>
      <c r="G9" s="72" t="s">
        <v>76</v>
      </c>
      <c r="H9" s="72" t="s">
        <v>77</v>
      </c>
      <c r="I9" s="72" t="s">
        <v>78</v>
      </c>
      <c r="J9" s="77" t="s">
        <v>79</v>
      </c>
    </row>
    <row r="10" spans="1:10" s="54" customFormat="1" ht="46.5" customHeight="1" x14ac:dyDescent="0.2">
      <c r="A10" s="383" t="s">
        <v>479</v>
      </c>
      <c r="B10" s="186" t="s">
        <v>265</v>
      </c>
      <c r="C10" s="394" t="s">
        <v>328</v>
      </c>
      <c r="D10" s="189" t="s">
        <v>325</v>
      </c>
      <c r="E10" s="393" t="s">
        <v>480</v>
      </c>
      <c r="F10" s="380" t="s">
        <v>148</v>
      </c>
      <c r="G10" s="380" t="s">
        <v>148</v>
      </c>
      <c r="H10" s="380" t="s">
        <v>148</v>
      </c>
      <c r="I10" s="380" t="s">
        <v>148</v>
      </c>
      <c r="J10" s="372" t="str">
        <f>IF(F10="NA","GESTION",IF(G10="NA","GESTION",IF(H10="NA","GESTION",IF(I10="NA","GESTION",IF(F10&lt;&gt;"X"," ",IF(G10&lt;&gt;"X"," ",IF(H10&lt;&gt;"X"," ",IF(I10&lt;&gt;"X"," ","CORRUPCION"))))))))</f>
        <v>GESTION</v>
      </c>
    </row>
    <row r="11" spans="1:10" s="54" customFormat="1" ht="46.5" customHeight="1" x14ac:dyDescent="0.2">
      <c r="A11" s="383"/>
      <c r="B11" s="187" t="s">
        <v>275</v>
      </c>
      <c r="C11" s="395"/>
      <c r="D11" s="190" t="s">
        <v>327</v>
      </c>
      <c r="E11" s="393"/>
      <c r="F11" s="381"/>
      <c r="G11" s="381"/>
      <c r="H11" s="381"/>
      <c r="I11" s="381"/>
      <c r="J11" s="373"/>
    </row>
    <row r="12" spans="1:10" s="54" customFormat="1" ht="46.5" customHeight="1" x14ac:dyDescent="0.2">
      <c r="A12" s="383"/>
      <c r="B12" s="188" t="s">
        <v>329</v>
      </c>
      <c r="C12" s="396"/>
      <c r="D12" s="190" t="s">
        <v>326</v>
      </c>
      <c r="E12" s="393"/>
      <c r="F12" s="382"/>
      <c r="G12" s="382"/>
      <c r="H12" s="382"/>
      <c r="I12" s="382"/>
      <c r="J12" s="374"/>
    </row>
    <row r="13" spans="1:10" ht="60.75" customHeight="1" x14ac:dyDescent="0.25">
      <c r="A13" s="335" t="s">
        <v>333</v>
      </c>
      <c r="B13" s="186" t="s">
        <v>265</v>
      </c>
      <c r="C13" s="375" t="s">
        <v>331</v>
      </c>
      <c r="D13" s="185" t="s">
        <v>330</v>
      </c>
      <c r="E13" s="377" t="s">
        <v>323</v>
      </c>
      <c r="F13" s="380" t="s">
        <v>148</v>
      </c>
      <c r="G13" s="380" t="s">
        <v>148</v>
      </c>
      <c r="H13" s="380" t="s">
        <v>148</v>
      </c>
      <c r="I13" s="380" t="s">
        <v>148</v>
      </c>
      <c r="J13" s="372" t="str">
        <f>IF(F13="NA","GESTION",IF(G13="NA","GESTION",IF(H13="NA","GESTION",IF(I13="NA","GESTION",IF(F13&lt;&gt;"X"," ",IF(G13&lt;&gt;"X"," ",IF(H13&lt;&gt;"X"," ",IF(I13&lt;&gt;"X"," ","CORRUPCION"))))))))</f>
        <v>GESTION</v>
      </c>
    </row>
    <row r="14" spans="1:10" ht="35.25" customHeight="1" x14ac:dyDescent="0.25">
      <c r="A14" s="335"/>
      <c r="B14" s="187" t="s">
        <v>275</v>
      </c>
      <c r="C14" s="376"/>
      <c r="D14" s="185" t="s">
        <v>336</v>
      </c>
      <c r="E14" s="378"/>
      <c r="F14" s="381"/>
      <c r="G14" s="381"/>
      <c r="H14" s="381"/>
      <c r="I14" s="381"/>
      <c r="J14" s="373"/>
    </row>
    <row r="15" spans="1:10" ht="27" customHeight="1" x14ac:dyDescent="0.25">
      <c r="A15" s="335"/>
      <c r="B15" s="191" t="s">
        <v>334</v>
      </c>
      <c r="C15" s="376"/>
      <c r="D15" s="185" t="s">
        <v>481</v>
      </c>
      <c r="E15" s="379"/>
      <c r="F15" s="382"/>
      <c r="G15" s="382"/>
      <c r="H15" s="382"/>
      <c r="I15" s="382"/>
      <c r="J15" s="374"/>
    </row>
    <row r="16" spans="1:10" ht="44.25" customHeight="1" x14ac:dyDescent="0.25">
      <c r="A16" s="383" t="s">
        <v>338</v>
      </c>
      <c r="B16" s="191" t="s">
        <v>472</v>
      </c>
      <c r="C16" s="386" t="s">
        <v>340</v>
      </c>
      <c r="D16" s="185" t="s">
        <v>332</v>
      </c>
      <c r="E16" s="389" t="s">
        <v>337</v>
      </c>
      <c r="F16" s="390" t="s">
        <v>148</v>
      </c>
      <c r="G16" s="390" t="s">
        <v>148</v>
      </c>
      <c r="H16" s="390" t="s">
        <v>148</v>
      </c>
      <c r="I16" s="390" t="s">
        <v>148</v>
      </c>
      <c r="J16" s="372" t="str">
        <f>IF(F16="NA","GESTION",IF(G16="NA","GESTION",IF(H16="NA","GESTION",IF(I16="NA","GESTION",IF(F16&lt;&gt;"X"," ",IF(G16&lt;&gt;"X"," ",IF(H16&lt;&gt;"X"," ",IF(I16&lt;&gt;"X"," ","CORRUPCION"))))))))</f>
        <v>GESTION</v>
      </c>
    </row>
    <row r="17" spans="1:10" ht="66" customHeight="1" x14ac:dyDescent="0.25">
      <c r="A17" s="383"/>
      <c r="B17" s="191" t="s">
        <v>478</v>
      </c>
      <c r="C17" s="387"/>
      <c r="D17" s="143" t="s">
        <v>341</v>
      </c>
      <c r="E17" s="389"/>
      <c r="F17" s="391"/>
      <c r="G17" s="391"/>
      <c r="H17" s="391"/>
      <c r="I17" s="391"/>
      <c r="J17" s="373"/>
    </row>
    <row r="18" spans="1:10" ht="54.75" customHeight="1" x14ac:dyDescent="0.25">
      <c r="A18" s="383"/>
      <c r="B18" s="143" t="s">
        <v>274</v>
      </c>
      <c r="C18" s="387"/>
      <c r="D18" s="143" t="s">
        <v>342</v>
      </c>
      <c r="E18" s="389"/>
      <c r="F18" s="391"/>
      <c r="G18" s="391"/>
      <c r="H18" s="391"/>
      <c r="I18" s="391"/>
      <c r="J18" s="373"/>
    </row>
    <row r="19" spans="1:10" ht="56.25" customHeight="1" x14ac:dyDescent="0.25">
      <c r="A19" s="383"/>
      <c r="B19" s="191" t="s">
        <v>339</v>
      </c>
      <c r="C19" s="388"/>
      <c r="E19" s="389"/>
      <c r="F19" s="392"/>
      <c r="G19" s="392"/>
      <c r="H19" s="392"/>
      <c r="I19" s="392"/>
      <c r="J19" s="374"/>
    </row>
    <row r="20" spans="1:10" ht="59.25" customHeight="1" x14ac:dyDescent="0.25">
      <c r="A20" s="366" t="s">
        <v>343</v>
      </c>
      <c r="B20" s="143" t="s">
        <v>469</v>
      </c>
      <c r="C20" s="369" t="s">
        <v>348</v>
      </c>
      <c r="D20" s="143" t="s">
        <v>349</v>
      </c>
      <c r="E20" s="377" t="s">
        <v>324</v>
      </c>
      <c r="F20" s="390" t="s">
        <v>148</v>
      </c>
      <c r="G20" s="390" t="s">
        <v>148</v>
      </c>
      <c r="H20" s="390" t="s">
        <v>148</v>
      </c>
      <c r="I20" s="390" t="s">
        <v>148</v>
      </c>
      <c r="J20" s="372" t="str">
        <f>IF(F20="NA","GESTION",IF(G20="NA","GESTION",IF(H20="NA","GESTION",IF(I20="NA","GESTION",IF(F20&lt;&gt;"X"," ",IF(G20&lt;&gt;"X"," ",IF(H20&lt;&gt;"X"," ",IF(I20&lt;&gt;"X"," ","CORRUPCION"))))))))</f>
        <v>GESTION</v>
      </c>
    </row>
    <row r="21" spans="1:10" ht="35.25" customHeight="1" x14ac:dyDescent="0.25">
      <c r="A21" s="367"/>
      <c r="B21" s="143" t="s">
        <v>465</v>
      </c>
      <c r="C21" s="370"/>
      <c r="D21" s="369" t="s">
        <v>350</v>
      </c>
      <c r="E21" s="378"/>
      <c r="F21" s="391"/>
      <c r="G21" s="391"/>
      <c r="H21" s="391"/>
      <c r="I21" s="391"/>
      <c r="J21" s="373"/>
    </row>
    <row r="22" spans="1:10" ht="47.25" customHeight="1" x14ac:dyDescent="0.25">
      <c r="A22" s="367"/>
      <c r="B22" s="143" t="s">
        <v>289</v>
      </c>
      <c r="C22" s="370"/>
      <c r="D22" s="371"/>
      <c r="E22" s="378"/>
      <c r="F22" s="391"/>
      <c r="G22" s="391"/>
      <c r="H22" s="391"/>
      <c r="I22" s="391"/>
      <c r="J22" s="373"/>
    </row>
    <row r="23" spans="1:10" ht="44.25" customHeight="1" x14ac:dyDescent="0.25">
      <c r="A23" s="368"/>
      <c r="B23" s="143" t="s">
        <v>274</v>
      </c>
      <c r="C23" s="371"/>
      <c r="D23" s="185" t="s">
        <v>351</v>
      </c>
      <c r="E23" s="379"/>
      <c r="F23" s="392"/>
      <c r="G23" s="392"/>
      <c r="H23" s="392"/>
      <c r="I23" s="392"/>
      <c r="J23" s="374"/>
    </row>
    <row r="24" spans="1:10" s="196" customFormat="1" ht="73.5" customHeight="1" x14ac:dyDescent="0.25">
      <c r="A24" s="405" t="s">
        <v>352</v>
      </c>
      <c r="B24" s="197" t="s">
        <v>288</v>
      </c>
      <c r="C24" s="413" t="s">
        <v>355</v>
      </c>
      <c r="D24" s="198" t="s">
        <v>353</v>
      </c>
      <c r="E24" s="411" t="s">
        <v>356</v>
      </c>
      <c r="F24" s="390" t="s">
        <v>147</v>
      </c>
      <c r="G24" s="390" t="s">
        <v>147</v>
      </c>
      <c r="H24" s="390" t="s">
        <v>147</v>
      </c>
      <c r="I24" s="390" t="s">
        <v>147</v>
      </c>
      <c r="J24" s="403" t="str">
        <f>IF(F24="NA","GESTION",IF(G24="NA","GESTION",IF(H3="NA","GESTION",IF(I24="NA","GESTION",IF(F24&lt;&gt;"X"," ",IF(G24&lt;&gt;"X"," ",IF(H24&lt;&gt;"X"," ",IF(I24&lt;&gt;"X"," ","CORRUPCION"))))))))</f>
        <v>CORRUPCION</v>
      </c>
    </row>
    <row r="25" spans="1:10" s="196" customFormat="1" ht="51" customHeight="1" x14ac:dyDescent="0.25">
      <c r="A25" s="406"/>
      <c r="B25" s="198" t="s">
        <v>463</v>
      </c>
      <c r="C25" s="414"/>
      <c r="D25" s="198" t="s">
        <v>354</v>
      </c>
      <c r="E25" s="412"/>
      <c r="F25" s="392"/>
      <c r="G25" s="392"/>
      <c r="H25" s="392"/>
      <c r="I25" s="392"/>
      <c r="J25" s="404"/>
    </row>
    <row r="26" spans="1:10" s="196" customFormat="1" ht="36.75" customHeight="1" x14ac:dyDescent="0.25">
      <c r="A26" s="389" t="s">
        <v>361</v>
      </c>
      <c r="B26" s="198" t="s">
        <v>289</v>
      </c>
      <c r="C26" s="408" t="s">
        <v>362</v>
      </c>
      <c r="D26" s="199" t="s">
        <v>358</v>
      </c>
      <c r="E26" s="407" t="s">
        <v>357</v>
      </c>
      <c r="F26" s="409" t="s">
        <v>147</v>
      </c>
      <c r="G26" s="409" t="s">
        <v>147</v>
      </c>
      <c r="H26" s="409" t="s">
        <v>147</v>
      </c>
      <c r="I26" s="409" t="s">
        <v>147</v>
      </c>
      <c r="J26" s="410" t="str">
        <f>IF(F26="NA","GESTION",IF(G26="NA","GESTION",IF(H5="NA","GESTION",IF(I26="NA","GESTION",IF(F26&lt;&gt;"X"," ",IF(G26&lt;&gt;"X"," ",IF(H26&lt;&gt;"X"," ",IF(I26&lt;&gt;"X"," ","CORRUPCION"))))))))</f>
        <v>CORRUPCION</v>
      </c>
    </row>
    <row r="27" spans="1:10" s="196" customFormat="1" ht="45.75" x14ac:dyDescent="0.25">
      <c r="A27" s="389"/>
      <c r="B27" s="200" t="s">
        <v>274</v>
      </c>
      <c r="C27" s="408"/>
      <c r="D27" s="183" t="s">
        <v>359</v>
      </c>
      <c r="E27" s="407"/>
      <c r="F27" s="409"/>
      <c r="G27" s="409"/>
      <c r="H27" s="409"/>
      <c r="I27" s="409"/>
      <c r="J27" s="410"/>
    </row>
    <row r="28" spans="1:10" s="196" customFormat="1" ht="30.75" x14ac:dyDescent="0.25">
      <c r="A28" s="389"/>
      <c r="B28" s="198" t="s">
        <v>463</v>
      </c>
      <c r="C28" s="408"/>
      <c r="D28" s="183" t="s">
        <v>360</v>
      </c>
      <c r="E28" s="407"/>
      <c r="F28" s="409"/>
      <c r="G28" s="409"/>
      <c r="H28" s="409"/>
      <c r="I28" s="409"/>
      <c r="J28" s="410"/>
    </row>
  </sheetData>
  <mergeCells count="60">
    <mergeCell ref="I24:I25"/>
    <mergeCell ref="J24:J25"/>
    <mergeCell ref="A24:A25"/>
    <mergeCell ref="E26:E28"/>
    <mergeCell ref="C26:C28"/>
    <mergeCell ref="A26:A28"/>
    <mergeCell ref="F26:F28"/>
    <mergeCell ref="G26:G28"/>
    <mergeCell ref="H26:H28"/>
    <mergeCell ref="I26:I28"/>
    <mergeCell ref="J26:J28"/>
    <mergeCell ref="E24:E25"/>
    <mergeCell ref="C24:C25"/>
    <mergeCell ref="F24:F25"/>
    <mergeCell ref="G24:G25"/>
    <mergeCell ref="H24:H25"/>
    <mergeCell ref="B7:J7"/>
    <mergeCell ref="B8:J8"/>
    <mergeCell ref="E20:E23"/>
    <mergeCell ref="F20:F23"/>
    <mergeCell ref="G20:G23"/>
    <mergeCell ref="H20:H23"/>
    <mergeCell ref="I20:I23"/>
    <mergeCell ref="J20:J23"/>
    <mergeCell ref="D21:D22"/>
    <mergeCell ref="J16:J19"/>
    <mergeCell ref="G16:G19"/>
    <mergeCell ref="H16:H19"/>
    <mergeCell ref="I16:I19"/>
    <mergeCell ref="A16:A19"/>
    <mergeCell ref="C16:C19"/>
    <mergeCell ref="E16:E19"/>
    <mergeCell ref="F16:F19"/>
    <mergeCell ref="E10:E12"/>
    <mergeCell ref="C10:C12"/>
    <mergeCell ref="A1:A4"/>
    <mergeCell ref="J1:J4"/>
    <mergeCell ref="A6:J6"/>
    <mergeCell ref="F1:I1"/>
    <mergeCell ref="F2:I2"/>
    <mergeCell ref="F3:I3"/>
    <mergeCell ref="F4:I4"/>
    <mergeCell ref="B1:E1"/>
    <mergeCell ref="B2:E4"/>
    <mergeCell ref="A20:A23"/>
    <mergeCell ref="C20:C23"/>
    <mergeCell ref="J10:J12"/>
    <mergeCell ref="C13:C15"/>
    <mergeCell ref="A13:A15"/>
    <mergeCell ref="E13:E15"/>
    <mergeCell ref="F13:F15"/>
    <mergeCell ref="G13:G15"/>
    <mergeCell ref="H13:H15"/>
    <mergeCell ref="I13:I15"/>
    <mergeCell ref="J13:J15"/>
    <mergeCell ref="A10:A12"/>
    <mergeCell ref="F10:F12"/>
    <mergeCell ref="G10:G12"/>
    <mergeCell ref="H10:H12"/>
    <mergeCell ref="I10:I12"/>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25"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Hoja3!$A$2:$A$4</xm:f>
          </x14:formula1>
          <xm:sqref>F10:I10 F13:I13 F16:I16 F20 F24 G20:I24 F26:I26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40"/>
  <sheetViews>
    <sheetView workbookViewId="0">
      <selection sqref="A1:A4"/>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50"/>
      <c r="B1" s="261" t="s">
        <v>0</v>
      </c>
      <c r="C1" s="261"/>
      <c r="D1" s="312" t="s">
        <v>1</v>
      </c>
      <c r="E1" s="312"/>
      <c r="F1" s="283"/>
    </row>
    <row r="2" spans="1:6" x14ac:dyDescent="0.25">
      <c r="A2" s="251"/>
      <c r="B2" s="261" t="s">
        <v>80</v>
      </c>
      <c r="C2" s="261"/>
      <c r="D2" s="312" t="s">
        <v>30</v>
      </c>
      <c r="E2" s="312"/>
      <c r="F2" s="284"/>
    </row>
    <row r="3" spans="1:6" ht="15" customHeight="1" x14ac:dyDescent="0.25">
      <c r="A3" s="251"/>
      <c r="B3" s="261"/>
      <c r="C3" s="261"/>
      <c r="D3" s="312" t="s">
        <v>4</v>
      </c>
      <c r="E3" s="312"/>
      <c r="F3" s="284"/>
    </row>
    <row r="4" spans="1:6" ht="15.75" thickBot="1" x14ac:dyDescent="0.3">
      <c r="A4" s="252"/>
      <c r="B4" s="261"/>
      <c r="C4" s="261"/>
      <c r="D4" s="312" t="s">
        <v>5</v>
      </c>
      <c r="E4" s="312"/>
      <c r="F4" s="285"/>
    </row>
    <row r="5" spans="1:6" ht="15.75" thickBot="1" x14ac:dyDescent="0.3"/>
    <row r="6" spans="1:6" s="67" customFormat="1" ht="15.75" x14ac:dyDescent="0.25">
      <c r="A6" s="290" t="s">
        <v>81</v>
      </c>
      <c r="B6" s="291"/>
      <c r="C6" s="291"/>
      <c r="D6" s="384"/>
      <c r="E6" s="384"/>
      <c r="F6" s="292"/>
    </row>
    <row r="7" spans="1:6" s="67" customFormat="1" ht="25.5" customHeight="1" x14ac:dyDescent="0.25">
      <c r="A7" s="22" t="s">
        <v>7</v>
      </c>
      <c r="B7" s="424" t="s">
        <v>284</v>
      </c>
      <c r="C7" s="424"/>
      <c r="D7" s="424"/>
      <c r="E7" s="424"/>
      <c r="F7" s="424"/>
    </row>
    <row r="8" spans="1:6" s="67" customFormat="1" ht="40.5" customHeight="1" x14ac:dyDescent="0.25">
      <c r="A8" s="21" t="s">
        <v>8</v>
      </c>
      <c r="B8" s="425" t="s">
        <v>483</v>
      </c>
      <c r="C8" s="425"/>
      <c r="D8" s="425"/>
      <c r="E8" s="425"/>
      <c r="F8" s="425"/>
    </row>
    <row r="9" spans="1:6" ht="39.75" customHeight="1" x14ac:dyDescent="0.25">
      <c r="A9" s="68" t="s">
        <v>74</v>
      </c>
      <c r="B9" s="68" t="s">
        <v>82</v>
      </c>
      <c r="C9" s="68" t="s">
        <v>83</v>
      </c>
      <c r="D9" s="69" t="s">
        <v>84</v>
      </c>
      <c r="E9" s="418" t="s">
        <v>85</v>
      </c>
      <c r="F9" s="418"/>
    </row>
    <row r="10" spans="1:6" s="54" customFormat="1" ht="48.75" customHeight="1" x14ac:dyDescent="0.2">
      <c r="A10" s="415" t="str">
        <f>+'IDENTIFICACION(GyC)'!E10:E12</f>
        <v xml:space="preserve">Suspensión del aseguramiento de los empleados y  los bienes  de la Alcaldía </v>
      </c>
      <c r="B10" s="415" t="s">
        <v>364</v>
      </c>
      <c r="C10" s="421" t="str">
        <f>+'IDENTIFICACION(GyC)'!J10:J12</f>
        <v>GESTION</v>
      </c>
      <c r="D10" s="184" t="str">
        <f>+'IDENTIFICACION(GyC)'!B10</f>
        <v>Falta de Presupuesto para cumplir con el correcto funcionamiento de los procesos de la entidad y metas del plan de desarrollo</v>
      </c>
      <c r="E10" s="419" t="str">
        <f>+'IDENTIFICACION(GyC)'!D10</f>
        <v>Pérdida de los activos</v>
      </c>
      <c r="F10" s="420"/>
    </row>
    <row r="11" spans="1:6" s="54" customFormat="1" ht="34.5" customHeight="1" x14ac:dyDescent="0.2">
      <c r="A11" s="416"/>
      <c r="B11" s="416"/>
      <c r="C11" s="422"/>
      <c r="D11" s="184" t="str">
        <f>+'IDENTIFICACION(GyC)'!B11</f>
        <v>Proceso contractual (demora en los tiempo de respuesta)</v>
      </c>
      <c r="E11" s="419" t="str">
        <f>+'IDENTIFICACION(GyC)'!D11</f>
        <v xml:space="preserve">Sanciones fiscales y disciplinarias por falta de amparo en los bienes del estado </v>
      </c>
      <c r="F11" s="420"/>
    </row>
    <row r="12" spans="1:6" s="54" customFormat="1" ht="40.5" customHeight="1" x14ac:dyDescent="0.2">
      <c r="A12" s="417"/>
      <c r="B12" s="417"/>
      <c r="C12" s="423"/>
      <c r="D12" s="184" t="str">
        <f>+'IDENTIFICACION(GyC)'!B12</f>
        <v>Personal de planta insuficiente o sin las competencias necesarias para el proceso</v>
      </c>
      <c r="E12" s="419" t="str">
        <f>+'IDENTIFICACION(GyC)'!D12</f>
        <v>Demandas por Incumplimiento de acuerdos sindicales</v>
      </c>
      <c r="F12" s="420"/>
    </row>
    <row r="13" spans="1:6" s="54" customFormat="1" ht="24.75" customHeight="1" x14ac:dyDescent="0.2">
      <c r="A13" s="415" t="str">
        <f>+'IDENTIFICACION(GyC)'!E13:E15</f>
        <v>Suspensión de los servicios de vigilancia, aseo y públicos</v>
      </c>
      <c r="B13" s="415" t="s">
        <v>365</v>
      </c>
      <c r="C13" s="421" t="str">
        <f>+'IDENTIFICACION(GyC)'!J13:J15</f>
        <v>GESTION</v>
      </c>
      <c r="D13" s="184" t="str">
        <f>+'IDENTIFICACION(GyC)'!B13</f>
        <v>Falta de Presupuesto para cumplir con el correcto funcionamiento de los procesos de la entidad y metas del plan de desarrollo</v>
      </c>
      <c r="E13" s="419" t="str">
        <f>+'IDENTIFICACION(GyC)'!D13</f>
        <v xml:space="preserve">Sanciones fiscales y disciplinarias por falta de vigilancia y custodia en los bienes del estado </v>
      </c>
      <c r="F13" s="420"/>
    </row>
    <row r="14" spans="1:6" s="54" customFormat="1" ht="24.75" customHeight="1" x14ac:dyDescent="0.2">
      <c r="A14" s="416"/>
      <c r="B14" s="416"/>
      <c r="C14" s="422"/>
      <c r="D14" s="184" t="str">
        <f>+'IDENTIFICACION(GyC)'!B14</f>
        <v>Proceso contractual (demora en los tiempo de respuesta)</v>
      </c>
      <c r="E14" s="419" t="str">
        <f>+'IDENTIFICACION(GyC)'!D14</f>
        <v>Interrupción total o parcial de los procesos, mala imagen</v>
      </c>
      <c r="F14" s="420"/>
    </row>
    <row r="15" spans="1:6" s="54" customFormat="1" ht="24.75" customHeight="1" x14ac:dyDescent="0.2">
      <c r="A15" s="417"/>
      <c r="B15" s="417"/>
      <c r="C15" s="423"/>
      <c r="D15" s="184" t="str">
        <f>+'IDENTIFICACION(GyC)'!B15</f>
        <v>Demora en los pagos de las cuentas</v>
      </c>
      <c r="E15" s="419" t="str">
        <f>+'IDENTIFICACION(GyC)'!D15</f>
        <v xml:space="preserve">Actos delincuenciales </v>
      </c>
      <c r="F15" s="420"/>
    </row>
    <row r="16" spans="1:6" s="54" customFormat="1" ht="24.75" customHeight="1" x14ac:dyDescent="0.2">
      <c r="A16" s="394" t="str">
        <f>+'IDENTIFICACION(GyC)'!E16:E19</f>
        <v>Perdida o daño de los bienes y recurso tecnológico</v>
      </c>
      <c r="B16" s="415" t="s">
        <v>366</v>
      </c>
      <c r="C16" s="421" t="str">
        <f>+'IDENTIFICACION(GyC)'!J16:J19</f>
        <v>GESTION</v>
      </c>
      <c r="D16" s="184" t="str">
        <f>+'IDENTIFICACION(GyC)'!B16</f>
        <v xml:space="preserve">Fallas de fluido eléctrico, Deficiencia instalaciones eléctricas           </v>
      </c>
      <c r="E16" s="419" t="str">
        <f>+'IDENTIFICACION(GyC)'!D16</f>
        <v>Interrupción total o parcial de los procesos</v>
      </c>
      <c r="F16" s="420"/>
    </row>
    <row r="17" spans="1:6" s="54" customFormat="1" ht="24.75" customHeight="1" x14ac:dyDescent="0.2">
      <c r="A17" s="395"/>
      <c r="B17" s="416"/>
      <c r="C17" s="422"/>
      <c r="D17" s="184" t="str">
        <f>+'IDENTIFICACION(GyC)'!B17</f>
        <v>Falta de mantenimiento preventivo y correctivo de la red eléctrica, planta física, equipos de cómputo, ingreso de aguas lluvias y roedores</v>
      </c>
      <c r="E17" s="419" t="str">
        <f>+'IDENTIFICACION(GyC)'!D17</f>
        <v>Detrimento, Investigaciones y sanciones</v>
      </c>
      <c r="F17" s="420"/>
    </row>
    <row r="18" spans="1:6" s="54" customFormat="1" ht="24.75" customHeight="1" x14ac:dyDescent="0.2">
      <c r="A18" s="395"/>
      <c r="B18" s="416"/>
      <c r="C18" s="422"/>
      <c r="D18" s="184" t="str">
        <f>+'IDENTIFICACION(GyC)'!B18</f>
        <v>El personal no tiene apropiadas las políticas de seguridad física y tecnológica</v>
      </c>
      <c r="E18" s="426" t="str">
        <f>+'IDENTIFICACION(GyC)'!D18</f>
        <v>Perdida de información</v>
      </c>
      <c r="F18" s="427"/>
    </row>
    <row r="19" spans="1:6" s="54" customFormat="1" ht="31.5" customHeight="1" x14ac:dyDescent="0.2">
      <c r="A19" s="396"/>
      <c r="B19" s="417"/>
      <c r="C19" s="423"/>
      <c r="D19" s="184" t="str">
        <f>+'IDENTIFICACION(GyC)'!B19</f>
        <v xml:space="preserve">Desbordamiento de la capacidad física de las instalaciones de propiedad de la Alcaldía </v>
      </c>
      <c r="E19" s="428"/>
      <c r="F19" s="429"/>
    </row>
    <row r="20" spans="1:6" s="54" customFormat="1" ht="24.75" customHeight="1" x14ac:dyDescent="0.2">
      <c r="A20" s="415" t="str">
        <f>+'IDENTIFICACION(GyC)'!E20:E23</f>
        <v>Adquisición de tecnología de información no acorde con la necesidad</v>
      </c>
      <c r="B20" s="415" t="s">
        <v>367</v>
      </c>
      <c r="C20" s="421" t="str">
        <f>+'IDENTIFICACION(GyC)'!J20:J23</f>
        <v>GESTION</v>
      </c>
      <c r="D20" s="184" t="str">
        <f>+'IDENTIFICACION(GyC)'!B20</f>
        <v>Obsolescencia en la plataforma tecnológica (Hardware) o recurso inadecuado</v>
      </c>
      <c r="E20" s="419" t="str">
        <f>+'IDENTIFICACION(GyC)'!D20</f>
        <v>Perdida de oportunidades en la adquisición de equipos frente al mercado (descuentos, valores agregados)</v>
      </c>
      <c r="F20" s="420"/>
    </row>
    <row r="21" spans="1:6" s="54" customFormat="1" ht="24.75" customHeight="1" x14ac:dyDescent="0.2">
      <c r="A21" s="416"/>
      <c r="B21" s="416"/>
      <c r="C21" s="422"/>
      <c r="D21" s="184" t="str">
        <f>+'IDENTIFICACION(GyC)'!B21</f>
        <v xml:space="preserve">Constante innovación  y evolución tecnológica   </v>
      </c>
      <c r="E21" s="426" t="str">
        <f>+'IDENTIFICACION(GyC)'!D21:D22</f>
        <v xml:space="preserve">Equipos sin respaldo, sin las condiciones mínimas exigidas , licencias de utilitarios no aplicados a la entidad, sobrecostos, </v>
      </c>
      <c r="F21" s="427"/>
    </row>
    <row r="22" spans="1:6" s="54" customFormat="1" ht="24.75" customHeight="1" x14ac:dyDescent="0.2">
      <c r="A22" s="416"/>
      <c r="B22" s="416"/>
      <c r="C22" s="422"/>
      <c r="D22" s="184" t="str">
        <f>+'IDENTIFICACION(GyC)'!B22</f>
        <v>Personal sin vinculación laboral directa  manejando procesos críticos</v>
      </c>
      <c r="E22" s="428"/>
      <c r="F22" s="429"/>
    </row>
    <row r="23" spans="1:6" s="54" customFormat="1" ht="24.75" customHeight="1" x14ac:dyDescent="0.2">
      <c r="A23" s="417"/>
      <c r="B23" s="417"/>
      <c r="C23" s="423"/>
      <c r="D23" s="184" t="str">
        <f>+'IDENTIFICACION(GyC)'!B23</f>
        <v>El personal no tiene apropiadas las políticas de seguridad física y tecnológica</v>
      </c>
      <c r="E23" s="419" t="str">
        <f>+'IDENTIFICACION(GyC)'!D23</f>
        <v xml:space="preserve">Subutilización de tecnologías de información. </v>
      </c>
      <c r="F23" s="420"/>
    </row>
    <row r="24" spans="1:6" s="54" customFormat="1" ht="24.75" customHeight="1" x14ac:dyDescent="0.2">
      <c r="A24" s="415" t="str">
        <f>+'IDENTIFICACION(GyC)'!E24:E25</f>
        <v>Uso inadecuado de los bienes de la Entidad, omitiendo las políticas operativas, para beneficio propio o de un tercero</v>
      </c>
      <c r="B24" s="415" t="s">
        <v>368</v>
      </c>
      <c r="C24" s="421" t="str">
        <f>+'IDENTIFICACION(GyC)'!J24:J25</f>
        <v>CORRUPCION</v>
      </c>
      <c r="D24" s="184" t="str">
        <f>+'IDENTIFICACION(GyC)'!B24</f>
        <v>Presiones externas o de un superior jerárquico, omisión de las políticas para el uso adecuado de los bienes.</v>
      </c>
      <c r="E24" s="419" t="str">
        <f>+'IDENTIFICACION(GyC)'!D24</f>
        <v xml:space="preserve">Perdida, daño o deterioro de bienes, </v>
      </c>
      <c r="F24" s="420"/>
    </row>
    <row r="25" spans="1:6" s="54" customFormat="1" ht="24.75" customHeight="1" x14ac:dyDescent="0.2">
      <c r="A25" s="417"/>
      <c r="B25" s="417"/>
      <c r="C25" s="423"/>
      <c r="D25" s="184" t="str">
        <f>+'IDENTIFICACION(GyC)'!B25</f>
        <v>Falta de Ética y Valores,  tráfico de influencias y abuso de confianza</v>
      </c>
      <c r="E25" s="419" t="str">
        <f>+'IDENTIFICACION(GyC)'!D25</f>
        <v>Sanciones legales, detrimento</v>
      </c>
      <c r="F25" s="420"/>
    </row>
    <row r="26" spans="1:6" s="54" customFormat="1" ht="24.75" customHeight="1" x14ac:dyDescent="0.2">
      <c r="A26" s="415" t="str">
        <f>+'IDENTIFICACION(GyC)'!E26:E28</f>
        <v>Extralimitación de las competencias, manipulando información  para beneficio propio o de un tercero</v>
      </c>
      <c r="B26" s="415" t="s">
        <v>482</v>
      </c>
      <c r="C26" s="421" t="str">
        <f>+'IDENTIFICACION(GyC)'!J26:J28</f>
        <v>CORRUPCION</v>
      </c>
      <c r="D26" s="184" t="str">
        <f>+'IDENTIFICACION(GyC)'!B26</f>
        <v>Personal sin vinculación laboral directa  manejando procesos críticos</v>
      </c>
      <c r="E26" s="419" t="str">
        <f>+'IDENTIFICACION(GyC)'!D26</f>
        <v>Mala imagen institucional</v>
      </c>
      <c r="F26" s="420"/>
    </row>
    <row r="27" spans="1:6" s="54" customFormat="1" ht="24.75" customHeight="1" x14ac:dyDescent="0.2">
      <c r="A27" s="416"/>
      <c r="B27" s="416"/>
      <c r="C27" s="422"/>
      <c r="D27" s="201" t="str">
        <f>+'IDENTIFICACION(GyC)'!B27</f>
        <v>El personal no tiene apropiadas las políticas de seguridad física y tecnológica</v>
      </c>
      <c r="E27" s="419" t="str">
        <f>+'IDENTIFICACION(GyC)'!D27</f>
        <v xml:space="preserve">Investigaciones, sanciones, </v>
      </c>
      <c r="F27" s="420"/>
    </row>
    <row r="28" spans="1:6" s="54" customFormat="1" ht="24.75" customHeight="1" x14ac:dyDescent="0.2">
      <c r="A28" s="417"/>
      <c r="B28" s="417"/>
      <c r="C28" s="423"/>
      <c r="D28" s="184" t="str">
        <f>+'IDENTIFICACION(GyC)'!B28</f>
        <v>Falta de Ética y Valores,  tráfico de influencias y abuso de confianza</v>
      </c>
      <c r="E28" s="419" t="str">
        <f>+'IDENTIFICACION(GyC)'!D28</f>
        <v>Detrimento</v>
      </c>
      <c r="F28" s="420"/>
    </row>
    <row r="29" spans="1:6" ht="24.75" customHeight="1" x14ac:dyDescent="0.25"/>
    <row r="30" spans="1:6" ht="24.75" customHeight="1" x14ac:dyDescent="0.25"/>
    <row r="31" spans="1:6" ht="24.75" customHeight="1" x14ac:dyDescent="0.25"/>
    <row r="32" spans="1:6" ht="24.75" customHeight="1" x14ac:dyDescent="0.25"/>
    <row r="33" ht="24.75" customHeight="1" x14ac:dyDescent="0.25"/>
    <row r="34" ht="24.75" customHeight="1" x14ac:dyDescent="0.25"/>
    <row r="35" ht="24.75" customHeight="1" x14ac:dyDescent="0.25"/>
    <row r="36" ht="24.75" customHeight="1" x14ac:dyDescent="0.25"/>
    <row r="37" ht="24.75" customHeight="1" x14ac:dyDescent="0.25"/>
    <row r="38" ht="24.75" customHeight="1" x14ac:dyDescent="0.25"/>
    <row r="39" ht="24.75" customHeight="1" x14ac:dyDescent="0.25"/>
    <row r="40" ht="24.75" customHeight="1" x14ac:dyDescent="0.25"/>
  </sheetData>
  <mergeCells count="47">
    <mergeCell ref="E18:F19"/>
    <mergeCell ref="B20:B23"/>
    <mergeCell ref="B24:B25"/>
    <mergeCell ref="E25:F25"/>
    <mergeCell ref="E20:F20"/>
    <mergeCell ref="E26:F26"/>
    <mergeCell ref="E21:F22"/>
    <mergeCell ref="A24:A25"/>
    <mergeCell ref="C24:C25"/>
    <mergeCell ref="A26:A28"/>
    <mergeCell ref="C26:C28"/>
    <mergeCell ref="B26:B28"/>
    <mergeCell ref="E27:F27"/>
    <mergeCell ref="E28:F28"/>
    <mergeCell ref="C20:C23"/>
    <mergeCell ref="A20:A23"/>
    <mergeCell ref="E23:F23"/>
    <mergeCell ref="E24:F24"/>
    <mergeCell ref="E14:F14"/>
    <mergeCell ref="E15:F15"/>
    <mergeCell ref="E16:F16"/>
    <mergeCell ref="E17:F17"/>
    <mergeCell ref="E13:F13"/>
    <mergeCell ref="A13:A15"/>
    <mergeCell ref="B13:B15"/>
    <mergeCell ref="C13:C15"/>
    <mergeCell ref="C16:C19"/>
    <mergeCell ref="B16:B19"/>
    <mergeCell ref="A16:A19"/>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2"/>
  <sheetViews>
    <sheetView zoomScaleNormal="100" workbookViewId="0">
      <selection sqref="A1:A4"/>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50"/>
      <c r="B1" s="279" t="s">
        <v>0</v>
      </c>
      <c r="C1" s="280"/>
      <c r="D1" s="280"/>
      <c r="E1" s="280"/>
      <c r="F1" s="280"/>
      <c r="G1" s="280"/>
      <c r="H1" s="280"/>
      <c r="I1" s="280"/>
      <c r="J1" s="280"/>
      <c r="K1" s="280"/>
      <c r="L1" s="280"/>
      <c r="M1" s="280"/>
      <c r="N1" s="280"/>
      <c r="O1" s="280"/>
      <c r="P1" s="444"/>
      <c r="Q1" s="312" t="s">
        <v>484</v>
      </c>
      <c r="R1" s="312"/>
      <c r="S1" s="312"/>
      <c r="T1" s="283"/>
    </row>
    <row r="2" spans="1:20" ht="20.25" customHeight="1" x14ac:dyDescent="0.25">
      <c r="A2" s="251"/>
      <c r="B2" s="281"/>
      <c r="C2" s="282"/>
      <c r="D2" s="282"/>
      <c r="E2" s="282"/>
      <c r="F2" s="282"/>
      <c r="G2" s="282"/>
      <c r="H2" s="282"/>
      <c r="I2" s="282"/>
      <c r="J2" s="282"/>
      <c r="K2" s="282"/>
      <c r="L2" s="282"/>
      <c r="M2" s="282"/>
      <c r="N2" s="282"/>
      <c r="O2" s="282"/>
      <c r="P2" s="316"/>
      <c r="Q2" s="312" t="s">
        <v>30</v>
      </c>
      <c r="R2" s="312"/>
      <c r="S2" s="312"/>
      <c r="T2" s="284"/>
    </row>
    <row r="3" spans="1:20" ht="18.75" customHeight="1" x14ac:dyDescent="0.25">
      <c r="A3" s="251"/>
      <c r="B3" s="286" t="s">
        <v>87</v>
      </c>
      <c r="C3" s="287"/>
      <c r="D3" s="287"/>
      <c r="E3" s="287"/>
      <c r="F3" s="287"/>
      <c r="G3" s="287"/>
      <c r="H3" s="287"/>
      <c r="I3" s="287"/>
      <c r="J3" s="287"/>
      <c r="K3" s="287"/>
      <c r="L3" s="287"/>
      <c r="M3" s="287"/>
      <c r="N3" s="287"/>
      <c r="O3" s="287"/>
      <c r="P3" s="315"/>
      <c r="Q3" s="312" t="s">
        <v>4</v>
      </c>
      <c r="R3" s="312"/>
      <c r="S3" s="312"/>
      <c r="T3" s="284"/>
    </row>
    <row r="4" spans="1:20" ht="19.5" customHeight="1" thickBot="1" x14ac:dyDescent="0.3">
      <c r="A4" s="252"/>
      <c r="B4" s="288"/>
      <c r="C4" s="289"/>
      <c r="D4" s="289"/>
      <c r="E4" s="289"/>
      <c r="F4" s="289"/>
      <c r="G4" s="289"/>
      <c r="H4" s="289"/>
      <c r="I4" s="289"/>
      <c r="J4" s="289"/>
      <c r="K4" s="289"/>
      <c r="L4" s="289"/>
      <c r="M4" s="289"/>
      <c r="N4" s="289"/>
      <c r="O4" s="289"/>
      <c r="P4" s="445"/>
      <c r="Q4" s="312" t="s">
        <v>5</v>
      </c>
      <c r="R4" s="312"/>
      <c r="S4" s="312"/>
      <c r="T4" s="285"/>
    </row>
    <row r="5" spans="1:20" ht="15.75" thickBot="1" x14ac:dyDescent="0.3"/>
    <row r="6" spans="1:20" ht="15.75" x14ac:dyDescent="0.25">
      <c r="A6" s="430" t="s">
        <v>88</v>
      </c>
      <c r="B6" s="431"/>
      <c r="C6" s="431"/>
      <c r="D6" s="431"/>
      <c r="E6" s="431"/>
      <c r="F6" s="431"/>
      <c r="G6" s="431"/>
      <c r="H6" s="431"/>
      <c r="I6" s="431"/>
      <c r="J6" s="431"/>
      <c r="K6" s="431"/>
      <c r="L6" s="431"/>
      <c r="M6" s="431"/>
      <c r="N6" s="431"/>
      <c r="O6" s="432"/>
      <c r="P6" s="432"/>
      <c r="Q6" s="432"/>
      <c r="R6" s="432"/>
      <c r="S6" s="432"/>
      <c r="T6" s="433"/>
    </row>
    <row r="7" spans="1:20" ht="33" customHeight="1" x14ac:dyDescent="0.25">
      <c r="A7" s="92" t="s">
        <v>7</v>
      </c>
      <c r="B7" s="438" t="s">
        <v>284</v>
      </c>
      <c r="C7" s="439"/>
      <c r="D7" s="439"/>
      <c r="E7" s="439"/>
      <c r="F7" s="439"/>
      <c r="G7" s="439"/>
      <c r="H7" s="439"/>
      <c r="I7" s="439"/>
      <c r="J7" s="439"/>
      <c r="K7" s="439"/>
      <c r="L7" s="439"/>
      <c r="M7" s="439"/>
      <c r="N7" s="439"/>
      <c r="O7" s="439"/>
      <c r="P7" s="439"/>
      <c r="Q7" s="439"/>
      <c r="R7" s="439"/>
      <c r="S7" s="439"/>
      <c r="T7" s="440"/>
    </row>
    <row r="8" spans="1:20" ht="45.75" customHeight="1" x14ac:dyDescent="0.25">
      <c r="A8" s="93" t="s">
        <v>8</v>
      </c>
      <c r="B8" s="441" t="s">
        <v>459</v>
      </c>
      <c r="C8" s="442"/>
      <c r="D8" s="442"/>
      <c r="E8" s="442"/>
      <c r="F8" s="442"/>
      <c r="G8" s="442"/>
      <c r="H8" s="442"/>
      <c r="I8" s="442"/>
      <c r="J8" s="442"/>
      <c r="K8" s="442"/>
      <c r="L8" s="442"/>
      <c r="M8" s="442"/>
      <c r="N8" s="442"/>
      <c r="O8" s="442"/>
      <c r="P8" s="442"/>
      <c r="Q8" s="442"/>
      <c r="R8" s="442"/>
      <c r="S8" s="442"/>
      <c r="T8" s="443"/>
    </row>
    <row r="9" spans="1:20" ht="37.5" customHeight="1" x14ac:dyDescent="0.25">
      <c r="A9" s="446" t="s">
        <v>74</v>
      </c>
      <c r="B9" s="446"/>
      <c r="C9" s="448" t="s">
        <v>89</v>
      </c>
      <c r="D9" s="449"/>
      <c r="E9" s="449"/>
      <c r="F9" s="449"/>
      <c r="G9" s="449"/>
      <c r="H9" s="449"/>
      <c r="I9" s="449"/>
      <c r="J9" s="449"/>
      <c r="K9" s="449"/>
      <c r="L9" s="449"/>
      <c r="M9" s="449"/>
      <c r="N9" s="449"/>
      <c r="O9" s="449"/>
      <c r="P9" s="449"/>
      <c r="Q9" s="449"/>
      <c r="R9" s="449"/>
      <c r="S9" s="449"/>
      <c r="T9" s="449"/>
    </row>
    <row r="10" spans="1:20" ht="25.5" customHeight="1" x14ac:dyDescent="0.25">
      <c r="A10" s="447"/>
      <c r="B10" s="447"/>
      <c r="C10" s="103" t="s">
        <v>44</v>
      </c>
      <c r="D10" s="103" t="s">
        <v>45</v>
      </c>
      <c r="E10" s="103" t="s">
        <v>46</v>
      </c>
      <c r="F10" s="103" t="s">
        <v>47</v>
      </c>
      <c r="G10" s="103" t="s">
        <v>48</v>
      </c>
      <c r="H10" s="103" t="s">
        <v>49</v>
      </c>
      <c r="I10" s="103" t="s">
        <v>50</v>
      </c>
      <c r="J10" s="103" t="s">
        <v>51</v>
      </c>
      <c r="K10" s="103" t="s">
        <v>52</v>
      </c>
      <c r="L10" s="103" t="s">
        <v>53</v>
      </c>
      <c r="M10" s="103" t="s">
        <v>54</v>
      </c>
      <c r="N10" s="103" t="s">
        <v>55</v>
      </c>
      <c r="O10" s="103" t="s">
        <v>56</v>
      </c>
      <c r="P10" s="103" t="s">
        <v>57</v>
      </c>
      <c r="Q10" s="103" t="s">
        <v>58</v>
      </c>
      <c r="R10" s="103" t="s">
        <v>59</v>
      </c>
      <c r="S10" s="94" t="s">
        <v>60</v>
      </c>
      <c r="T10" s="104" t="s">
        <v>90</v>
      </c>
    </row>
    <row r="11" spans="1:20" ht="32.25" customHeight="1" x14ac:dyDescent="0.25">
      <c r="A11" s="434" t="s">
        <v>480</v>
      </c>
      <c r="B11" s="435"/>
      <c r="C11" s="97">
        <v>2</v>
      </c>
      <c r="D11" s="97">
        <v>2</v>
      </c>
      <c r="E11" s="97">
        <v>2</v>
      </c>
      <c r="F11" s="97">
        <v>2</v>
      </c>
      <c r="G11" s="97"/>
      <c r="H11" s="97"/>
      <c r="I11" s="97"/>
      <c r="J11" s="97"/>
      <c r="K11" s="97"/>
      <c r="L11" s="97"/>
      <c r="M11" s="97"/>
      <c r="N11" s="97"/>
      <c r="O11" s="97"/>
      <c r="P11" s="97"/>
      <c r="Q11" s="97"/>
      <c r="R11" s="100">
        <f>SUM(C11:Q11)</f>
        <v>8</v>
      </c>
      <c r="S11" s="230">
        <f>IF(ISERROR(AVERAGE(C11:Q11)),0,AVERAGE(C11:Q11))</f>
        <v>2</v>
      </c>
      <c r="T11" s="53" t="str">
        <f>IF(AND(S11&gt;=1,S11&lt;2),"Rara Vez",IF(AND(S11&gt;=2,S11&lt;3),"Improbable",IF(AND(S11&gt;=3,S11&lt;4),"Posible",IF(AND(S11&gt;=4,S11&lt;5),"Probable",IF(AND(S11=5),"Casi Seguro"," ")))))</f>
        <v>Improbable</v>
      </c>
    </row>
    <row r="12" spans="1:20" ht="28.5" customHeight="1" x14ac:dyDescent="0.25">
      <c r="A12" s="434" t="s">
        <v>323</v>
      </c>
      <c r="B12" s="435"/>
      <c r="C12" s="97">
        <v>5</v>
      </c>
      <c r="D12" s="97">
        <v>5</v>
      </c>
      <c r="E12" s="97">
        <v>5</v>
      </c>
      <c r="F12" s="97">
        <v>5</v>
      </c>
      <c r="G12" s="97"/>
      <c r="H12" s="97"/>
      <c r="I12" s="97"/>
      <c r="J12" s="97"/>
      <c r="K12" s="97"/>
      <c r="L12" s="97"/>
      <c r="M12" s="97"/>
      <c r="N12" s="97"/>
      <c r="O12" s="97"/>
      <c r="P12" s="97"/>
      <c r="Q12" s="97"/>
      <c r="R12" s="100">
        <f t="shared" ref="R12:R21" si="0">SUM(C12:Q12)</f>
        <v>20</v>
      </c>
      <c r="S12" s="230">
        <f t="shared" ref="S12:S21" si="1">IF(ISERROR(AVERAGE(C12:Q12)),0,AVERAGE(C12:Q12))</f>
        <v>5</v>
      </c>
      <c r="T12" s="53" t="str">
        <f t="shared" ref="T12:T21" si="2">IF(AND(S12&gt;=1,S12&lt;2),"Rara Vez",IF(AND(S12&gt;=2,S12&lt;3),"Improbable",IF(AND(S12&gt;=3,S12&lt;4),"Posible",IF(AND(S12&gt;=4,S12&lt;5),"Probable",IF(AND(S12=5),"Casi Seguro"," ")))))</f>
        <v>Casi Seguro</v>
      </c>
    </row>
    <row r="13" spans="1:20" ht="28.5" customHeight="1" x14ac:dyDescent="0.25">
      <c r="A13" s="434" t="s">
        <v>337</v>
      </c>
      <c r="B13" s="435"/>
      <c r="C13" s="97">
        <v>4</v>
      </c>
      <c r="D13" s="97">
        <v>5</v>
      </c>
      <c r="E13" s="97">
        <v>5</v>
      </c>
      <c r="F13" s="97">
        <v>4</v>
      </c>
      <c r="G13" s="97"/>
      <c r="H13" s="97"/>
      <c r="I13" s="97"/>
      <c r="J13" s="97"/>
      <c r="K13" s="97"/>
      <c r="L13" s="97"/>
      <c r="M13" s="97"/>
      <c r="N13" s="97"/>
      <c r="O13" s="97"/>
      <c r="P13" s="97"/>
      <c r="Q13" s="97"/>
      <c r="R13" s="100">
        <f t="shared" si="0"/>
        <v>18</v>
      </c>
      <c r="S13" s="230">
        <f t="shared" si="1"/>
        <v>4.5</v>
      </c>
      <c r="T13" s="53" t="str">
        <f t="shared" si="2"/>
        <v>Probable</v>
      </c>
    </row>
    <row r="14" spans="1:20" ht="28.5" customHeight="1" x14ac:dyDescent="0.25">
      <c r="A14" s="434" t="s">
        <v>324</v>
      </c>
      <c r="B14" s="435"/>
      <c r="C14" s="97">
        <v>4</v>
      </c>
      <c r="D14" s="97">
        <v>4</v>
      </c>
      <c r="E14" s="97">
        <v>4</v>
      </c>
      <c r="F14" s="97">
        <v>4</v>
      </c>
      <c r="G14" s="97"/>
      <c r="H14" s="97"/>
      <c r="I14" s="97"/>
      <c r="J14" s="97"/>
      <c r="K14" s="97"/>
      <c r="L14" s="97"/>
      <c r="M14" s="97"/>
      <c r="N14" s="97"/>
      <c r="O14" s="97"/>
      <c r="P14" s="97"/>
      <c r="Q14" s="97"/>
      <c r="R14" s="100">
        <f t="shared" si="0"/>
        <v>16</v>
      </c>
      <c r="S14" s="230">
        <f t="shared" si="1"/>
        <v>4</v>
      </c>
      <c r="T14" s="53" t="str">
        <f t="shared" si="2"/>
        <v>Probable</v>
      </c>
    </row>
    <row r="15" spans="1:20" ht="43.5" customHeight="1" x14ac:dyDescent="0.25">
      <c r="A15" s="434" t="s">
        <v>356</v>
      </c>
      <c r="B15" s="435"/>
      <c r="C15" s="97">
        <v>4</v>
      </c>
      <c r="D15" s="97">
        <v>4</v>
      </c>
      <c r="E15" s="97">
        <v>4</v>
      </c>
      <c r="F15" s="97">
        <v>4</v>
      </c>
      <c r="G15" s="97"/>
      <c r="H15" s="97"/>
      <c r="I15" s="97"/>
      <c r="J15" s="97"/>
      <c r="K15" s="97"/>
      <c r="L15" s="97"/>
      <c r="M15" s="97"/>
      <c r="N15" s="97"/>
      <c r="O15" s="97"/>
      <c r="P15" s="97"/>
      <c r="Q15" s="97"/>
      <c r="R15" s="100">
        <f t="shared" si="0"/>
        <v>16</v>
      </c>
      <c r="S15" s="230">
        <f t="shared" si="1"/>
        <v>4</v>
      </c>
      <c r="T15" s="53" t="str">
        <f t="shared" si="2"/>
        <v>Probable</v>
      </c>
    </row>
    <row r="16" spans="1:20" ht="33" customHeight="1" x14ac:dyDescent="0.25">
      <c r="A16" s="434" t="s">
        <v>357</v>
      </c>
      <c r="B16" s="450"/>
      <c r="C16" s="97">
        <v>5</v>
      </c>
      <c r="D16" s="97">
        <v>5</v>
      </c>
      <c r="E16" s="97">
        <v>4</v>
      </c>
      <c r="F16" s="97">
        <v>4</v>
      </c>
      <c r="G16" s="97"/>
      <c r="H16" s="97"/>
      <c r="I16" s="97"/>
      <c r="J16" s="97"/>
      <c r="K16" s="97"/>
      <c r="L16" s="97"/>
      <c r="M16" s="97"/>
      <c r="N16" s="97"/>
      <c r="O16" s="97"/>
      <c r="P16" s="97"/>
      <c r="Q16" s="97"/>
      <c r="R16" s="100">
        <f t="shared" si="0"/>
        <v>18</v>
      </c>
      <c r="S16" s="230">
        <f t="shared" si="1"/>
        <v>4.5</v>
      </c>
      <c r="T16" s="53" t="str">
        <f t="shared" si="2"/>
        <v>Probable</v>
      </c>
    </row>
    <row r="17" spans="1:20" ht="28.5" customHeight="1" x14ac:dyDescent="0.25">
      <c r="A17" s="436"/>
      <c r="B17" s="437"/>
      <c r="C17" s="97"/>
      <c r="D17" s="97"/>
      <c r="E17" s="97"/>
      <c r="F17" s="97"/>
      <c r="G17" s="97"/>
      <c r="H17" s="97"/>
      <c r="I17" s="97"/>
      <c r="J17" s="97"/>
      <c r="K17" s="97"/>
      <c r="L17" s="97"/>
      <c r="M17" s="97"/>
      <c r="N17" s="97"/>
      <c r="O17" s="97"/>
      <c r="P17" s="97"/>
      <c r="Q17" s="97"/>
      <c r="R17" s="100">
        <f t="shared" si="0"/>
        <v>0</v>
      </c>
      <c r="S17" s="101">
        <f t="shared" si="1"/>
        <v>0</v>
      </c>
      <c r="T17" s="53" t="str">
        <f t="shared" si="2"/>
        <v xml:space="preserve"> </v>
      </c>
    </row>
    <row r="18" spans="1:20" ht="28.5" customHeight="1" x14ac:dyDescent="0.25">
      <c r="A18" s="436"/>
      <c r="B18" s="437"/>
      <c r="C18" s="97"/>
      <c r="D18" s="97"/>
      <c r="E18" s="97"/>
      <c r="F18" s="97"/>
      <c r="G18" s="97"/>
      <c r="H18" s="97"/>
      <c r="I18" s="97"/>
      <c r="J18" s="97"/>
      <c r="K18" s="97"/>
      <c r="L18" s="97"/>
      <c r="M18" s="97"/>
      <c r="N18" s="97"/>
      <c r="O18" s="97"/>
      <c r="P18" s="97"/>
      <c r="Q18" s="97"/>
      <c r="R18" s="100">
        <f t="shared" si="0"/>
        <v>0</v>
      </c>
      <c r="S18" s="101">
        <f t="shared" si="1"/>
        <v>0</v>
      </c>
      <c r="T18" s="53" t="str">
        <f t="shared" si="2"/>
        <v xml:space="preserve"> </v>
      </c>
    </row>
    <row r="19" spans="1:20" ht="28.5" customHeight="1" x14ac:dyDescent="0.25">
      <c r="A19" s="436"/>
      <c r="B19" s="437"/>
      <c r="C19" s="97"/>
      <c r="D19" s="97"/>
      <c r="E19" s="97"/>
      <c r="F19" s="97"/>
      <c r="G19" s="97"/>
      <c r="H19" s="97"/>
      <c r="I19" s="97"/>
      <c r="J19" s="97"/>
      <c r="K19" s="97"/>
      <c r="L19" s="97"/>
      <c r="M19" s="97"/>
      <c r="N19" s="97"/>
      <c r="O19" s="97"/>
      <c r="P19" s="97"/>
      <c r="Q19" s="97"/>
      <c r="R19" s="100">
        <f t="shared" si="0"/>
        <v>0</v>
      </c>
      <c r="S19" s="101">
        <f t="shared" si="1"/>
        <v>0</v>
      </c>
      <c r="T19" s="53" t="str">
        <f t="shared" si="2"/>
        <v xml:space="preserve"> </v>
      </c>
    </row>
    <row r="20" spans="1:20" ht="28.5" customHeight="1" x14ac:dyDescent="0.25">
      <c r="A20" s="436"/>
      <c r="B20" s="437"/>
      <c r="C20" s="97"/>
      <c r="D20" s="97"/>
      <c r="E20" s="97"/>
      <c r="F20" s="97"/>
      <c r="G20" s="97"/>
      <c r="H20" s="97"/>
      <c r="I20" s="97"/>
      <c r="J20" s="97"/>
      <c r="K20" s="97"/>
      <c r="L20" s="97"/>
      <c r="M20" s="97"/>
      <c r="N20" s="97"/>
      <c r="O20" s="97"/>
      <c r="P20" s="97"/>
      <c r="Q20" s="97"/>
      <c r="R20" s="100">
        <f t="shared" si="0"/>
        <v>0</v>
      </c>
      <c r="S20" s="101">
        <f t="shared" si="1"/>
        <v>0</v>
      </c>
      <c r="T20" s="53" t="str">
        <f t="shared" si="2"/>
        <v xml:space="preserve"> </v>
      </c>
    </row>
    <row r="21" spans="1:20" ht="28.5" customHeight="1" x14ac:dyDescent="0.25">
      <c r="A21" s="436"/>
      <c r="B21" s="437"/>
      <c r="C21" s="97"/>
      <c r="D21" s="97"/>
      <c r="E21" s="97"/>
      <c r="F21" s="97"/>
      <c r="G21" s="97"/>
      <c r="H21" s="97"/>
      <c r="I21" s="97"/>
      <c r="J21" s="97"/>
      <c r="K21" s="97"/>
      <c r="L21" s="97"/>
      <c r="M21" s="97"/>
      <c r="N21" s="97"/>
      <c r="O21" s="97"/>
      <c r="P21" s="97"/>
      <c r="Q21" s="97"/>
      <c r="R21" s="100">
        <f t="shared" si="0"/>
        <v>0</v>
      </c>
      <c r="S21" s="101">
        <f t="shared" si="1"/>
        <v>0</v>
      </c>
      <c r="T21" s="53" t="str">
        <f t="shared" si="2"/>
        <v xml:space="preserve"> </v>
      </c>
    </row>
    <row r="22" spans="1:20" ht="18.75" customHeight="1" x14ac:dyDescent="0.25"/>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zoomScale="71" zoomScaleNormal="71" workbookViewId="0">
      <selection sqref="A1:A4"/>
    </sheetView>
  </sheetViews>
  <sheetFormatPr baseColWidth="10" defaultColWidth="11.42578125" defaultRowHeight="15" x14ac:dyDescent="0.25"/>
  <cols>
    <col min="1" max="1" width="34" style="205"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461"/>
      <c r="B1" s="456" t="s">
        <v>0</v>
      </c>
      <c r="C1" s="280"/>
      <c r="D1" s="444"/>
      <c r="E1" s="60" t="s">
        <v>485</v>
      </c>
      <c r="F1" s="283"/>
    </row>
    <row r="2" spans="1:6" ht="15.75" customHeight="1" x14ac:dyDescent="0.25">
      <c r="A2" s="461"/>
      <c r="B2" s="457"/>
      <c r="C2" s="458"/>
      <c r="D2" s="459"/>
      <c r="E2" s="61" t="s">
        <v>2</v>
      </c>
      <c r="F2" s="284"/>
    </row>
    <row r="3" spans="1:6" ht="15" customHeight="1" x14ac:dyDescent="0.25">
      <c r="A3" s="461"/>
      <c r="B3" s="457" t="s">
        <v>91</v>
      </c>
      <c r="C3" s="458"/>
      <c r="D3" s="459"/>
      <c r="E3" s="61" t="s">
        <v>92</v>
      </c>
      <c r="F3" s="284"/>
    </row>
    <row r="4" spans="1:6" ht="15.75" customHeight="1" thickBot="1" x14ac:dyDescent="0.3">
      <c r="A4" s="461"/>
      <c r="B4" s="460"/>
      <c r="C4" s="289"/>
      <c r="D4" s="445"/>
      <c r="E4" s="62" t="s">
        <v>5</v>
      </c>
      <c r="F4" s="285"/>
    </row>
    <row r="6" spans="1:6" ht="33" customHeight="1" x14ac:dyDescent="0.25">
      <c r="A6" s="203" t="s">
        <v>7</v>
      </c>
      <c r="B6" s="438" t="s">
        <v>284</v>
      </c>
      <c r="C6" s="439"/>
      <c r="D6" s="439"/>
      <c r="E6" s="439"/>
      <c r="F6" s="439"/>
    </row>
    <row r="7" spans="1:6" ht="41.25" customHeight="1" x14ac:dyDescent="0.25">
      <c r="A7" s="204" t="s">
        <v>8</v>
      </c>
      <c r="B7" s="441" t="s">
        <v>459</v>
      </c>
      <c r="C7" s="442"/>
      <c r="D7" s="442"/>
      <c r="E7" s="442"/>
      <c r="F7" s="442"/>
    </row>
    <row r="8" spans="1:6" ht="15.75" thickBot="1" x14ac:dyDescent="0.3"/>
    <row r="9" spans="1:6" ht="51" customHeight="1" x14ac:dyDescent="0.25">
      <c r="A9" s="467" t="s">
        <v>93</v>
      </c>
      <c r="B9" s="462" t="s">
        <v>94</v>
      </c>
      <c r="C9" s="462" t="s">
        <v>95</v>
      </c>
      <c r="D9" s="462"/>
      <c r="E9" s="462"/>
      <c r="F9" s="464"/>
    </row>
    <row r="10" spans="1:6" x14ac:dyDescent="0.25">
      <c r="A10" s="468"/>
      <c r="B10" s="463"/>
      <c r="C10" s="463" t="s">
        <v>96</v>
      </c>
      <c r="D10" s="463"/>
      <c r="E10" s="465" t="s">
        <v>97</v>
      </c>
      <c r="F10" s="466"/>
    </row>
    <row r="11" spans="1:6" ht="174" customHeight="1" x14ac:dyDescent="0.25">
      <c r="A11" s="202" t="str">
        <f>+DESCRIPCION!A10</f>
        <v xml:space="preserve">Suspensión del aseguramiento de los empleados y  los bienes  de la Alcaldía </v>
      </c>
      <c r="B11" s="100" t="s">
        <v>159</v>
      </c>
      <c r="C11" s="335" t="str">
        <f>IF(B11="5. CATASTROFICO",+Hoja3!$C$28,IF(B11="4. MAYOR",+Hoja3!$C$29,IF(B11="3. MODERADO",+Hoja3!$C$30,IF(B11="2. MENOR",+Hoja3!$C$31,IF(B11="1. INSIGNIFICANTE",Hoja3!$C$32," ")))))</f>
        <v>*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v>
      </c>
      <c r="D11" s="335"/>
      <c r="E11" s="454" t="str">
        <f>IF(B11="5. CATASTROFICO",+Hoja3!$B$28,IF(B11="4. MAYOR",+Hoja3!$B$29,IF(B11="3. MODERADO",+Hoja3!$B$30,IF(B11="2. MENOR",+Hoja3!$B$31,IF(B11="1. INSIGNIFICANTE",Hoja3!$B$32," ")))))</f>
        <v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v>
      </c>
      <c r="F11" s="455"/>
    </row>
    <row r="12" spans="1:6" ht="174" customHeight="1" x14ac:dyDescent="0.25">
      <c r="A12" s="202" t="str">
        <f>+DESCRIPCION!A13</f>
        <v>Suspensión de los servicios de vigilancia, aseo y públicos</v>
      </c>
      <c r="B12" s="100" t="s">
        <v>162</v>
      </c>
      <c r="C12" s="335"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35"/>
      <c r="E12" s="454"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455"/>
    </row>
    <row r="13" spans="1:6" ht="174" customHeight="1" x14ac:dyDescent="0.25">
      <c r="A13" s="202" t="str">
        <f>+DESCRIPCION!A16</f>
        <v>Perdida o daño de los bienes y recurso tecnológico</v>
      </c>
      <c r="B13" s="100" t="s">
        <v>161</v>
      </c>
      <c r="C13" s="335"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335"/>
      <c r="E13" s="454"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55"/>
    </row>
    <row r="14" spans="1:6" ht="174" customHeight="1" x14ac:dyDescent="0.25">
      <c r="A14" s="202" t="str">
        <f>+DESCRIPCION!A20</f>
        <v>Adquisición de tecnología de información no acorde con la necesidad</v>
      </c>
      <c r="B14" s="100" t="s">
        <v>162</v>
      </c>
      <c r="C14" s="335" t="str">
        <f>IF(B14="5. CATASTROFICO",+Hoja3!$C$28,IF(B14="4. MAYOR",+Hoja3!$C$29,IF(B14="3. MODERADO",+Hoja3!$C$30,IF(B14="2. MENOR",+Hoja3!$C$31,IF(B14="1.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4" s="335"/>
      <c r="E14" s="454" t="str">
        <f>IF(B14="5. CATASTROFICO",+Hoja3!$B$28,IF(B14="4. MAYOR",+Hoja3!$B$29,IF(B14="3. MODERADO",+Hoja3!$B$30,IF(B14="2. MENOR",+Hoja3!$B$31,IF(B14="1.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4" s="455"/>
    </row>
    <row r="15" spans="1:6" ht="174" customHeight="1" x14ac:dyDescent="0.25">
      <c r="A15" s="202"/>
      <c r="B15" s="100" t="s">
        <v>98</v>
      </c>
      <c r="C15" s="335" t="str">
        <f>IF(B15="5. CATASTROFICO",+Hoja3!$C$28,IF(B15="4. MAYOR",+Hoja3!$C$29,IF(B15="3. MODERADO",+Hoja3!$C$30,IF(B15="2. MENOR",+Hoja3!$C$31,IF(B15="1. INSIGNIFICANTE",Hoja3!$C$32," ")))))</f>
        <v xml:space="preserve"> </v>
      </c>
      <c r="D15" s="335"/>
      <c r="E15" s="454" t="str">
        <f>IF(B15="5. CATASTROFICO",+Hoja3!$B$28,IF(B15="4. MAYOR",+Hoja3!$B$29,IF(B15="3. MODERADO",+Hoja3!$B$30,IF(B15="2. MENOR",+Hoja3!$B$31,IF(B15="1. INSIGNIFICANTE",Hoja3!$B$32," ")))))</f>
        <v xml:space="preserve"> </v>
      </c>
      <c r="F15" s="455"/>
    </row>
    <row r="16" spans="1:6" ht="174" customHeight="1" x14ac:dyDescent="0.25">
      <c r="A16" s="202"/>
      <c r="B16" s="100" t="s">
        <v>98</v>
      </c>
      <c r="C16" s="335" t="str">
        <f>IF(B16="5. CATASTROFICO",+Hoja3!$C$28,IF(B16="4. MAYOR",+Hoja3!$C$29,IF(B16="3. MODERADO",+Hoja3!$C$30,IF(B16="2. MENOR",+Hoja3!$C$31,IF(B16="1. INSIGNIFICANTE",Hoja3!$C$32," ")))))</f>
        <v xml:space="preserve"> </v>
      </c>
      <c r="D16" s="335"/>
      <c r="E16" s="454" t="str">
        <f>IF(B16="5. CATASTROFICO",+Hoja3!$B$28,IF(B16="4. MAYOR",+Hoja3!$B$29,IF(B16="3. MODERADO",+Hoja3!$B$30,IF(B16="2. MENOR",+Hoja3!$B$31,IF(B16="1. INSIGNIFICANTE",Hoja3!$B$32," ")))))</f>
        <v xml:space="preserve"> </v>
      </c>
      <c r="F16" s="455"/>
    </row>
    <row r="17" spans="1:6" ht="174" customHeight="1" x14ac:dyDescent="0.25">
      <c r="A17" s="202"/>
      <c r="B17" s="100" t="s">
        <v>98</v>
      </c>
      <c r="C17" s="335" t="str">
        <f>IF(B17="5. CATASTROFICO",+Hoja3!$C$28,IF(B17="4. MAYOR",+Hoja3!$C$29,IF(B17="3. MODERADO",+Hoja3!$C$30,IF(B17="2. MENOR",+Hoja3!$C$31,IF(B17="1. INSIGNIFICANTE",Hoja3!$C$32," ")))))</f>
        <v xml:space="preserve"> </v>
      </c>
      <c r="D17" s="335"/>
      <c r="E17" s="454" t="str">
        <f>IF(B17="5. CATASTROFICO",+Hoja3!$B$28,IF(B17="4. MAYOR",+Hoja3!$B$29,IF(B17="3. MODERADO",+Hoja3!$B$30,IF(B17="2. MENOR",+Hoja3!$B$31,IF(B17="1. INSIGNIFICANTE",Hoja3!$B$32," ")))))</f>
        <v xml:space="preserve"> </v>
      </c>
      <c r="F17" s="455"/>
    </row>
    <row r="18" spans="1:6" ht="174" customHeight="1" thickBot="1" x14ac:dyDescent="0.3">
      <c r="A18" s="206"/>
      <c r="B18" s="110" t="s">
        <v>98</v>
      </c>
      <c r="C18" s="451" t="str">
        <f>IF(B18="5. CATASTROFICO",+Hoja3!$C$28,IF(B18="4. MAYOR",+Hoja3!$C$29,IF(B18="3. MODERADO",+Hoja3!$C$30,IF(B18="2. MENOR",+Hoja3!$C$31,IF(B18="1. INSIGNIFICANTE",Hoja3!$C$32," ")))))</f>
        <v xml:space="preserve"> </v>
      </c>
      <c r="D18" s="451"/>
      <c r="E18" s="452" t="str">
        <f>IF(B18="5. CATASTROFICO",+Hoja3!$B$28,IF(B18="4. MAYOR",+Hoja3!$B$29,IF(B18="3. MODERADO",+Hoja3!$B$30,IF(B18="2. MENOR",+Hoja3!$B$31,IF(B18="1. INSIGNIFICANTE",Hoja3!$B$32," ")))))</f>
        <v xml:space="preserve"> </v>
      </c>
      <c r="F18" s="453"/>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vt:i4>
      </vt:variant>
    </vt:vector>
  </HeadingPairs>
  <TitlesOfParts>
    <vt:vector size="22"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VALORACION RIESGO (5)</vt:lpstr>
      <vt:lpstr>VALORACION RIESGO (6)</vt:lpstr>
      <vt:lpstr>CONTROLES Y EVALUACION</vt:lpstr>
      <vt:lpstr>SOLIDEZ DE LOS CONTROLES</vt:lpstr>
      <vt:lpstr>MAPA DE RIESGO ADMON </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cp:lastPrinted>2018-11-22T19:55:31Z</cp:lastPrinted>
  <dcterms:created xsi:type="dcterms:W3CDTF">2014-12-30T19:27:19Z</dcterms:created>
  <dcterms:modified xsi:type="dcterms:W3CDTF">2019-02-21T21:49:39Z</dcterms:modified>
  <cp:category/>
  <cp:contentStatus/>
</cp:coreProperties>
</file>