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quipo1\Desktop\Mapa de Riesgos por proceso\2018\"/>
    </mc:Choice>
  </mc:AlternateContent>
  <bookViews>
    <workbookView xWindow="0" yWindow="0" windowWidth="21600" windowHeight="9630" tabRatio="763"/>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8" r:id="rId12"/>
    <sheet name="VALORACION RIESGO (3)" sheetId="17" r:id="rId13"/>
    <sheet name="Hoja3" sheetId="21" state="hidden" r:id="rId14"/>
    <sheet name="CONTROLES Y EVALUACION" sheetId="3" r:id="rId15"/>
    <sheet name="SOLIDEZ DE LOS CONTROLES" sheetId="26" r:id="rId16"/>
    <sheet name="MAPA DE RIESGO ADMON" sheetId="1" r:id="rId17"/>
  </sheets>
  <definedNames>
    <definedName name="_xlnm.Print_Titles" localSheetId="6">DESCRIPCION!$1:$9</definedName>
    <definedName name="_xlnm.Print_Titles" localSheetId="5">'IDENTIFICACION(GyC)'!$1:$9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7" i="26" l="1"/>
  <c r="A12" i="1"/>
  <c r="A10" i="1"/>
  <c r="B6" i="26"/>
  <c r="B7" i="3"/>
  <c r="B6" i="3"/>
  <c r="B9" i="17"/>
  <c r="B9" i="18"/>
  <c r="B9" i="16"/>
  <c r="B8" i="17"/>
  <c r="B7" i="17"/>
  <c r="B8" i="18"/>
  <c r="B7" i="18"/>
  <c r="B8" i="16"/>
  <c r="B7" i="16"/>
  <c r="B7" i="25"/>
  <c r="B6" i="25"/>
  <c r="B7" i="13"/>
  <c r="B6" i="13"/>
  <c r="B8" i="8"/>
  <c r="B7" i="8"/>
  <c r="B8" i="22"/>
  <c r="B7" i="22"/>
  <c r="B14" i="1" l="1"/>
  <c r="C20" i="26"/>
  <c r="C19" i="26"/>
  <c r="C18" i="26"/>
  <c r="C16" i="26"/>
  <c r="C15" i="26"/>
  <c r="C13" i="26"/>
  <c r="C12" i="26"/>
  <c r="C11" i="26"/>
  <c r="B20" i="26"/>
  <c r="B19" i="26"/>
  <c r="B18" i="26"/>
  <c r="B16" i="26"/>
  <c r="B15" i="26"/>
  <c r="A18" i="26"/>
  <c r="A15" i="26"/>
  <c r="A11" i="26"/>
  <c r="B13" i="26"/>
  <c r="B12" i="26"/>
  <c r="B11" i="26"/>
  <c r="A88" i="3"/>
  <c r="A77" i="3"/>
  <c r="B88" i="3"/>
  <c r="B77" i="3"/>
  <c r="B66" i="3"/>
  <c r="A66" i="3"/>
  <c r="B55" i="3" l="1"/>
  <c r="B44" i="3"/>
  <c r="A55" i="3"/>
  <c r="A44" i="3"/>
  <c r="A33" i="3" l="1"/>
  <c r="B33" i="3"/>
  <c r="B22" i="3"/>
  <c r="B11" i="3"/>
  <c r="A22" i="3"/>
  <c r="A11" i="3"/>
  <c r="A11" i="25" l="1"/>
  <c r="D18" i="1"/>
  <c r="D19" i="1"/>
  <c r="D20" i="1"/>
  <c r="D14" i="1"/>
  <c r="D15" i="1"/>
  <c r="D11" i="1"/>
  <c r="D12" i="1"/>
  <c r="D10" i="1"/>
  <c r="B18" i="1"/>
  <c r="B10" i="1"/>
  <c r="R14" i="8"/>
  <c r="S10" i="24" l="1"/>
  <c r="S11" i="24"/>
  <c r="S12" i="24"/>
  <c r="S13" i="24"/>
  <c r="S14" i="24"/>
  <c r="S15" i="24"/>
  <c r="S16" i="24"/>
  <c r="S17" i="24"/>
  <c r="S18" i="24"/>
  <c r="S19" i="24"/>
  <c r="S20" i="24"/>
  <c r="S21" i="24"/>
  <c r="S22" i="24"/>
  <c r="S23" i="24"/>
  <c r="S24" i="24"/>
  <c r="S25" i="24"/>
  <c r="S26" i="24"/>
  <c r="S27" i="24"/>
  <c r="S28" i="24"/>
  <c r="S29" i="24"/>
  <c r="S30" i="24"/>
  <c r="S31" i="24"/>
  <c r="S32" i="24"/>
  <c r="S33" i="24"/>
  <c r="R33" i="24"/>
  <c r="R32" i="24"/>
  <c r="R31" i="24"/>
  <c r="G12" i="26"/>
  <c r="G13" i="26"/>
  <c r="G18" i="26"/>
  <c r="G21" i="26" s="1"/>
  <c r="H18" i="26" s="1"/>
  <c r="G16" i="26"/>
  <c r="G15" i="26"/>
  <c r="G17" i="26" s="1"/>
  <c r="H15" i="26" s="1"/>
  <c r="G11" i="26"/>
  <c r="G138" i="3"/>
  <c r="G137" i="3"/>
  <c r="G136" i="3"/>
  <c r="G135" i="3"/>
  <c r="G134" i="3"/>
  <c r="G139" i="3" s="1"/>
  <c r="H132" i="3" s="1"/>
  <c r="J132" i="3" s="1"/>
  <c r="K132" i="3" s="1"/>
  <c r="G133" i="3"/>
  <c r="G132" i="3"/>
  <c r="G127" i="3"/>
  <c r="G126" i="3"/>
  <c r="G125" i="3"/>
  <c r="G124" i="3"/>
  <c r="G123" i="3"/>
  <c r="G122" i="3"/>
  <c r="G128" i="3" s="1"/>
  <c r="H121" i="3" s="1"/>
  <c r="J121" i="3" s="1"/>
  <c r="K121" i="3" s="1"/>
  <c r="G121" i="3"/>
  <c r="G116" i="3"/>
  <c r="G115" i="3"/>
  <c r="G114" i="3"/>
  <c r="G113" i="3"/>
  <c r="G112" i="3"/>
  <c r="G111" i="3"/>
  <c r="G110" i="3"/>
  <c r="G117" i="3" s="1"/>
  <c r="H110" i="3" s="1"/>
  <c r="J110" i="3" s="1"/>
  <c r="K110" i="3" s="1"/>
  <c r="G105" i="3"/>
  <c r="G104" i="3"/>
  <c r="G103" i="3"/>
  <c r="G102" i="3"/>
  <c r="G101" i="3"/>
  <c r="G100" i="3"/>
  <c r="G99" i="3"/>
  <c r="G106" i="3"/>
  <c r="H99" i="3" s="1"/>
  <c r="J99" i="3" s="1"/>
  <c r="K99" i="3" s="1"/>
  <c r="G94" i="3"/>
  <c r="G93" i="3"/>
  <c r="G92" i="3"/>
  <c r="G91" i="3"/>
  <c r="G90" i="3"/>
  <c r="G89" i="3"/>
  <c r="G88" i="3"/>
  <c r="G83" i="3"/>
  <c r="G82" i="3"/>
  <c r="G81" i="3"/>
  <c r="G80" i="3"/>
  <c r="G79" i="3"/>
  <c r="G78" i="3"/>
  <c r="G77" i="3"/>
  <c r="G72" i="3"/>
  <c r="G71" i="3"/>
  <c r="G70" i="3"/>
  <c r="G69" i="3"/>
  <c r="G68" i="3"/>
  <c r="G67" i="3"/>
  <c r="G66" i="3"/>
  <c r="G61" i="3"/>
  <c r="G60" i="3"/>
  <c r="G59" i="3"/>
  <c r="G58" i="3"/>
  <c r="G57" i="3"/>
  <c r="G56" i="3"/>
  <c r="G55" i="3"/>
  <c r="G50" i="3"/>
  <c r="G49" i="3"/>
  <c r="G48" i="3"/>
  <c r="G47" i="3"/>
  <c r="G46" i="3"/>
  <c r="G45" i="3"/>
  <c r="G44" i="3"/>
  <c r="G39" i="3"/>
  <c r="G38" i="3"/>
  <c r="G37" i="3"/>
  <c r="G36" i="3"/>
  <c r="G35" i="3"/>
  <c r="G34" i="3"/>
  <c r="G33" i="3"/>
  <c r="G28" i="3"/>
  <c r="G27" i="3"/>
  <c r="G26" i="3"/>
  <c r="G25" i="3"/>
  <c r="G24" i="3"/>
  <c r="G23" i="3"/>
  <c r="G22" i="3"/>
  <c r="G17" i="3"/>
  <c r="G16" i="3"/>
  <c r="G15" i="3"/>
  <c r="G14" i="3"/>
  <c r="G13" i="3"/>
  <c r="G12" i="3"/>
  <c r="G11" i="3"/>
  <c r="B145" i="21"/>
  <c r="B144" i="21"/>
  <c r="B143" i="21"/>
  <c r="B142" i="21"/>
  <c r="B141" i="21"/>
  <c r="B140" i="21"/>
  <c r="B139" i="21"/>
  <c r="B138" i="21"/>
  <c r="B137" i="21"/>
  <c r="B136" i="21"/>
  <c r="B135" i="21"/>
  <c r="B134" i="21"/>
  <c r="B133" i="21"/>
  <c r="B132" i="21"/>
  <c r="B131" i="21"/>
  <c r="B130" i="21"/>
  <c r="B129" i="21"/>
  <c r="B128" i="21"/>
  <c r="B127" i="21"/>
  <c r="B146" i="21" s="1"/>
  <c r="D122" i="25" s="1"/>
  <c r="F103" i="25" s="1"/>
  <c r="B122" i="21"/>
  <c r="B121" i="21"/>
  <c r="B120" i="21"/>
  <c r="B119" i="21"/>
  <c r="B118" i="21"/>
  <c r="B117" i="21"/>
  <c r="B116" i="21"/>
  <c r="B115" i="21"/>
  <c r="B114" i="21"/>
  <c r="B113" i="21"/>
  <c r="B112" i="21"/>
  <c r="B111" i="21"/>
  <c r="B110" i="21"/>
  <c r="B109" i="21"/>
  <c r="B108" i="21"/>
  <c r="B107" i="21"/>
  <c r="B106" i="21"/>
  <c r="B123" i="21" s="1"/>
  <c r="D99" i="25" s="1"/>
  <c r="F80" i="25" s="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8" i="13"/>
  <c r="C18" i="13"/>
  <c r="E17" i="13"/>
  <c r="C17" i="13"/>
  <c r="E16" i="13"/>
  <c r="C16" i="13"/>
  <c r="E15" i="13"/>
  <c r="C15" i="13"/>
  <c r="E14" i="13"/>
  <c r="C14" i="13"/>
  <c r="E13" i="13"/>
  <c r="C13" i="13"/>
  <c r="E12" i="13"/>
  <c r="C12" i="13"/>
  <c r="E11" i="13"/>
  <c r="C11" i="13"/>
  <c r="B100" i="21"/>
  <c r="D76" i="25" s="1"/>
  <c r="F57" i="25" s="1"/>
  <c r="S20" i="8"/>
  <c r="T20" i="8" s="1"/>
  <c r="R20" i="8"/>
  <c r="S19" i="8"/>
  <c r="T19" i="8" s="1"/>
  <c r="R19" i="8"/>
  <c r="S18" i="8"/>
  <c r="T18" i="8" s="1"/>
  <c r="R18" i="8"/>
  <c r="S17" i="8"/>
  <c r="T17" i="8"/>
  <c r="R17" i="8"/>
  <c r="S16" i="8"/>
  <c r="T16" i="8" s="1"/>
  <c r="R16" i="8"/>
  <c r="S15" i="8"/>
  <c r="T15" i="8" s="1"/>
  <c r="R15" i="8"/>
  <c r="S14" i="8"/>
  <c r="T14" i="8"/>
  <c r="S13" i="8"/>
  <c r="T13" i="8" s="1"/>
  <c r="R13" i="8"/>
  <c r="S12" i="8"/>
  <c r="T12" i="8" s="1"/>
  <c r="R12" i="8"/>
  <c r="S11" i="8"/>
  <c r="T11" i="8" s="1"/>
  <c r="R11" i="8"/>
  <c r="R30" i="24"/>
  <c r="R29" i="24"/>
  <c r="R28" i="24"/>
  <c r="R27" i="24"/>
  <c r="R26" i="24"/>
  <c r="R25" i="24"/>
  <c r="R24" i="24"/>
  <c r="R23" i="24"/>
  <c r="R22" i="24"/>
  <c r="R21" i="24"/>
  <c r="R20" i="24"/>
  <c r="R19" i="24"/>
  <c r="R18" i="24"/>
  <c r="R17" i="24"/>
  <c r="R16" i="24"/>
  <c r="R15" i="24"/>
  <c r="R14" i="24"/>
  <c r="R13" i="24"/>
  <c r="R12" i="24"/>
  <c r="R11" i="24"/>
  <c r="R10" i="24"/>
  <c r="J15" i="20"/>
  <c r="J10" i="20"/>
  <c r="S34" i="24" l="1"/>
  <c r="S35" i="24" s="1"/>
  <c r="G14" i="26"/>
  <c r="H11" i="26" s="1"/>
  <c r="G95" i="3"/>
  <c r="H88" i="3" s="1"/>
  <c r="J88" i="3" s="1"/>
  <c r="K88" i="3" s="1"/>
  <c r="G84" i="3"/>
  <c r="H77" i="3" s="1"/>
  <c r="J77" i="3" s="1"/>
  <c r="K77" i="3" s="1"/>
  <c r="G73" i="3"/>
  <c r="H66" i="3" s="1"/>
  <c r="J66" i="3" s="1"/>
  <c r="K66" i="3" s="1"/>
  <c r="G62" i="3"/>
  <c r="G51" i="3"/>
  <c r="H44" i="3" s="1"/>
  <c r="J44" i="3" s="1"/>
  <c r="K44" i="3" s="1"/>
  <c r="G40" i="3"/>
  <c r="H33" i="3" s="1"/>
  <c r="J33" i="3" s="1"/>
  <c r="K33" i="3" s="1"/>
  <c r="G29" i="3"/>
  <c r="H22" i="3" s="1"/>
  <c r="J22" i="3" s="1"/>
  <c r="K22" i="3" s="1"/>
  <c r="G18" i="3"/>
  <c r="H11" i="3" s="1"/>
  <c r="J11" i="3" s="1"/>
  <c r="K11" i="3" s="1"/>
  <c r="B77" i="21"/>
  <c r="D53" i="25" s="1"/>
  <c r="F34" i="25" s="1"/>
  <c r="B54" i="21"/>
  <c r="D30" i="25" s="1"/>
  <c r="F11" i="25" s="1"/>
  <c r="H55" i="3" l="1"/>
  <c r="J55" i="3" s="1"/>
  <c r="K55" i="3" s="1"/>
</calcChain>
</file>

<file path=xl/comments1.xml><?xml version="1.0" encoding="utf-8"?>
<comments xmlns="http://schemas.openxmlformats.org/spreadsheetml/2006/main">
  <authors>
    <author>Muricio Pulido</author>
  </authors>
  <commentList>
    <comment ref="M10" authorId="0" shapeId="0">
      <text>
        <r>
          <rPr>
            <sz val="9"/>
            <color indexed="81"/>
            <rFont val="Tahoma"/>
            <family val="2"/>
          </rPr>
          <t>Si el indicador de efectividad da negativo, los controles y las acciones han sido efectivas para prevenir la materialización del riesgo. Si el indicador es positivo significa que los controles y las acciones no han sido efectivas y se hace necesario crear nuevos controles.</t>
        </r>
      </text>
    </comment>
  </commentList>
</comments>
</file>

<file path=xl/sharedStrings.xml><?xml version="1.0" encoding="utf-8"?>
<sst xmlns="http://schemas.openxmlformats.org/spreadsheetml/2006/main" count="1239" uniqueCount="416">
  <si>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</si>
  <si>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</si>
  <si>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</si>
  <si>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</si>
  <si>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</si>
  <si>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</si>
  <si>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</si>
  <si>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</si>
  <si>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Gestión de Evaluación y  Seguimiento </t>
  </si>
  <si>
    <t xml:space="preserve">OBJETIVO: </t>
  </si>
  <si>
    <t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</si>
  <si>
    <t>FACTORES EXTERNOS</t>
  </si>
  <si>
    <t>CAUSAS</t>
  </si>
  <si>
    <t>FACTORES INTERNOS</t>
  </si>
  <si>
    <t>FACTORES DEL PROCESO</t>
  </si>
  <si>
    <t>NORMATIVOS: Modificaciones normativas</t>
  </si>
  <si>
    <t>Constantes cambios normativos, diversidad jurídica.</t>
  </si>
  <si>
    <t>PERSONAL: Capacidad del personal, políticas de manejo del talento humano, idoneidad.</t>
  </si>
  <si>
    <t xml:space="preserve">Personal insuficiente para auditar la totalidad de procesos criticos. </t>
  </si>
  <si>
    <t>Interacción con otros procesos</t>
  </si>
  <si>
    <t xml:space="preserve">Ausencia de documetación e implementación de procedimientos  en  algunos  procesos.  </t>
  </si>
  <si>
    <t>Perfil  profesional de auditores insuficientes para realizar la labor de auditoría ( Ausencia del ingeniero de sistemas)</t>
  </si>
  <si>
    <t>Ausencia  de controles  y  de registros en los procedimientos a auditar.</t>
  </si>
  <si>
    <t>SOCIALES: Orden Público</t>
  </si>
  <si>
    <t>Acciones de orden público que atenten contra la integridad de los Auditores.</t>
  </si>
  <si>
    <t>Ausencia de proyecto de aprendizaje en temáticas especificas de las funciones de la Oficina de Control Interno (redacción de informes y ejecución de auditorías de gestión).</t>
  </si>
  <si>
    <t xml:space="preserve">Falta de compromiso de los líderes de los procesos en la implementación de mejora, asociadas a los planes de mejoramiento y en atención a las recomendaciones establecidas en los informes emitidos por la Oficina de Control Interno. </t>
  </si>
  <si>
    <t xml:space="preserve">POLITICOS </t>
  </si>
  <si>
    <t xml:space="preserve">Cambios de Gobierno </t>
  </si>
  <si>
    <t>OPERATIVOS / PROCESOS</t>
  </si>
  <si>
    <t>Asignación de auditorias a procesos no acordes al perfil profesional del auditor.</t>
  </si>
  <si>
    <t>NORMATIVO: Cambios Normativos</t>
  </si>
  <si>
    <t>Desconocimiento de la actualización normativa</t>
  </si>
  <si>
    <t>TECNOLOGICO: Cambios tecnológicos</t>
  </si>
  <si>
    <t>Constante innovación tecnológica.</t>
  </si>
  <si>
    <t>Trafico de influencias.</t>
  </si>
  <si>
    <t>Comunicación entre los procesos</t>
  </si>
  <si>
    <t xml:space="preserve">Demoras en la entrega de información por parte de las unidades administrativas, en respuesta a los requerimientos de la oficina. </t>
  </si>
  <si>
    <t xml:space="preserve">Fallas en aplicativos para cargue o reporte de información a entes de control. </t>
  </si>
  <si>
    <t>Inobservancia a los líneamientos establecidos en el  Código de Ética del Auditor Interno en el desarrollo de las auditorías</t>
  </si>
  <si>
    <t>Procedimientos del proceso</t>
  </si>
  <si>
    <t xml:space="preserve">Falta de actualización de algunos procedimientos acorde a los cambios normativos (Decreto 648 de 2017).  </t>
  </si>
  <si>
    <t xml:space="preserve">Omisión en la aplicación de la normativa asociada al seguimiento y/o evaluación. </t>
  </si>
  <si>
    <t>Prevalencia de intereses particulares sobre intereses generales.</t>
  </si>
  <si>
    <t>Omitir información relevante para la auditoría, con conocimiento de causa</t>
  </si>
  <si>
    <t xml:space="preserve">Falta de articulación entre la Secretaría de Planeación y la Oficina de Control  Interno. </t>
  </si>
  <si>
    <t xml:space="preserve">TECNOLOGÍA: integridad de datos, disponibilidad de datos y sistemas, desarrollo, producción, mantenimiento de sistemas de información. </t>
  </si>
  <si>
    <t xml:space="preserve">Equipos tecnologicos obsoletos, Sistema de Información no integrados. </t>
  </si>
  <si>
    <t>FACTORES GEOGRÁFICOS (ubicación, espacio,topografía, clima, recursos naturales, etc.)</t>
  </si>
  <si>
    <t>Unidades administrativas ubicadas en diferentes sitios de la ciudad (Ibagué).</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</si>
  <si>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</si>
  <si>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</si>
  <si>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</si>
  <si>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</si>
  <si>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</si>
  <si>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</si>
  <si>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</si>
  <si>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</si>
  <si>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</si>
  <si>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</si>
  <si>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</si>
  <si>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</si>
  <si>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</si>
  <si>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</si>
  <si>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</si>
  <si>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</si>
  <si>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</si>
  <si>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</si>
  <si>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</si>
  <si>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</si>
  <si>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</si>
  <si>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</si>
  <si>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</si>
  <si>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</si>
  <si>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</si>
  <si>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</si>
  <si>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</si>
  <si>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 xml:space="preserve">PROCESO: Gestión de Evaluación y  Seguimiento </t>
  </si>
  <si>
    <r>
      <rPr>
        <b/>
        <sz val="12"/>
        <color theme="1"/>
        <rFont val="Arial"/>
        <family val="2"/>
      </rPr>
      <t>OBJETIVO:</t>
    </r>
    <r>
      <rPr>
        <sz val="12"/>
        <color theme="1"/>
        <rFont val="Arial"/>
        <family val="2"/>
      </rPr>
      <t xml:space="preserve"> 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r>
  </si>
  <si>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</si>
  <si>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</si>
  <si>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</si>
  <si>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</si>
  <si>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</si>
  <si>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</si>
  <si>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</si>
  <si>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</si>
  <si>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</si>
  <si>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</si>
  <si>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</si>
  <si>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</si>
  <si>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</si>
  <si>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</si>
  <si>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</si>
  <si>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</si>
  <si>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</si>
  <si>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</si>
  <si>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</si>
  <si>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</si>
  <si>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 xml:space="preserve">Cambios normativos en los que establecen responsabilidades a las Oficinas de Control Interno. </t>
  </si>
  <si>
    <t>FORMATO: MATRIZ DOFA</t>
  </si>
  <si>
    <t xml:space="preserve">
MATRIZ DOFA
IDENTIFICACION DE FACTORES 
Y
DEFINICION DE ESTRATEGIAS
</t>
  </si>
  <si>
    <t>NEGATIVOS</t>
  </si>
  <si>
    <t>POSITIVOS</t>
  </si>
  <si>
    <t>DEBILIDADES (D)</t>
  </si>
  <si>
    <t>FORTALEZAS (F)</t>
  </si>
  <si>
    <r>
      <rPr>
        <b/>
        <sz val="11"/>
        <color rgb="FFFF0000"/>
        <rFont val="Arial"/>
        <family val="2"/>
      </rPr>
      <t xml:space="preserve">1) </t>
    </r>
    <r>
      <rPr>
        <sz val="11"/>
        <color rgb="FFFF0000"/>
        <rFont val="Arial"/>
        <family val="2"/>
      </rPr>
      <t xml:space="preserve">Personal insuficiente para auditar la totalidad de procesos criticos. </t>
    </r>
  </si>
  <si>
    <r>
      <rPr>
        <b/>
        <sz val="11"/>
        <color rgb="FFFF0000"/>
        <rFont val="Arial"/>
        <family val="2"/>
      </rPr>
      <t xml:space="preserve">1) </t>
    </r>
    <r>
      <rPr>
        <sz val="11"/>
        <color rgb="FFFF0000"/>
        <rFont val="Arial"/>
        <family val="2"/>
      </rPr>
      <t xml:space="preserve">Independencia para  desarrollar las funciones asignadas a la Oficina de Control Interno </t>
    </r>
  </si>
  <si>
    <r>
      <rPr>
        <b/>
        <sz val="11"/>
        <color rgb="FFFF0000"/>
        <rFont val="Arial"/>
        <family val="2"/>
      </rPr>
      <t xml:space="preserve">2) </t>
    </r>
    <r>
      <rPr>
        <sz val="11"/>
        <color rgb="FFFF0000"/>
        <rFont val="Arial"/>
        <family val="2"/>
      </rPr>
      <t>Perfil  profesional de auditores insuficientes para realizar la labor de auditoría ( Ausencia del ingeniero de sistemas)</t>
    </r>
  </si>
  <si>
    <r>
      <rPr>
        <b/>
        <sz val="11"/>
        <color rgb="FFFF0000"/>
        <rFont val="Arial"/>
        <family val="2"/>
      </rPr>
      <t xml:space="preserve">2) </t>
    </r>
    <r>
      <rPr>
        <sz val="11"/>
        <color rgb="FFFF0000"/>
        <rFont val="Arial"/>
        <family val="2"/>
      </rPr>
      <t xml:space="preserve">Acceso a consulta de sistemas de información desarrollados e implementados en la entidad. </t>
    </r>
  </si>
  <si>
    <r>
      <rPr>
        <b/>
        <sz val="11"/>
        <color rgb="FFFF0000"/>
        <rFont val="Arial"/>
        <family val="2"/>
      </rPr>
      <t xml:space="preserve">3) </t>
    </r>
    <r>
      <rPr>
        <sz val="11"/>
        <color rgb="FFFF0000"/>
        <rFont val="Arial"/>
        <family val="2"/>
      </rPr>
      <t>Ausencia de proyecto de aprendizaje en temáticas especificas de las funciones de la Oficina de Control Interno (redacción de informes y ejecución de auditorías de gestión).</t>
    </r>
  </si>
  <si>
    <r>
      <rPr>
        <b/>
        <sz val="11"/>
        <color theme="1"/>
        <rFont val="Arial"/>
        <family val="2"/>
      </rPr>
      <t xml:space="preserve">3) </t>
    </r>
    <r>
      <rPr>
        <sz val="11"/>
        <color theme="1"/>
        <rFont val="Arial"/>
        <family val="2"/>
      </rPr>
      <t>Talento Humano con formación multidisciplinaria, especializado y con experiencia.</t>
    </r>
  </si>
  <si>
    <r>
      <rPr>
        <b/>
        <sz val="11"/>
        <color theme="1"/>
        <rFont val="Arial"/>
        <family val="2"/>
      </rPr>
      <t xml:space="preserve">4) </t>
    </r>
    <r>
      <rPr>
        <sz val="11"/>
        <color theme="1"/>
        <rFont val="Arial"/>
        <family val="2"/>
      </rPr>
      <t>Asignación de auditorias a procesos no acordes al perfil profesional del auditor.</t>
    </r>
  </si>
  <si>
    <r>
      <rPr>
        <b/>
        <sz val="11"/>
        <color rgb="FFFF0000"/>
        <rFont val="Arial"/>
        <family val="2"/>
      </rPr>
      <t xml:space="preserve">4) </t>
    </r>
    <r>
      <rPr>
        <sz val="11"/>
        <color rgb="FFFF0000"/>
        <rFont val="Arial"/>
        <family val="2"/>
      </rPr>
      <t xml:space="preserve">Capacitación permanente en temas transversales. </t>
    </r>
  </si>
  <si>
    <r>
      <rPr>
        <b/>
        <sz val="11"/>
        <color rgb="FFFF0000"/>
        <rFont val="Arial"/>
        <family val="2"/>
      </rPr>
      <t xml:space="preserve">5) </t>
    </r>
    <r>
      <rPr>
        <sz val="11"/>
        <color rgb="FFFF0000"/>
        <rFont val="Arial"/>
        <family val="2"/>
      </rPr>
      <t xml:space="preserve">Falta de articulación entre la Secretaría de Planeación y la Oficina de Control  Interno. </t>
    </r>
  </si>
  <si>
    <r>
      <rPr>
        <b/>
        <sz val="11"/>
        <color rgb="FFFF0000"/>
        <rFont val="Arial"/>
        <family val="2"/>
      </rPr>
      <t xml:space="preserve">5) </t>
    </r>
    <r>
      <rPr>
        <sz val="11"/>
        <color rgb="FFFF0000"/>
        <rFont val="Arial"/>
        <family val="2"/>
      </rPr>
      <t xml:space="preserve">Conocimiento de la entidad, Documentación de procesos y procedimientos. </t>
    </r>
  </si>
  <si>
    <r>
      <rPr>
        <b/>
        <sz val="11"/>
        <color rgb="FFFF0000"/>
        <rFont val="Arial"/>
        <family val="2"/>
      </rPr>
      <t xml:space="preserve">6) </t>
    </r>
    <r>
      <rPr>
        <sz val="11"/>
        <color rgb="FFFF0000"/>
        <rFont val="Arial"/>
        <family val="2"/>
      </rPr>
      <t xml:space="preserve">Equipos tecnologicos obsoletos, Sistema de Información no integrados. </t>
    </r>
  </si>
  <si>
    <r>
      <rPr>
        <b/>
        <sz val="11"/>
        <color rgb="FFFF0000"/>
        <rFont val="Arial"/>
        <family val="2"/>
      </rPr>
      <t>6)</t>
    </r>
    <r>
      <rPr>
        <sz val="11"/>
        <color rgb="FFFF0000"/>
        <rFont val="Arial"/>
        <family val="2"/>
      </rPr>
      <t xml:space="preserve"> Plan anual de auditoría (Programación anual de las actividades a realizar por la Oficina de Control Interno).</t>
    </r>
  </si>
  <si>
    <r>
      <rPr>
        <b/>
        <sz val="11"/>
        <color rgb="FFFF0000"/>
        <rFont val="Arial"/>
        <family val="2"/>
      </rPr>
      <t xml:space="preserve">7) </t>
    </r>
    <r>
      <rPr>
        <sz val="11"/>
        <color rgb="FFFF0000"/>
        <rFont val="Arial"/>
        <family val="2"/>
      </rPr>
      <t>Ausencia  de controles  y  de registros en los procedimientos a auditar.</t>
    </r>
  </si>
  <si>
    <r>
      <rPr>
        <b/>
        <sz val="11"/>
        <color rgb="FFFF0000"/>
        <rFont val="Arial"/>
        <family val="2"/>
      </rPr>
      <t xml:space="preserve">8) </t>
    </r>
    <r>
      <rPr>
        <sz val="11"/>
        <color rgb="FFFF0000"/>
        <rFont val="Arial"/>
        <family val="2"/>
      </rPr>
      <t xml:space="preserve">Falta de compromiso de los líderes de los procesos en la implementación de mejora, asociadas a los planes de mejoramiento y en atención a las recomendaciones establecidas en los informes emitidos por la Oficina de Control Interno. </t>
    </r>
  </si>
  <si>
    <r>
      <rPr>
        <b/>
        <sz val="11"/>
        <color rgb="FFFF0000"/>
        <rFont val="Arial"/>
        <family val="2"/>
      </rPr>
      <t xml:space="preserve">9) </t>
    </r>
    <r>
      <rPr>
        <sz val="11"/>
        <color rgb="FFFF0000"/>
        <rFont val="Arial"/>
        <family val="2"/>
      </rPr>
      <t xml:space="preserve">Demoras en la entrega de información por parte de las unidades administrativas, en respuesta a los requerimientos de la oficina. </t>
    </r>
  </si>
  <si>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</si>
  <si>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</si>
  <si>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</si>
  <si>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r>
      <rPr>
        <b/>
        <sz val="11"/>
        <color rgb="FFFF0000"/>
        <rFont val="Arial"/>
        <family val="2"/>
      </rPr>
      <t xml:space="preserve">1) </t>
    </r>
    <r>
      <rPr>
        <sz val="11"/>
        <color rgb="FFFF0000"/>
        <rFont val="Arial"/>
        <family val="2"/>
      </rPr>
      <t xml:space="preserve">Cambios de Gobierno (Estilos de Dirección) </t>
    </r>
  </si>
  <si>
    <r>
      <rPr>
        <b/>
        <sz val="11"/>
        <color theme="1"/>
        <rFont val="Arial"/>
        <family val="2"/>
      </rPr>
      <t>D</t>
    </r>
    <r>
      <rPr>
        <b/>
        <sz val="9"/>
        <color theme="1"/>
        <rFont val="Arial"/>
        <family val="2"/>
      </rPr>
      <t>1</t>
    </r>
    <r>
      <rPr>
        <b/>
        <sz val="11"/>
        <color theme="1"/>
        <rFont val="Arial"/>
        <family val="2"/>
      </rPr>
      <t>,</t>
    </r>
    <r>
      <rPr>
        <b/>
        <sz val="9"/>
        <color theme="1"/>
        <rFont val="Arial"/>
        <family val="2"/>
      </rPr>
      <t>2</t>
    </r>
    <r>
      <rPr>
        <b/>
        <sz val="11"/>
        <color theme="1"/>
        <rFont val="Arial"/>
        <family val="2"/>
      </rPr>
      <t>O</t>
    </r>
    <r>
      <rPr>
        <b/>
        <sz val="9"/>
        <color theme="1"/>
        <rFont val="Arial"/>
        <family val="2"/>
      </rPr>
      <t>7</t>
    </r>
    <r>
      <rPr>
        <sz val="11"/>
        <color theme="1"/>
        <rFont val="Arial"/>
        <family val="2"/>
      </rPr>
      <t xml:space="preserve"> Solicitar mediante memorando la asignación de un Ingeniero de Sistemas y un abogado con especialización y experiencia en auditoría.</t>
    </r>
  </si>
  <si>
    <r>
      <t>F</t>
    </r>
    <r>
      <rPr>
        <b/>
        <sz val="9"/>
        <color theme="1"/>
        <rFont val="Arial"/>
        <family val="2"/>
      </rPr>
      <t>1</t>
    </r>
    <r>
      <rPr>
        <b/>
        <sz val="11"/>
        <color theme="1"/>
        <rFont val="Arial"/>
        <family val="2"/>
      </rPr>
      <t>O</t>
    </r>
    <r>
      <rPr>
        <b/>
        <sz val="9"/>
        <color theme="1"/>
        <rFont val="Arial"/>
        <family val="2"/>
      </rPr>
      <t>1,4</t>
    </r>
    <r>
      <rPr>
        <b/>
        <sz val="11"/>
        <color theme="1"/>
        <rFont val="Arial"/>
        <family val="2"/>
      </rPr>
      <t xml:space="preserve"> </t>
    </r>
    <r>
      <rPr>
        <sz val="11"/>
        <color theme="1"/>
        <rFont val="Arial"/>
        <family val="2"/>
      </rPr>
      <t>Socializar los informes de la Oficina en Comité de Coordinación, generando alertas tempranas para la toma de decisiones.</t>
    </r>
  </si>
  <si>
    <r>
      <rPr>
        <b/>
        <sz val="11"/>
        <color rgb="FFFF0000"/>
        <rFont val="Arial"/>
        <family val="2"/>
      </rPr>
      <t xml:space="preserve">2) </t>
    </r>
    <r>
      <rPr>
        <sz val="11"/>
        <color rgb="FFFF0000"/>
        <rFont val="Arial"/>
        <family val="2"/>
      </rPr>
      <t>Constante innovación tecnológica. Acceso a páginas web de entes de control y entidades reguladoras (DAFP,  CNSC, DNP, etc.), facilitando la consulta de normas y disposiciones  que regulan el accionar de la Oficina de Control Interno).</t>
    </r>
  </si>
  <si>
    <r>
      <rPr>
        <b/>
        <sz val="11"/>
        <color theme="1"/>
        <rFont val="Arial"/>
        <family val="2"/>
      </rPr>
      <t>D</t>
    </r>
    <r>
      <rPr>
        <b/>
        <sz val="9"/>
        <color theme="1"/>
        <rFont val="Arial"/>
        <family val="2"/>
      </rPr>
      <t>3</t>
    </r>
    <r>
      <rPr>
        <b/>
        <sz val="11"/>
        <color theme="1"/>
        <rFont val="Arial"/>
        <family val="2"/>
      </rPr>
      <t>O</t>
    </r>
    <r>
      <rPr>
        <b/>
        <sz val="9"/>
        <color theme="1"/>
        <rFont val="Arial"/>
        <family val="2"/>
      </rPr>
      <t>6</t>
    </r>
    <r>
      <rPr>
        <sz val="11"/>
        <color theme="1"/>
        <rFont val="Arial"/>
        <family val="2"/>
      </rPr>
      <t xml:space="preserve"> Elaborar el proyecto de aprendizaje y solicitar la capacitación grupal en las temáticas referentes a redacción de informes y ejecución de auditorías de gestión para que se incluya en la matriz del Plan Institucional de Capacitación.</t>
    </r>
  </si>
  <si>
    <r>
      <rPr>
        <b/>
        <sz val="11"/>
        <color theme="1"/>
        <rFont val="Arial"/>
        <family val="2"/>
      </rPr>
      <t>F</t>
    </r>
    <r>
      <rPr>
        <b/>
        <sz val="9"/>
        <color theme="1"/>
        <rFont val="Arial"/>
        <family val="2"/>
      </rPr>
      <t>2</t>
    </r>
    <r>
      <rPr>
        <b/>
        <sz val="11"/>
        <color theme="1"/>
        <rFont val="Arial"/>
        <family val="2"/>
      </rPr>
      <t>O</t>
    </r>
    <r>
      <rPr>
        <b/>
        <sz val="9"/>
        <color theme="1"/>
        <rFont val="Arial"/>
        <family val="2"/>
      </rPr>
      <t>3</t>
    </r>
    <r>
      <rPr>
        <sz val="11"/>
        <color theme="1"/>
        <rFont val="Arial"/>
        <family val="2"/>
      </rPr>
      <t xml:space="preserve"> Solicitar soporte técnico a la Dirección de Informática para el manejo de los aplicativos desarrollados por la entidad.</t>
    </r>
  </si>
  <si>
    <r>
      <rPr>
        <b/>
        <sz val="11"/>
        <color rgb="FFFF0000"/>
        <rFont val="Arial"/>
        <family val="2"/>
      </rPr>
      <t xml:space="preserve">3) </t>
    </r>
    <r>
      <rPr>
        <sz val="11"/>
        <color rgb="FFFF0000"/>
        <rFont val="Arial"/>
        <family val="2"/>
      </rPr>
      <t xml:space="preserve">Apoyo técnico por parte de la Dirección del Grupo de Informática. </t>
    </r>
  </si>
  <si>
    <r>
      <rPr>
        <b/>
        <sz val="11"/>
        <color theme="1"/>
        <rFont val="Arial"/>
        <family val="2"/>
      </rPr>
      <t>D</t>
    </r>
    <r>
      <rPr>
        <b/>
        <sz val="9"/>
        <color theme="1"/>
        <rFont val="Arial"/>
        <family val="2"/>
      </rPr>
      <t>5</t>
    </r>
    <r>
      <rPr>
        <b/>
        <sz val="11"/>
        <color theme="1"/>
        <rFont val="Arial"/>
        <family val="2"/>
      </rPr>
      <t>O</t>
    </r>
    <r>
      <rPr>
        <b/>
        <sz val="9"/>
        <color theme="1"/>
        <rFont val="Arial"/>
        <family val="2"/>
      </rPr>
      <t>8</t>
    </r>
    <r>
      <rPr>
        <sz val="11"/>
        <color theme="1"/>
        <rFont val="Arial"/>
        <family val="2"/>
      </rPr>
      <t xml:space="preserve"> Realizar mesas de trabajo con el equipo de Estudios Estratégicos de la Secretaría de Planeación para tratar temas asociados a la evaluación de la gestión por dependencias y a la gestión de riesgos. </t>
    </r>
  </si>
  <si>
    <r>
      <rPr>
        <b/>
        <sz val="11"/>
        <color theme="1"/>
        <rFont val="Arial"/>
        <family val="2"/>
      </rPr>
      <t>F</t>
    </r>
    <r>
      <rPr>
        <b/>
        <sz val="9"/>
        <color theme="1"/>
        <rFont val="Arial"/>
        <family val="2"/>
      </rPr>
      <t>4</t>
    </r>
    <r>
      <rPr>
        <b/>
        <sz val="11"/>
        <color theme="1"/>
        <rFont val="Arial"/>
        <family val="2"/>
      </rPr>
      <t>O</t>
    </r>
    <r>
      <rPr>
        <b/>
        <sz val="9"/>
        <color theme="1"/>
        <rFont val="Arial"/>
        <family val="2"/>
      </rPr>
      <t>6</t>
    </r>
    <r>
      <rPr>
        <sz val="11"/>
        <color theme="1"/>
        <rFont val="Arial"/>
        <family val="2"/>
      </rPr>
      <t xml:space="preserve"> Solicitar a la Dirección de Talento Humano capacitaciones en las temáticas requeridas por el personal adscrito a la Oficina.</t>
    </r>
  </si>
  <si>
    <r>
      <rPr>
        <b/>
        <sz val="11"/>
        <color rgb="FFFF0000"/>
        <rFont val="Arial"/>
        <family val="2"/>
      </rPr>
      <t xml:space="preserve">4) </t>
    </r>
    <r>
      <rPr>
        <sz val="11"/>
        <color rgb="FFFF0000"/>
        <rFont val="Arial"/>
        <family val="2"/>
      </rPr>
      <t xml:space="preserve">Comité Interinstitucional de Control Interno, Comité Departamental de Control Interno y Comité Institucional de Coordinación de Control Interno.  
</t>
    </r>
  </si>
  <si>
    <r>
      <rPr>
        <b/>
        <sz val="11"/>
        <rFont val="Arial"/>
        <family val="2"/>
      </rPr>
      <t>D</t>
    </r>
    <r>
      <rPr>
        <b/>
        <sz val="9"/>
        <rFont val="Arial"/>
        <family val="2"/>
      </rPr>
      <t>6</t>
    </r>
    <r>
      <rPr>
        <b/>
        <sz val="11"/>
        <rFont val="Arial"/>
        <family val="2"/>
      </rPr>
      <t>O</t>
    </r>
    <r>
      <rPr>
        <b/>
        <sz val="9"/>
        <rFont val="Arial"/>
        <family val="2"/>
      </rPr>
      <t>2,3</t>
    </r>
    <r>
      <rPr>
        <b/>
        <sz val="11"/>
        <rFont val="Arial"/>
        <family val="2"/>
      </rPr>
      <t xml:space="preserve"> </t>
    </r>
    <r>
      <rPr>
        <sz val="11"/>
        <color theme="1"/>
        <rFont val="Arial"/>
        <family val="2"/>
      </rPr>
      <t>Diligenciar el formato de necesidades registrando la necesidad de equipos tecnológicos para el personal adscrito a la Oficina y requerir soporte técnico cuando se requiera.</t>
    </r>
  </si>
  <si>
    <r>
      <rPr>
        <b/>
        <sz val="11"/>
        <color theme="1"/>
        <rFont val="Arial"/>
        <family val="2"/>
      </rPr>
      <t>F</t>
    </r>
    <r>
      <rPr>
        <b/>
        <sz val="9"/>
        <color theme="1"/>
        <rFont val="Arial"/>
        <family val="2"/>
      </rPr>
      <t>5</t>
    </r>
    <r>
      <rPr>
        <b/>
        <sz val="11"/>
        <color theme="1"/>
        <rFont val="Arial"/>
        <family val="2"/>
      </rPr>
      <t>O</t>
    </r>
    <r>
      <rPr>
        <b/>
        <sz val="9"/>
        <color theme="1"/>
        <rFont val="Arial"/>
        <family val="2"/>
      </rPr>
      <t>4</t>
    </r>
    <r>
      <rPr>
        <sz val="11"/>
        <color theme="1"/>
        <rFont val="Arial"/>
        <family val="2"/>
      </rPr>
      <t xml:space="preserve"> Asesorar y acompañar al nivel directivo desde el Comité de Coordinación de Control Interno.</t>
    </r>
  </si>
  <si>
    <r>
      <rPr>
        <b/>
        <sz val="11"/>
        <color theme="1"/>
        <rFont val="Arial"/>
        <family val="2"/>
      </rPr>
      <t xml:space="preserve">5) </t>
    </r>
    <r>
      <rPr>
        <sz val="11"/>
        <color theme="1"/>
        <rFont val="Arial"/>
        <family val="2"/>
      </rPr>
      <t xml:space="preserve">Participación en consejos de Gobierno. 
</t>
    </r>
  </si>
  <si>
    <r>
      <rPr>
        <b/>
        <sz val="11"/>
        <color theme="1"/>
        <rFont val="Arial"/>
        <family val="2"/>
      </rPr>
      <t>D</t>
    </r>
    <r>
      <rPr>
        <b/>
        <sz val="9"/>
        <color theme="1"/>
        <rFont val="Arial"/>
        <family val="2"/>
      </rPr>
      <t>7</t>
    </r>
    <r>
      <rPr>
        <b/>
        <sz val="11"/>
        <color theme="1"/>
        <rFont val="Arial"/>
        <family val="2"/>
      </rPr>
      <t>O</t>
    </r>
    <r>
      <rPr>
        <b/>
        <sz val="9"/>
        <color theme="1"/>
        <rFont val="Arial"/>
        <family val="2"/>
      </rPr>
      <t>8</t>
    </r>
    <r>
      <rPr>
        <sz val="11"/>
        <color theme="1"/>
        <rFont val="Arial"/>
        <family val="2"/>
      </rPr>
      <t xml:space="preserve"> Realizar mesas de trabajo con el equipo de Estudios Estratégicos de la Secretaría de Planeación para tratar temas asociados a la documentación de los procesos. </t>
    </r>
  </si>
  <si>
    <r>
      <rPr>
        <b/>
        <sz val="11"/>
        <color rgb="FFFF0000"/>
        <rFont val="Arial"/>
        <family val="2"/>
      </rPr>
      <t xml:space="preserve">6) </t>
    </r>
    <r>
      <rPr>
        <sz val="11"/>
        <color rgb="FFFF0000"/>
        <rFont val="Arial"/>
        <family val="2"/>
      </rPr>
      <t xml:space="preserve">Programa de capacitación Institucional. </t>
    </r>
  </si>
  <si>
    <r>
      <rPr>
        <b/>
        <sz val="11"/>
        <color theme="1"/>
        <rFont val="Arial"/>
        <family val="2"/>
      </rPr>
      <t>D</t>
    </r>
    <r>
      <rPr>
        <b/>
        <sz val="9"/>
        <color theme="1"/>
        <rFont val="Arial"/>
        <family val="2"/>
      </rPr>
      <t>8,9</t>
    </r>
    <r>
      <rPr>
        <b/>
        <sz val="11"/>
        <color theme="1"/>
        <rFont val="Arial"/>
        <family val="2"/>
      </rPr>
      <t>O</t>
    </r>
    <r>
      <rPr>
        <b/>
        <sz val="8"/>
        <color theme="1"/>
        <rFont val="Arial"/>
        <family val="2"/>
      </rPr>
      <t>4</t>
    </r>
    <r>
      <rPr>
        <sz val="11"/>
        <color theme="1"/>
        <rFont val="Arial"/>
        <family val="2"/>
      </rPr>
      <t xml:space="preserve"> Incluir dentro de las temáticas a tratar en Comité de Coordinación de Control Interno, la falta de compromiso por parte de los líderes de los procesos en los planes de mejoramiento, atención a las recomendaciones de la Oficina de Control Interno y oportunidad en la entrega de la información.</t>
    </r>
  </si>
  <si>
    <r>
      <rPr>
        <b/>
        <sz val="11"/>
        <color rgb="FFFF0000"/>
        <rFont val="Arial"/>
        <family val="2"/>
      </rPr>
      <t xml:space="preserve">7) </t>
    </r>
    <r>
      <rPr>
        <sz val="11"/>
        <color rgb="FFFF0000"/>
        <rFont val="Arial"/>
        <family val="2"/>
      </rPr>
      <t xml:space="preserve">Reorganización administrativa de la Alcaldía. </t>
    </r>
  </si>
  <si>
    <r>
      <rPr>
        <b/>
        <sz val="11"/>
        <color rgb="FFFF0000"/>
        <rFont val="Arial"/>
        <family val="2"/>
      </rPr>
      <t xml:space="preserve">8) </t>
    </r>
    <r>
      <rPr>
        <sz val="11"/>
        <color rgb="FFFF0000"/>
        <rFont val="Arial"/>
        <family val="2"/>
      </rPr>
      <t xml:space="preserve">Mesas de trabajo con unidades administrativas. </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</si>
  <si>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</si>
  <si>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</si>
  <si>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</si>
  <si>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r>
      <rPr>
        <b/>
        <sz val="11"/>
        <color rgb="FFFF0000"/>
        <rFont val="Arial"/>
        <family val="2"/>
      </rPr>
      <t xml:space="preserve">1) </t>
    </r>
    <r>
      <rPr>
        <sz val="11"/>
        <color rgb="FFFF0000"/>
        <rFont val="Arial"/>
        <family val="2"/>
      </rPr>
      <t>Constantes cambios normativos, diversidad jurídica.</t>
    </r>
  </si>
  <si>
    <r>
      <rPr>
        <b/>
        <sz val="11"/>
        <color theme="1"/>
        <rFont val="Arial"/>
        <family val="2"/>
      </rPr>
      <t>D</t>
    </r>
    <r>
      <rPr>
        <b/>
        <sz val="9"/>
        <color theme="1"/>
        <rFont val="Arial"/>
        <family val="2"/>
      </rPr>
      <t>1</t>
    </r>
    <r>
      <rPr>
        <b/>
        <sz val="11"/>
        <color theme="1"/>
        <rFont val="Arial"/>
        <family val="2"/>
      </rPr>
      <t>A</t>
    </r>
    <r>
      <rPr>
        <b/>
        <sz val="9"/>
        <color theme="1"/>
        <rFont val="Arial"/>
        <family val="2"/>
      </rPr>
      <t>2</t>
    </r>
    <r>
      <rPr>
        <b/>
        <sz val="11"/>
        <color theme="1"/>
        <rFont val="Arial"/>
        <family val="2"/>
      </rPr>
      <t xml:space="preserve"> </t>
    </r>
    <r>
      <rPr>
        <sz val="11"/>
        <color theme="1"/>
        <rFont val="Arial"/>
        <family val="2"/>
      </rPr>
      <t>Solicitar personal en comisión con conocimientos y experiencia que aporten al cumplimiento de las actividades propias de la Oficina de Control Interno.</t>
    </r>
  </si>
  <si>
    <r>
      <rPr>
        <b/>
        <sz val="11"/>
        <color theme="1"/>
        <rFont val="Arial"/>
        <family val="2"/>
      </rPr>
      <t>F</t>
    </r>
    <r>
      <rPr>
        <b/>
        <sz val="9"/>
        <color theme="1"/>
        <rFont val="Arial"/>
        <family val="2"/>
      </rPr>
      <t>4</t>
    </r>
    <r>
      <rPr>
        <b/>
        <sz val="11"/>
        <color theme="1"/>
        <rFont val="Arial"/>
        <family val="2"/>
      </rPr>
      <t>A</t>
    </r>
    <r>
      <rPr>
        <b/>
        <sz val="9"/>
        <color theme="1"/>
        <rFont val="Arial"/>
        <family val="2"/>
      </rPr>
      <t>1</t>
    </r>
    <r>
      <rPr>
        <sz val="11"/>
        <color theme="1"/>
        <rFont val="Arial"/>
        <family val="2"/>
      </rPr>
      <t xml:space="preserve"> Solicitar capacitación en modificaciones normativas y realizar jornadas internas de actualización.</t>
    </r>
  </si>
  <si>
    <r>
      <rPr>
        <b/>
        <sz val="11"/>
        <color rgb="FFFF0000"/>
        <rFont val="Arial"/>
        <family val="2"/>
      </rPr>
      <t xml:space="preserve">2) </t>
    </r>
    <r>
      <rPr>
        <sz val="11"/>
        <color rgb="FFFF0000"/>
        <rFont val="Arial"/>
        <family val="2"/>
      </rPr>
      <t xml:space="preserve">Cambios normativos en los que establecen responsabilidades a las Oficinas de Control Interno. </t>
    </r>
  </si>
  <si>
    <r>
      <rPr>
        <b/>
        <sz val="11"/>
        <color theme="1"/>
        <rFont val="Arial"/>
        <family val="2"/>
      </rPr>
      <t>F</t>
    </r>
    <r>
      <rPr>
        <b/>
        <sz val="9"/>
        <color theme="1"/>
        <rFont val="Arial"/>
        <family val="2"/>
      </rPr>
      <t>6</t>
    </r>
    <r>
      <rPr>
        <b/>
        <sz val="11"/>
        <color theme="1"/>
        <rFont val="Arial"/>
        <family val="2"/>
      </rPr>
      <t>A</t>
    </r>
    <r>
      <rPr>
        <b/>
        <sz val="9"/>
        <color theme="1"/>
        <rFont val="Arial"/>
        <family val="2"/>
      </rPr>
      <t>3</t>
    </r>
    <r>
      <rPr>
        <sz val="11"/>
        <color theme="1"/>
        <rFont val="Arial"/>
        <family val="2"/>
      </rPr>
      <t xml:space="preserve"> Solicitar la información requerida a la unidades administrativas con suficiente antelación a la fecha de vencimiento y coordinar el reporte a los entes de control un día antes de los términos de vencimiento.</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</si>
  <si>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</si>
  <si>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</si>
  <si>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</si>
  <si>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</si>
  <si>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</si>
  <si>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</si>
  <si>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</si>
  <si>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</si>
  <si>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</si>
  <si>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</si>
  <si>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</si>
  <si>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</si>
  <si>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</si>
  <si>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</si>
  <si>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</si>
  <si>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</si>
  <si>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</si>
  <si>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</si>
  <si>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</si>
  <si>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</si>
  <si>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</si>
  <si>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</si>
  <si>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</si>
  <si>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</si>
  <si>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</si>
  <si>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</si>
  <si>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</si>
  <si>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</si>
  <si>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</si>
  <si>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</si>
  <si>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</si>
  <si>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</si>
  <si>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</si>
  <si>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</si>
  <si>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</si>
  <si>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</si>
  <si>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</si>
  <si>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</si>
  <si>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</si>
  <si>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</si>
  <si>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</si>
  <si>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</si>
  <si>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</si>
  <si>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</si>
  <si>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</si>
  <si>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</si>
  <si>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</si>
  <si>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</si>
  <si>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</si>
  <si>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</si>
  <si>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</si>
  <si>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</si>
  <si>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</si>
  <si>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</si>
  <si>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</si>
  <si>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</si>
  <si>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</si>
  <si>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</si>
  <si>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</si>
  <si>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</si>
  <si>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</si>
  <si>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</si>
  <si>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</si>
  <si>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</si>
  <si>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</si>
  <si>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</si>
  <si>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</si>
  <si>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</si>
  <si>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</si>
  <si>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</si>
  <si>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</si>
  <si>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</si>
  <si>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</si>
  <si>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</si>
  <si>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</si>
  <si>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</si>
  <si>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</si>
  <si>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</si>
  <si>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</si>
  <si>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</si>
  <si>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</si>
  <si>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</si>
  <si>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</si>
  <si>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</si>
  <si>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</si>
  <si>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</si>
  <si>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</si>
  <si>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</si>
  <si>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</si>
  <si>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</si>
  <si>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</si>
  <si>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</si>
  <si>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</si>
  <si>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</si>
  <si>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</si>
  <si>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</si>
  <si>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</si>
  <si>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</si>
  <si>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</si>
  <si>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</si>
  <si>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</si>
  <si>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</si>
  <si>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</si>
  <si>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</si>
  <si>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</si>
  <si>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</si>
  <si>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</si>
  <si>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</si>
  <si>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</si>
  <si>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</si>
  <si>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</si>
  <si>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</si>
  <si>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</si>
  <si>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</si>
  <si>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</si>
  <si>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</si>
  <si>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</si>
  <si>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</si>
  <si>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</si>
  <si>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</si>
  <si>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</si>
  <si>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</si>
  <si>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</si>
  <si>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</si>
  <si>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</si>
  <si>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</si>
  <si>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</si>
  <si>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</si>
  <si>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</si>
  <si>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</si>
  <si>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</si>
  <si>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</si>
  <si>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</si>
  <si>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</si>
  <si>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</si>
  <si>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</si>
  <si>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</si>
  <si>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</si>
  <si>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</si>
  <si>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</si>
  <si>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</si>
  <si>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</si>
  <si>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</si>
  <si>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</si>
  <si>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</si>
  <si>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</si>
  <si>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</si>
  <si>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</si>
  <si>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</si>
  <si>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</si>
  <si>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</si>
  <si>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</si>
  <si>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</si>
  <si>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</si>
  <si>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</si>
  <si>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</si>
  <si>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</si>
  <si>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</si>
  <si>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</si>
  <si>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</si>
  <si>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</si>
  <si>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</si>
  <si>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</si>
  <si>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</si>
  <si>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</si>
  <si>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</si>
  <si>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</si>
  <si>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</si>
  <si>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</si>
  <si>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</si>
  <si>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</si>
  <si>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</si>
  <si>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</si>
  <si>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PROCESO: GESTION INTEGRAL DE CALIDAD</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</si>
  <si>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</si>
  <si>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</si>
  <si>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</si>
  <si>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</si>
  <si>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</si>
  <si>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</si>
  <si>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</si>
  <si>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</si>
  <si>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</si>
  <si>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</si>
  <si>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</si>
  <si>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</si>
  <si>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</si>
  <si>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</si>
  <si>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Presentación inoportuna de informes de ley a entes externos</t>
  </si>
  <si>
    <t>Socialización inoportuna de los informes emitidos por la Oficina de Control Interno en Comité de Coordinación de Control Interno</t>
  </si>
  <si>
    <t>Demoras en la entrega de información por parte de las unidades administrativas, en respuesta a los requerimientos de la oficina.</t>
  </si>
  <si>
    <t>Cambios normativos en los que establecen responsabilidades a las Oficinas de Control Interno</t>
  </si>
  <si>
    <t>Ausencia de liderazgo del Jefe de la Oficina de Control Interno</t>
  </si>
  <si>
    <r>
      <rPr>
        <b/>
        <sz val="11"/>
        <color rgb="FFFF0000"/>
        <rFont val="Arial"/>
        <family val="2"/>
      </rPr>
      <t>10)</t>
    </r>
    <r>
      <rPr>
        <sz val="11"/>
        <color rgb="FFFF0000"/>
        <rFont val="Arial"/>
        <family val="2"/>
      </rPr>
      <t xml:space="preserve"> Ausencia de liderazgo del Jefe de la Oficina de Control Interno</t>
    </r>
  </si>
  <si>
    <r>
      <t>D</t>
    </r>
    <r>
      <rPr>
        <b/>
        <sz val="9"/>
        <color theme="1"/>
        <rFont val="Arial"/>
        <family val="2"/>
      </rPr>
      <t>10</t>
    </r>
    <r>
      <rPr>
        <b/>
        <sz val="11"/>
        <color theme="1"/>
        <rFont val="Arial"/>
        <family val="2"/>
      </rPr>
      <t>O</t>
    </r>
    <r>
      <rPr>
        <b/>
        <sz val="9"/>
        <color theme="1"/>
        <rFont val="Arial"/>
        <family val="2"/>
      </rPr>
      <t xml:space="preserve">1 </t>
    </r>
    <r>
      <rPr>
        <sz val="11"/>
        <color theme="1"/>
        <rFont val="Arial"/>
        <family val="2"/>
      </rPr>
      <t>Presentar oportunamente en Comité de Coordinación de Control Interno los informes emitidos por la Oficina de Control Interno.</t>
    </r>
  </si>
  <si>
    <t>Inoportunidad en la toma de decisiones por parte de la alta dirección por desconocimiento de la gestión real de la entidad</t>
  </si>
  <si>
    <t>En la ejecución de los Comités de Coordinación de Control Interno</t>
  </si>
  <si>
    <t>Sanciones al representante legal de la entidad</t>
  </si>
  <si>
    <t>Incumplimiento a metas del plan de desarrollo</t>
  </si>
  <si>
    <t>Revocatoria del mandato</t>
  </si>
  <si>
    <t>Inoportunidad en la entrega de informes de ley</t>
  </si>
  <si>
    <t>En los plazos establecidos por los entes externos para la entrega de informes</t>
  </si>
  <si>
    <t>Pérdida de imagen y credibilidad</t>
  </si>
  <si>
    <r>
      <rPr>
        <b/>
        <sz val="11"/>
        <color rgb="FFFF0000"/>
        <rFont val="Arial"/>
        <family val="2"/>
      </rPr>
      <t xml:space="preserve">11) </t>
    </r>
    <r>
      <rPr>
        <sz val="11"/>
        <color rgb="FFFF0000"/>
        <rFont val="Arial"/>
        <family val="2"/>
      </rPr>
      <t>Trafico de influencias.</t>
    </r>
  </si>
  <si>
    <r>
      <rPr>
        <b/>
        <sz val="11"/>
        <color rgb="FFFF0000"/>
        <rFont val="Arial"/>
        <family val="2"/>
      </rPr>
      <t xml:space="preserve">12) </t>
    </r>
    <r>
      <rPr>
        <sz val="11"/>
        <color rgb="FFFF0000"/>
        <rFont val="Arial"/>
        <family val="2"/>
      </rPr>
      <t>Inobservancia a los líneamientos establecidos en el  Código de Ética del Auditor Interno en el desarrollo de las auditorías</t>
    </r>
  </si>
  <si>
    <t>9) Normatividad concreta que regula el comportamiento de los auditores.</t>
  </si>
  <si>
    <r>
      <rPr>
        <b/>
        <sz val="11"/>
        <color theme="1"/>
        <rFont val="Arial"/>
        <family val="2"/>
      </rPr>
      <t>D</t>
    </r>
    <r>
      <rPr>
        <b/>
        <sz val="9"/>
        <color theme="1"/>
        <rFont val="Arial"/>
        <family val="2"/>
      </rPr>
      <t>4,11,12</t>
    </r>
    <r>
      <rPr>
        <b/>
        <sz val="11"/>
        <color theme="1"/>
        <rFont val="Arial"/>
        <family val="2"/>
      </rPr>
      <t>O</t>
    </r>
    <r>
      <rPr>
        <b/>
        <sz val="9"/>
        <color theme="1"/>
        <rFont val="Arial"/>
        <family val="2"/>
      </rPr>
      <t xml:space="preserve">9 </t>
    </r>
    <r>
      <rPr>
        <sz val="11"/>
        <color theme="1"/>
        <rFont val="Arial"/>
        <family val="2"/>
      </rPr>
      <t>Aplicar el Código del Auditor Interno y el Estatuto de Auditoría.</t>
    </r>
  </si>
  <si>
    <t>Informes no coherentes con las situaciones encontradas</t>
  </si>
  <si>
    <t>En la elaboración del informe de auditoría.</t>
  </si>
  <si>
    <t>Sanciones disciplinarias y penales</t>
  </si>
  <si>
    <t>Pérdida de imagen y credibilidad de la Oficina de Control Interno y de la Entidad</t>
  </si>
  <si>
    <t xml:space="preserve"> Desvío de los resultados  de la auditoría en beneficio propio o del auditado.</t>
  </si>
  <si>
    <t>La combinanción de factores como: Demoras en la entrega de información por parte de las unidades administrativas, en respuesta a los requerimientos de la oficina; Cambios normativos en los que establecen responsabilidades a las Oficinas de Control Interno; Ausencia de liderazgo del Jefe de la Oficina de Control Interno; pueden ocasionar inoportunidad en la socialización de los informes en Comité de Coordinación de Control Interno.</t>
  </si>
  <si>
    <t>GESTIÓN</t>
  </si>
  <si>
    <t>CORRUPCIÓN</t>
  </si>
  <si>
    <t>La combinanción de factores como: Asignación de auditorias a procesos no acordes al perfil profesional del auditor; Trafico de influencias; Inobservancia a los líneamientos establecidos en el  Código de Ética del Auditor Interno en el desarrollo de las auditorías</t>
  </si>
  <si>
    <t>Improbable</t>
  </si>
  <si>
    <t>REDUCIR</t>
  </si>
  <si>
    <t xml:space="preserve">1) El Asesor de la Oficina de Control Interno 2) Trimestralmente 3) verifica el avance en el cumplimiento del cronograma del Plan Anual de Auditoría 4) comparando lo programado con lo ejecutado a través de la indagación a cada uno de los miembros del equipo de la Oficina de Control Interno confrontandolo en la plataforma PISAMI módulo de Correspondencia; 5) en caso de presentarse diferencia entre lo manifestado por los miembros del equipo de la OCI y lo evidenciado en la plataforma PISAMI, se reporta al Jefe de la Oficina de Control Interno al correo institucional para que verifique, valide  y realice el ajuste respectivo en el plan de acción que se reporta a la Secretaría de Planeación. 6) Quedando como evidencia el log de envío al Jefe de Oficina de Control Interno y el memorando de envío a la Secretaría de Planeación. </t>
  </si>
  <si>
    <t>DESCRIPCION DEL CONTROL  -  Plan Anual de Auditoría</t>
  </si>
  <si>
    <t>Perfil  profesional de auditores insuficientes para realizar la labor de auditoría (Ausencia del ingeniero de sistemas)</t>
  </si>
  <si>
    <t>1) El Jefe de la Oficina de Control Interno 2) cada vez que se presenten cambios normativos que afecten el cumplimiento del Plan Anual de Auditoría, 3) con el propósito de socializar oportunamente los informes emitidos por la Oficina, 4) deberá consultar el Plan Anual de Auditoría y delegará a la Asesora realizar los ajustes respectivos asignando las nuevas responsabilidades al funcionario que cuente con disponibilidad de tiempo, 5) en caso de no contar con personal disponible, solicitará apoyo de personal idoneo de la entidad. 6) Como evidencia queda el memorando remitido a la Secretaría de Planeación (firmado por el Jefe de Oficina y proyectado por la Asesora) reportando el ajuste al Plan de Acción que para el caso de la Oficina es igual al Plan Anual de Auditoría; acta de aprobación del ajuste al Plan Anual de Auditoría,  acta de socialización de informes asociado a la actividad programada y memorando de solicitud de apoyo (en caso de desviación).</t>
  </si>
  <si>
    <t>1)El Jefe de Control Interno 2) mensualmente, 3) verificará junto con la Asesora 5 días previo al Comité los informes generados por la Oficina 4) consultando el Plan Anual de Auditoría y el reporte del seguimiento realizado por la Asesora, procediendo a convocar al Comité con la agenda a tratar; 5) en caso de no socializar todos los informes, se convocará a comité extraordinario y se desarrollarán las temáticas pendientes. 6) Como evidencia quedan las actas de Comité con el registro de los informes socializados.</t>
  </si>
  <si>
    <t xml:space="preserve">La combinanción de factores como: Perfil  profesional de auditores insuficientes para realizar la labor de auditoría ( Ausencia del ingeniero de sistemas); Demoras en la entrega de información por parte de las unidades administrativas, en respuesta a los requerimientos de la oficina; Fallas en aplicativos para cargue o reporte de información a entes de control; </t>
  </si>
  <si>
    <t>1) El auditor responsable de elaborar el informe, 2) conforme al plazo establecido por el ente de control 3) con el propósito de emitir oportunamente los informes 4) mediante memorando solicitará con anterioridad la información a las dependencias responsables, estableciendo el tiempo para la entrega de la misma y realizará el respectivo seguimiento al cumplimiento oportuno de la entrega de la información; 5) en caso de vencimiento del término establecido para la entrega de la información, se comunica al Jefe de la Oficina para que gestione la entrega inmediata. 6) Dejando como evidencia el memorando de requerimiento de la información, en caso de desviación se genera el log de envío del requerimiento a través del correo electrónico institucional.</t>
  </si>
  <si>
    <t xml:space="preserve">Fallas en aplicativos por congestión para cargue o reporte de información a entes de control. </t>
  </si>
  <si>
    <t xml:space="preserve">Fallas en aplicativos por congestión  para cargue o reporte de información a entes de control. </t>
  </si>
  <si>
    <r>
      <rPr>
        <b/>
        <sz val="11"/>
        <color theme="1"/>
        <rFont val="Arial"/>
        <family val="2"/>
      </rPr>
      <t xml:space="preserve">3) </t>
    </r>
    <r>
      <rPr>
        <sz val="11"/>
        <color theme="1"/>
        <rFont val="Arial"/>
        <family val="2"/>
      </rPr>
      <t xml:space="preserve">Fallas en aplicativos por congestión para cargue o reporte de información a entes de control. </t>
    </r>
  </si>
  <si>
    <t>e</t>
  </si>
  <si>
    <t>1)El Jefe de Oficina de Control Interno, 2) anualmente o en el evento en que se realicen ajustes al Plan Anual de Auditoría, 3) con el propósito de dar aplicación al Código de Ética del Auditor Interno 4) debe asignar las actividades programadas para la siguiente vigencia conforme al perfil de los auditores; 5) en caso de que la asignación no sea acorde con el perfil del auditor; es obligación del auditor en aplicación del principio de competencia establecido en el Código del Auditor Interno, manifestarlo por escrito y poner en conocimiento del Jefe de la Oficina de Control Interno. 6) Dejando como evidencia el acta de Comité Técnico de elaboración del Plan Anual de Auditoría y en caso de desviación el memorando del auditor.</t>
  </si>
  <si>
    <t>1) El Jefe de la Oficina de Control Interno, 2) semestralmente 3) con el propósito de verificar el cumplimiento del Código de Ética del Auditor Interno 4) consultará el informe emitido por Control Interno Disciplinario en relación a las investigaciones en curso del personal adscrito a la Oficina de Control Interno 5) en caso de detectarse investigaciones al personal adscrito a la Oficina, indagará si las causales están asociadas al incumplimiento de los principios establecidos en el Código de Ética del Auditor Interno y esperará el fallo para modificar los controles asociados al riesgo si a ello hubiere lugar. 6) Evidencia Informe de Control Interno Disciplinario y el fallo en caso de desviación.</t>
  </si>
  <si>
    <t>FUERTE</t>
  </si>
  <si>
    <t>DEBIL</t>
  </si>
  <si>
    <t>RARA VEZ</t>
  </si>
  <si>
    <r>
      <t xml:space="preserve">X </t>
    </r>
    <r>
      <rPr>
        <sz val="11"/>
        <color rgb="FFFF0000"/>
        <rFont val="Calibri"/>
        <family val="2"/>
        <scheme val="minor"/>
      </rPr>
      <t>X</t>
    </r>
  </si>
  <si>
    <t>IMPROBABLE</t>
  </si>
  <si>
    <r>
      <t>D</t>
    </r>
    <r>
      <rPr>
        <sz val="8"/>
        <color theme="1"/>
        <rFont val="Arial"/>
        <family val="2"/>
      </rPr>
      <t>8</t>
    </r>
    <r>
      <rPr>
        <sz val="10"/>
        <color theme="1"/>
        <rFont val="Arial"/>
        <family val="2"/>
      </rPr>
      <t>,</t>
    </r>
    <r>
      <rPr>
        <sz val="8"/>
        <color theme="1"/>
        <rFont val="Arial"/>
        <family val="2"/>
      </rPr>
      <t>9</t>
    </r>
    <r>
      <rPr>
        <sz val="10"/>
        <color theme="1"/>
        <rFont val="Arial"/>
        <family val="2"/>
      </rPr>
      <t>O</t>
    </r>
    <r>
      <rPr>
        <sz val="8"/>
        <color theme="1"/>
        <rFont val="Arial"/>
        <family val="2"/>
      </rPr>
      <t>4</t>
    </r>
    <r>
      <rPr>
        <sz val="10"/>
        <color theme="1"/>
        <rFont val="Arial"/>
        <family val="2"/>
      </rPr>
      <t xml:space="preserve"> Incluir dentro de las temáticas a tratar en Comité de Coordinación de Control Interno, la falta de compromiso por parte de los líderes de los procesos en los planes de mejoramiento, atención a las recomendaciones de la Oficina de Control Interno y oportunidad en la entrega de la información.</t>
    </r>
  </si>
  <si>
    <r>
      <t>D</t>
    </r>
    <r>
      <rPr>
        <sz val="8"/>
        <color theme="1"/>
        <rFont val="Arial"/>
        <family val="2"/>
      </rPr>
      <t>10</t>
    </r>
    <r>
      <rPr>
        <sz val="10"/>
        <color theme="1"/>
        <rFont val="Arial"/>
        <family val="2"/>
      </rPr>
      <t>O</t>
    </r>
    <r>
      <rPr>
        <sz val="8"/>
        <color theme="1"/>
        <rFont val="Arial"/>
        <family val="2"/>
      </rPr>
      <t>1</t>
    </r>
    <r>
      <rPr>
        <sz val="10"/>
        <color theme="1"/>
        <rFont val="Arial"/>
        <family val="2"/>
      </rPr>
      <t xml:space="preserve"> Presentar oportunamente en Comité de Coordinación de Control Interno los informes emitidos por la Oficina de Control Interno.</t>
    </r>
  </si>
  <si>
    <t>O6A2 Solicitar a la Dirección de Talento Humano capacitaciones en los cambios normativos en los que se establezcan responsabilidades a la Oficina de Control Interno.</t>
  </si>
  <si>
    <r>
      <t>O</t>
    </r>
    <r>
      <rPr>
        <sz val="8"/>
        <color theme="1"/>
        <rFont val="Arial"/>
        <family val="2"/>
      </rPr>
      <t>6</t>
    </r>
    <r>
      <rPr>
        <sz val="10"/>
        <color theme="1"/>
        <rFont val="Arial"/>
        <family val="2"/>
      </rPr>
      <t>A</t>
    </r>
    <r>
      <rPr>
        <sz val="8"/>
        <color theme="1"/>
        <rFont val="Arial"/>
        <family val="2"/>
      </rPr>
      <t>2</t>
    </r>
    <r>
      <rPr>
        <sz val="10"/>
        <color theme="1"/>
        <rFont val="Arial"/>
        <family val="2"/>
      </rPr>
      <t xml:space="preserve"> Solicitar a la Dirección de Talento Humano capacitaciones en los cambios normativos en los que se establezcan responsabilidades a la Oficina de Control Interno.</t>
    </r>
  </si>
  <si>
    <r>
      <t>D</t>
    </r>
    <r>
      <rPr>
        <sz val="8"/>
        <color theme="1"/>
        <rFont val="Arial"/>
        <family val="2"/>
      </rPr>
      <t>8,9</t>
    </r>
    <r>
      <rPr>
        <sz val="10"/>
        <color theme="1"/>
        <rFont val="Arial"/>
        <family val="2"/>
      </rPr>
      <t>O</t>
    </r>
    <r>
      <rPr>
        <sz val="8"/>
        <color theme="1"/>
        <rFont val="Arial"/>
        <family val="2"/>
      </rPr>
      <t>4</t>
    </r>
    <r>
      <rPr>
        <sz val="10"/>
        <color theme="1"/>
        <rFont val="Arial"/>
        <family val="2"/>
      </rPr>
      <t xml:space="preserve"> Incluir dentro de las temáticas a tratar en Comité de Coordinación de Control Interno, la falta de compromiso por parte de los líderes de los procesos en los planes de mejoramiento, atención a las recomendaciones de la Oficina de Control Interno y oportunidad en la entrega de la información.</t>
    </r>
  </si>
  <si>
    <r>
      <t>F</t>
    </r>
    <r>
      <rPr>
        <sz val="8"/>
        <color theme="1"/>
        <rFont val="Arial"/>
        <family val="2"/>
      </rPr>
      <t>6</t>
    </r>
    <r>
      <rPr>
        <sz val="10"/>
        <color theme="1"/>
        <rFont val="Arial"/>
        <family val="2"/>
      </rPr>
      <t>A</t>
    </r>
    <r>
      <rPr>
        <sz val="8"/>
        <color theme="1"/>
        <rFont val="Arial"/>
        <family val="2"/>
      </rPr>
      <t>3</t>
    </r>
    <r>
      <rPr>
        <sz val="10"/>
        <color theme="1"/>
        <rFont val="Arial"/>
        <family val="2"/>
      </rPr>
      <t xml:space="preserve"> Solicitar la información requerida a la unidades administrativas con suficiente antelación a la fecha de vencimiento y coordinar el reporte a los entes de control un día antes de los términos de vencimiento.</t>
    </r>
  </si>
  <si>
    <r>
      <t>D</t>
    </r>
    <r>
      <rPr>
        <sz val="8"/>
        <color theme="1"/>
        <rFont val="Arial"/>
        <family val="2"/>
      </rPr>
      <t>4,11,12</t>
    </r>
    <r>
      <rPr>
        <sz val="10"/>
        <color theme="1"/>
        <rFont val="Arial"/>
        <family val="2"/>
      </rPr>
      <t>O</t>
    </r>
    <r>
      <rPr>
        <sz val="8"/>
        <color theme="1"/>
        <rFont val="Arial"/>
        <family val="2"/>
      </rPr>
      <t>9</t>
    </r>
    <r>
      <rPr>
        <sz val="10"/>
        <color theme="1"/>
        <rFont val="Arial"/>
        <family val="2"/>
      </rPr>
      <t xml:space="preserve"> Aplicar el Código del Auditor Interno y el Estatuto de Auditoría.</t>
    </r>
  </si>
  <si>
    <t>ACCIÓN DE CONTINGENCIA</t>
  </si>
  <si>
    <t>Acta de Comité de Coordinación de Control Interno.</t>
  </si>
  <si>
    <t>Jefe de Oficina</t>
  </si>
  <si>
    <t>De 8/11/2018 a 31/12/2018</t>
  </si>
  <si>
    <t>De 8/11/2018 a 31/12/2019</t>
  </si>
  <si>
    <t>Memorando de solicitud de capacitación y certificados de capacitaciones.</t>
  </si>
  <si>
    <t>Actas de Comité de Coordinación de Control Interno.</t>
  </si>
  <si>
    <r>
      <rPr>
        <b/>
        <sz val="11"/>
        <color theme="1"/>
        <rFont val="Arial"/>
        <family val="2"/>
      </rPr>
      <t>D</t>
    </r>
    <r>
      <rPr>
        <b/>
        <sz val="9"/>
        <color theme="1"/>
        <rFont val="Arial"/>
        <family val="2"/>
      </rPr>
      <t>8,9</t>
    </r>
    <r>
      <rPr>
        <b/>
        <sz val="11"/>
        <color theme="1"/>
        <rFont val="Arial"/>
        <family val="2"/>
      </rPr>
      <t>A</t>
    </r>
    <r>
      <rPr>
        <b/>
        <sz val="9"/>
        <color theme="1"/>
        <rFont val="Arial"/>
        <family val="2"/>
      </rPr>
      <t>2</t>
    </r>
    <r>
      <rPr>
        <b/>
        <sz val="11"/>
        <color theme="1"/>
        <rFont val="Arial"/>
        <family val="2"/>
      </rPr>
      <t>D</t>
    </r>
    <r>
      <rPr>
        <b/>
        <sz val="9"/>
        <color theme="1"/>
        <rFont val="Arial"/>
        <family val="2"/>
      </rPr>
      <t>10</t>
    </r>
    <r>
      <rPr>
        <sz val="11"/>
        <color theme="1"/>
        <rFont val="Arial"/>
        <family val="2"/>
      </rPr>
      <t xml:space="preserve"> Realizar Comité de Coordinación de Control Interno extraordinario socializando los informes que no hayan sido presentados oportunamente.</t>
    </r>
  </si>
  <si>
    <r>
      <t>D</t>
    </r>
    <r>
      <rPr>
        <sz val="8"/>
        <color theme="1"/>
        <rFont val="Arial"/>
        <family val="2"/>
      </rPr>
      <t>8,9</t>
    </r>
    <r>
      <rPr>
        <sz val="10"/>
        <color theme="1"/>
        <rFont val="Arial"/>
        <family val="2"/>
      </rPr>
      <t>A</t>
    </r>
    <r>
      <rPr>
        <sz val="8"/>
        <color theme="1"/>
        <rFont val="Arial"/>
        <family val="2"/>
      </rPr>
      <t>2</t>
    </r>
    <r>
      <rPr>
        <sz val="10"/>
        <color theme="1"/>
        <rFont val="Arial"/>
        <family val="2"/>
      </rPr>
      <t>D</t>
    </r>
    <r>
      <rPr>
        <sz val="8"/>
        <color theme="1"/>
        <rFont val="Arial"/>
        <family val="2"/>
      </rPr>
      <t xml:space="preserve">10 </t>
    </r>
    <r>
      <rPr>
        <sz val="10"/>
        <color theme="1"/>
        <rFont val="Arial"/>
        <family val="2"/>
      </rPr>
      <t>Realizar Comité de Coordinación de Control Interno extraordinario socializando los informes que no hayan sido presentados oportunamente.</t>
    </r>
  </si>
  <si>
    <t>Memorandos de solicitud a las unidades administrativas y el oficio o log de envío de la información al ente de control.</t>
  </si>
  <si>
    <r>
      <t>D</t>
    </r>
    <r>
      <rPr>
        <sz val="8"/>
        <color theme="1"/>
        <rFont val="Arial"/>
        <family val="2"/>
      </rPr>
      <t>8,9</t>
    </r>
    <r>
      <rPr>
        <sz val="10"/>
        <color theme="1"/>
        <rFont val="Arial"/>
        <family val="2"/>
      </rPr>
      <t>A</t>
    </r>
    <r>
      <rPr>
        <sz val="8"/>
        <color theme="1"/>
        <rFont val="Arial"/>
        <family val="2"/>
      </rPr>
      <t>3</t>
    </r>
    <r>
      <rPr>
        <sz val="10"/>
        <color theme="1"/>
        <rFont val="Arial"/>
        <family val="2"/>
      </rPr>
      <t xml:space="preserve">  Si el riesgo se materializó por caidas o fallas en el aplicativo del ente de control, se toman los pantallazos como evidencia y se solicita al ente de control la apertura del aplicativo para realizar el cargue de la información de manera extemporánea.   </t>
    </r>
  </si>
  <si>
    <t>D8,9A3  Si no hay justificación para solicitar el cargue extemporáneo, se asume el riesgo aceptando la sanción cuando a ello hubiere lugar.</t>
  </si>
  <si>
    <t>Oficio remitido al ente de control.</t>
  </si>
  <si>
    <t>Comunicación emitida por el ente de control.</t>
  </si>
  <si>
    <r>
      <t>D</t>
    </r>
    <r>
      <rPr>
        <sz val="8"/>
        <color theme="1"/>
        <rFont val="Arial"/>
        <family val="2"/>
      </rPr>
      <t>4,11,12</t>
    </r>
    <r>
      <rPr>
        <sz val="10"/>
        <color theme="1"/>
        <rFont val="Arial"/>
        <family val="2"/>
      </rPr>
      <t xml:space="preserve"> Comunicar a Control Disciplinario el evento del funcionario que cometió la falta.</t>
    </r>
  </si>
  <si>
    <t>Informe semestral emitido por Control Disciplinario.</t>
  </si>
  <si>
    <t>Memorando.</t>
  </si>
  <si>
    <t xml:space="preserve"> Jefe de  Oficina</t>
  </si>
  <si>
    <t>ALCALDÍA DE IBAGUÉ</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</si>
  <si>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</si>
  <si>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EFECTIVIDAD:</t>
    </r>
    <r>
      <rPr>
        <sz val="10"/>
        <color theme="1"/>
        <rFont val="Arial"/>
        <family val="2"/>
      </rPr>
      <t xml:space="preserve"> Efectividad del Plan de Manejo del Riesgo= ((Número de informes no socializados oportunamente en el periodo actual - Número de informes no socializados oportunamente en el periodo anterior) / Número de informes no socializados oportunamente en el periodo anterior)) * 100</t>
    </r>
  </si>
  <si>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 xml:space="preserve">EFECTIVIDAD: </t>
    </r>
    <r>
      <rPr>
        <sz val="10"/>
        <color theme="1"/>
        <rFont val="Arial"/>
        <family val="2"/>
      </rPr>
      <t>Efectividad del Plan de Manejo del Riesgo= ((Número de informes no emitidos oportunamente en el periodo actual - Número de informes no emitidos oportunamente en el periodo anterior) / Número de informes no emitidos oportunamente en el periodo anterior)) * 100</t>
    </r>
  </si>
  <si>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 xml:space="preserve">EFECTIVIDAD: </t>
    </r>
    <r>
      <rPr>
        <sz val="10"/>
        <color theme="1"/>
        <rFont val="Arial"/>
        <family val="2"/>
      </rPr>
      <t>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</si>
</sst>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5"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b/>
      <sz val="8"/>
      <color theme="1"/>
      <name val="Arial"/>
      <family val="2"/>
    </font>
    <font>
      <sz val="11"/>
      <color rgb="FFFF0000"/>
      <name val="Arial"/>
      <family val="2"/>
    </font>
    <font>
      <b/>
      <sz val="11"/>
      <color rgb="FFFF0000"/>
      <name val="Arial"/>
      <family val="2"/>
    </font>
    <font>
      <b/>
      <sz val="11"/>
      <name val="Arial"/>
      <family val="2"/>
    </font>
    <font>
      <b/>
      <sz val="9"/>
      <name val="Arial"/>
      <family val="2"/>
    </font>
    <font>
      <sz val="11"/>
      <name val="Arial"/>
      <family val="2"/>
    </font>
    <font>
      <sz val="11"/>
      <color rgb="FFFF0000"/>
      <name val="Calibri"/>
      <family val="2"/>
      <scheme val="minor"/>
    </font>
    <font>
      <sz val="9"/>
      <color theme="1"/>
      <name val="Arial"/>
      <family val="2"/>
    </font>
    <font>
      <sz val="8"/>
      <color theme="1"/>
      <name val="Arial"/>
      <family val="2"/>
    </font>
    <font>
      <b/>
      <u/>
      <sz val="10"/>
      <color theme="1"/>
      <name val="Arial"/>
      <family val="2"/>
    </font>
    <font>
      <sz val="9"/>
      <color indexed="8"/>
      <name val="Arial"/>
      <family val="2"/>
    </font>
    <font>
      <sz val="8"/>
      <color indexed="8"/>
      <name val="Arial"/>
      <family val="2"/>
    </font>
    <font>
      <sz val="9"/>
      <color indexed="81"/>
      <name val="Tahoma"/>
      <family val="2"/>
    </font>
  </fonts>
  <fills count="22">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FF000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7" tint="0.5999938962981048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558">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vertical="center"/>
    </xf>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2" xfId="0" applyBorder="1"/>
    <xf numFmtId="0" fontId="0" fillId="0" borderId="4" xfId="0" applyBorder="1"/>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8"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18"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165" fontId="0" fillId="12" borderId="1" xfId="0" applyNumberFormat="1" applyFill="1" applyBorder="1"/>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20" fillId="0" borderId="1" xfId="0" applyFont="1" applyBorder="1"/>
    <xf numFmtId="0" fontId="20"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0" borderId="0" xfId="0" applyFont="1"/>
    <xf numFmtId="0" fontId="6" fillId="0" borderId="1" xfId="0" applyFont="1" applyBorder="1"/>
    <xf numFmtId="0" fontId="14" fillId="5" borderId="2" xfId="0" applyFont="1" applyFill="1" applyBorder="1" applyAlignment="1">
      <alignment horizontal="left" vertical="center"/>
    </xf>
    <xf numFmtId="0" fontId="6" fillId="0" borderId="3" xfId="0" applyFont="1" applyBorder="1"/>
    <xf numFmtId="0" fontId="7" fillId="5" borderId="8" xfId="0" applyFont="1" applyFill="1" applyBorder="1" applyAlignment="1">
      <alignment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vertical="center"/>
    </xf>
    <xf numFmtId="0" fontId="4" fillId="0" borderId="1" xfId="0" applyFont="1" applyBorder="1" applyAlignment="1">
      <alignment horizontal="left" vertical="center" wrapText="1"/>
    </xf>
    <xf numFmtId="0" fontId="4" fillId="3" borderId="1" xfId="0" applyFont="1" applyFill="1" applyBorder="1" applyAlignment="1">
      <alignment horizontal="justify" vertical="top"/>
    </xf>
    <xf numFmtId="0" fontId="4" fillId="0" borderId="60" xfId="0" applyFont="1" applyBorder="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wrapText="1"/>
    </xf>
    <xf numFmtId="0" fontId="4" fillId="16" borderId="1" xfId="0" applyFont="1" applyFill="1" applyBorder="1" applyAlignment="1">
      <alignment vertical="top" wrapText="1"/>
    </xf>
    <xf numFmtId="0" fontId="4" fillId="16" borderId="1" xfId="0" applyFont="1" applyFill="1" applyBorder="1" applyAlignment="1">
      <alignment horizontal="justify" vertical="top"/>
    </xf>
    <xf numFmtId="0" fontId="4" fillId="16" borderId="1" xfId="0" applyFont="1" applyFill="1" applyBorder="1" applyAlignment="1">
      <alignment horizontal="left" vertical="center" wrapText="1"/>
    </xf>
    <xf numFmtId="0" fontId="4" fillId="16" borderId="60" xfId="0" applyFont="1" applyFill="1" applyBorder="1" applyAlignment="1">
      <alignment horizontal="left" vertical="center" wrapText="1"/>
    </xf>
    <xf numFmtId="0" fontId="4" fillId="17" borderId="1" xfId="0" applyFont="1" applyFill="1" applyBorder="1" applyAlignment="1">
      <alignment horizontal="left" vertical="center" wrapText="1"/>
    </xf>
    <xf numFmtId="0" fontId="4" fillId="17" borderId="1" xfId="0" applyFont="1" applyFill="1" applyBorder="1" applyAlignment="1">
      <alignment wrapText="1"/>
    </xf>
    <xf numFmtId="0" fontId="4" fillId="17" borderId="1" xfId="0" applyFont="1" applyFill="1" applyBorder="1" applyAlignment="1">
      <alignment vertical="center" wrapText="1"/>
    </xf>
    <xf numFmtId="0" fontId="4" fillId="7" borderId="1" xfId="0" applyFont="1" applyFill="1" applyBorder="1" applyAlignment="1">
      <alignment horizontal="left" vertical="center" wrapText="1"/>
    </xf>
    <xf numFmtId="0" fontId="4" fillId="7" borderId="1" xfId="0" applyFont="1" applyFill="1" applyBorder="1" applyAlignment="1">
      <alignment vertical="center" wrapText="1"/>
    </xf>
    <xf numFmtId="0" fontId="0" fillId="0" borderId="1" xfId="0" applyBorder="1" applyAlignment="1" applyProtection="1">
      <alignment horizontal="center" vertical="center"/>
      <protection locked="0"/>
    </xf>
    <xf numFmtId="164" fontId="0" fillId="0" borderId="1" xfId="0" applyNumberFormat="1" applyBorder="1" applyProtection="1">
      <protection locked="0"/>
    </xf>
    <xf numFmtId="0" fontId="0" fillId="7" borderId="0" xfId="0" applyFill="1"/>
    <xf numFmtId="0" fontId="0" fillId="8" borderId="0" xfId="0" applyFill="1"/>
    <xf numFmtId="0" fontId="0" fillId="18" borderId="0" xfId="0" applyFill="1"/>
    <xf numFmtId="0" fontId="0" fillId="19" borderId="0" xfId="0" applyFill="1"/>
    <xf numFmtId="0" fontId="0" fillId="11" borderId="0" xfId="0" applyFill="1"/>
    <xf numFmtId="0" fontId="0" fillId="20" borderId="0" xfId="0" applyFill="1"/>
    <xf numFmtId="0" fontId="0" fillId="21" borderId="0" xfId="0" applyFill="1"/>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4" fillId="0" borderId="62" xfId="0" applyFont="1" applyBorder="1" applyAlignment="1">
      <alignment horizontal="center" vertical="center" wrapText="1"/>
    </xf>
    <xf numFmtId="0" fontId="8" fillId="0" borderId="1" xfId="0" applyFont="1"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27" fillId="0" borderId="1" xfId="0" applyFont="1" applyBorder="1" applyAlignment="1">
      <alignment horizontal="left" vertical="center" wrapText="1"/>
    </xf>
    <xf numFmtId="0" fontId="27" fillId="0" borderId="1" xfId="0" applyFont="1" applyBorder="1" applyAlignment="1">
      <alignment wrapText="1"/>
    </xf>
    <xf numFmtId="0" fontId="27" fillId="0" borderId="1" xfId="0" applyFont="1" applyBorder="1" applyAlignment="1">
      <alignment vertical="center" wrapText="1"/>
    </xf>
    <xf numFmtId="0" fontId="27" fillId="0" borderId="0" xfId="0" applyFont="1"/>
    <xf numFmtId="0" fontId="6" fillId="0" borderId="1" xfId="0" applyFont="1" applyBorder="1" applyAlignment="1">
      <alignment wrapText="1"/>
    </xf>
    <xf numFmtId="0" fontId="0" fillId="0" borderId="2" xfId="0" applyBorder="1" applyAlignment="1">
      <alignment horizontal="center" vertical="center" wrapText="1"/>
    </xf>
    <xf numFmtId="0" fontId="4" fillId="0" borderId="1" xfId="0" applyFont="1" applyBorder="1" applyAlignment="1">
      <alignment horizontal="center" vertical="top" wrapText="1"/>
    </xf>
    <xf numFmtId="0" fontId="0" fillId="5" borderId="62" xfId="0" applyFill="1" applyBorder="1" applyAlignment="1">
      <alignment horizontal="center" vertical="center" wrapText="1"/>
    </xf>
    <xf numFmtId="0" fontId="0" fillId="0" borderId="0" xfId="0" applyBorder="1" applyAlignment="1">
      <alignment horizontal="center" vertical="center" wrapText="1"/>
    </xf>
    <xf numFmtId="0" fontId="5" fillId="13" borderId="61" xfId="0" applyFont="1" applyFill="1" applyBorder="1" applyAlignment="1">
      <alignment horizontal="center" vertical="center"/>
    </xf>
    <xf numFmtId="0" fontId="4" fillId="0" borderId="0" xfId="0" applyFont="1" applyBorder="1"/>
    <xf numFmtId="0" fontId="5" fillId="13" borderId="58" xfId="0" applyFont="1" applyFill="1" applyBorder="1" applyAlignment="1">
      <alignment horizontal="center" vertical="center"/>
    </xf>
    <xf numFmtId="0" fontId="4" fillId="0" borderId="39" xfId="0" applyFont="1" applyBorder="1" applyAlignment="1">
      <alignment horizontal="center"/>
    </xf>
    <xf numFmtId="0" fontId="4" fillId="0" borderId="40" xfId="0" applyFont="1" applyBorder="1" applyAlignment="1">
      <alignment horizontal="center"/>
    </xf>
    <xf numFmtId="0" fontId="4" fillId="0" borderId="7" xfId="0" applyFont="1" applyBorder="1" applyAlignment="1">
      <alignment horizontal="left" wrapText="1"/>
    </xf>
    <xf numFmtId="0" fontId="4" fillId="0" borderId="7" xfId="0" applyFont="1" applyBorder="1" applyAlignment="1">
      <alignment horizontal="center"/>
    </xf>
    <xf numFmtId="0" fontId="4" fillId="0" borderId="24" xfId="0" applyFont="1" applyBorder="1"/>
    <xf numFmtId="0" fontId="4" fillId="0" borderId="1" xfId="0" applyFont="1" applyBorder="1" applyAlignment="1">
      <alignment horizontal="center" vertical="center" wrapText="1"/>
    </xf>
    <xf numFmtId="0" fontId="8" fillId="0" borderId="10" xfId="0" applyFont="1" applyBorder="1" applyAlignment="1">
      <alignment vertical="center" wrapText="1"/>
    </xf>
    <xf numFmtId="0" fontId="8" fillId="0" borderId="10" xfId="0" applyFont="1" applyBorder="1" applyAlignment="1">
      <alignment vertical="center"/>
    </xf>
    <xf numFmtId="0" fontId="29" fillId="0" borderId="1" xfId="0" applyFont="1" applyBorder="1" applyAlignment="1">
      <alignment horizontal="center" vertical="center" wrapText="1"/>
    </xf>
    <xf numFmtId="0" fontId="5" fillId="0" borderId="1" xfId="0" applyNumberFormat="1" applyFont="1" applyBorder="1" applyAlignment="1">
      <alignment vertical="center"/>
    </xf>
    <xf numFmtId="1" fontId="5" fillId="0" borderId="1" xfId="0" applyNumberFormat="1" applyFont="1" applyBorder="1" applyAlignment="1">
      <alignment vertical="center"/>
    </xf>
    <xf numFmtId="0" fontId="6" fillId="0" borderId="1" xfId="0" applyFont="1" applyBorder="1" applyAlignment="1">
      <alignment horizontal="center" vertical="center" wrapText="1"/>
    </xf>
    <xf numFmtId="0" fontId="6" fillId="0" borderId="0" xfId="0" applyFont="1" applyBorder="1" applyAlignment="1">
      <alignment vertical="center" wrapText="1"/>
    </xf>
    <xf numFmtId="0" fontId="14" fillId="5" borderId="25" xfId="0" applyFont="1" applyFill="1" applyBorder="1" applyAlignment="1">
      <alignment vertical="center" wrapText="1"/>
    </xf>
    <xf numFmtId="0" fontId="14" fillId="5" borderId="10" xfId="0" applyFont="1" applyFill="1" applyBorder="1" applyAlignment="1">
      <alignment vertical="center"/>
    </xf>
    <xf numFmtId="0" fontId="14" fillId="5" borderId="10" xfId="0" applyFont="1" applyFill="1" applyBorder="1" applyAlignment="1">
      <alignment horizontal="center" vertical="center" wrapText="1"/>
    </xf>
    <xf numFmtId="0" fontId="14" fillId="5" borderId="10" xfId="0" applyFont="1" applyFill="1" applyBorder="1" applyAlignment="1">
      <alignment horizontal="center" vertical="center"/>
    </xf>
    <xf numFmtId="0" fontId="14" fillId="5" borderId="13" xfId="0" applyFont="1" applyFill="1" applyBorder="1" applyAlignment="1">
      <alignment horizontal="center" vertical="center"/>
    </xf>
    <xf numFmtId="0" fontId="6" fillId="0" borderId="7" xfId="0" applyFont="1" applyBorder="1" applyAlignment="1">
      <alignment wrapText="1"/>
    </xf>
    <xf numFmtId="0" fontId="6" fillId="0" borderId="7" xfId="0" applyFont="1" applyBorder="1" applyAlignment="1">
      <alignment horizontal="center" vertical="center" wrapText="1"/>
    </xf>
    <xf numFmtId="0" fontId="13" fillId="0" borderId="5" xfId="0" applyFont="1" applyBorder="1" applyAlignment="1">
      <alignment horizontal="center" vertical="center"/>
    </xf>
    <xf numFmtId="0" fontId="6" fillId="0" borderId="5"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7" fillId="6" borderId="1" xfId="0" applyFont="1" applyFill="1" applyBorder="1" applyAlignment="1">
      <alignment vertical="center"/>
    </xf>
    <xf numFmtId="0" fontId="8" fillId="6" borderId="1" xfId="0" applyFont="1" applyFill="1" applyBorder="1" applyAlignment="1">
      <alignment vertical="center"/>
    </xf>
    <xf numFmtId="0" fontId="8" fillId="6" borderId="3" xfId="0" applyFont="1" applyFill="1" applyBorder="1" applyAlignment="1">
      <alignment vertical="center"/>
    </xf>
    <xf numFmtId="0" fontId="16" fillId="6" borderId="1" xfId="0" applyFont="1" applyFill="1" applyBorder="1" applyAlignment="1">
      <alignment vertical="center" wrapText="1"/>
    </xf>
    <xf numFmtId="0" fontId="16"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left" vertical="center" wrapText="1"/>
      <protection locked="0"/>
    </xf>
    <xf numFmtId="0" fontId="8" fillId="12" borderId="56" xfId="0" applyFont="1" applyFill="1" applyBorder="1" applyAlignment="1" applyProtection="1">
      <alignment horizontal="left" vertical="center" wrapText="1"/>
      <protection locked="0"/>
    </xf>
    <xf numFmtId="0" fontId="8"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left" vertical="center" wrapText="1"/>
    </xf>
    <xf numFmtId="0" fontId="23" fillId="0" borderId="60" xfId="0" applyFont="1" applyBorder="1" applyAlignment="1">
      <alignment horizontal="center" vertical="center" wrapText="1"/>
    </xf>
    <xf numFmtId="0" fontId="23" fillId="0" borderId="62" xfId="0" applyFont="1" applyBorder="1" applyAlignment="1">
      <alignment horizontal="center" vertical="center" wrapText="1"/>
    </xf>
    <xf numFmtId="0" fontId="23" fillId="0" borderId="1" xfId="0" applyFont="1" applyBorder="1" applyAlignment="1">
      <alignment horizontal="center" vertical="center" wrapText="1"/>
    </xf>
    <xf numFmtId="0" fontId="4" fillId="7" borderId="1" xfId="0" applyFont="1" applyFill="1" applyBorder="1" applyAlignment="1">
      <alignment horizontal="center" vertical="center" wrapText="1"/>
    </xf>
    <xf numFmtId="0" fontId="19" fillId="14" borderId="1" xfId="0" applyFont="1" applyFill="1" applyBorder="1" applyAlignment="1">
      <alignment horizontal="center" vertical="center" wrapText="1"/>
    </xf>
    <xf numFmtId="0" fontId="19" fillId="14" borderId="1" xfId="0" applyFont="1" applyFill="1" applyBorder="1" applyAlignment="1">
      <alignment horizontal="center" vertical="center"/>
    </xf>
    <xf numFmtId="0" fontId="19" fillId="14" borderId="60" xfId="0" applyFont="1" applyFill="1" applyBorder="1" applyAlignment="1">
      <alignment horizontal="center"/>
    </xf>
    <xf numFmtId="0" fontId="19" fillId="14" borderId="56" xfId="0" applyFont="1" applyFill="1" applyBorder="1" applyAlignment="1">
      <alignment horizontal="center"/>
    </xf>
    <xf numFmtId="0" fontId="19" fillId="14" borderId="62" xfId="0" applyFont="1" applyFill="1" applyBorder="1" applyAlignment="1">
      <alignment horizontal="center"/>
    </xf>
    <xf numFmtId="0" fontId="4" fillId="0" borderId="1" xfId="0" applyFont="1" applyBorder="1" applyAlignment="1">
      <alignment horizontal="center" vertical="center"/>
    </xf>
    <xf numFmtId="0" fontId="4" fillId="7" borderId="60" xfId="0" applyFont="1" applyFill="1" applyBorder="1" applyAlignment="1">
      <alignment horizontal="center" vertical="center" wrapText="1"/>
    </xf>
    <xf numFmtId="0" fontId="4" fillId="7" borderId="62" xfId="0" applyFont="1" applyFill="1" applyBorder="1" applyAlignment="1">
      <alignment horizontal="center" vertical="center" wrapText="1"/>
    </xf>
    <xf numFmtId="0" fontId="4" fillId="0" borderId="60"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6" xfId="0" applyFont="1" applyBorder="1" applyAlignment="1">
      <alignment horizontal="center" vertical="center" wrapText="1"/>
    </xf>
    <xf numFmtId="0" fontId="23" fillId="0" borderId="1" xfId="0" applyFont="1" applyBorder="1" applyAlignment="1">
      <alignment horizontal="center" vertical="center"/>
    </xf>
    <xf numFmtId="0" fontId="19" fillId="12" borderId="1" xfId="0" applyFont="1" applyFill="1" applyBorder="1" applyAlignment="1">
      <alignment horizontal="center" vertical="center" wrapText="1"/>
    </xf>
    <xf numFmtId="0" fontId="19" fillId="12" borderId="1" xfId="0" applyFont="1" applyFill="1" applyBorder="1" applyAlignment="1">
      <alignment horizontal="center" vertical="center"/>
    </xf>
    <xf numFmtId="0" fontId="19" fillId="12" borderId="60" xfId="0" applyFont="1" applyFill="1" applyBorder="1" applyAlignment="1">
      <alignment horizontal="center" vertical="center" wrapText="1"/>
    </xf>
    <xf numFmtId="0" fontId="19" fillId="12" borderId="56" xfId="0" applyFont="1" applyFill="1" applyBorder="1" applyAlignment="1">
      <alignment horizontal="center" vertical="center"/>
    </xf>
    <xf numFmtId="0" fontId="19" fillId="12" borderId="62" xfId="0" applyFont="1" applyFill="1" applyBorder="1" applyAlignment="1">
      <alignment horizontal="center" vertical="center"/>
    </xf>
    <xf numFmtId="0" fontId="5" fillId="0" borderId="60"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62" xfId="0" applyFont="1" applyBorder="1" applyAlignment="1">
      <alignment horizontal="center" vertical="center" wrapText="1"/>
    </xf>
    <xf numFmtId="0" fontId="4" fillId="0" borderId="10" xfId="0" applyFont="1" applyBorder="1" applyAlignment="1">
      <alignment horizont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0" fillId="0" borderId="0" xfId="0" applyAlignment="1">
      <alignment horizontal="center"/>
    </xf>
    <xf numFmtId="0" fontId="0" fillId="0" borderId="1" xfId="0" applyBorder="1" applyAlignment="1">
      <alignment horizontal="center" vertical="center"/>
    </xf>
    <xf numFmtId="0" fontId="19" fillId="14" borderId="16"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0" fillId="0" borderId="36" xfId="0" applyBorder="1" applyAlignment="1">
      <alignment horizont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4" fillId="7" borderId="62" xfId="0" applyFont="1" applyFill="1" applyBorder="1" applyAlignment="1">
      <alignment horizontal="center" vertical="center"/>
    </xf>
    <xf numFmtId="0" fontId="10" fillId="6" borderId="1" xfId="0" applyFont="1" applyFill="1" applyBorder="1" applyAlignment="1">
      <alignment horizontal="center" vertical="top"/>
    </xf>
    <xf numFmtId="0" fontId="19" fillId="6" borderId="1" xfId="0" applyFont="1" applyFill="1" applyBorder="1" applyAlignment="1">
      <alignment horizontal="center" vertical="top"/>
    </xf>
    <xf numFmtId="0" fontId="4" fillId="0" borderId="60" xfId="0" applyFont="1" applyBorder="1" applyAlignment="1">
      <alignment horizontal="center" vertical="center"/>
    </xf>
    <xf numFmtId="0" fontId="19" fillId="14" borderId="1" xfId="0" applyFont="1" applyFill="1" applyBorder="1" applyAlignment="1">
      <alignment horizontal="center" vertical="center" textRotation="255"/>
    </xf>
    <xf numFmtId="0" fontId="19" fillId="12" borderId="1" xfId="0" applyFont="1" applyFill="1" applyBorder="1" applyAlignment="1">
      <alignment horizontal="center" wrapText="1"/>
    </xf>
    <xf numFmtId="0" fontId="19" fillId="12" borderId="1" xfId="0" applyFont="1" applyFill="1" applyBorder="1" applyAlignment="1">
      <alignment horizontal="center"/>
    </xf>
    <xf numFmtId="0" fontId="19" fillId="12" borderId="60" xfId="0" applyFont="1" applyFill="1" applyBorder="1" applyAlignment="1">
      <alignment horizontal="center" vertical="top" wrapText="1"/>
    </xf>
    <xf numFmtId="0" fontId="19" fillId="12" borderId="56" xfId="0" applyFont="1" applyFill="1" applyBorder="1" applyAlignment="1">
      <alignment horizontal="center" vertical="top"/>
    </xf>
    <xf numFmtId="0" fontId="19" fillId="12" borderId="62" xfId="0" applyFont="1" applyFill="1" applyBorder="1" applyAlignment="1">
      <alignment horizontal="center" vertical="top"/>
    </xf>
    <xf numFmtId="0" fontId="23" fillId="7" borderId="60" xfId="0" applyFont="1" applyFill="1" applyBorder="1" applyAlignment="1">
      <alignment horizontal="center" vertical="center" wrapText="1"/>
    </xf>
    <xf numFmtId="0" fontId="23" fillId="7" borderId="62" xfId="0" applyFont="1" applyFill="1" applyBorder="1" applyAlignment="1">
      <alignment horizontal="center" vertical="center" wrapText="1"/>
    </xf>
    <xf numFmtId="0" fontId="4" fillId="0" borderId="1" xfId="0" applyFont="1" applyBorder="1" applyAlignment="1">
      <alignment horizontal="center"/>
    </xf>
    <xf numFmtId="0" fontId="8" fillId="0" borderId="25" xfId="0" applyFont="1" applyBorder="1" applyAlignment="1">
      <alignment horizontal="center" vertical="center" wrapText="1"/>
    </xf>
    <xf numFmtId="0" fontId="8" fillId="0" borderId="27" xfId="0" applyFont="1" applyBorder="1" applyAlignment="1">
      <alignment horizontal="center" vertical="center" wrapText="1"/>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7" fillId="6" borderId="14" xfId="0" applyFont="1" applyFill="1" applyBorder="1" applyAlignment="1">
      <alignment horizontal="left" vertical="center"/>
    </xf>
    <xf numFmtId="0" fontId="7" fillId="6" borderId="37" xfId="0" applyFont="1" applyFill="1" applyBorder="1" applyAlignment="1">
      <alignment horizontal="left" vertical="center"/>
    </xf>
    <xf numFmtId="0" fontId="7" fillId="6" borderId="63" xfId="0" applyFont="1" applyFill="1" applyBorder="1" applyAlignment="1">
      <alignment horizontal="left" vertical="center"/>
    </xf>
    <xf numFmtId="0" fontId="8" fillId="6" borderId="16"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64" xfId="0" applyFont="1" applyFill="1" applyBorder="1" applyAlignment="1">
      <alignment horizontal="left" vertical="center" wrapText="1"/>
    </xf>
    <xf numFmtId="0" fontId="8" fillId="0" borderId="10" xfId="0" applyFont="1" applyBorder="1" applyAlignment="1">
      <alignment horizontal="center" vertical="center" wrapText="1"/>
    </xf>
    <xf numFmtId="0" fontId="8" fillId="0" borderId="28" xfId="0" applyFont="1" applyBorder="1" applyAlignment="1">
      <alignment horizontal="center" vertical="center" wrapText="1"/>
    </xf>
    <xf numFmtId="0" fontId="0" fillId="0" borderId="3" xfId="0" applyBorder="1" applyAlignment="1">
      <alignment horizontal="center" vertical="center" wrapText="1"/>
    </xf>
    <xf numFmtId="0" fontId="7" fillId="5" borderId="1" xfId="0" applyFont="1" applyFill="1" applyBorder="1" applyAlignment="1">
      <alignment horizontal="center" vertical="center"/>
    </xf>
    <xf numFmtId="0" fontId="7" fillId="6" borderId="60" xfId="0" applyFont="1" applyFill="1" applyBorder="1" applyAlignment="1">
      <alignment horizontal="left" vertical="center"/>
    </xf>
    <xf numFmtId="0" fontId="7" fillId="6" borderId="56" xfId="0" applyFont="1" applyFill="1" applyBorder="1" applyAlignment="1">
      <alignment horizontal="left" vertical="center"/>
    </xf>
    <xf numFmtId="0" fontId="7" fillId="6" borderId="62" xfId="0" applyFont="1" applyFill="1" applyBorder="1" applyAlignment="1">
      <alignment horizontal="left" vertical="center"/>
    </xf>
    <xf numFmtId="0" fontId="6" fillId="6" borderId="60" xfId="0" applyFont="1" applyFill="1" applyBorder="1" applyAlignment="1">
      <alignment vertical="center" wrapText="1"/>
    </xf>
    <xf numFmtId="0" fontId="6" fillId="6" borderId="56" xfId="0" applyFont="1" applyFill="1" applyBorder="1" applyAlignment="1">
      <alignment vertical="center" wrapText="1"/>
    </xf>
    <xf numFmtId="0" fontId="6" fillId="6" borderId="62" xfId="0" applyFont="1" applyFill="1" applyBorder="1" applyAlignment="1">
      <alignment vertical="center" wrapText="1"/>
    </xf>
    <xf numFmtId="0" fontId="8" fillId="0" borderId="1" xfId="0" applyFont="1" applyBorder="1" applyAlignment="1">
      <alignment horizontal="center" vertical="center"/>
    </xf>
    <xf numFmtId="0" fontId="8" fillId="0" borderId="60" xfId="0" applyFont="1" applyBorder="1" applyAlignment="1">
      <alignment horizontal="center" vertical="center" wrapText="1"/>
    </xf>
    <xf numFmtId="0" fontId="8" fillId="0" borderId="62" xfId="0" applyFont="1" applyBorder="1" applyAlignment="1">
      <alignment horizontal="center" vertical="center" wrapText="1"/>
    </xf>
    <xf numFmtId="0" fontId="4" fillId="0" borderId="10" xfId="0" applyFont="1" applyBorder="1" applyAlignment="1">
      <alignment horizontal="center" vertical="center"/>
    </xf>
    <xf numFmtId="0" fontId="4" fillId="0" borderId="28" xfId="0" applyFont="1" applyBorder="1" applyAlignment="1">
      <alignment horizontal="center" vertical="center"/>
    </xf>
    <xf numFmtId="0" fontId="4" fillId="0" borderId="1" xfId="0" applyFont="1" applyBorder="1" applyAlignment="1">
      <alignment horizontal="center" wrapText="1"/>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30" fillId="6" borderId="60" xfId="0" applyFont="1" applyFill="1" applyBorder="1" applyAlignment="1">
      <alignment horizontal="left" vertical="center" wrapText="1"/>
    </xf>
    <xf numFmtId="0" fontId="30" fillId="6" borderId="56" xfId="0" applyFont="1" applyFill="1" applyBorder="1" applyAlignment="1">
      <alignment horizontal="left" vertical="center" wrapText="1"/>
    </xf>
    <xf numFmtId="0" fontId="30" fillId="6" borderId="62" xfId="0" applyFont="1" applyFill="1" applyBorder="1" applyAlignment="1">
      <alignment horizontal="left" vertical="center" wrapText="1"/>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6" fillId="6" borderId="60" xfId="0" applyFont="1" applyFill="1" applyBorder="1" applyAlignment="1">
      <alignment horizontal="left" vertical="center" wrapText="1"/>
    </xf>
    <xf numFmtId="0" fontId="6" fillId="6" borderId="56" xfId="0" applyFont="1" applyFill="1" applyBorder="1" applyAlignment="1">
      <alignment horizontal="left" vertical="center" wrapText="1"/>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10" fillId="14" borderId="1" xfId="0" applyFont="1" applyFill="1" applyBorder="1" applyAlignment="1">
      <alignment horizontal="center" vertic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29" fillId="6" borderId="60" xfId="0" applyFont="1" applyFill="1" applyBorder="1" applyAlignment="1">
      <alignment horizontal="left" vertical="center" wrapText="1"/>
    </xf>
    <xf numFmtId="0" fontId="29" fillId="6" borderId="56" xfId="0" applyFont="1" applyFill="1" applyBorder="1" applyAlignment="1">
      <alignment horizontal="left" vertical="center" wrapText="1"/>
    </xf>
    <xf numFmtId="0" fontId="0" fillId="0" borderId="37" xfId="0" applyBorder="1" applyAlignment="1">
      <alignment horizontal="center"/>
    </xf>
    <xf numFmtId="0" fontId="0" fillId="0" borderId="1"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20" fillId="14" borderId="60" xfId="0" applyFont="1" applyFill="1" applyBorder="1" applyAlignment="1">
      <alignment horizontal="center"/>
    </xf>
    <xf numFmtId="0" fontId="20" fillId="14" borderId="62" xfId="0" applyFont="1" applyFill="1" applyBorder="1" applyAlignment="1">
      <alignment horizont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top" wrapText="1"/>
    </xf>
    <xf numFmtId="0" fontId="9" fillId="14" borderId="1" xfId="0" applyFont="1" applyFill="1" applyBorder="1" applyAlignment="1">
      <alignment horizontal="center" wrapText="1"/>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0" fillId="0" borderId="1" xfId="0" applyBorder="1" applyAlignment="1">
      <alignment horizontal="center"/>
    </xf>
    <xf numFmtId="0" fontId="3" fillId="0" borderId="1" xfId="0" applyFont="1" applyBorder="1" applyAlignment="1">
      <alignment horizontal="center" vertical="center" wrapText="1"/>
    </xf>
    <xf numFmtId="0" fontId="10" fillId="0" borderId="39" xfId="0" applyFont="1" applyBorder="1" applyAlignment="1">
      <alignment vertical="center" textRotation="90"/>
    </xf>
    <xf numFmtId="0" fontId="0" fillId="9" borderId="33" xfId="0" applyFill="1" applyBorder="1" applyAlignment="1">
      <alignment horizontal="center"/>
    </xf>
    <xf numFmtId="0" fontId="0" fillId="9" borderId="31" xfId="0" applyFill="1" applyBorder="1" applyAlignment="1">
      <alignment horizontal="center"/>
    </xf>
    <xf numFmtId="0" fontId="0" fillId="10" borderId="31"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8" fillId="6" borderId="1" xfId="0" applyFont="1" applyFill="1" applyBorder="1" applyAlignment="1">
      <alignment horizontal="left" vertical="center"/>
    </xf>
    <xf numFmtId="0" fontId="8" fillId="6" borderId="3" xfId="0" applyFont="1" applyFill="1" applyBorder="1" applyAlignment="1">
      <alignment horizontal="left" vertical="center"/>
    </xf>
    <xf numFmtId="0" fontId="32" fillId="6" borderId="1" xfId="0" applyFont="1" applyFill="1" applyBorder="1" applyAlignment="1">
      <alignment horizontal="left" vertical="center" wrapText="1"/>
    </xf>
    <xf numFmtId="0" fontId="32"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0" fillId="8" borderId="33" xfId="0" applyFill="1" applyBorder="1" applyAlignment="1">
      <alignment horizont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28" fillId="9" borderId="31" xfId="0" applyFont="1" applyFill="1" applyBorder="1" applyAlignment="1">
      <alignment horizontal="center" vertical="center"/>
    </xf>
    <xf numFmtId="0" fontId="28" fillId="9" borderId="32" xfId="0" applyFont="1" applyFill="1" applyBorder="1" applyAlignment="1">
      <alignment horizontal="center" vertical="center"/>
    </xf>
    <xf numFmtId="0" fontId="0" fillId="9" borderId="32" xfId="0" applyFill="1" applyBorder="1" applyAlignment="1">
      <alignment horizontal="center"/>
    </xf>
    <xf numFmtId="0" fontId="33" fillId="6" borderId="1" xfId="0" applyFont="1" applyFill="1" applyBorder="1" applyAlignment="1">
      <alignment horizontal="left" vertical="center" wrapText="1"/>
    </xf>
    <xf numFmtId="0" fontId="33" fillId="6" borderId="3" xfId="0" applyFont="1" applyFill="1" applyBorder="1" applyAlignment="1">
      <alignment horizontal="left" vertical="center" wrapText="1"/>
    </xf>
    <xf numFmtId="0" fontId="0" fillId="0" borderId="21" xfId="0" applyBorder="1" applyAlignment="1">
      <alignment horizontal="center"/>
    </xf>
    <xf numFmtId="0" fontId="0" fillId="0" borderId="24" xfId="0" applyBorder="1" applyAlignment="1">
      <alignment horizontal="center"/>
    </xf>
    <xf numFmtId="0" fontId="6" fillId="6" borderId="62" xfId="0" applyFont="1" applyFill="1" applyBorder="1" applyAlignment="1">
      <alignment horizontal="left" vertical="center" wrapText="1"/>
    </xf>
    <xf numFmtId="0" fontId="5" fillId="13" borderId="8" xfId="0" applyFont="1" applyFill="1" applyBorder="1" applyAlignment="1">
      <alignment horizontal="center" vertical="center"/>
    </xf>
    <xf numFmtId="0" fontId="5" fillId="13" borderId="25" xfId="0" applyFont="1" applyFill="1" applyBorder="1" applyAlignment="1">
      <alignment horizontal="center" vertical="center"/>
    </xf>
    <xf numFmtId="0" fontId="17" fillId="0" borderId="1" xfId="0" applyFont="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13"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5" fillId="13" borderId="7" xfId="0" applyFont="1" applyFill="1" applyBorder="1" applyAlignment="1">
      <alignment horizontal="center" vertical="center"/>
    </xf>
    <xf numFmtId="0" fontId="4" fillId="0" borderId="36" xfId="0" applyFont="1" applyBorder="1" applyAlignment="1">
      <alignment horizontal="center" vertical="center" wrapText="1"/>
    </xf>
    <xf numFmtId="0" fontId="4" fillId="0" borderId="17" xfId="0" applyFont="1"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4" fillId="0" borderId="0" xfId="0" applyFont="1" applyAlignment="1">
      <alignment horizontal="center"/>
    </xf>
    <xf numFmtId="0" fontId="4" fillId="0" borderId="5" xfId="0" applyFont="1" applyBorder="1" applyAlignment="1">
      <alignment horizontal="left" vertical="center" wrapText="1"/>
    </xf>
    <xf numFmtId="0" fontId="5" fillId="13" borderId="65" xfId="0" applyFont="1" applyFill="1" applyBorder="1" applyAlignment="1">
      <alignment horizontal="center" vertical="center"/>
    </xf>
    <xf numFmtId="0" fontId="5" fillId="13" borderId="11" xfId="0" applyFont="1" applyFill="1" applyBorder="1" applyAlignment="1">
      <alignment horizontal="center" vertical="center"/>
    </xf>
    <xf numFmtId="0" fontId="5" fillId="13" borderId="4" xfId="0" applyFont="1" applyFill="1" applyBorder="1" applyAlignment="1">
      <alignment horizontal="center" vertical="center"/>
    </xf>
    <xf numFmtId="0" fontId="14" fillId="13" borderId="6"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65" xfId="0" applyFont="1" applyBorder="1" applyAlignment="1">
      <alignment horizontal="left" vertical="center" wrapText="1"/>
    </xf>
    <xf numFmtId="0" fontId="4" fillId="0" borderId="43" xfId="0" applyFont="1" applyBorder="1" applyAlignment="1">
      <alignment horizontal="center" vertical="center" wrapText="1"/>
    </xf>
    <xf numFmtId="0" fontId="4" fillId="0" borderId="7" xfId="0" applyFont="1" applyBorder="1" applyAlignment="1">
      <alignment horizontal="center" vertical="center" wrapText="1"/>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5" fillId="13" borderId="66" xfId="0" applyFont="1" applyFill="1" applyBorder="1" applyAlignment="1">
      <alignment horizontal="center" vertical="center"/>
    </xf>
    <xf numFmtId="0" fontId="17" fillId="0" borderId="28" xfId="0" applyFont="1" applyBorder="1" applyAlignment="1">
      <alignment horizontal="center" vertical="center"/>
    </xf>
    <xf numFmtId="0" fontId="0" fillId="0" borderId="30" xfId="0" applyBorder="1" applyAlignment="1">
      <alignment horizontal="center"/>
    </xf>
    <xf numFmtId="0" fontId="15" fillId="0" borderId="18" xfId="0" applyFont="1" applyBorder="1" applyAlignment="1">
      <alignment horizontal="center" vertical="center" wrapText="1"/>
    </xf>
    <xf numFmtId="0" fontId="4" fillId="0" borderId="53" xfId="0" applyFont="1" applyBorder="1" applyAlignment="1">
      <alignment horizontal="center"/>
    </xf>
    <xf numFmtId="0" fontId="4" fillId="0" borderId="54" xfId="0" applyFont="1" applyBorder="1" applyAlignment="1">
      <alignment horizontal="center"/>
    </xf>
    <xf numFmtId="0" fontId="4" fillId="0" borderId="55" xfId="0" applyFont="1" applyBorder="1" applyAlignment="1">
      <alignment horizontal="center"/>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5" fillId="13" borderId="1" xfId="0" applyFont="1" applyFill="1" applyBorder="1" applyAlignment="1">
      <alignment horizontal="center" vertical="center"/>
    </xf>
    <xf numFmtId="0" fontId="5" fillId="13"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7" fillId="5" borderId="59" xfId="0" applyFont="1" applyFill="1" applyBorder="1" applyAlignment="1">
      <alignment horizontal="left" vertical="center"/>
    </xf>
    <xf numFmtId="0" fontId="7" fillId="5" borderId="57" xfId="0" applyFont="1" applyFill="1" applyBorder="1" applyAlignment="1">
      <alignment horizontal="left" vertical="center"/>
    </xf>
    <xf numFmtId="0" fontId="7" fillId="5" borderId="67" xfId="0" applyFont="1" applyFill="1" applyBorder="1" applyAlignment="1">
      <alignment horizontal="left" vertical="center"/>
    </xf>
    <xf numFmtId="0" fontId="2" fillId="5" borderId="48" xfId="0" applyFont="1" applyFill="1" applyBorder="1" applyAlignment="1">
      <alignment horizontal="left" vertical="center" wrapText="1"/>
    </xf>
    <xf numFmtId="0" fontId="2" fillId="5" borderId="49" xfId="0" applyFont="1" applyFill="1" applyBorder="1" applyAlignment="1">
      <alignment horizontal="left" vertical="center" wrapText="1"/>
    </xf>
    <xf numFmtId="0" fontId="2" fillId="5" borderId="50" xfId="0" applyFont="1" applyFill="1" applyBorder="1" applyAlignment="1">
      <alignment horizontal="left" vertical="center" wrapText="1"/>
    </xf>
    <xf numFmtId="0" fontId="5" fillId="0" borderId="60" xfId="0" applyFont="1" applyBorder="1" applyAlignment="1">
      <alignment horizontal="center" vertical="center"/>
    </xf>
    <xf numFmtId="0" fontId="5" fillId="0" borderId="56" xfId="0" applyFont="1" applyBorder="1" applyAlignment="1">
      <alignment horizontal="center" vertical="center"/>
    </xf>
    <xf numFmtId="0" fontId="5" fillId="0" borderId="6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5" fillId="6" borderId="1"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center" vertical="center" wrapText="1"/>
    </xf>
    <xf numFmtId="0" fontId="6" fillId="0" borderId="1" xfId="0" applyFont="1" applyBorder="1" applyAlignment="1">
      <alignment horizontal="left"/>
    </xf>
    <xf numFmtId="0" fontId="6" fillId="0" borderId="3" xfId="0" applyFont="1" applyBorder="1" applyAlignment="1">
      <alignment horizontal="left"/>
    </xf>
    <xf numFmtId="0" fontId="6" fillId="0" borderId="3" xfId="0" applyFont="1" applyBorder="1" applyAlignment="1">
      <alignment horizontal="left" vertical="center" wrapText="1"/>
    </xf>
    <xf numFmtId="0" fontId="6" fillId="0" borderId="2" xfId="0" applyFont="1" applyBorder="1" applyAlignment="1">
      <alignment horizontal="center"/>
    </xf>
    <xf numFmtId="0" fontId="6" fillId="0" borderId="1" xfId="0" applyFont="1" applyBorder="1" applyAlignment="1">
      <alignment horizontal="center"/>
    </xf>
    <xf numFmtId="0" fontId="6" fillId="0" borderId="30"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0" xfId="0" applyFont="1" applyBorder="1" applyAlignment="1">
      <alignment horizontal="center" vertical="top" wrapText="1"/>
    </xf>
    <xf numFmtId="0" fontId="6" fillId="0" borderId="45" xfId="0" applyFont="1" applyBorder="1" applyAlignment="1">
      <alignment horizontal="center" vertical="top" wrapText="1"/>
    </xf>
    <xf numFmtId="0" fontId="6" fillId="0" borderId="5" xfId="0" applyFont="1" applyBorder="1" applyAlignment="1">
      <alignment horizontal="center" vertical="center" wrapText="1"/>
    </xf>
    <xf numFmtId="0" fontId="6" fillId="0" borderId="3" xfId="0" applyFont="1" applyBorder="1" applyAlignment="1">
      <alignment horizontal="center" wrapText="1"/>
    </xf>
    <xf numFmtId="0" fontId="6" fillId="0" borderId="6" xfId="0" applyFont="1" applyBorder="1" applyAlignment="1">
      <alignment horizontal="center" wrapText="1"/>
    </xf>
    <xf numFmtId="0" fontId="12" fillId="0" borderId="68"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69" xfId="0" applyFont="1" applyBorder="1" applyAlignment="1">
      <alignment horizontal="center" vertical="center" wrapText="1"/>
    </xf>
    <xf numFmtId="0" fontId="13" fillId="0" borderId="9" xfId="0" applyFont="1" applyBorder="1" applyAlignment="1">
      <alignment horizontal="center"/>
    </xf>
    <xf numFmtId="0" fontId="13" fillId="0" borderId="3" xfId="0" applyFont="1" applyBorder="1" applyAlignment="1">
      <alignment horizontal="center"/>
    </xf>
    <xf numFmtId="0" fontId="12" fillId="0" borderId="8"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154783</xdr:colOff>
      <xdr:row>0</xdr:row>
      <xdr:rowOff>71438</xdr:rowOff>
    </xdr:from>
    <xdr:to>
      <xdr:col>0</xdr:col>
      <xdr:colOff>1714502</xdr:colOff>
      <xdr:row>3</xdr:row>
      <xdr:rowOff>107157</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54783" y="71438"/>
          <a:ext cx="1559719" cy="607219"/>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329045</xdr:colOff>
      <xdr:row>0</xdr:row>
      <xdr:rowOff>86591</xdr:rowOff>
    </xdr:from>
    <xdr:to>
      <xdr:col>0</xdr:col>
      <xdr:colOff>1888764</xdr:colOff>
      <xdr:row>3</xdr:row>
      <xdr:rowOff>18401</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329045" y="86591"/>
          <a:ext cx="1559719" cy="607219"/>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222250</xdr:colOff>
      <xdr:row>0</xdr:row>
      <xdr:rowOff>166688</xdr:rowOff>
    </xdr:from>
    <xdr:to>
      <xdr:col>1</xdr:col>
      <xdr:colOff>813594</xdr:colOff>
      <xdr:row>2</xdr:row>
      <xdr:rowOff>392907</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222250" y="166688"/>
          <a:ext cx="1559719" cy="607219"/>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158750</xdr:colOff>
      <xdr:row>0</xdr:row>
      <xdr:rowOff>174625</xdr:rowOff>
    </xdr:from>
    <xdr:to>
      <xdr:col>1</xdr:col>
      <xdr:colOff>750094</xdr:colOff>
      <xdr:row>2</xdr:row>
      <xdr:rowOff>400844</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158750" y="174625"/>
          <a:ext cx="1559719" cy="607219"/>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1</xdr:row>
      <xdr:rowOff>23813</xdr:rowOff>
    </xdr:from>
    <xdr:to>
      <xdr:col>1</xdr:col>
      <xdr:colOff>781844</xdr:colOff>
      <xdr:row>3</xdr:row>
      <xdr:rowOff>3969</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190500" y="214313"/>
          <a:ext cx="1559719" cy="607219"/>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232833</xdr:colOff>
      <xdr:row>0</xdr:row>
      <xdr:rowOff>179916</xdr:rowOff>
    </xdr:from>
    <xdr:to>
      <xdr:col>0</xdr:col>
      <xdr:colOff>1792552</xdr:colOff>
      <xdr:row>2</xdr:row>
      <xdr:rowOff>384968</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232833" y="179916"/>
          <a:ext cx="1559719" cy="607219"/>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464343</xdr:colOff>
      <xdr:row>0</xdr:row>
      <xdr:rowOff>154782</xdr:rowOff>
    </xdr:from>
    <xdr:to>
      <xdr:col>0</xdr:col>
      <xdr:colOff>2321718</xdr:colOff>
      <xdr:row>3</xdr:row>
      <xdr:rowOff>59532</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464343" y="154782"/>
          <a:ext cx="1857375" cy="76200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174626</xdr:colOff>
      <xdr:row>0</xdr:row>
      <xdr:rowOff>87313</xdr:rowOff>
    </xdr:from>
    <xdr:to>
      <xdr:col>0</xdr:col>
      <xdr:colOff>1734345</xdr:colOff>
      <xdr:row>3</xdr:row>
      <xdr:rowOff>99219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74626" y="87313"/>
          <a:ext cx="1559719" cy="60721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twoCellAnchor editAs="oneCell">
    <xdr:from>
      <xdr:col>1</xdr:col>
      <xdr:colOff>447675</xdr:colOff>
      <xdr:row>0</xdr:row>
      <xdr:rowOff>66675</xdr:rowOff>
    </xdr:from>
    <xdr:to>
      <xdr:col>1</xdr:col>
      <xdr:colOff>2085975</xdr:colOff>
      <xdr:row>3</xdr:row>
      <xdr:rowOff>102394</xdr:rowOff>
    </xdr:to>
    <xdr:pic>
      <xdr:nvPicPr>
        <xdr:cNvPr id="4" name="3 Imagen" descr="logotipo alcaldia version para documentos word"/>
        <xdr:cNvPicPr/>
      </xdr:nvPicPr>
      <xdr:blipFill>
        <a:blip xmlns:r="http://schemas.openxmlformats.org/officeDocument/2006/relationships" r:embed="rId2"/>
        <a:srcRect/>
        <a:stretch>
          <a:fillRect/>
        </a:stretch>
      </xdr:blipFill>
      <xdr:spPr bwMode="auto">
        <a:xfrm>
          <a:off x="790575" y="66675"/>
          <a:ext cx="1638300" cy="60721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329046</xdr:colOff>
      <xdr:row>0</xdr:row>
      <xdr:rowOff>77932</xdr:rowOff>
    </xdr:from>
    <xdr:to>
      <xdr:col>2</xdr:col>
      <xdr:colOff>1888765</xdr:colOff>
      <xdr:row>3</xdr:row>
      <xdr:rowOff>113651</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212273" y="77932"/>
          <a:ext cx="1559719" cy="60721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133350</xdr:rowOff>
    </xdr:from>
    <xdr:to>
      <xdr:col>0</xdr:col>
      <xdr:colOff>1759744</xdr:colOff>
      <xdr:row>2</xdr:row>
      <xdr:rowOff>188119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200025" y="133350"/>
          <a:ext cx="1559719" cy="607219"/>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228600</xdr:colOff>
      <xdr:row>0</xdr:row>
      <xdr:rowOff>114300</xdr:rowOff>
    </xdr:from>
    <xdr:to>
      <xdr:col>0</xdr:col>
      <xdr:colOff>1788319</xdr:colOff>
      <xdr:row>2</xdr:row>
      <xdr:rowOff>169069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228600" y="114300"/>
          <a:ext cx="1559719" cy="607219"/>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311728</xdr:colOff>
      <xdr:row>0</xdr:row>
      <xdr:rowOff>251114</xdr:rowOff>
    </xdr:from>
    <xdr:to>
      <xdr:col>0</xdr:col>
      <xdr:colOff>1871447</xdr:colOff>
      <xdr:row>3</xdr:row>
      <xdr:rowOff>1083</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311728" y="251114"/>
          <a:ext cx="1559719" cy="607219"/>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428625</xdr:colOff>
      <xdr:row>0</xdr:row>
      <xdr:rowOff>83344</xdr:rowOff>
    </xdr:from>
    <xdr:to>
      <xdr:col>0</xdr:col>
      <xdr:colOff>1988344</xdr:colOff>
      <xdr:row>3</xdr:row>
      <xdr:rowOff>11907</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428625" y="83344"/>
          <a:ext cx="1559719" cy="60721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14.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
  <sheetViews>
    <sheetView tabSelected="1" zoomScale="80" zoomScaleNormal="80" workbookViewId="0">
      <selection activeCell="D10" sqref="D10"/>
    </sheetView>
  </sheetViews>
  <sheetFormatPr baseColWidth="10" defaultColWidth="11.42578125" defaultRowHeight="14.25" x14ac:dyDescent="0.2"/>
  <cols>
    <col min="1" max="1" width="27.5703125" style="1" customWidth="1"/>
    <col min="2" max="2" width="26.85546875" style="1" customWidth="1"/>
    <col min="3" max="3" width="28.42578125" style="1" customWidth="1"/>
    <col min="4" max="4" width="29.85546875" style="1" customWidth="1"/>
    <col min="5" max="5" width="33.7109375" style="1" customWidth="1"/>
    <col min="6" max="6" width="28.28515625" style="1" customWidth="1"/>
    <col min="7" max="16384" width="11.42578125" style="1"/>
  </cols>
  <sheetData>
    <row r="1" spans="1:10" ht="15" customHeight="1" x14ac:dyDescent="0.2">
      <c r="A1" s="220"/>
      <c r="B1" s="231" t="s">
        <v>0</v>
      </c>
      <c r="C1" s="231"/>
      <c r="D1" s="231"/>
      <c r="E1" s="59" t="s">
        <v>1</v>
      </c>
      <c r="F1" s="217"/>
      <c r="G1" s="2"/>
      <c r="J1" s="216"/>
    </row>
    <row r="2" spans="1:10" ht="15" customHeight="1" x14ac:dyDescent="0.2">
      <c r="A2" s="221"/>
      <c r="B2" s="232"/>
      <c r="C2" s="232"/>
      <c r="D2" s="232"/>
      <c r="E2" s="58" t="s">
        <v>2</v>
      </c>
      <c r="F2" s="218"/>
      <c r="G2" s="2"/>
      <c r="J2" s="216"/>
    </row>
    <row r="3" spans="1:10" ht="15" customHeight="1" x14ac:dyDescent="0.2">
      <c r="A3" s="221"/>
      <c r="B3" s="232" t="s">
        <v>3</v>
      </c>
      <c r="C3" s="232"/>
      <c r="D3" s="232"/>
      <c r="E3" s="58" t="s">
        <v>4</v>
      </c>
      <c r="F3" s="218"/>
      <c r="G3" s="2"/>
      <c r="J3" s="216"/>
    </row>
    <row r="4" spans="1:10" ht="15.75" customHeight="1" thickBot="1" x14ac:dyDescent="0.25">
      <c r="A4" s="222"/>
      <c r="B4" s="233"/>
      <c r="C4" s="233"/>
      <c r="D4" s="233"/>
      <c r="E4" s="60" t="s">
        <v>5</v>
      </c>
      <c r="F4" s="219"/>
      <c r="G4" s="2"/>
      <c r="J4" s="216"/>
    </row>
    <row r="5" spans="1:10" ht="15" thickBot="1" x14ac:dyDescent="0.25"/>
    <row r="6" spans="1:10" ht="15.75" x14ac:dyDescent="0.2">
      <c r="A6" s="228" t="s">
        <v>6</v>
      </c>
      <c r="B6" s="229"/>
      <c r="C6" s="229"/>
      <c r="D6" s="229"/>
      <c r="E6" s="229"/>
      <c r="F6" s="230"/>
    </row>
    <row r="7" spans="1:10" ht="27" customHeight="1" x14ac:dyDescent="0.2">
      <c r="A7" s="22" t="s">
        <v>7</v>
      </c>
      <c r="B7" s="223" t="s">
        <v>8</v>
      </c>
      <c r="C7" s="224"/>
      <c r="D7" s="224"/>
      <c r="E7" s="224"/>
      <c r="F7" s="225"/>
    </row>
    <row r="8" spans="1:10" ht="71.25" customHeight="1" x14ac:dyDescent="0.2">
      <c r="A8" s="21" t="s">
        <v>9</v>
      </c>
      <c r="B8" s="226" t="s">
        <v>10</v>
      </c>
      <c r="C8" s="226"/>
      <c r="D8" s="226"/>
      <c r="E8" s="226"/>
      <c r="F8" s="227"/>
    </row>
    <row r="9" spans="1:10" ht="22.5" customHeight="1" x14ac:dyDescent="0.2">
      <c r="A9" s="50" t="s">
        <v>11</v>
      </c>
      <c r="B9" s="29" t="s">
        <v>12</v>
      </c>
      <c r="C9" s="29" t="s">
        <v>13</v>
      </c>
      <c r="D9" s="29" t="s">
        <v>12</v>
      </c>
      <c r="E9" s="29" t="s">
        <v>14</v>
      </c>
      <c r="F9" s="30" t="s">
        <v>12</v>
      </c>
    </row>
    <row r="10" spans="1:10" ht="67.5" customHeight="1" x14ac:dyDescent="0.2">
      <c r="A10" s="215" t="s">
        <v>15</v>
      </c>
      <c r="B10" s="115" t="s">
        <v>16</v>
      </c>
      <c r="C10" s="215" t="s">
        <v>17</v>
      </c>
      <c r="D10" s="141" t="s">
        <v>18</v>
      </c>
      <c r="E10" s="215" t="s">
        <v>19</v>
      </c>
      <c r="F10" s="141" t="s">
        <v>20</v>
      </c>
    </row>
    <row r="11" spans="1:10" ht="75" customHeight="1" x14ac:dyDescent="0.2">
      <c r="A11" s="215"/>
      <c r="B11" s="142" t="s">
        <v>99</v>
      </c>
      <c r="C11" s="215"/>
      <c r="D11" s="141" t="s">
        <v>370</v>
      </c>
      <c r="E11" s="215"/>
      <c r="F11" s="141" t="s">
        <v>22</v>
      </c>
    </row>
    <row r="12" spans="1:10" ht="75" customHeight="1" x14ac:dyDescent="0.2">
      <c r="A12" s="165"/>
      <c r="B12" s="142"/>
      <c r="C12" s="215"/>
      <c r="D12" s="166" t="s">
        <v>342</v>
      </c>
      <c r="E12" s="215"/>
      <c r="F12" s="166"/>
    </row>
    <row r="13" spans="1:10" ht="153" customHeight="1" x14ac:dyDescent="0.2">
      <c r="A13" s="58" t="s">
        <v>23</v>
      </c>
      <c r="B13" s="141" t="s">
        <v>24</v>
      </c>
      <c r="C13" s="215"/>
      <c r="D13" s="141" t="s">
        <v>25</v>
      </c>
      <c r="E13" s="215"/>
      <c r="F13" s="141" t="s">
        <v>26</v>
      </c>
    </row>
    <row r="14" spans="1:10" ht="56.25" customHeight="1" x14ac:dyDescent="0.2">
      <c r="A14" s="58" t="s">
        <v>27</v>
      </c>
      <c r="B14" s="143" t="s">
        <v>28</v>
      </c>
      <c r="C14" s="215" t="s">
        <v>29</v>
      </c>
      <c r="D14" s="141" t="s">
        <v>30</v>
      </c>
      <c r="E14" s="58" t="s">
        <v>31</v>
      </c>
      <c r="F14" s="58" t="s">
        <v>32</v>
      </c>
    </row>
    <row r="15" spans="1:10" ht="84" customHeight="1" x14ac:dyDescent="0.2">
      <c r="A15" s="215" t="s">
        <v>33</v>
      </c>
      <c r="B15" s="143" t="s">
        <v>34</v>
      </c>
      <c r="C15" s="215"/>
      <c r="D15" s="181" t="s">
        <v>35</v>
      </c>
      <c r="E15" s="58" t="s">
        <v>36</v>
      </c>
      <c r="F15" s="58" t="s">
        <v>37</v>
      </c>
    </row>
    <row r="16" spans="1:10" ht="80.25" customHeight="1" x14ac:dyDescent="0.2">
      <c r="A16" s="215"/>
      <c r="B16" s="143" t="s">
        <v>38</v>
      </c>
      <c r="C16" s="215"/>
      <c r="D16" s="181" t="s">
        <v>39</v>
      </c>
      <c r="E16" s="58" t="s">
        <v>40</v>
      </c>
      <c r="F16" s="58" t="s">
        <v>41</v>
      </c>
    </row>
    <row r="17" spans="1:6" ht="63" customHeight="1" x14ac:dyDescent="0.2">
      <c r="A17" s="145"/>
      <c r="B17" s="145"/>
      <c r="C17" s="215"/>
      <c r="D17" s="181" t="s">
        <v>42</v>
      </c>
      <c r="E17" s="144"/>
      <c r="F17" s="144"/>
    </row>
    <row r="18" spans="1:6" ht="48.75" customHeight="1" x14ac:dyDescent="0.2">
      <c r="A18" s="144"/>
      <c r="B18" s="146"/>
      <c r="C18" s="215"/>
      <c r="D18" s="181" t="s">
        <v>43</v>
      </c>
      <c r="E18" s="144"/>
      <c r="F18" s="144"/>
    </row>
    <row r="19" spans="1:6" ht="52.5" customHeight="1" x14ac:dyDescent="0.2">
      <c r="C19" s="215"/>
      <c r="D19" s="181" t="s">
        <v>44</v>
      </c>
    </row>
    <row r="20" spans="1:6" ht="42.75" x14ac:dyDescent="0.2">
      <c r="C20" s="215"/>
      <c r="D20" s="182" t="s">
        <v>45</v>
      </c>
    </row>
    <row r="21" spans="1:6" ht="71.25" x14ac:dyDescent="0.2">
      <c r="C21" s="58" t="s">
        <v>46</v>
      </c>
      <c r="D21" s="183" t="s">
        <v>47</v>
      </c>
    </row>
    <row r="22" spans="1:6" ht="57" x14ac:dyDescent="0.2">
      <c r="C22" s="58" t="s">
        <v>48</v>
      </c>
      <c r="D22" s="183" t="s">
        <v>49</v>
      </c>
    </row>
    <row r="23" spans="1:6" x14ac:dyDescent="0.2">
      <c r="D23" s="184"/>
    </row>
  </sheetData>
  <mergeCells count="13">
    <mergeCell ref="A10:A11"/>
    <mergeCell ref="A15:A16"/>
    <mergeCell ref="C10:C13"/>
    <mergeCell ref="C14:C20"/>
    <mergeCell ref="J1:J4"/>
    <mergeCell ref="F1:F4"/>
    <mergeCell ref="A1:A4"/>
    <mergeCell ref="B7:F7"/>
    <mergeCell ref="B8:F8"/>
    <mergeCell ref="A6:F6"/>
    <mergeCell ref="B1:D2"/>
    <mergeCell ref="B3:D4"/>
    <mergeCell ref="E10:E13"/>
  </mergeCell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2"/>
  <sheetViews>
    <sheetView zoomScale="110" zoomScaleNormal="110" workbookViewId="0">
      <selection activeCell="B7" sqref="B7:F7"/>
    </sheetView>
  </sheetViews>
  <sheetFormatPr baseColWidth="10" defaultColWidth="11.42578125" defaultRowHeight="15" x14ac:dyDescent="0.25"/>
  <cols>
    <col min="1" max="1" width="34" customWidth="1"/>
    <col min="2" max="2" width="91" customWidth="1"/>
    <col min="3" max="3" width="16.5703125" customWidth="1"/>
    <col min="4" max="4" width="10.28515625" customWidth="1"/>
    <col min="5" max="5" width="8.28515625" customWidth="1"/>
    <col min="6" max="6" width="15" customWidth="1"/>
  </cols>
  <sheetData>
    <row r="1" spans="1:6" ht="22.5" customHeight="1" x14ac:dyDescent="0.25">
      <c r="A1" s="399"/>
      <c r="B1" s="231" t="s">
        <v>0</v>
      </c>
      <c r="C1" s="411" t="s">
        <v>169</v>
      </c>
      <c r="D1" s="411"/>
      <c r="E1" s="411"/>
      <c r="F1" s="414"/>
    </row>
    <row r="2" spans="1:6" ht="15.75" customHeight="1" x14ac:dyDescent="0.25">
      <c r="A2" s="400"/>
      <c r="B2" s="232"/>
      <c r="C2" s="412" t="s">
        <v>2</v>
      </c>
      <c r="D2" s="412"/>
      <c r="E2" s="412"/>
      <c r="F2" s="415"/>
    </row>
    <row r="3" spans="1:6" ht="15" customHeight="1" x14ac:dyDescent="0.25">
      <c r="A3" s="400"/>
      <c r="B3" s="232" t="s">
        <v>178</v>
      </c>
      <c r="C3" s="412" t="s">
        <v>171</v>
      </c>
      <c r="D3" s="412"/>
      <c r="E3" s="412"/>
      <c r="F3" s="415"/>
    </row>
    <row r="4" spans="1:6" ht="15.75" customHeight="1" thickBot="1" x14ac:dyDescent="0.3">
      <c r="A4" s="401"/>
      <c r="B4" s="233"/>
      <c r="C4" s="413" t="s">
        <v>5</v>
      </c>
      <c r="D4" s="413"/>
      <c r="E4" s="413"/>
      <c r="F4" s="416"/>
    </row>
    <row r="6" spans="1:6" ht="33" customHeight="1" x14ac:dyDescent="0.25">
      <c r="A6" s="110" t="s">
        <v>7</v>
      </c>
      <c r="B6" s="348" t="str">
        <f>+CONTEXTO!B7</f>
        <v xml:space="preserve">Gestión de Evaluación y  Seguimiento </v>
      </c>
      <c r="C6" s="349"/>
      <c r="D6" s="349"/>
      <c r="E6" s="349"/>
      <c r="F6" s="349"/>
    </row>
    <row r="7" spans="1:6" ht="60.75" customHeight="1" x14ac:dyDescent="0.25">
      <c r="A7" s="111" t="s">
        <v>9</v>
      </c>
      <c r="B7" s="402" t="str">
        <f>+CONTEXTO!B8</f>
        <v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v>
      </c>
      <c r="C7" s="403"/>
      <c r="D7" s="403"/>
      <c r="E7" s="403"/>
      <c r="F7" s="403"/>
    </row>
    <row r="8" spans="1:6" x14ac:dyDescent="0.25">
      <c r="A8" s="404"/>
      <c r="B8" s="404"/>
      <c r="C8" s="404"/>
      <c r="D8" s="404"/>
      <c r="E8" s="404"/>
      <c r="F8" s="404"/>
    </row>
    <row r="9" spans="1:6" ht="34.5" customHeight="1" x14ac:dyDescent="0.25">
      <c r="A9" s="398" t="s">
        <v>179</v>
      </c>
      <c r="B9" s="398" t="s">
        <v>180</v>
      </c>
      <c r="C9" s="398"/>
      <c r="D9" s="418" t="s">
        <v>181</v>
      </c>
      <c r="E9" s="418"/>
      <c r="F9" s="418" t="s">
        <v>182</v>
      </c>
    </row>
    <row r="10" spans="1:6" ht="21" customHeight="1" x14ac:dyDescent="0.25">
      <c r="A10" s="398"/>
      <c r="B10" s="398"/>
      <c r="C10" s="398"/>
      <c r="D10" s="114" t="s">
        <v>183</v>
      </c>
      <c r="E10" s="114" t="s">
        <v>184</v>
      </c>
      <c r="F10" s="418"/>
    </row>
    <row r="11" spans="1:6" ht="26.25" customHeight="1" x14ac:dyDescent="0.25">
      <c r="A11" s="405" t="str">
        <f>+(PROBABILIDAD!A13)</f>
        <v xml:space="preserve"> Desvío de los resultados  de la auditoría en beneficio propio o del auditado.</v>
      </c>
      <c r="B11" s="417" t="s">
        <v>185</v>
      </c>
      <c r="C11" s="417"/>
      <c r="D11" s="175" t="s">
        <v>226</v>
      </c>
      <c r="E11" s="175"/>
      <c r="F11" s="406" t="str">
        <f>IF(D26="X","CATASTROFICO",IF(AND(D30&gt;0,D30&lt;=5),"MODERADO",IF(AND(D30&gt;=6,D30&lt;=11),"MAYOR",IF(AND(D30&gt;=12,D30&lt;=19),"CATASTROFICO"," "))))</f>
        <v>MAYOR</v>
      </c>
    </row>
    <row r="12" spans="1:6" ht="26.25" customHeight="1" x14ac:dyDescent="0.25">
      <c r="A12" s="405"/>
      <c r="B12" s="417" t="s">
        <v>186</v>
      </c>
      <c r="C12" s="417"/>
      <c r="D12" s="175" t="s">
        <v>226</v>
      </c>
      <c r="E12" s="175"/>
      <c r="F12" s="407"/>
    </row>
    <row r="13" spans="1:6" ht="26.25" customHeight="1" x14ac:dyDescent="0.25">
      <c r="A13" s="405"/>
      <c r="B13" s="417" t="s">
        <v>187</v>
      </c>
      <c r="C13" s="417"/>
      <c r="D13" s="175" t="s">
        <v>226</v>
      </c>
      <c r="E13" s="175"/>
      <c r="F13" s="407"/>
    </row>
    <row r="14" spans="1:6" ht="26.25" customHeight="1" x14ac:dyDescent="0.25">
      <c r="A14" s="405"/>
      <c r="B14" s="417" t="s">
        <v>188</v>
      </c>
      <c r="C14" s="417"/>
      <c r="D14" s="175" t="s">
        <v>226</v>
      </c>
      <c r="E14" s="175"/>
      <c r="F14" s="407"/>
    </row>
    <row r="15" spans="1:6" ht="26.25" customHeight="1" x14ac:dyDescent="0.25">
      <c r="A15" s="405"/>
      <c r="B15" s="417" t="s">
        <v>189</v>
      </c>
      <c r="C15" s="417"/>
      <c r="D15" s="175" t="s">
        <v>226</v>
      </c>
      <c r="E15" s="175"/>
      <c r="F15" s="407"/>
    </row>
    <row r="16" spans="1:6" ht="26.25" customHeight="1" x14ac:dyDescent="0.25">
      <c r="A16" s="405"/>
      <c r="B16" s="417" t="s">
        <v>190</v>
      </c>
      <c r="C16" s="417"/>
      <c r="D16" s="175"/>
      <c r="E16" s="175" t="s">
        <v>226</v>
      </c>
      <c r="F16" s="407"/>
    </row>
    <row r="17" spans="1:6" ht="26.25" customHeight="1" x14ac:dyDescent="0.25">
      <c r="A17" s="405"/>
      <c r="B17" s="417" t="s">
        <v>191</v>
      </c>
      <c r="C17" s="417"/>
      <c r="D17" s="175"/>
      <c r="E17" s="175" t="s">
        <v>226</v>
      </c>
      <c r="F17" s="407"/>
    </row>
    <row r="18" spans="1:6" ht="33" customHeight="1" x14ac:dyDescent="0.25">
      <c r="A18" s="405"/>
      <c r="B18" s="417" t="s">
        <v>192</v>
      </c>
      <c r="C18" s="417"/>
      <c r="D18" s="175"/>
      <c r="E18" s="175" t="s">
        <v>226</v>
      </c>
      <c r="F18" s="407"/>
    </row>
    <row r="19" spans="1:6" ht="26.25" customHeight="1" x14ac:dyDescent="0.25">
      <c r="A19" s="405"/>
      <c r="B19" s="417" t="s">
        <v>193</v>
      </c>
      <c r="C19" s="417"/>
      <c r="D19" s="175" t="s">
        <v>226</v>
      </c>
      <c r="E19" s="175"/>
      <c r="F19" s="407"/>
    </row>
    <row r="20" spans="1:6" ht="26.25" customHeight="1" x14ac:dyDescent="0.25">
      <c r="A20" s="405"/>
      <c r="B20" s="417" t="s">
        <v>194</v>
      </c>
      <c r="C20" s="417"/>
      <c r="D20" s="175" t="s">
        <v>226</v>
      </c>
      <c r="E20" s="175"/>
      <c r="F20" s="407"/>
    </row>
    <row r="21" spans="1:6" ht="26.25" customHeight="1" x14ac:dyDescent="0.25">
      <c r="A21" s="405"/>
      <c r="B21" s="417" t="s">
        <v>195</v>
      </c>
      <c r="C21" s="417"/>
      <c r="D21" s="175" t="s">
        <v>226</v>
      </c>
      <c r="E21" s="175"/>
      <c r="F21" s="407"/>
    </row>
    <row r="22" spans="1:6" ht="26.25" customHeight="1" x14ac:dyDescent="0.25">
      <c r="A22" s="405"/>
      <c r="B22" s="417" t="s">
        <v>196</v>
      </c>
      <c r="C22" s="417"/>
      <c r="D22" s="175" t="s">
        <v>226</v>
      </c>
      <c r="E22" s="175"/>
      <c r="F22" s="407"/>
    </row>
    <row r="23" spans="1:6" ht="26.25" customHeight="1" x14ac:dyDescent="0.25">
      <c r="A23" s="405"/>
      <c r="B23" s="417" t="s">
        <v>197</v>
      </c>
      <c r="C23" s="417"/>
      <c r="D23" s="175"/>
      <c r="E23" s="175" t="s">
        <v>226</v>
      </c>
      <c r="F23" s="407"/>
    </row>
    <row r="24" spans="1:6" ht="26.25" customHeight="1" x14ac:dyDescent="0.25">
      <c r="A24" s="405"/>
      <c r="B24" s="417" t="s">
        <v>198</v>
      </c>
      <c r="C24" s="417"/>
      <c r="D24" s="175" t="s">
        <v>226</v>
      </c>
      <c r="E24" s="175"/>
      <c r="F24" s="407"/>
    </row>
    <row r="25" spans="1:6" ht="26.25" customHeight="1" x14ac:dyDescent="0.25">
      <c r="A25" s="405"/>
      <c r="B25" s="417" t="s">
        <v>199</v>
      </c>
      <c r="C25" s="417"/>
      <c r="D25" s="175" t="s">
        <v>226</v>
      </c>
      <c r="E25" s="175"/>
      <c r="F25" s="407"/>
    </row>
    <row r="26" spans="1:6" ht="26.25" customHeight="1" x14ac:dyDescent="0.25">
      <c r="A26" s="405"/>
      <c r="B26" s="417" t="s">
        <v>200</v>
      </c>
      <c r="C26" s="417"/>
      <c r="D26" s="175"/>
      <c r="E26" s="175" t="s">
        <v>226</v>
      </c>
      <c r="F26" s="407"/>
    </row>
    <row r="27" spans="1:6" ht="26.25" customHeight="1" x14ac:dyDescent="0.25">
      <c r="A27" s="405"/>
      <c r="B27" s="417" t="s">
        <v>201</v>
      </c>
      <c r="C27" s="417"/>
      <c r="D27" s="175"/>
      <c r="E27" s="175" t="s">
        <v>226</v>
      </c>
      <c r="F27" s="407"/>
    </row>
    <row r="28" spans="1:6" ht="26.25" customHeight="1" x14ac:dyDescent="0.25">
      <c r="A28" s="405"/>
      <c r="B28" s="417" t="s">
        <v>202</v>
      </c>
      <c r="C28" s="417"/>
      <c r="D28" s="175"/>
      <c r="E28" s="175" t="s">
        <v>226</v>
      </c>
      <c r="F28" s="407"/>
    </row>
    <row r="29" spans="1:6" ht="26.25" customHeight="1" x14ac:dyDescent="0.25">
      <c r="A29" s="405"/>
      <c r="B29" s="417" t="s">
        <v>203</v>
      </c>
      <c r="C29" s="417"/>
      <c r="D29" s="175"/>
      <c r="E29" s="175" t="s">
        <v>226</v>
      </c>
      <c r="F29" s="407"/>
    </row>
    <row r="30" spans="1:6" ht="15.75" x14ac:dyDescent="0.25">
      <c r="A30" s="405"/>
      <c r="B30" s="409" t="s">
        <v>97</v>
      </c>
      <c r="C30" s="410"/>
      <c r="D30" s="117">
        <f>+Hoja3!B54</f>
        <v>11</v>
      </c>
      <c r="E30" s="116"/>
      <c r="F30" s="408"/>
    </row>
    <row r="31" spans="1:6" ht="15.75" customHeight="1" x14ac:dyDescent="0.25">
      <c r="A31" s="419"/>
      <c r="B31" s="420"/>
      <c r="C31" s="420"/>
      <c r="D31" s="420"/>
      <c r="E31" s="420"/>
      <c r="F31" s="421"/>
    </row>
    <row r="32" spans="1:6" ht="34.5" customHeight="1" x14ac:dyDescent="0.25">
      <c r="A32" s="398" t="s">
        <v>179</v>
      </c>
      <c r="B32" s="398" t="s">
        <v>180</v>
      </c>
      <c r="C32" s="398"/>
      <c r="D32" s="418" t="s">
        <v>181</v>
      </c>
      <c r="E32" s="418"/>
      <c r="F32" s="418" t="s">
        <v>182</v>
      </c>
    </row>
    <row r="33" spans="1:6" ht="21" customHeight="1" x14ac:dyDescent="0.25">
      <c r="A33" s="398"/>
      <c r="B33" s="398"/>
      <c r="C33" s="398"/>
      <c r="D33" s="114" t="s">
        <v>183</v>
      </c>
      <c r="E33" s="114" t="s">
        <v>184</v>
      </c>
      <c r="F33" s="418"/>
    </row>
    <row r="34" spans="1:6" ht="26.25" customHeight="1" x14ac:dyDescent="0.25">
      <c r="A34" s="405"/>
      <c r="B34" s="417" t="s">
        <v>185</v>
      </c>
      <c r="C34" s="417"/>
      <c r="D34" s="175"/>
      <c r="E34" s="175"/>
      <c r="F34" s="311" t="str">
        <f>IF(D49="X","CATASTROFICO",IF(AND(D53&gt;0,D53&lt;=5),"MODERADO",IF(AND(D53&gt;=6,D53&lt;=11),"MAYOR",IF(AND(D53&gt;=12,D53&lt;=19),"CATASTROFICO"," "))))</f>
        <v xml:space="preserve"> </v>
      </c>
    </row>
    <row r="35" spans="1:6" ht="26.25" customHeight="1" x14ac:dyDescent="0.25">
      <c r="A35" s="405"/>
      <c r="B35" s="417" t="s">
        <v>186</v>
      </c>
      <c r="C35" s="417"/>
      <c r="D35" s="175"/>
      <c r="E35" s="175"/>
      <c r="F35" s="311"/>
    </row>
    <row r="36" spans="1:6" ht="26.25" customHeight="1" x14ac:dyDescent="0.25">
      <c r="A36" s="405"/>
      <c r="B36" s="417" t="s">
        <v>187</v>
      </c>
      <c r="C36" s="417"/>
      <c r="D36" s="175"/>
      <c r="E36" s="175"/>
      <c r="F36" s="311"/>
    </row>
    <row r="37" spans="1:6" ht="26.25" customHeight="1" x14ac:dyDescent="0.25">
      <c r="A37" s="405"/>
      <c r="B37" s="417" t="s">
        <v>188</v>
      </c>
      <c r="C37" s="417"/>
      <c r="D37" s="175"/>
      <c r="E37" s="175"/>
      <c r="F37" s="311"/>
    </row>
    <row r="38" spans="1:6" ht="26.25" customHeight="1" x14ac:dyDescent="0.25">
      <c r="A38" s="405"/>
      <c r="B38" s="417" t="s">
        <v>189</v>
      </c>
      <c r="C38" s="417"/>
      <c r="D38" s="175"/>
      <c r="E38" s="175"/>
      <c r="F38" s="311"/>
    </row>
    <row r="39" spans="1:6" ht="26.25" customHeight="1" x14ac:dyDescent="0.25">
      <c r="A39" s="405"/>
      <c r="B39" s="417" t="s">
        <v>190</v>
      </c>
      <c r="C39" s="417"/>
      <c r="D39" s="175"/>
      <c r="E39" s="175"/>
      <c r="F39" s="311"/>
    </row>
    <row r="40" spans="1:6" ht="26.25" customHeight="1" x14ac:dyDescent="0.25">
      <c r="A40" s="405"/>
      <c r="B40" s="417" t="s">
        <v>191</v>
      </c>
      <c r="C40" s="417"/>
      <c r="D40" s="175"/>
      <c r="E40" s="175"/>
      <c r="F40" s="311"/>
    </row>
    <row r="41" spans="1:6" ht="33" customHeight="1" x14ac:dyDescent="0.25">
      <c r="A41" s="405"/>
      <c r="B41" s="417" t="s">
        <v>192</v>
      </c>
      <c r="C41" s="417"/>
      <c r="D41" s="175"/>
      <c r="E41" s="175"/>
      <c r="F41" s="311"/>
    </row>
    <row r="42" spans="1:6" ht="26.25" customHeight="1" x14ac:dyDescent="0.25">
      <c r="A42" s="405"/>
      <c r="B42" s="417" t="s">
        <v>193</v>
      </c>
      <c r="C42" s="417"/>
      <c r="D42" s="175"/>
      <c r="E42" s="175"/>
      <c r="F42" s="311"/>
    </row>
    <row r="43" spans="1:6" ht="26.25" customHeight="1" x14ac:dyDescent="0.25">
      <c r="A43" s="405"/>
      <c r="B43" s="417" t="s">
        <v>194</v>
      </c>
      <c r="C43" s="417"/>
      <c r="D43" s="175"/>
      <c r="E43" s="175"/>
      <c r="F43" s="311"/>
    </row>
    <row r="44" spans="1:6" ht="26.25" customHeight="1" x14ac:dyDescent="0.25">
      <c r="A44" s="405"/>
      <c r="B44" s="417" t="s">
        <v>195</v>
      </c>
      <c r="C44" s="417"/>
      <c r="D44" s="175"/>
      <c r="E44" s="175"/>
      <c r="F44" s="311"/>
    </row>
    <row r="45" spans="1:6" ht="26.25" customHeight="1" x14ac:dyDescent="0.25">
      <c r="A45" s="405"/>
      <c r="B45" s="417" t="s">
        <v>196</v>
      </c>
      <c r="C45" s="417"/>
      <c r="D45" s="187"/>
      <c r="E45" s="187"/>
      <c r="F45" s="311"/>
    </row>
    <row r="46" spans="1:6" ht="26.25" customHeight="1" x14ac:dyDescent="0.25">
      <c r="A46" s="405"/>
      <c r="B46" s="417" t="s">
        <v>197</v>
      </c>
      <c r="C46" s="417"/>
      <c r="D46" s="187"/>
      <c r="E46" s="187"/>
      <c r="F46" s="311"/>
    </row>
    <row r="47" spans="1:6" ht="26.25" customHeight="1" x14ac:dyDescent="0.25">
      <c r="A47" s="405"/>
      <c r="B47" s="417" t="s">
        <v>198</v>
      </c>
      <c r="C47" s="417"/>
      <c r="D47" s="187"/>
      <c r="E47" s="187"/>
      <c r="F47" s="311"/>
    </row>
    <row r="48" spans="1:6" ht="26.25" customHeight="1" x14ac:dyDescent="0.25">
      <c r="A48" s="405"/>
      <c r="B48" s="417" t="s">
        <v>199</v>
      </c>
      <c r="C48" s="417"/>
      <c r="D48" s="187"/>
      <c r="E48" s="187"/>
      <c r="F48" s="311"/>
    </row>
    <row r="49" spans="1:6" ht="26.25" customHeight="1" x14ac:dyDescent="0.25">
      <c r="A49" s="405"/>
      <c r="B49" s="417" t="s">
        <v>200</v>
      </c>
      <c r="C49" s="417"/>
      <c r="D49" s="187"/>
      <c r="E49" s="187"/>
      <c r="F49" s="311"/>
    </row>
    <row r="50" spans="1:6" ht="26.25" customHeight="1" x14ac:dyDescent="0.25">
      <c r="A50" s="405"/>
      <c r="B50" s="417" t="s">
        <v>201</v>
      </c>
      <c r="C50" s="417"/>
      <c r="D50" s="187"/>
      <c r="E50" s="187"/>
      <c r="F50" s="311"/>
    </row>
    <row r="51" spans="1:6" ht="26.25" customHeight="1" x14ac:dyDescent="0.25">
      <c r="A51" s="405"/>
      <c r="B51" s="417" t="s">
        <v>202</v>
      </c>
      <c r="C51" s="417"/>
      <c r="D51" s="187"/>
      <c r="E51" s="187"/>
      <c r="F51" s="311"/>
    </row>
    <row r="52" spans="1:6" ht="26.25" customHeight="1" x14ac:dyDescent="0.25">
      <c r="A52" s="405"/>
      <c r="B52" s="417" t="s">
        <v>203</v>
      </c>
      <c r="C52" s="417"/>
      <c r="D52" s="187"/>
      <c r="E52" s="187"/>
      <c r="F52" s="311"/>
    </row>
    <row r="53" spans="1:6" ht="15.75" x14ac:dyDescent="0.25">
      <c r="A53" s="405"/>
      <c r="B53" s="409" t="s">
        <v>97</v>
      </c>
      <c r="C53" s="410"/>
      <c r="D53" s="117">
        <f>+Hoja3!B77</f>
        <v>0</v>
      </c>
      <c r="E53" s="116"/>
      <c r="F53" s="311"/>
    </row>
    <row r="55" spans="1:6" ht="34.5" customHeight="1" x14ac:dyDescent="0.25">
      <c r="A55" s="398" t="s">
        <v>179</v>
      </c>
      <c r="B55" s="398" t="s">
        <v>180</v>
      </c>
      <c r="C55" s="398"/>
      <c r="D55" s="418" t="s">
        <v>181</v>
      </c>
      <c r="E55" s="418"/>
      <c r="F55" s="418" t="s">
        <v>182</v>
      </c>
    </row>
    <row r="56" spans="1:6" ht="21" customHeight="1" x14ac:dyDescent="0.25">
      <c r="A56" s="398"/>
      <c r="B56" s="398"/>
      <c r="C56" s="398"/>
      <c r="D56" s="114" t="s">
        <v>183</v>
      </c>
      <c r="E56" s="114" t="s">
        <v>184</v>
      </c>
      <c r="F56" s="418"/>
    </row>
    <row r="57" spans="1:6" ht="26.25" customHeight="1" x14ac:dyDescent="0.25">
      <c r="A57" s="422"/>
      <c r="B57" s="417" t="s">
        <v>185</v>
      </c>
      <c r="C57" s="417"/>
      <c r="D57" s="115"/>
      <c r="E57" s="115"/>
      <c r="F57" s="311" t="str">
        <f>IF(D72="X","CATASTROFICO",IF(AND(D76&gt;0,D76&lt;=5),"MODERADO",IF(AND(D76&gt;=6,D76&lt;=11),"MAYOR",IF(AND(D76&gt;=12,D76&lt;=19),"CATASTROFICO"," "))))</f>
        <v xml:space="preserve"> </v>
      </c>
    </row>
    <row r="58" spans="1:6" ht="26.25" customHeight="1" x14ac:dyDescent="0.25">
      <c r="A58" s="422"/>
      <c r="B58" s="417" t="s">
        <v>186</v>
      </c>
      <c r="C58" s="417"/>
      <c r="D58" s="115"/>
      <c r="E58" s="115"/>
      <c r="F58" s="311"/>
    </row>
    <row r="59" spans="1:6" ht="26.25" customHeight="1" x14ac:dyDescent="0.25">
      <c r="A59" s="422"/>
      <c r="B59" s="417" t="s">
        <v>187</v>
      </c>
      <c r="C59" s="417"/>
      <c r="D59" s="115"/>
      <c r="E59" s="115"/>
      <c r="F59" s="311"/>
    </row>
    <row r="60" spans="1:6" ht="26.25" customHeight="1" x14ac:dyDescent="0.25">
      <c r="A60" s="422"/>
      <c r="B60" s="417" t="s">
        <v>188</v>
      </c>
      <c r="C60" s="417"/>
      <c r="D60" s="115"/>
      <c r="E60" s="115"/>
      <c r="F60" s="311"/>
    </row>
    <row r="61" spans="1:6" ht="26.25" customHeight="1" x14ac:dyDescent="0.25">
      <c r="A61" s="422"/>
      <c r="B61" s="417" t="s">
        <v>189</v>
      </c>
      <c r="C61" s="417"/>
      <c r="D61" s="115"/>
      <c r="E61" s="115"/>
      <c r="F61" s="311"/>
    </row>
    <row r="62" spans="1:6" ht="26.25" customHeight="1" x14ac:dyDescent="0.25">
      <c r="A62" s="422"/>
      <c r="B62" s="417" t="s">
        <v>190</v>
      </c>
      <c r="C62" s="417"/>
      <c r="D62" s="115"/>
      <c r="E62" s="115"/>
      <c r="F62" s="311"/>
    </row>
    <row r="63" spans="1:6" ht="26.25" customHeight="1" x14ac:dyDescent="0.25">
      <c r="A63" s="422"/>
      <c r="B63" s="417" t="s">
        <v>191</v>
      </c>
      <c r="C63" s="417"/>
      <c r="D63" s="115"/>
      <c r="E63" s="115"/>
      <c r="F63" s="311"/>
    </row>
    <row r="64" spans="1:6" ht="26.25" customHeight="1" x14ac:dyDescent="0.25">
      <c r="A64" s="422"/>
      <c r="B64" s="417" t="s">
        <v>192</v>
      </c>
      <c r="C64" s="417"/>
      <c r="D64" s="115"/>
      <c r="E64" s="115"/>
      <c r="F64" s="311"/>
    </row>
    <row r="65" spans="1:6" ht="26.25" customHeight="1" x14ac:dyDescent="0.25">
      <c r="A65" s="422"/>
      <c r="B65" s="417" t="s">
        <v>193</v>
      </c>
      <c r="C65" s="417"/>
      <c r="D65" s="115"/>
      <c r="E65" s="115"/>
      <c r="F65" s="311"/>
    </row>
    <row r="66" spans="1:6" ht="26.25" customHeight="1" x14ac:dyDescent="0.25">
      <c r="A66" s="422"/>
      <c r="B66" s="417" t="s">
        <v>194</v>
      </c>
      <c r="C66" s="417"/>
      <c r="D66" s="115"/>
      <c r="E66" s="115"/>
      <c r="F66" s="311"/>
    </row>
    <row r="67" spans="1:6" ht="26.25" customHeight="1" x14ac:dyDescent="0.25">
      <c r="A67" s="422"/>
      <c r="B67" s="417" t="s">
        <v>195</v>
      </c>
      <c r="C67" s="417"/>
      <c r="D67" s="115"/>
      <c r="E67" s="115"/>
      <c r="F67" s="311"/>
    </row>
    <row r="68" spans="1:6" ht="26.25" customHeight="1" x14ac:dyDescent="0.25">
      <c r="A68" s="422"/>
      <c r="B68" s="417" t="s">
        <v>196</v>
      </c>
      <c r="C68" s="417"/>
      <c r="D68" s="115"/>
      <c r="E68" s="115"/>
      <c r="F68" s="311"/>
    </row>
    <row r="69" spans="1:6" ht="26.25" customHeight="1" x14ac:dyDescent="0.25">
      <c r="A69" s="422"/>
      <c r="B69" s="417" t="s">
        <v>197</v>
      </c>
      <c r="C69" s="417"/>
      <c r="D69" s="115"/>
      <c r="E69" s="115"/>
      <c r="F69" s="311"/>
    </row>
    <row r="70" spans="1:6" ht="26.25" customHeight="1" x14ac:dyDescent="0.25">
      <c r="A70" s="422"/>
      <c r="B70" s="417" t="s">
        <v>198</v>
      </c>
      <c r="C70" s="417"/>
      <c r="D70" s="115"/>
      <c r="E70" s="115"/>
      <c r="F70" s="311"/>
    </row>
    <row r="71" spans="1:6" ht="26.25" customHeight="1" x14ac:dyDescent="0.25">
      <c r="A71" s="422"/>
      <c r="B71" s="417" t="s">
        <v>199</v>
      </c>
      <c r="C71" s="417"/>
      <c r="D71" s="115"/>
      <c r="E71" s="115"/>
      <c r="F71" s="311"/>
    </row>
    <row r="72" spans="1:6" ht="26.25" customHeight="1" x14ac:dyDescent="0.25">
      <c r="A72" s="422"/>
      <c r="B72" s="417" t="s">
        <v>200</v>
      </c>
      <c r="C72" s="417"/>
      <c r="D72" s="115"/>
      <c r="E72" s="115"/>
      <c r="F72" s="311"/>
    </row>
    <row r="73" spans="1:6" ht="26.25" customHeight="1" x14ac:dyDescent="0.25">
      <c r="A73" s="422"/>
      <c r="B73" s="417" t="s">
        <v>201</v>
      </c>
      <c r="C73" s="417"/>
      <c r="D73" s="115"/>
      <c r="E73" s="115"/>
      <c r="F73" s="311"/>
    </row>
    <row r="74" spans="1:6" ht="26.25" customHeight="1" x14ac:dyDescent="0.25">
      <c r="A74" s="422"/>
      <c r="B74" s="417" t="s">
        <v>202</v>
      </c>
      <c r="C74" s="417"/>
      <c r="D74" s="115"/>
      <c r="E74" s="115"/>
      <c r="F74" s="311"/>
    </row>
    <row r="75" spans="1:6" ht="26.25" customHeight="1" x14ac:dyDescent="0.25">
      <c r="A75" s="422"/>
      <c r="B75" s="417" t="s">
        <v>203</v>
      </c>
      <c r="C75" s="417"/>
      <c r="D75" s="115"/>
      <c r="E75" s="115"/>
      <c r="F75" s="311"/>
    </row>
    <row r="76" spans="1:6" ht="15.75" x14ac:dyDescent="0.25">
      <c r="A76" s="422"/>
      <c r="B76" s="409" t="s">
        <v>97</v>
      </c>
      <c r="C76" s="410"/>
      <c r="D76" s="117">
        <f>+Hoja3!B100</f>
        <v>0</v>
      </c>
      <c r="E76" s="116"/>
      <c r="F76" s="311"/>
    </row>
    <row r="78" spans="1:6" ht="34.5" customHeight="1" x14ac:dyDescent="0.25">
      <c r="A78" s="398" t="s">
        <v>179</v>
      </c>
      <c r="B78" s="398" t="s">
        <v>180</v>
      </c>
      <c r="C78" s="398"/>
      <c r="D78" s="418" t="s">
        <v>181</v>
      </c>
      <c r="E78" s="418"/>
      <c r="F78" s="418" t="s">
        <v>182</v>
      </c>
    </row>
    <row r="79" spans="1:6" ht="21" customHeight="1" x14ac:dyDescent="0.25">
      <c r="A79" s="398"/>
      <c r="B79" s="398"/>
      <c r="C79" s="398"/>
      <c r="D79" s="114" t="s">
        <v>183</v>
      </c>
      <c r="E79" s="114" t="s">
        <v>184</v>
      </c>
      <c r="F79" s="418"/>
    </row>
    <row r="80" spans="1:6" ht="26.25" customHeight="1" x14ac:dyDescent="0.25">
      <c r="A80" s="422"/>
      <c r="B80" s="417" t="s">
        <v>185</v>
      </c>
      <c r="C80" s="417"/>
      <c r="D80" s="115"/>
      <c r="E80" s="115"/>
      <c r="F80" s="311" t="str">
        <f>IF(D95="X","CATASTROFICO",IF(AND(D99&gt;0,D99&lt;=5),"MODERADO",IF(AND(D99&gt;=6,D99&lt;=11),"MAYOR",IF(AND(D99&gt;=12,D99&lt;=19),"CATASTROFICO"," "))))</f>
        <v xml:space="preserve"> </v>
      </c>
    </row>
    <row r="81" spans="1:6" ht="26.25" customHeight="1" x14ac:dyDescent="0.25">
      <c r="A81" s="422"/>
      <c r="B81" s="417" t="s">
        <v>186</v>
      </c>
      <c r="C81" s="417"/>
      <c r="D81" s="115"/>
      <c r="E81" s="115"/>
      <c r="F81" s="311"/>
    </row>
    <row r="82" spans="1:6" ht="26.25" customHeight="1" x14ac:dyDescent="0.25">
      <c r="A82" s="422"/>
      <c r="B82" s="417" t="s">
        <v>187</v>
      </c>
      <c r="C82" s="417"/>
      <c r="D82" s="115"/>
      <c r="E82" s="115"/>
      <c r="F82" s="311"/>
    </row>
    <row r="83" spans="1:6" ht="26.25" customHeight="1" x14ac:dyDescent="0.25">
      <c r="A83" s="422"/>
      <c r="B83" s="417" t="s">
        <v>188</v>
      </c>
      <c r="C83" s="417"/>
      <c r="D83" s="115"/>
      <c r="E83" s="115"/>
      <c r="F83" s="311"/>
    </row>
    <row r="84" spans="1:6" ht="26.25" customHeight="1" x14ac:dyDescent="0.25">
      <c r="A84" s="422"/>
      <c r="B84" s="417" t="s">
        <v>189</v>
      </c>
      <c r="C84" s="417"/>
      <c r="D84" s="115"/>
      <c r="E84" s="115"/>
      <c r="F84" s="311"/>
    </row>
    <row r="85" spans="1:6" ht="26.25" customHeight="1" x14ac:dyDescent="0.25">
      <c r="A85" s="422"/>
      <c r="B85" s="417" t="s">
        <v>190</v>
      </c>
      <c r="C85" s="417"/>
      <c r="D85" s="115"/>
      <c r="E85" s="115"/>
      <c r="F85" s="311"/>
    </row>
    <row r="86" spans="1:6" ht="26.25" customHeight="1" x14ac:dyDescent="0.25">
      <c r="A86" s="422"/>
      <c r="B86" s="417" t="s">
        <v>191</v>
      </c>
      <c r="C86" s="417"/>
      <c r="D86" s="115"/>
      <c r="E86" s="115"/>
      <c r="F86" s="311"/>
    </row>
    <row r="87" spans="1:6" ht="26.25" customHeight="1" x14ac:dyDescent="0.25">
      <c r="A87" s="422"/>
      <c r="B87" s="417" t="s">
        <v>192</v>
      </c>
      <c r="C87" s="417"/>
      <c r="D87" s="115"/>
      <c r="E87" s="115"/>
      <c r="F87" s="311"/>
    </row>
    <row r="88" spans="1:6" ht="26.25" customHeight="1" x14ac:dyDescent="0.25">
      <c r="A88" s="422"/>
      <c r="B88" s="417" t="s">
        <v>193</v>
      </c>
      <c r="C88" s="417"/>
      <c r="D88" s="115"/>
      <c r="E88" s="115"/>
      <c r="F88" s="311"/>
    </row>
    <row r="89" spans="1:6" ht="26.25" customHeight="1" x14ac:dyDescent="0.25">
      <c r="A89" s="422"/>
      <c r="B89" s="417" t="s">
        <v>194</v>
      </c>
      <c r="C89" s="417"/>
      <c r="D89" s="115"/>
      <c r="E89" s="115"/>
      <c r="F89" s="311"/>
    </row>
    <row r="90" spans="1:6" ht="26.25" customHeight="1" x14ac:dyDescent="0.25">
      <c r="A90" s="422"/>
      <c r="B90" s="417" t="s">
        <v>195</v>
      </c>
      <c r="C90" s="417"/>
      <c r="D90" s="115"/>
      <c r="E90" s="115"/>
      <c r="F90" s="311"/>
    </row>
    <row r="91" spans="1:6" ht="26.25" customHeight="1" x14ac:dyDescent="0.25">
      <c r="A91" s="422"/>
      <c r="B91" s="417" t="s">
        <v>196</v>
      </c>
      <c r="C91" s="417"/>
      <c r="D91" s="115"/>
      <c r="E91" s="115"/>
      <c r="F91" s="311"/>
    </row>
    <row r="92" spans="1:6" ht="26.25" customHeight="1" x14ac:dyDescent="0.25">
      <c r="A92" s="422"/>
      <c r="B92" s="417" t="s">
        <v>197</v>
      </c>
      <c r="C92" s="417"/>
      <c r="D92" s="115"/>
      <c r="E92" s="115"/>
      <c r="F92" s="311"/>
    </row>
    <row r="93" spans="1:6" ht="26.25" customHeight="1" x14ac:dyDescent="0.25">
      <c r="A93" s="422"/>
      <c r="B93" s="417" t="s">
        <v>198</v>
      </c>
      <c r="C93" s="417"/>
      <c r="D93" s="115"/>
      <c r="E93" s="115"/>
      <c r="F93" s="311"/>
    </row>
    <row r="94" spans="1:6" ht="26.25" customHeight="1" x14ac:dyDescent="0.25">
      <c r="A94" s="422"/>
      <c r="B94" s="417" t="s">
        <v>199</v>
      </c>
      <c r="C94" s="417"/>
      <c r="D94" s="115"/>
      <c r="E94" s="115"/>
      <c r="F94" s="311"/>
    </row>
    <row r="95" spans="1:6" ht="26.25" customHeight="1" x14ac:dyDescent="0.25">
      <c r="A95" s="422"/>
      <c r="B95" s="417" t="s">
        <v>200</v>
      </c>
      <c r="C95" s="417"/>
      <c r="D95" s="115"/>
      <c r="E95" s="115"/>
      <c r="F95" s="311"/>
    </row>
    <row r="96" spans="1:6" ht="26.25" customHeight="1" x14ac:dyDescent="0.25">
      <c r="A96" s="422"/>
      <c r="B96" s="417" t="s">
        <v>201</v>
      </c>
      <c r="C96" s="417"/>
      <c r="D96" s="115"/>
      <c r="E96" s="115"/>
      <c r="F96" s="311"/>
    </row>
    <row r="97" spans="1:6" ht="26.25" customHeight="1" x14ac:dyDescent="0.25">
      <c r="A97" s="422"/>
      <c r="B97" s="417" t="s">
        <v>202</v>
      </c>
      <c r="C97" s="417"/>
      <c r="D97" s="115"/>
      <c r="E97" s="115"/>
      <c r="F97" s="311"/>
    </row>
    <row r="98" spans="1:6" ht="26.25" customHeight="1" x14ac:dyDescent="0.25">
      <c r="A98" s="422"/>
      <c r="B98" s="417" t="s">
        <v>203</v>
      </c>
      <c r="C98" s="417"/>
      <c r="D98" s="115"/>
      <c r="E98" s="115"/>
      <c r="F98" s="311"/>
    </row>
    <row r="99" spans="1:6" ht="15.75" x14ac:dyDescent="0.25">
      <c r="A99" s="422"/>
      <c r="B99" s="409" t="s">
        <v>97</v>
      </c>
      <c r="C99" s="410"/>
      <c r="D99" s="117">
        <f>+Hoja3!B123</f>
        <v>0</v>
      </c>
      <c r="E99" s="116"/>
      <c r="F99" s="311"/>
    </row>
    <row r="101" spans="1:6" ht="34.5" customHeight="1" x14ac:dyDescent="0.25">
      <c r="A101" s="398" t="s">
        <v>179</v>
      </c>
      <c r="B101" s="398" t="s">
        <v>180</v>
      </c>
      <c r="C101" s="398"/>
      <c r="D101" s="418" t="s">
        <v>181</v>
      </c>
      <c r="E101" s="418"/>
      <c r="F101" s="418" t="s">
        <v>182</v>
      </c>
    </row>
    <row r="102" spans="1:6" ht="21" customHeight="1" x14ac:dyDescent="0.25">
      <c r="A102" s="398"/>
      <c r="B102" s="398"/>
      <c r="C102" s="398"/>
      <c r="D102" s="114" t="s">
        <v>183</v>
      </c>
      <c r="E102" s="114" t="s">
        <v>184</v>
      </c>
      <c r="F102" s="418"/>
    </row>
    <row r="103" spans="1:6" ht="26.25" customHeight="1" x14ac:dyDescent="0.25">
      <c r="A103" s="422"/>
      <c r="B103" s="417" t="s">
        <v>185</v>
      </c>
      <c r="C103" s="417"/>
      <c r="D103" s="115"/>
      <c r="E103" s="115"/>
      <c r="F103" s="311" t="str">
        <f>IF(D118="X","CATASTROFICO",IF(AND(D122&gt;0,D122&lt;=5),"MODERADO",IF(AND(D122&gt;=6,D122&lt;=11),"MAYOR",IF(AND(D122&gt;=12,D122&lt;=19),"CATASTROFICO"," "))))</f>
        <v xml:space="preserve"> </v>
      </c>
    </row>
    <row r="104" spans="1:6" ht="26.25" customHeight="1" x14ac:dyDescent="0.25">
      <c r="A104" s="422"/>
      <c r="B104" s="417" t="s">
        <v>186</v>
      </c>
      <c r="C104" s="417"/>
      <c r="D104" s="115"/>
      <c r="E104" s="115"/>
      <c r="F104" s="311"/>
    </row>
    <row r="105" spans="1:6" ht="26.25" customHeight="1" x14ac:dyDescent="0.25">
      <c r="A105" s="422"/>
      <c r="B105" s="417" t="s">
        <v>187</v>
      </c>
      <c r="C105" s="417"/>
      <c r="D105" s="115"/>
      <c r="E105" s="115"/>
      <c r="F105" s="311"/>
    </row>
    <row r="106" spans="1:6" ht="26.25" customHeight="1" x14ac:dyDescent="0.25">
      <c r="A106" s="422"/>
      <c r="B106" s="417" t="s">
        <v>188</v>
      </c>
      <c r="C106" s="417"/>
      <c r="D106" s="115"/>
      <c r="E106" s="115"/>
      <c r="F106" s="311"/>
    </row>
    <row r="107" spans="1:6" ht="26.25" customHeight="1" x14ac:dyDescent="0.25">
      <c r="A107" s="422"/>
      <c r="B107" s="417" t="s">
        <v>189</v>
      </c>
      <c r="C107" s="417"/>
      <c r="D107" s="115"/>
      <c r="E107" s="115"/>
      <c r="F107" s="311"/>
    </row>
    <row r="108" spans="1:6" ht="26.25" customHeight="1" x14ac:dyDescent="0.25">
      <c r="A108" s="422"/>
      <c r="B108" s="417" t="s">
        <v>190</v>
      </c>
      <c r="C108" s="417"/>
      <c r="D108" s="115"/>
      <c r="E108" s="115"/>
      <c r="F108" s="311"/>
    </row>
    <row r="109" spans="1:6" ht="26.25" customHeight="1" x14ac:dyDescent="0.25">
      <c r="A109" s="422"/>
      <c r="B109" s="417" t="s">
        <v>191</v>
      </c>
      <c r="C109" s="417"/>
      <c r="D109" s="115"/>
      <c r="E109" s="115"/>
      <c r="F109" s="311"/>
    </row>
    <row r="110" spans="1:6" ht="26.25" customHeight="1" x14ac:dyDescent="0.25">
      <c r="A110" s="422"/>
      <c r="B110" s="417" t="s">
        <v>192</v>
      </c>
      <c r="C110" s="417"/>
      <c r="D110" s="115"/>
      <c r="E110" s="115"/>
      <c r="F110" s="311"/>
    </row>
    <row r="111" spans="1:6" ht="26.25" customHeight="1" x14ac:dyDescent="0.25">
      <c r="A111" s="422"/>
      <c r="B111" s="417" t="s">
        <v>193</v>
      </c>
      <c r="C111" s="417"/>
      <c r="D111" s="115"/>
      <c r="E111" s="115"/>
      <c r="F111" s="311"/>
    </row>
    <row r="112" spans="1:6" ht="26.25" customHeight="1" x14ac:dyDescent="0.25">
      <c r="A112" s="422"/>
      <c r="B112" s="417" t="s">
        <v>194</v>
      </c>
      <c r="C112" s="417"/>
      <c r="D112" s="115"/>
      <c r="E112" s="115"/>
      <c r="F112" s="311"/>
    </row>
    <row r="113" spans="1:6" ht="26.25" customHeight="1" x14ac:dyDescent="0.25">
      <c r="A113" s="422"/>
      <c r="B113" s="417" t="s">
        <v>195</v>
      </c>
      <c r="C113" s="417"/>
      <c r="D113" s="115"/>
      <c r="E113" s="115"/>
      <c r="F113" s="311"/>
    </row>
    <row r="114" spans="1:6" ht="26.25" customHeight="1" x14ac:dyDescent="0.25">
      <c r="A114" s="422"/>
      <c r="B114" s="417" t="s">
        <v>196</v>
      </c>
      <c r="C114" s="417"/>
      <c r="D114" s="115"/>
      <c r="E114" s="115"/>
      <c r="F114" s="311"/>
    </row>
    <row r="115" spans="1:6" ht="26.25" customHeight="1" x14ac:dyDescent="0.25">
      <c r="A115" s="422"/>
      <c r="B115" s="417" t="s">
        <v>197</v>
      </c>
      <c r="C115" s="417"/>
      <c r="D115" s="115"/>
      <c r="E115" s="115"/>
      <c r="F115" s="311"/>
    </row>
    <row r="116" spans="1:6" ht="26.25" customHeight="1" x14ac:dyDescent="0.25">
      <c r="A116" s="422"/>
      <c r="B116" s="417" t="s">
        <v>198</v>
      </c>
      <c r="C116" s="417"/>
      <c r="D116" s="115"/>
      <c r="E116" s="115"/>
      <c r="F116" s="311"/>
    </row>
    <row r="117" spans="1:6" ht="26.25" customHeight="1" x14ac:dyDescent="0.25">
      <c r="A117" s="422"/>
      <c r="B117" s="417" t="s">
        <v>199</v>
      </c>
      <c r="C117" s="417"/>
      <c r="D117" s="115"/>
      <c r="E117" s="115"/>
      <c r="F117" s="311"/>
    </row>
    <row r="118" spans="1:6" ht="26.25" customHeight="1" x14ac:dyDescent="0.25">
      <c r="A118" s="422"/>
      <c r="B118" s="417" t="s">
        <v>200</v>
      </c>
      <c r="C118" s="417"/>
      <c r="D118" s="115"/>
      <c r="E118" s="115"/>
      <c r="F118" s="311"/>
    </row>
    <row r="119" spans="1:6" ht="26.25" customHeight="1" x14ac:dyDescent="0.25">
      <c r="A119" s="422"/>
      <c r="B119" s="417" t="s">
        <v>201</v>
      </c>
      <c r="C119" s="417"/>
      <c r="D119" s="115"/>
      <c r="E119" s="115"/>
      <c r="F119" s="311"/>
    </row>
    <row r="120" spans="1:6" ht="26.25" customHeight="1" x14ac:dyDescent="0.25">
      <c r="A120" s="422"/>
      <c r="B120" s="417" t="s">
        <v>202</v>
      </c>
      <c r="C120" s="417"/>
      <c r="D120" s="115"/>
      <c r="E120" s="115"/>
      <c r="F120" s="311"/>
    </row>
    <row r="121" spans="1:6" ht="26.25" customHeight="1" x14ac:dyDescent="0.25">
      <c r="A121" s="422"/>
      <c r="B121" s="417" t="s">
        <v>203</v>
      </c>
      <c r="C121" s="417"/>
      <c r="D121" s="115"/>
      <c r="E121" s="115"/>
      <c r="F121" s="311"/>
    </row>
    <row r="122" spans="1:6" ht="15.75" x14ac:dyDescent="0.25">
      <c r="A122" s="422"/>
      <c r="B122" s="409" t="s">
        <v>97</v>
      </c>
      <c r="C122" s="410"/>
      <c r="D122" s="117">
        <f>+Hoja3!B146</f>
        <v>0</v>
      </c>
      <c r="E122" s="116"/>
      <c r="F122" s="311"/>
    </row>
  </sheetData>
  <mergeCells count="142">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B24:C2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 D57:E75 D80:E98 D103:E121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6" zoomScale="120" zoomScaleNormal="120" workbookViewId="0">
      <selection sqref="A1:B4"/>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38"/>
      <c r="B1" s="238"/>
      <c r="C1" s="232" t="s">
        <v>0</v>
      </c>
      <c r="D1" s="232"/>
      <c r="E1" s="232"/>
      <c r="F1" s="232"/>
      <c r="G1" s="282" t="s">
        <v>1</v>
      </c>
      <c r="H1" s="282"/>
      <c r="I1" s="282"/>
      <c r="J1" s="423"/>
      <c r="K1" s="423"/>
    </row>
    <row r="2" spans="1:11" ht="15" customHeight="1" x14ac:dyDescent="0.25">
      <c r="A2" s="238"/>
      <c r="B2" s="238"/>
      <c r="C2" s="232"/>
      <c r="D2" s="232"/>
      <c r="E2" s="232"/>
      <c r="F2" s="232"/>
      <c r="G2" s="282" t="s">
        <v>204</v>
      </c>
      <c r="H2" s="282"/>
      <c r="I2" s="282"/>
      <c r="J2" s="423"/>
      <c r="K2" s="423"/>
    </row>
    <row r="3" spans="1:11" ht="34.5" customHeight="1" x14ac:dyDescent="0.25">
      <c r="A3" s="238"/>
      <c r="B3" s="238"/>
      <c r="C3" s="232" t="s">
        <v>67</v>
      </c>
      <c r="D3" s="232"/>
      <c r="E3" s="232"/>
      <c r="F3" s="232"/>
      <c r="G3" s="282" t="s">
        <v>205</v>
      </c>
      <c r="H3" s="282"/>
      <c r="I3" s="282"/>
      <c r="J3" s="423"/>
      <c r="K3" s="423"/>
    </row>
    <row r="4" spans="1:11" ht="15.75" customHeight="1" x14ac:dyDescent="0.25">
      <c r="A4" s="238"/>
      <c r="B4" s="238"/>
      <c r="C4" s="232"/>
      <c r="D4" s="232"/>
      <c r="E4" s="232"/>
      <c r="F4" s="232"/>
      <c r="G4" s="282" t="s">
        <v>5</v>
      </c>
      <c r="H4" s="282"/>
      <c r="I4" s="282"/>
      <c r="J4" s="423"/>
      <c r="K4" s="423"/>
    </row>
    <row r="5" spans="1:11" ht="15.75" thickBot="1" x14ac:dyDescent="0.3"/>
    <row r="6" spans="1:11" ht="26.25" customHeight="1" x14ac:dyDescent="0.25">
      <c r="A6" s="428" t="s">
        <v>206</v>
      </c>
      <c r="B6" s="429"/>
      <c r="C6" s="429"/>
      <c r="D6" s="429"/>
      <c r="E6" s="429"/>
      <c r="F6" s="429"/>
      <c r="G6" s="429"/>
      <c r="H6" s="429"/>
      <c r="I6" s="429"/>
      <c r="J6" s="429"/>
      <c r="K6" s="430"/>
    </row>
    <row r="7" spans="1:11" ht="24" customHeight="1" x14ac:dyDescent="0.25">
      <c r="A7" s="22" t="s">
        <v>7</v>
      </c>
      <c r="B7" s="431" t="str">
        <f>+CONTEXTO!B7</f>
        <v xml:space="preserve">Gestión de Evaluación y  Seguimiento </v>
      </c>
      <c r="C7" s="431"/>
      <c r="D7" s="431"/>
      <c r="E7" s="431"/>
      <c r="F7" s="431"/>
      <c r="G7" s="431"/>
      <c r="H7" s="431"/>
      <c r="I7" s="431"/>
      <c r="J7" s="431"/>
      <c r="K7" s="432"/>
    </row>
    <row r="8" spans="1:11" ht="51.75" customHeight="1" x14ac:dyDescent="0.25">
      <c r="A8" s="21" t="s">
        <v>9</v>
      </c>
      <c r="B8" s="433" t="str">
        <f>+CONTEXTO!B8</f>
        <v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v>
      </c>
      <c r="C8" s="433"/>
      <c r="D8" s="433"/>
      <c r="E8" s="433"/>
      <c r="F8" s="433"/>
      <c r="G8" s="433"/>
      <c r="H8" s="433"/>
      <c r="I8" s="433"/>
      <c r="J8" s="433"/>
      <c r="K8" s="434"/>
    </row>
    <row r="9" spans="1:11" ht="29.25" customHeight="1" thickBot="1" x14ac:dyDescent="0.3">
      <c r="A9" s="31" t="s">
        <v>207</v>
      </c>
      <c r="B9" s="435" t="str">
        <f>+DESCRIPCION!A10</f>
        <v>Socialización inoportuna de los informes emitidos por la Oficina de Control Interno en Comité de Coordinación de Control Interno</v>
      </c>
      <c r="C9" s="436"/>
      <c r="D9" s="436"/>
      <c r="E9" s="436"/>
      <c r="F9" s="436"/>
      <c r="G9" s="436"/>
      <c r="H9" s="436"/>
      <c r="I9" s="436"/>
      <c r="J9" s="436"/>
      <c r="K9" s="437"/>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38" t="s">
        <v>208</v>
      </c>
      <c r="K11" s="439"/>
    </row>
    <row r="12" spans="1:11" ht="15.75" thickBot="1" x14ac:dyDescent="0.3">
      <c r="A12" s="40"/>
      <c r="B12" s="42"/>
      <c r="C12" s="41"/>
      <c r="D12" s="41"/>
      <c r="E12" s="41"/>
      <c r="F12" s="41"/>
      <c r="G12" s="41"/>
      <c r="H12" s="41"/>
      <c r="I12" s="41"/>
      <c r="J12" s="43"/>
      <c r="K12" s="44"/>
    </row>
    <row r="13" spans="1:11" ht="30" customHeight="1" thickBot="1" x14ac:dyDescent="0.3">
      <c r="A13" s="424" t="s">
        <v>209</v>
      </c>
      <c r="B13" s="27">
        <v>5</v>
      </c>
      <c r="C13" s="425"/>
      <c r="D13" s="426"/>
      <c r="E13" s="427"/>
      <c r="F13" s="427"/>
      <c r="G13" s="427"/>
      <c r="H13" s="41"/>
      <c r="I13" s="41"/>
      <c r="J13" s="33"/>
      <c r="K13" s="47" t="s">
        <v>210</v>
      </c>
    </row>
    <row r="14" spans="1:11" ht="30" customHeight="1" thickBot="1" x14ac:dyDescent="0.3">
      <c r="A14" s="424"/>
      <c r="B14" s="28" t="s">
        <v>211</v>
      </c>
      <c r="C14" s="425"/>
      <c r="D14" s="426"/>
      <c r="E14" s="427"/>
      <c r="F14" s="427"/>
      <c r="G14" s="427"/>
      <c r="H14" s="41"/>
      <c r="I14" s="41"/>
      <c r="J14" s="43"/>
      <c r="K14" s="47"/>
    </row>
    <row r="15" spans="1:11" ht="30" customHeight="1" thickBot="1" x14ac:dyDescent="0.3">
      <c r="A15" s="424"/>
      <c r="B15" s="27">
        <v>4</v>
      </c>
      <c r="C15" s="440"/>
      <c r="D15" s="426"/>
      <c r="E15" s="426"/>
      <c r="F15" s="441"/>
      <c r="G15" s="427"/>
      <c r="H15" s="41"/>
      <c r="I15" s="41"/>
      <c r="J15" s="34"/>
      <c r="K15" s="47" t="s">
        <v>212</v>
      </c>
    </row>
    <row r="16" spans="1:11" ht="30" customHeight="1" thickBot="1" x14ac:dyDescent="0.3">
      <c r="A16" s="424"/>
      <c r="B16" s="28" t="s">
        <v>213</v>
      </c>
      <c r="C16" s="440"/>
      <c r="D16" s="426"/>
      <c r="E16" s="426"/>
      <c r="F16" s="442"/>
      <c r="G16" s="427"/>
      <c r="H16" s="41"/>
      <c r="I16" s="41"/>
      <c r="J16" s="32"/>
      <c r="K16" s="47"/>
    </row>
    <row r="17" spans="1:11" ht="30" customHeight="1" thickBot="1" x14ac:dyDescent="0.3">
      <c r="A17" s="424"/>
      <c r="B17" s="27">
        <v>3</v>
      </c>
      <c r="C17" s="444"/>
      <c r="D17" s="445"/>
      <c r="E17" s="446"/>
      <c r="F17" s="441"/>
      <c r="G17" s="427"/>
      <c r="H17" s="41"/>
      <c r="I17" s="41"/>
      <c r="J17" s="35"/>
      <c r="K17" s="47" t="s">
        <v>214</v>
      </c>
    </row>
    <row r="18" spans="1:11" ht="30" customHeight="1" thickBot="1" x14ac:dyDescent="0.3">
      <c r="A18" s="424"/>
      <c r="B18" s="28" t="s">
        <v>215</v>
      </c>
      <c r="C18" s="444"/>
      <c r="D18" s="445"/>
      <c r="E18" s="447"/>
      <c r="F18" s="442"/>
      <c r="G18" s="427"/>
      <c r="H18" s="41"/>
      <c r="I18" s="41"/>
      <c r="J18" s="32"/>
      <c r="K18" s="47"/>
    </row>
    <row r="19" spans="1:11" ht="30" customHeight="1" thickBot="1" x14ac:dyDescent="0.3">
      <c r="A19" s="424"/>
      <c r="B19" s="27">
        <v>2</v>
      </c>
      <c r="C19" s="444"/>
      <c r="D19" s="448"/>
      <c r="E19" s="449"/>
      <c r="F19" s="451" t="s">
        <v>226</v>
      </c>
      <c r="G19" s="427"/>
      <c r="H19" s="41"/>
      <c r="I19" s="41"/>
      <c r="J19" s="36"/>
      <c r="K19" s="47" t="s">
        <v>216</v>
      </c>
    </row>
    <row r="20" spans="1:11" ht="30" customHeight="1" thickBot="1" x14ac:dyDescent="0.3">
      <c r="A20" s="424"/>
      <c r="B20" s="28" t="s">
        <v>366</v>
      </c>
      <c r="C20" s="444"/>
      <c r="D20" s="448"/>
      <c r="E20" s="450"/>
      <c r="F20" s="452"/>
      <c r="G20" s="427"/>
      <c r="H20" s="41"/>
      <c r="I20" s="41"/>
      <c r="J20" s="41"/>
      <c r="K20" s="42"/>
    </row>
    <row r="21" spans="1:11" ht="30" customHeight="1" thickBot="1" x14ac:dyDescent="0.3">
      <c r="A21" s="424"/>
      <c r="B21" s="27">
        <v>1</v>
      </c>
      <c r="C21" s="444"/>
      <c r="D21" s="448"/>
      <c r="E21" s="445"/>
      <c r="F21" s="456" t="s">
        <v>226</v>
      </c>
      <c r="G21" s="426"/>
      <c r="H21" s="41"/>
      <c r="I21" s="41"/>
      <c r="J21" s="41"/>
      <c r="K21" s="42"/>
    </row>
    <row r="22" spans="1:11" ht="30" customHeight="1" thickBot="1" x14ac:dyDescent="0.3">
      <c r="A22" s="424"/>
      <c r="B22" s="28" t="s">
        <v>217</v>
      </c>
      <c r="C22" s="453"/>
      <c r="D22" s="454"/>
      <c r="E22" s="455"/>
      <c r="F22" s="457"/>
      <c r="G22" s="458"/>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218</v>
      </c>
      <c r="D24" s="26" t="s">
        <v>219</v>
      </c>
      <c r="E24" s="26" t="s">
        <v>220</v>
      </c>
      <c r="F24" s="26" t="s">
        <v>221</v>
      </c>
      <c r="G24" s="26" t="s">
        <v>222</v>
      </c>
      <c r="H24" s="41"/>
      <c r="I24" s="41"/>
      <c r="J24" s="41"/>
      <c r="K24" s="42"/>
    </row>
    <row r="25" spans="1:11" x14ac:dyDescent="0.25">
      <c r="A25" s="40"/>
      <c r="B25" s="41"/>
      <c r="C25" s="443" t="s">
        <v>223</v>
      </c>
      <c r="D25" s="443"/>
      <c r="E25" s="443"/>
      <c r="F25" s="443"/>
      <c r="G25" s="443"/>
      <c r="H25" s="41"/>
      <c r="I25" s="41"/>
      <c r="J25" s="41"/>
      <c r="K25" s="42"/>
    </row>
    <row r="26" spans="1:11" x14ac:dyDescent="0.25">
      <c r="A26" s="40"/>
      <c r="B26" s="41"/>
      <c r="C26" s="443"/>
      <c r="D26" s="443"/>
      <c r="E26" s="443"/>
      <c r="F26" s="443"/>
      <c r="G26" s="443"/>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zoomScale="120" zoomScaleNormal="120" workbookViewId="0">
      <selection sqref="A1:B4"/>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38"/>
      <c r="B1" s="238"/>
      <c r="C1" s="232" t="s">
        <v>0</v>
      </c>
      <c r="D1" s="232"/>
      <c r="E1" s="232"/>
      <c r="F1" s="232"/>
      <c r="G1" s="282" t="s">
        <v>1</v>
      </c>
      <c r="H1" s="282"/>
      <c r="I1" s="282"/>
      <c r="J1" s="423"/>
      <c r="K1" s="423"/>
    </row>
    <row r="2" spans="1:11" ht="15" customHeight="1" x14ac:dyDescent="0.25">
      <c r="A2" s="238"/>
      <c r="B2" s="238"/>
      <c r="C2" s="232"/>
      <c r="D2" s="232"/>
      <c r="E2" s="232"/>
      <c r="F2" s="232"/>
      <c r="G2" s="282" t="s">
        <v>204</v>
      </c>
      <c r="H2" s="282"/>
      <c r="I2" s="282"/>
      <c r="J2" s="423"/>
      <c r="K2" s="423"/>
    </row>
    <row r="3" spans="1:11" ht="34.5" customHeight="1" x14ac:dyDescent="0.25">
      <c r="A3" s="238"/>
      <c r="B3" s="238"/>
      <c r="C3" s="232" t="s">
        <v>67</v>
      </c>
      <c r="D3" s="232"/>
      <c r="E3" s="232"/>
      <c r="F3" s="232"/>
      <c r="G3" s="282" t="s">
        <v>224</v>
      </c>
      <c r="H3" s="282"/>
      <c r="I3" s="282"/>
      <c r="J3" s="423"/>
      <c r="K3" s="423"/>
    </row>
    <row r="4" spans="1:11" ht="15.75" customHeight="1" x14ac:dyDescent="0.25">
      <c r="A4" s="238"/>
      <c r="B4" s="238"/>
      <c r="C4" s="232"/>
      <c r="D4" s="232"/>
      <c r="E4" s="232"/>
      <c r="F4" s="232"/>
      <c r="G4" s="282" t="s">
        <v>5</v>
      </c>
      <c r="H4" s="282"/>
      <c r="I4" s="282"/>
      <c r="J4" s="423"/>
      <c r="K4" s="423"/>
    </row>
    <row r="5" spans="1:11" ht="15.75" thickBot="1" x14ac:dyDescent="0.3"/>
    <row r="6" spans="1:11" ht="26.25" customHeight="1" x14ac:dyDescent="0.25">
      <c r="A6" s="428" t="s">
        <v>206</v>
      </c>
      <c r="B6" s="429"/>
      <c r="C6" s="429"/>
      <c r="D6" s="429"/>
      <c r="E6" s="429"/>
      <c r="F6" s="429"/>
      <c r="G6" s="429"/>
      <c r="H6" s="429"/>
      <c r="I6" s="429"/>
      <c r="J6" s="429"/>
      <c r="K6" s="430"/>
    </row>
    <row r="7" spans="1:11" ht="24" customHeight="1" x14ac:dyDescent="0.25">
      <c r="A7" s="22" t="s">
        <v>7</v>
      </c>
      <c r="B7" s="431" t="str">
        <f>+CONTEXTO!B7</f>
        <v xml:space="preserve">Gestión de Evaluación y  Seguimiento </v>
      </c>
      <c r="C7" s="431"/>
      <c r="D7" s="431"/>
      <c r="E7" s="431"/>
      <c r="F7" s="431"/>
      <c r="G7" s="431"/>
      <c r="H7" s="431"/>
      <c r="I7" s="431"/>
      <c r="J7" s="431"/>
      <c r="K7" s="432"/>
    </row>
    <row r="8" spans="1:11" ht="48.75" customHeight="1" x14ac:dyDescent="0.25">
      <c r="A8" s="21" t="s">
        <v>9</v>
      </c>
      <c r="B8" s="459" t="str">
        <f>+CONTEXTO!B8</f>
        <v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v>
      </c>
      <c r="C8" s="459"/>
      <c r="D8" s="459"/>
      <c r="E8" s="459"/>
      <c r="F8" s="459"/>
      <c r="G8" s="459"/>
      <c r="H8" s="459"/>
      <c r="I8" s="459"/>
      <c r="J8" s="459"/>
      <c r="K8" s="460"/>
    </row>
    <row r="9" spans="1:11" ht="29.25" customHeight="1" thickBot="1" x14ac:dyDescent="0.3">
      <c r="A9" s="31" t="s">
        <v>207</v>
      </c>
      <c r="B9" s="435" t="str">
        <f>+DESCRIPCION!A13</f>
        <v>Presentación inoportuna de informes de ley a entes externos</v>
      </c>
      <c r="C9" s="436"/>
      <c r="D9" s="436"/>
      <c r="E9" s="436"/>
      <c r="F9" s="436"/>
      <c r="G9" s="436"/>
      <c r="H9" s="436"/>
      <c r="I9" s="436"/>
      <c r="J9" s="436"/>
      <c r="K9" s="437"/>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38" t="s">
        <v>208</v>
      </c>
      <c r="K11" s="439"/>
    </row>
    <row r="12" spans="1:11" ht="15.75" thickBot="1" x14ac:dyDescent="0.3">
      <c r="A12" s="40"/>
      <c r="B12" s="42"/>
      <c r="C12" s="41"/>
      <c r="D12" s="41"/>
      <c r="E12" s="41"/>
      <c r="F12" s="41"/>
      <c r="G12" s="41"/>
      <c r="H12" s="41"/>
      <c r="I12" s="41"/>
      <c r="J12" s="43"/>
      <c r="K12" s="44"/>
    </row>
    <row r="13" spans="1:11" ht="30" customHeight="1" thickBot="1" x14ac:dyDescent="0.3">
      <c r="A13" s="424" t="s">
        <v>209</v>
      </c>
      <c r="B13" s="27">
        <v>5</v>
      </c>
      <c r="C13" s="425"/>
      <c r="D13" s="426"/>
      <c r="E13" s="427"/>
      <c r="F13" s="427"/>
      <c r="G13" s="427"/>
      <c r="H13" s="41"/>
      <c r="I13" s="41"/>
      <c r="J13" s="33"/>
      <c r="K13" s="47" t="s">
        <v>210</v>
      </c>
    </row>
    <row r="14" spans="1:11" ht="30" customHeight="1" thickBot="1" x14ac:dyDescent="0.3">
      <c r="A14" s="424"/>
      <c r="B14" s="28" t="s">
        <v>211</v>
      </c>
      <c r="C14" s="425"/>
      <c r="D14" s="426"/>
      <c r="E14" s="427"/>
      <c r="F14" s="427"/>
      <c r="G14" s="427"/>
      <c r="H14" s="41"/>
      <c r="I14" s="41"/>
      <c r="J14" s="43"/>
      <c r="K14" s="47"/>
    </row>
    <row r="15" spans="1:11" ht="30" customHeight="1" thickBot="1" x14ac:dyDescent="0.3">
      <c r="A15" s="424"/>
      <c r="B15" s="27">
        <v>4</v>
      </c>
      <c r="C15" s="440"/>
      <c r="D15" s="426"/>
      <c r="E15" s="426"/>
      <c r="F15" s="441"/>
      <c r="G15" s="427"/>
      <c r="H15" s="41"/>
      <c r="I15" s="41"/>
      <c r="J15" s="34"/>
      <c r="K15" s="47" t="s">
        <v>212</v>
      </c>
    </row>
    <row r="16" spans="1:11" ht="30" customHeight="1" thickBot="1" x14ac:dyDescent="0.3">
      <c r="A16" s="424"/>
      <c r="B16" s="28" t="s">
        <v>213</v>
      </c>
      <c r="C16" s="440"/>
      <c r="D16" s="426"/>
      <c r="E16" s="426"/>
      <c r="F16" s="442"/>
      <c r="G16" s="427"/>
      <c r="H16" s="41"/>
      <c r="I16" s="41"/>
      <c r="J16" s="32"/>
      <c r="K16" s="47"/>
    </row>
    <row r="17" spans="1:11" ht="30" customHeight="1" thickBot="1" x14ac:dyDescent="0.3">
      <c r="A17" s="424"/>
      <c r="B17" s="27">
        <v>3</v>
      </c>
      <c r="C17" s="444"/>
      <c r="D17" s="445"/>
      <c r="E17" s="446"/>
      <c r="F17" s="441"/>
      <c r="G17" s="427"/>
      <c r="H17" s="41"/>
      <c r="I17" s="41"/>
      <c r="J17" s="35"/>
      <c r="K17" s="47" t="s">
        <v>214</v>
      </c>
    </row>
    <row r="18" spans="1:11" ht="30" customHeight="1" thickBot="1" x14ac:dyDescent="0.3">
      <c r="A18" s="424"/>
      <c r="B18" s="28" t="s">
        <v>215</v>
      </c>
      <c r="C18" s="444"/>
      <c r="D18" s="445"/>
      <c r="E18" s="447"/>
      <c r="F18" s="442"/>
      <c r="G18" s="427"/>
      <c r="H18" s="41"/>
      <c r="I18" s="41"/>
      <c r="J18" s="32"/>
      <c r="K18" s="47"/>
    </row>
    <row r="19" spans="1:11" ht="30" customHeight="1" thickBot="1" x14ac:dyDescent="0.3">
      <c r="A19" s="424"/>
      <c r="B19" s="27">
        <v>2</v>
      </c>
      <c r="C19" s="444"/>
      <c r="D19" s="448"/>
      <c r="E19" s="449"/>
      <c r="F19" s="451" t="s">
        <v>226</v>
      </c>
      <c r="G19" s="427"/>
      <c r="H19" s="41"/>
      <c r="I19" s="41"/>
      <c r="J19" s="36"/>
      <c r="K19" s="47" t="s">
        <v>216</v>
      </c>
    </row>
    <row r="20" spans="1:11" ht="30" customHeight="1" thickBot="1" x14ac:dyDescent="0.3">
      <c r="A20" s="424"/>
      <c r="B20" s="28" t="s">
        <v>366</v>
      </c>
      <c r="C20" s="444"/>
      <c r="D20" s="448"/>
      <c r="E20" s="450"/>
      <c r="F20" s="452"/>
      <c r="G20" s="427"/>
      <c r="H20" s="41"/>
      <c r="I20" s="41"/>
      <c r="J20" s="41"/>
      <c r="K20" s="42"/>
    </row>
    <row r="21" spans="1:11" ht="30" customHeight="1" thickBot="1" x14ac:dyDescent="0.3">
      <c r="A21" s="424"/>
      <c r="B21" s="27">
        <v>1</v>
      </c>
      <c r="C21" s="444"/>
      <c r="D21" s="448"/>
      <c r="E21" s="445"/>
      <c r="F21" s="456" t="s">
        <v>226</v>
      </c>
      <c r="G21" s="426"/>
      <c r="H21" s="41"/>
      <c r="I21" s="41"/>
      <c r="J21" s="41"/>
      <c r="K21" s="42"/>
    </row>
    <row r="22" spans="1:11" ht="30" customHeight="1" thickBot="1" x14ac:dyDescent="0.3">
      <c r="A22" s="424"/>
      <c r="B22" s="28" t="s">
        <v>217</v>
      </c>
      <c r="C22" s="453"/>
      <c r="D22" s="454"/>
      <c r="E22" s="455"/>
      <c r="F22" s="457"/>
      <c r="G22" s="458"/>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218</v>
      </c>
      <c r="D24" s="26" t="s">
        <v>219</v>
      </c>
      <c r="E24" s="26" t="s">
        <v>220</v>
      </c>
      <c r="F24" s="26" t="s">
        <v>221</v>
      </c>
      <c r="G24" s="26" t="s">
        <v>222</v>
      </c>
      <c r="H24" s="41"/>
      <c r="I24" s="41"/>
      <c r="J24" s="41"/>
      <c r="K24" s="42"/>
    </row>
    <row r="25" spans="1:11" x14ac:dyDescent="0.25">
      <c r="A25" s="40"/>
      <c r="B25" s="41"/>
      <c r="C25" s="443" t="s">
        <v>223</v>
      </c>
      <c r="D25" s="443"/>
      <c r="E25" s="443"/>
      <c r="F25" s="443"/>
      <c r="G25" s="443"/>
      <c r="H25" s="41"/>
      <c r="I25" s="41"/>
      <c r="J25" s="41"/>
      <c r="K25" s="42"/>
    </row>
    <row r="26" spans="1:11" x14ac:dyDescent="0.25">
      <c r="A26" s="40"/>
      <c r="B26" s="41"/>
      <c r="C26" s="443"/>
      <c r="D26" s="443"/>
      <c r="E26" s="443"/>
      <c r="F26" s="443"/>
      <c r="G26" s="443"/>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zoomScale="120" zoomScaleNormal="120" workbookViewId="0">
      <selection activeCell="B7" sqref="B7:K7"/>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38"/>
      <c r="B1" s="238"/>
      <c r="C1" s="232" t="s">
        <v>0</v>
      </c>
      <c r="D1" s="232"/>
      <c r="E1" s="232"/>
      <c r="F1" s="232"/>
      <c r="G1" s="282" t="s">
        <v>1</v>
      </c>
      <c r="H1" s="282"/>
      <c r="I1" s="282"/>
      <c r="J1" s="423"/>
      <c r="K1" s="423"/>
    </row>
    <row r="2" spans="1:11" ht="15" customHeight="1" x14ac:dyDescent="0.25">
      <c r="A2" s="238"/>
      <c r="B2" s="238"/>
      <c r="C2" s="232"/>
      <c r="D2" s="232"/>
      <c r="E2" s="232"/>
      <c r="F2" s="232"/>
      <c r="G2" s="282" t="s">
        <v>204</v>
      </c>
      <c r="H2" s="282"/>
      <c r="I2" s="282"/>
      <c r="J2" s="423"/>
      <c r="K2" s="423"/>
    </row>
    <row r="3" spans="1:11" ht="34.5" customHeight="1" x14ac:dyDescent="0.25">
      <c r="A3" s="238"/>
      <c r="B3" s="238"/>
      <c r="C3" s="232" t="s">
        <v>67</v>
      </c>
      <c r="D3" s="232"/>
      <c r="E3" s="232"/>
      <c r="F3" s="232"/>
      <c r="G3" s="282" t="s">
        <v>205</v>
      </c>
      <c r="H3" s="282"/>
      <c r="I3" s="282"/>
      <c r="J3" s="423"/>
      <c r="K3" s="423"/>
    </row>
    <row r="4" spans="1:11" ht="15.75" customHeight="1" x14ac:dyDescent="0.25">
      <c r="A4" s="238"/>
      <c r="B4" s="238"/>
      <c r="C4" s="232"/>
      <c r="D4" s="232"/>
      <c r="E4" s="232"/>
      <c r="F4" s="232"/>
      <c r="G4" s="282" t="s">
        <v>5</v>
      </c>
      <c r="H4" s="282"/>
      <c r="I4" s="282"/>
      <c r="J4" s="423"/>
      <c r="K4" s="423"/>
    </row>
    <row r="5" spans="1:11" ht="15.75" thickBot="1" x14ac:dyDescent="0.3"/>
    <row r="6" spans="1:11" ht="26.25" customHeight="1" x14ac:dyDescent="0.25">
      <c r="A6" s="428" t="s">
        <v>206</v>
      </c>
      <c r="B6" s="429"/>
      <c r="C6" s="429"/>
      <c r="D6" s="429"/>
      <c r="E6" s="429"/>
      <c r="F6" s="429"/>
      <c r="G6" s="429"/>
      <c r="H6" s="429"/>
      <c r="I6" s="429"/>
      <c r="J6" s="429"/>
      <c r="K6" s="430"/>
    </row>
    <row r="7" spans="1:11" ht="24" customHeight="1" x14ac:dyDescent="0.25">
      <c r="A7" s="22" t="s">
        <v>7</v>
      </c>
      <c r="B7" s="431" t="str">
        <f>+CONTEXTO!B7</f>
        <v xml:space="preserve">Gestión de Evaluación y  Seguimiento </v>
      </c>
      <c r="C7" s="431"/>
      <c r="D7" s="431"/>
      <c r="E7" s="431"/>
      <c r="F7" s="431"/>
      <c r="G7" s="431"/>
      <c r="H7" s="431"/>
      <c r="I7" s="431"/>
      <c r="J7" s="431"/>
      <c r="K7" s="432"/>
    </row>
    <row r="8" spans="1:11" ht="52.5" customHeight="1" x14ac:dyDescent="0.25">
      <c r="A8" s="21" t="s">
        <v>9</v>
      </c>
      <c r="B8" s="433" t="str">
        <f>+CONTEXTO!B8</f>
        <v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v>
      </c>
      <c r="C8" s="433"/>
      <c r="D8" s="433"/>
      <c r="E8" s="433"/>
      <c r="F8" s="433"/>
      <c r="G8" s="433"/>
      <c r="H8" s="433"/>
      <c r="I8" s="433"/>
      <c r="J8" s="433"/>
      <c r="K8" s="434"/>
    </row>
    <row r="9" spans="1:11" ht="29.25" customHeight="1" thickBot="1" x14ac:dyDescent="0.3">
      <c r="A9" s="31" t="s">
        <v>207</v>
      </c>
      <c r="B9" s="435" t="str">
        <f>+DESCRIPCION!A15</f>
        <v xml:space="preserve"> Desvío de los resultados  de la auditoría en beneficio propio o del auditado.</v>
      </c>
      <c r="C9" s="436"/>
      <c r="D9" s="436"/>
      <c r="E9" s="436"/>
      <c r="F9" s="436"/>
      <c r="G9" s="436"/>
      <c r="H9" s="436"/>
      <c r="I9" s="436"/>
      <c r="J9" s="436"/>
      <c r="K9" s="437"/>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38" t="s">
        <v>208</v>
      </c>
      <c r="K11" s="439"/>
    </row>
    <row r="12" spans="1:11" ht="15.75" thickBot="1" x14ac:dyDescent="0.3">
      <c r="A12" s="40"/>
      <c r="B12" s="42"/>
      <c r="C12" s="41"/>
      <c r="D12" s="41"/>
      <c r="E12" s="41"/>
      <c r="F12" s="41"/>
      <c r="G12" s="41"/>
      <c r="H12" s="41"/>
      <c r="I12" s="41"/>
      <c r="J12" s="43"/>
      <c r="K12" s="44"/>
    </row>
    <row r="13" spans="1:11" ht="30" customHeight="1" thickBot="1" x14ac:dyDescent="0.3">
      <c r="A13" s="424" t="s">
        <v>209</v>
      </c>
      <c r="B13" s="27">
        <v>5</v>
      </c>
      <c r="C13" s="425"/>
      <c r="D13" s="426"/>
      <c r="E13" s="427"/>
      <c r="F13" s="427"/>
      <c r="G13" s="427"/>
      <c r="H13" s="41"/>
      <c r="I13" s="41"/>
      <c r="J13" s="33"/>
      <c r="K13" s="47" t="s">
        <v>210</v>
      </c>
    </row>
    <row r="14" spans="1:11" ht="30" customHeight="1" thickBot="1" x14ac:dyDescent="0.3">
      <c r="A14" s="424"/>
      <c r="B14" s="28" t="s">
        <v>211</v>
      </c>
      <c r="C14" s="425"/>
      <c r="D14" s="426"/>
      <c r="E14" s="427"/>
      <c r="F14" s="427"/>
      <c r="G14" s="427"/>
      <c r="H14" s="41"/>
      <c r="I14" s="41"/>
      <c r="J14" s="43"/>
      <c r="K14" s="47"/>
    </row>
    <row r="15" spans="1:11" ht="30" customHeight="1" thickBot="1" x14ac:dyDescent="0.3">
      <c r="A15" s="424"/>
      <c r="B15" s="27">
        <v>4</v>
      </c>
      <c r="C15" s="440"/>
      <c r="D15" s="426"/>
      <c r="E15" s="426"/>
      <c r="F15" s="441"/>
      <c r="G15" s="427"/>
      <c r="H15" s="41"/>
      <c r="I15" s="41"/>
      <c r="J15" s="34"/>
      <c r="K15" s="47" t="s">
        <v>212</v>
      </c>
    </row>
    <row r="16" spans="1:11" ht="30" customHeight="1" thickBot="1" x14ac:dyDescent="0.3">
      <c r="A16" s="424"/>
      <c r="B16" s="28" t="s">
        <v>213</v>
      </c>
      <c r="C16" s="440"/>
      <c r="D16" s="426"/>
      <c r="E16" s="426"/>
      <c r="F16" s="442"/>
      <c r="G16" s="427"/>
      <c r="H16" s="41"/>
      <c r="I16" s="41"/>
      <c r="J16" s="32"/>
      <c r="K16" s="47"/>
    </row>
    <row r="17" spans="1:11" ht="30" customHeight="1" thickBot="1" x14ac:dyDescent="0.3">
      <c r="A17" s="424"/>
      <c r="B17" s="27">
        <v>3</v>
      </c>
      <c r="C17" s="444"/>
      <c r="D17" s="445"/>
      <c r="E17" s="446"/>
      <c r="F17" s="441"/>
      <c r="G17" s="427"/>
      <c r="H17" s="41"/>
      <c r="I17" s="41"/>
      <c r="J17" s="35"/>
      <c r="K17" s="47" t="s">
        <v>214</v>
      </c>
    </row>
    <row r="18" spans="1:11" ht="30" customHeight="1" thickBot="1" x14ac:dyDescent="0.3">
      <c r="A18" s="424"/>
      <c r="B18" s="28" t="s">
        <v>215</v>
      </c>
      <c r="C18" s="444"/>
      <c r="D18" s="445"/>
      <c r="E18" s="447"/>
      <c r="F18" s="442"/>
      <c r="G18" s="427"/>
      <c r="H18" s="41"/>
      <c r="I18" s="41"/>
      <c r="J18" s="32"/>
      <c r="K18" s="47"/>
    </row>
    <row r="19" spans="1:11" ht="30" customHeight="1" thickBot="1" x14ac:dyDescent="0.3">
      <c r="A19" s="424"/>
      <c r="B19" s="27">
        <v>2</v>
      </c>
      <c r="C19" s="444"/>
      <c r="D19" s="448"/>
      <c r="E19" s="449"/>
      <c r="F19" s="451" t="s">
        <v>384</v>
      </c>
      <c r="G19" s="427"/>
      <c r="H19" s="41"/>
      <c r="I19" s="41"/>
      <c r="J19" s="36"/>
      <c r="K19" s="47" t="s">
        <v>216</v>
      </c>
    </row>
    <row r="20" spans="1:11" ht="30" customHeight="1" thickBot="1" x14ac:dyDescent="0.3">
      <c r="A20" s="424"/>
      <c r="B20" s="28" t="s">
        <v>366</v>
      </c>
      <c r="C20" s="444"/>
      <c r="D20" s="448"/>
      <c r="E20" s="450"/>
      <c r="F20" s="452"/>
      <c r="G20" s="427"/>
      <c r="H20" s="41"/>
      <c r="I20" s="41"/>
      <c r="J20" s="41"/>
      <c r="K20" s="42"/>
    </row>
    <row r="21" spans="1:11" ht="30" customHeight="1" thickBot="1" x14ac:dyDescent="0.3">
      <c r="A21" s="424"/>
      <c r="B21" s="27">
        <v>1</v>
      </c>
      <c r="C21" s="444"/>
      <c r="D21" s="448"/>
      <c r="E21" s="445"/>
      <c r="F21" s="426"/>
      <c r="G21" s="426"/>
      <c r="H21" s="41"/>
      <c r="I21" s="41"/>
      <c r="J21" s="41"/>
      <c r="K21" s="42"/>
    </row>
    <row r="22" spans="1:11" ht="30" customHeight="1" thickBot="1" x14ac:dyDescent="0.3">
      <c r="A22" s="424"/>
      <c r="B22" s="28" t="s">
        <v>217</v>
      </c>
      <c r="C22" s="453"/>
      <c r="D22" s="454"/>
      <c r="E22" s="455"/>
      <c r="F22" s="458"/>
      <c r="G22" s="458"/>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218</v>
      </c>
      <c r="D24" s="26" t="s">
        <v>219</v>
      </c>
      <c r="E24" s="26" t="s">
        <v>220</v>
      </c>
      <c r="F24" s="26" t="s">
        <v>221</v>
      </c>
      <c r="G24" s="26" t="s">
        <v>222</v>
      </c>
      <c r="H24" s="41"/>
      <c r="I24" s="41"/>
      <c r="J24" s="41"/>
      <c r="K24" s="42"/>
    </row>
    <row r="25" spans="1:11" x14ac:dyDescent="0.25">
      <c r="A25" s="40"/>
      <c r="B25" s="41"/>
      <c r="C25" s="443" t="s">
        <v>223</v>
      </c>
      <c r="D25" s="443"/>
      <c r="E25" s="443"/>
      <c r="F25" s="443"/>
      <c r="G25" s="443"/>
      <c r="H25" s="41"/>
      <c r="I25" s="41"/>
      <c r="J25" s="41"/>
      <c r="K25" s="42"/>
    </row>
    <row r="26" spans="1:11" x14ac:dyDescent="0.25">
      <c r="A26" s="40"/>
      <c r="B26" s="41"/>
      <c r="C26" s="443"/>
      <c r="D26" s="443"/>
      <c r="E26" s="443"/>
      <c r="F26" s="443"/>
      <c r="G26" s="443"/>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2578125" defaultRowHeight="15" x14ac:dyDescent="0.25"/>
  <cols>
    <col min="1" max="1" width="37.5703125" customWidth="1"/>
    <col min="2" max="2" width="72.28515625" customWidth="1"/>
    <col min="3" max="3" width="59.85546875" style="55" customWidth="1"/>
  </cols>
  <sheetData>
    <row r="1" spans="1:1" x14ac:dyDescent="0.25">
      <c r="A1" s="75" t="s">
        <v>225</v>
      </c>
    </row>
    <row r="2" spans="1:1" x14ac:dyDescent="0.25">
      <c r="A2" s="8"/>
    </row>
    <row r="3" spans="1:1" x14ac:dyDescent="0.25">
      <c r="A3" s="8" t="s">
        <v>226</v>
      </c>
    </row>
    <row r="4" spans="1:1" x14ac:dyDescent="0.25">
      <c r="A4" s="8" t="s">
        <v>227</v>
      </c>
    </row>
    <row r="6" spans="1:1" x14ac:dyDescent="0.25">
      <c r="A6" s="75" t="s">
        <v>228</v>
      </c>
    </row>
    <row r="7" spans="1:1" x14ac:dyDescent="0.25">
      <c r="A7" t="s">
        <v>163</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9" spans="1:3" x14ac:dyDescent="0.25">
      <c r="A19" s="75" t="s">
        <v>223</v>
      </c>
    </row>
    <row r="20" spans="1:3" x14ac:dyDescent="0.25">
      <c r="A20" t="s">
        <v>177</v>
      </c>
    </row>
    <row r="21" spans="1:3" x14ac:dyDescent="0.25">
      <c r="A21" t="s">
        <v>238</v>
      </c>
    </row>
    <row r="22" spans="1:3" x14ac:dyDescent="0.25">
      <c r="A22" t="s">
        <v>239</v>
      </c>
    </row>
    <row r="23" spans="1:3" x14ac:dyDescent="0.25">
      <c r="A23" t="s">
        <v>240</v>
      </c>
    </row>
    <row r="24" spans="1:3" x14ac:dyDescent="0.25">
      <c r="A24" t="s">
        <v>241</v>
      </c>
    </row>
    <row r="25" spans="1:3" x14ac:dyDescent="0.25">
      <c r="A25" t="s">
        <v>242</v>
      </c>
    </row>
    <row r="28" spans="1:3" ht="141" customHeight="1" x14ac:dyDescent="0.25">
      <c r="A28" s="107" t="s">
        <v>243</v>
      </c>
      <c r="B28" s="109" t="s">
        <v>244</v>
      </c>
      <c r="C28" s="109" t="s">
        <v>245</v>
      </c>
    </row>
    <row r="29" spans="1:3" ht="144" customHeight="1" x14ac:dyDescent="0.25">
      <c r="A29" t="s">
        <v>246</v>
      </c>
      <c r="B29" s="79" t="s">
        <v>247</v>
      </c>
      <c r="C29" s="108" t="s">
        <v>248</v>
      </c>
    </row>
    <row r="30" spans="1:3" ht="135" x14ac:dyDescent="0.25">
      <c r="A30" s="101" t="s">
        <v>249</v>
      </c>
      <c r="B30" s="74" t="s">
        <v>250</v>
      </c>
      <c r="C30" s="108" t="s">
        <v>251</v>
      </c>
    </row>
    <row r="31" spans="1:3" ht="102.75" x14ac:dyDescent="0.25">
      <c r="A31" t="s">
        <v>252</v>
      </c>
      <c r="B31" s="74" t="s">
        <v>253</v>
      </c>
      <c r="C31" s="108" t="s">
        <v>254</v>
      </c>
    </row>
    <row r="32" spans="1:3" ht="102.75" x14ac:dyDescent="0.25">
      <c r="A32" t="s">
        <v>255</v>
      </c>
      <c r="B32" s="74" t="s">
        <v>256</v>
      </c>
      <c r="C32" s="108" t="s">
        <v>257</v>
      </c>
    </row>
    <row r="34" spans="1:3" x14ac:dyDescent="0.25">
      <c r="A34" t="s">
        <v>258</v>
      </c>
      <c r="C34" s="113" t="s">
        <v>259</v>
      </c>
    </row>
    <row r="35" spans="1:3" x14ac:dyDescent="0.25">
      <c r="A35">
        <v>1</v>
      </c>
      <c r="B35">
        <f>IF(' IMPACTO RIESGOS CORRUPCION'!D11="X",1,0)</f>
        <v>1</v>
      </c>
    </row>
    <row r="36" spans="1:3" x14ac:dyDescent="0.25">
      <c r="A36">
        <v>2</v>
      </c>
      <c r="B36">
        <f>IF(' IMPACTO RIESGOS CORRUPCION'!D12="X",1,0)</f>
        <v>1</v>
      </c>
      <c r="C36" s="55" t="s">
        <v>226</v>
      </c>
    </row>
    <row r="37" spans="1:3" x14ac:dyDescent="0.25">
      <c r="A37">
        <v>3</v>
      </c>
      <c r="B37">
        <f>IF(' IMPACTO RIESGOS CORRUPCION'!D13="X",1,0)</f>
        <v>1</v>
      </c>
    </row>
    <row r="38" spans="1:3" x14ac:dyDescent="0.25">
      <c r="A38">
        <v>4</v>
      </c>
      <c r="B38">
        <f>IF(' IMPACTO RIESGOS CORRUPCION'!D14="X",1,0)</f>
        <v>1</v>
      </c>
    </row>
    <row r="39" spans="1:3" x14ac:dyDescent="0.25">
      <c r="A39">
        <v>5</v>
      </c>
      <c r="B39">
        <f>IF(' IMPACTO RIESGOS CORRUPCION'!D15="X",1,0)</f>
        <v>1</v>
      </c>
    </row>
    <row r="40" spans="1:3" x14ac:dyDescent="0.25">
      <c r="A40">
        <v>6</v>
      </c>
      <c r="B40">
        <f>IF(' IMPACTO RIESGOS CORRUPCION'!D16="X",1,0)</f>
        <v>0</v>
      </c>
    </row>
    <row r="41" spans="1:3" x14ac:dyDescent="0.25">
      <c r="A41">
        <v>7</v>
      </c>
      <c r="B41">
        <f>IF(' IMPACTO RIESGOS CORRUPCION'!D17="X",1,0)</f>
        <v>0</v>
      </c>
    </row>
    <row r="42" spans="1:3" x14ac:dyDescent="0.25">
      <c r="A42">
        <v>8</v>
      </c>
      <c r="B42">
        <f>IF(' IMPACTO RIESGOS CORRUPCION'!D18="X",1,0)</f>
        <v>0</v>
      </c>
    </row>
    <row r="43" spans="1:3" x14ac:dyDescent="0.25">
      <c r="A43">
        <v>9</v>
      </c>
      <c r="B43">
        <f>IF(' IMPACTO RIESGOS CORRUPCION'!D19="X",1,0)</f>
        <v>1</v>
      </c>
    </row>
    <row r="44" spans="1:3" x14ac:dyDescent="0.25">
      <c r="A44">
        <v>10</v>
      </c>
      <c r="B44">
        <f>IF(' IMPACTO RIESGOS CORRUPCION'!D20="X",1,0)</f>
        <v>1</v>
      </c>
    </row>
    <row r="45" spans="1:3" x14ac:dyDescent="0.25">
      <c r="A45">
        <v>11</v>
      </c>
      <c r="B45">
        <f>IF(' IMPACTO RIESGOS CORRUPCION'!D21="X",1,0)</f>
        <v>1</v>
      </c>
    </row>
    <row r="46" spans="1:3" x14ac:dyDescent="0.25">
      <c r="A46">
        <v>12</v>
      </c>
      <c r="B46">
        <f>IF(' IMPACTO RIESGOS CORRUPCION'!D22="X",1,0)</f>
        <v>1</v>
      </c>
    </row>
    <row r="47" spans="1:3" x14ac:dyDescent="0.25">
      <c r="A47">
        <v>13</v>
      </c>
      <c r="B47">
        <f>IF(' IMPACTO RIESGOS CORRUPCION'!D23="X",1,0)</f>
        <v>0</v>
      </c>
    </row>
    <row r="48" spans="1:3" x14ac:dyDescent="0.25">
      <c r="A48">
        <v>14</v>
      </c>
      <c r="B48">
        <f>IF(' IMPACTO RIESGOS CORRUPCION'!D24="X",1,0)</f>
        <v>1</v>
      </c>
    </row>
    <row r="49" spans="1:2" x14ac:dyDescent="0.25">
      <c r="A49">
        <v>15</v>
      </c>
      <c r="B49">
        <f>IF(' IMPACTO RIESGOS CORRUPCION'!D25="X",1,0)</f>
        <v>1</v>
      </c>
    </row>
    <row r="50" spans="1:2" x14ac:dyDescent="0.25">
      <c r="A50">
        <v>16</v>
      </c>
      <c r="B50">
        <f>IF(' IMPACTO RIESGOS CORRUPCION'!D26="X",1,0)</f>
        <v>0</v>
      </c>
    </row>
    <row r="51" spans="1:2" x14ac:dyDescent="0.25">
      <c r="A51">
        <v>17</v>
      </c>
      <c r="B51">
        <f>IF(' IMPACTO RIESGOS CORRUPCION'!D27="X",1,0)</f>
        <v>0</v>
      </c>
    </row>
    <row r="52" spans="1:2" x14ac:dyDescent="0.25">
      <c r="A52">
        <v>18</v>
      </c>
      <c r="B52">
        <f>IF(' IMPACTO RIESGOS CORRUPCION'!D28="X",1,0)</f>
        <v>0</v>
      </c>
    </row>
    <row r="53" spans="1:2" x14ac:dyDescent="0.25">
      <c r="A53">
        <v>19</v>
      </c>
      <c r="B53">
        <f>IF(' IMPACTO RIESGOS CORRUPCION'!D29="X",1,0)</f>
        <v>0</v>
      </c>
    </row>
    <row r="54" spans="1:2" x14ac:dyDescent="0.25">
      <c r="A54" t="s">
        <v>260</v>
      </c>
      <c r="B54">
        <f>SUM(B35:B53)</f>
        <v>11</v>
      </c>
    </row>
    <row r="57" spans="1:2" x14ac:dyDescent="0.25">
      <c r="A57" t="s">
        <v>261</v>
      </c>
    </row>
    <row r="58" spans="1:2" x14ac:dyDescent="0.25">
      <c r="A58">
        <v>1</v>
      </c>
      <c r="B58">
        <f>IF(' IMPACTO RIESGOS CORRUPCION'!D34="X",1,0)</f>
        <v>0</v>
      </c>
    </row>
    <row r="59" spans="1:2" x14ac:dyDescent="0.25">
      <c r="A59">
        <v>2</v>
      </c>
      <c r="B59">
        <f>IF(' IMPACTO RIESGOS CORRUPCION'!D35="X",1,0)</f>
        <v>0</v>
      </c>
    </row>
    <row r="60" spans="1:2" x14ac:dyDescent="0.25">
      <c r="A60">
        <v>3</v>
      </c>
      <c r="B60">
        <f>IF(' IMPACTO RIESGOS CORRUPCION'!D36="X",1,0)</f>
        <v>0</v>
      </c>
    </row>
    <row r="61" spans="1:2" x14ac:dyDescent="0.25">
      <c r="A61">
        <v>4</v>
      </c>
      <c r="B61">
        <f>IF(' IMPACTO RIESGOS CORRUPCION'!D37="X",1,0)</f>
        <v>0</v>
      </c>
    </row>
    <row r="62" spans="1:2" x14ac:dyDescent="0.25">
      <c r="A62">
        <v>5</v>
      </c>
      <c r="B62">
        <f>IF(' IMPACTO RIESGOS CORRUPCION'!D38="X",1,0)</f>
        <v>0</v>
      </c>
    </row>
    <row r="63" spans="1:2" x14ac:dyDescent="0.25">
      <c r="A63">
        <v>6</v>
      </c>
      <c r="B63">
        <f>IF(' IMPACTO RIESGOS CORRUPCION'!D39="X",1,0)</f>
        <v>0</v>
      </c>
    </row>
    <row r="64" spans="1:2" x14ac:dyDescent="0.25">
      <c r="A64">
        <v>7</v>
      </c>
      <c r="B64">
        <f>IF(' IMPACTO RIESGOS CORRUPCION'!D40="X",1,0)</f>
        <v>0</v>
      </c>
    </row>
    <row r="65" spans="1:2" x14ac:dyDescent="0.25">
      <c r="A65">
        <v>8</v>
      </c>
      <c r="B65">
        <f>IF(' IMPACTO RIESGOS CORRUPCION'!D41="X",1,0)</f>
        <v>0</v>
      </c>
    </row>
    <row r="66" spans="1:2" x14ac:dyDescent="0.25">
      <c r="A66">
        <v>9</v>
      </c>
      <c r="B66">
        <f>IF(' IMPACTO RIESGOS CORRUPCION'!D42="X",1,0)</f>
        <v>0</v>
      </c>
    </row>
    <row r="67" spans="1:2" x14ac:dyDescent="0.25">
      <c r="A67">
        <v>10</v>
      </c>
      <c r="B67">
        <f>IF(' IMPACTO RIESGOS CORRUPCION'!D43="X",1,0)</f>
        <v>0</v>
      </c>
    </row>
    <row r="68" spans="1:2" x14ac:dyDescent="0.25">
      <c r="A68">
        <v>11</v>
      </c>
      <c r="B68">
        <f>IF(' IMPACTO RIESGOS CORRUPCION'!D44="X",1,0)</f>
        <v>0</v>
      </c>
    </row>
    <row r="69" spans="1:2" x14ac:dyDescent="0.25">
      <c r="A69">
        <v>12</v>
      </c>
      <c r="B69">
        <f>IF(' IMPACTO RIESGOS CORRUPCION'!D45="X",1,0)</f>
        <v>0</v>
      </c>
    </row>
    <row r="70" spans="1:2" x14ac:dyDescent="0.25">
      <c r="A70">
        <v>13</v>
      </c>
      <c r="B70">
        <f>IF(' IMPACTO RIESGOS CORRUPCION'!D46="X",1,0)</f>
        <v>0</v>
      </c>
    </row>
    <row r="71" spans="1:2" x14ac:dyDescent="0.25">
      <c r="A71">
        <v>14</v>
      </c>
      <c r="B71">
        <f>IF(' IMPACTO RIESGOS CORRUPCION'!D47="X",1,0)</f>
        <v>0</v>
      </c>
    </row>
    <row r="72" spans="1:2" x14ac:dyDescent="0.25">
      <c r="A72">
        <v>15</v>
      </c>
      <c r="B72">
        <f>IF(' IMPACTO RIESGOS CORRUPCION'!D48="X",1,0)</f>
        <v>0</v>
      </c>
    </row>
    <row r="73" spans="1:2" x14ac:dyDescent="0.25">
      <c r="A73">
        <v>16</v>
      </c>
      <c r="B73">
        <f>IF(' IMPACTO RIESGOS CORRUPCION'!D49="X",1,0)</f>
        <v>0</v>
      </c>
    </row>
    <row r="74" spans="1:2" x14ac:dyDescent="0.25">
      <c r="A74">
        <v>17</v>
      </c>
      <c r="B74">
        <f>IF(' IMPACTO RIESGOS CORRUPCION'!D50="X",1,0)</f>
        <v>0</v>
      </c>
    </row>
    <row r="75" spans="1:2" x14ac:dyDescent="0.25">
      <c r="A75">
        <v>18</v>
      </c>
      <c r="B75">
        <f>IF(' IMPACTO RIESGOS CORRUPCION'!D51="X",1,0)</f>
        <v>0</v>
      </c>
    </row>
    <row r="76" spans="1:2" x14ac:dyDescent="0.25">
      <c r="A76">
        <v>19</v>
      </c>
      <c r="B76">
        <f>IF(' IMPACTO RIESGOS CORRUPCION'!D52="X",1,0)</f>
        <v>0</v>
      </c>
    </row>
    <row r="77" spans="1:2" x14ac:dyDescent="0.25">
      <c r="A77" t="s">
        <v>260</v>
      </c>
      <c r="B77">
        <f>SUM(B58:B76)</f>
        <v>0</v>
      </c>
    </row>
    <row r="80" spans="1:2" x14ac:dyDescent="0.25">
      <c r="A80" t="s">
        <v>262</v>
      </c>
    </row>
    <row r="81" spans="1:2" x14ac:dyDescent="0.25">
      <c r="A81">
        <v>1</v>
      </c>
      <c r="B81">
        <f>IF(' IMPACTO RIESGOS CORRUPCION'!D57="X",1,0)</f>
        <v>0</v>
      </c>
    </row>
    <row r="82" spans="1:2" x14ac:dyDescent="0.25">
      <c r="A82">
        <v>2</v>
      </c>
      <c r="B82">
        <f>IF(' IMPACTO RIESGOS CORRUPCION'!D58="X",1,0)</f>
        <v>0</v>
      </c>
    </row>
    <row r="83" spans="1:2" x14ac:dyDescent="0.25">
      <c r="A83">
        <v>3</v>
      </c>
      <c r="B83">
        <f>IF(' IMPACTO RIESGOS CORRUPCION'!D59="X",1,0)</f>
        <v>0</v>
      </c>
    </row>
    <row r="84" spans="1:2" x14ac:dyDescent="0.25">
      <c r="A84">
        <v>4</v>
      </c>
      <c r="B84">
        <f>IF(' IMPACTO RIESGOS CORRUPCION'!D60="X",1,0)</f>
        <v>0</v>
      </c>
    </row>
    <row r="85" spans="1:2" x14ac:dyDescent="0.25">
      <c r="A85">
        <v>5</v>
      </c>
      <c r="B85">
        <f>IF(' IMPACTO RIESGOS CORRUPCION'!D61="X",1,0)</f>
        <v>0</v>
      </c>
    </row>
    <row r="86" spans="1:2" x14ac:dyDescent="0.25">
      <c r="A86">
        <v>6</v>
      </c>
      <c r="B86">
        <f>IF(' IMPACTO RIESGOS CORRUPCION'!D62="X",1,0)</f>
        <v>0</v>
      </c>
    </row>
    <row r="87" spans="1:2" x14ac:dyDescent="0.25">
      <c r="A87">
        <v>7</v>
      </c>
      <c r="B87">
        <f>IF(' IMPACTO RIESGOS CORRUPCION'!D63="X",1,0)</f>
        <v>0</v>
      </c>
    </row>
    <row r="88" spans="1:2" x14ac:dyDescent="0.25">
      <c r="A88">
        <v>8</v>
      </c>
      <c r="B88">
        <f>IF(' IMPACTO RIESGOS CORRUPCION'!D64="X",1,0)</f>
        <v>0</v>
      </c>
    </row>
    <row r="89" spans="1:2" x14ac:dyDescent="0.25">
      <c r="A89">
        <v>9</v>
      </c>
      <c r="B89">
        <f>IF(' IMPACTO RIESGOS CORRUPCION'!D65="X",1,0)</f>
        <v>0</v>
      </c>
    </row>
    <row r="90" spans="1:2" x14ac:dyDescent="0.25">
      <c r="A90">
        <v>10</v>
      </c>
      <c r="B90">
        <f>IF(' IMPACTO RIESGOS CORRUPCION'!D66="X",1,0)</f>
        <v>0</v>
      </c>
    </row>
    <row r="91" spans="1:2" x14ac:dyDescent="0.25">
      <c r="A91">
        <v>11</v>
      </c>
      <c r="B91">
        <f>IF(' IMPACTO RIESGOS CORRUPCION'!D67="X",1,0)</f>
        <v>0</v>
      </c>
    </row>
    <row r="92" spans="1:2" x14ac:dyDescent="0.25">
      <c r="A92">
        <v>12</v>
      </c>
      <c r="B92">
        <f>IF(' IMPACTO RIESGOS CORRUPCION'!D68="X",1,0)</f>
        <v>0</v>
      </c>
    </row>
    <row r="93" spans="1:2" x14ac:dyDescent="0.25">
      <c r="A93">
        <v>13</v>
      </c>
      <c r="B93">
        <f>IF(' IMPACTO RIESGOS CORRUPCION'!D69="X",1,0)</f>
        <v>0</v>
      </c>
    </row>
    <row r="94" spans="1:2" x14ac:dyDescent="0.25">
      <c r="A94">
        <v>14</v>
      </c>
      <c r="B94">
        <f>IF(' IMPACTO RIESGOS CORRUPCION'!D70="X",1,0)</f>
        <v>0</v>
      </c>
    </row>
    <row r="95" spans="1:2" x14ac:dyDescent="0.25">
      <c r="A95">
        <v>15</v>
      </c>
      <c r="B95">
        <f>IF(' IMPACTO RIESGOS CORRUPCION'!D71="X",1,0)</f>
        <v>0</v>
      </c>
    </row>
    <row r="96" spans="1:2" x14ac:dyDescent="0.25">
      <c r="A96">
        <v>16</v>
      </c>
      <c r="B96">
        <f>IF(' IMPACTO RIESGOS CORRUPCION'!D72="X",1,0)</f>
        <v>0</v>
      </c>
    </row>
    <row r="97" spans="1:2" x14ac:dyDescent="0.25">
      <c r="A97">
        <v>17</v>
      </c>
      <c r="B97">
        <f>IF(' IMPACTO RIESGOS CORRUPCION'!D73="X",1,0)</f>
        <v>0</v>
      </c>
    </row>
    <row r="98" spans="1:2" x14ac:dyDescent="0.25">
      <c r="A98">
        <v>18</v>
      </c>
      <c r="B98">
        <f>IF(' IMPACTO RIESGOS CORRUPCION'!D74="X",1,0)</f>
        <v>0</v>
      </c>
    </row>
    <row r="99" spans="1:2" x14ac:dyDescent="0.25">
      <c r="A99">
        <v>19</v>
      </c>
      <c r="B99">
        <f>IF(' IMPACTO RIESGOS CORRUPCION'!D75="X",1,0)</f>
        <v>0</v>
      </c>
    </row>
    <row r="100" spans="1:2" x14ac:dyDescent="0.25">
      <c r="A100" t="s">
        <v>260</v>
      </c>
      <c r="B100">
        <f>SUM(B81:B99)</f>
        <v>0</v>
      </c>
    </row>
    <row r="103" spans="1:2" x14ac:dyDescent="0.25">
      <c r="A103" t="s">
        <v>263</v>
      </c>
    </row>
    <row r="104" spans="1:2" x14ac:dyDescent="0.25">
      <c r="A104">
        <v>1</v>
      </c>
      <c r="B104">
        <f>IF(' IMPACTO RIESGOS CORRUPCION'!D80="X",1,0)</f>
        <v>0</v>
      </c>
    </row>
    <row r="105" spans="1:2" x14ac:dyDescent="0.25">
      <c r="A105">
        <v>2</v>
      </c>
      <c r="B105">
        <f>IF(' IMPACTO RIESGOS CORRUPCION'!D81="X",1,0)</f>
        <v>0</v>
      </c>
    </row>
    <row r="106" spans="1:2" x14ac:dyDescent="0.25">
      <c r="A106">
        <v>3</v>
      </c>
      <c r="B106">
        <f>IF(' IMPACTO RIESGOS CORRUPCION'!D82="X",1,0)</f>
        <v>0</v>
      </c>
    </row>
    <row r="107" spans="1:2" x14ac:dyDescent="0.25">
      <c r="A107">
        <v>4</v>
      </c>
      <c r="B107">
        <f>IF(' IMPACTO RIESGOS CORRUPCION'!D83="X",1,0)</f>
        <v>0</v>
      </c>
    </row>
    <row r="108" spans="1:2" x14ac:dyDescent="0.25">
      <c r="A108">
        <v>5</v>
      </c>
      <c r="B108">
        <f>IF(' IMPACTO RIESGOS CORRUPCION'!D84="X",1,0)</f>
        <v>0</v>
      </c>
    </row>
    <row r="109" spans="1:2" x14ac:dyDescent="0.25">
      <c r="A109">
        <v>6</v>
      </c>
      <c r="B109">
        <f>IF(' IMPACTO RIESGOS CORRUPCION'!D85="X",1,0)</f>
        <v>0</v>
      </c>
    </row>
    <row r="110" spans="1:2" x14ac:dyDescent="0.25">
      <c r="A110">
        <v>7</v>
      </c>
      <c r="B110">
        <f>IF(' IMPACTO RIESGOS CORRUPCION'!D86="X",1,0)</f>
        <v>0</v>
      </c>
    </row>
    <row r="111" spans="1:2" x14ac:dyDescent="0.25">
      <c r="A111">
        <v>8</v>
      </c>
      <c r="B111">
        <f>IF(' IMPACTO RIESGOS CORRUPCION'!D87="X",1,0)</f>
        <v>0</v>
      </c>
    </row>
    <row r="112" spans="1:2" x14ac:dyDescent="0.25">
      <c r="A112">
        <v>9</v>
      </c>
      <c r="B112">
        <f>IF(' IMPACTO RIESGOS CORRUPCION'!D88="X",1,0)</f>
        <v>0</v>
      </c>
    </row>
    <row r="113" spans="1:2" x14ac:dyDescent="0.25">
      <c r="A113">
        <v>10</v>
      </c>
      <c r="B113">
        <f>IF(' IMPACTO RIESGOS CORRUPCION'!D89="X",1,0)</f>
        <v>0</v>
      </c>
    </row>
    <row r="114" spans="1:2" x14ac:dyDescent="0.25">
      <c r="A114">
        <v>11</v>
      </c>
      <c r="B114">
        <f>IF(' IMPACTO RIESGOS CORRUPCION'!D90="X",1,0)</f>
        <v>0</v>
      </c>
    </row>
    <row r="115" spans="1:2" x14ac:dyDescent="0.25">
      <c r="A115">
        <v>12</v>
      </c>
      <c r="B115">
        <f>IF(' IMPACTO RIESGOS CORRUPCION'!D91="X",1,0)</f>
        <v>0</v>
      </c>
    </row>
    <row r="116" spans="1:2" x14ac:dyDescent="0.25">
      <c r="A116">
        <v>13</v>
      </c>
      <c r="B116">
        <f>IF(' IMPACTO RIESGOS CORRUPCION'!D92="X",1,0)</f>
        <v>0</v>
      </c>
    </row>
    <row r="117" spans="1:2" x14ac:dyDescent="0.25">
      <c r="A117">
        <v>14</v>
      </c>
      <c r="B117">
        <f>IF(' IMPACTO RIESGOS CORRUPCION'!D93="X",1,0)</f>
        <v>0</v>
      </c>
    </row>
    <row r="118" spans="1:2" x14ac:dyDescent="0.25">
      <c r="A118">
        <v>15</v>
      </c>
      <c r="B118">
        <f>IF(' IMPACTO RIESGOS CORRUPCION'!D94="X",1,0)</f>
        <v>0</v>
      </c>
    </row>
    <row r="119" spans="1:2" x14ac:dyDescent="0.25">
      <c r="A119">
        <v>16</v>
      </c>
      <c r="B119">
        <f>IF(' IMPACTO RIESGOS CORRUPCION'!D95="X",1,0)</f>
        <v>0</v>
      </c>
    </row>
    <row r="120" spans="1:2" x14ac:dyDescent="0.25">
      <c r="A120">
        <v>17</v>
      </c>
      <c r="B120">
        <f>IF(' IMPACTO RIESGOS CORRUPCION'!D96="X",1,0)</f>
        <v>0</v>
      </c>
    </row>
    <row r="121" spans="1:2" x14ac:dyDescent="0.25">
      <c r="A121">
        <v>18</v>
      </c>
      <c r="B121">
        <f>IF(' IMPACTO RIESGOS CORRUPCION'!D97="X",1,0)</f>
        <v>0</v>
      </c>
    </row>
    <row r="122" spans="1:2" x14ac:dyDescent="0.25">
      <c r="A122">
        <v>19</v>
      </c>
      <c r="B122">
        <f>IF(' IMPACTO RIESGOS CORRUPCION'!D98="X",1,0)</f>
        <v>0</v>
      </c>
    </row>
    <row r="123" spans="1:2" x14ac:dyDescent="0.25">
      <c r="A123" t="s">
        <v>260</v>
      </c>
      <c r="B123">
        <f>SUM(B104:B122)</f>
        <v>0</v>
      </c>
    </row>
    <row r="126" spans="1:2" x14ac:dyDescent="0.25">
      <c r="A126" t="s">
        <v>263</v>
      </c>
    </row>
    <row r="127" spans="1:2" x14ac:dyDescent="0.25">
      <c r="A127">
        <v>1</v>
      </c>
      <c r="B127">
        <f>IF(' IMPACTO RIESGOS CORRUPCION'!D103="X",1,0)</f>
        <v>0</v>
      </c>
    </row>
    <row r="128" spans="1:2" x14ac:dyDescent="0.25">
      <c r="A128">
        <v>2</v>
      </c>
      <c r="B128">
        <f>IF(' IMPACTO RIESGOS CORRUPCION'!D104="X",1,0)</f>
        <v>0</v>
      </c>
    </row>
    <row r="129" spans="1:2" x14ac:dyDescent="0.25">
      <c r="A129">
        <v>3</v>
      </c>
      <c r="B129">
        <f>IF(' IMPACTO RIESGOS CORRUPCION'!D105="X",1,0)</f>
        <v>0</v>
      </c>
    </row>
    <row r="130" spans="1:2" x14ac:dyDescent="0.25">
      <c r="A130">
        <v>4</v>
      </c>
      <c r="B130">
        <f>IF(' IMPACTO RIESGOS CORRUPCION'!D106="X",1,0)</f>
        <v>0</v>
      </c>
    </row>
    <row r="131" spans="1:2" x14ac:dyDescent="0.25">
      <c r="A131">
        <v>5</v>
      </c>
      <c r="B131">
        <f>IF(' IMPACTO RIESGOS CORRUPCION'!D107="X",1,0)</f>
        <v>0</v>
      </c>
    </row>
    <row r="132" spans="1:2" x14ac:dyDescent="0.25">
      <c r="A132">
        <v>6</v>
      </c>
      <c r="B132">
        <f>IF(' IMPACTO RIESGOS CORRUPCION'!D108="X",1,0)</f>
        <v>0</v>
      </c>
    </row>
    <row r="133" spans="1:2" x14ac:dyDescent="0.25">
      <c r="A133">
        <v>7</v>
      </c>
      <c r="B133">
        <f>IF(' IMPACTO RIESGOS CORRUPCION'!D109="X",1,0)</f>
        <v>0</v>
      </c>
    </row>
    <row r="134" spans="1:2" x14ac:dyDescent="0.25">
      <c r="A134">
        <v>8</v>
      </c>
      <c r="B134">
        <f>IF(' IMPACTO RIESGOS CORRUPCION'!D110="X",1,0)</f>
        <v>0</v>
      </c>
    </row>
    <row r="135" spans="1:2" x14ac:dyDescent="0.25">
      <c r="A135">
        <v>9</v>
      </c>
      <c r="B135">
        <f>IF(' IMPACTO RIESGOS CORRUPCION'!D111="X",1,0)</f>
        <v>0</v>
      </c>
    </row>
    <row r="136" spans="1:2" x14ac:dyDescent="0.25">
      <c r="A136">
        <v>10</v>
      </c>
      <c r="B136">
        <f>IF(' IMPACTO RIESGOS CORRUPCION'!D112="X",1,0)</f>
        <v>0</v>
      </c>
    </row>
    <row r="137" spans="1:2" x14ac:dyDescent="0.25">
      <c r="A137">
        <v>11</v>
      </c>
      <c r="B137">
        <f>IF(' IMPACTO RIESGOS CORRUPCION'!D113="X",1,0)</f>
        <v>0</v>
      </c>
    </row>
    <row r="138" spans="1:2" x14ac:dyDescent="0.25">
      <c r="A138">
        <v>12</v>
      </c>
      <c r="B138">
        <f>IF(' IMPACTO RIESGOS CORRUPCION'!D114="X",1,0)</f>
        <v>0</v>
      </c>
    </row>
    <row r="139" spans="1:2" x14ac:dyDescent="0.25">
      <c r="A139">
        <v>13</v>
      </c>
      <c r="B139">
        <f>IF(' IMPACTO RIESGOS CORRUPCION'!D115="X",1,0)</f>
        <v>0</v>
      </c>
    </row>
    <row r="140" spans="1:2" x14ac:dyDescent="0.25">
      <c r="A140">
        <v>14</v>
      </c>
      <c r="B140">
        <f>IF(' IMPACTO RIESGOS CORRUPCION'!D116="X",1,0)</f>
        <v>0</v>
      </c>
    </row>
    <row r="141" spans="1:2" x14ac:dyDescent="0.25">
      <c r="A141">
        <v>15</v>
      </c>
      <c r="B141">
        <f>IF(' IMPACTO RIESGOS CORRUPCION'!D117="X",1,0)</f>
        <v>0</v>
      </c>
    </row>
    <row r="142" spans="1:2" x14ac:dyDescent="0.25">
      <c r="A142">
        <v>16</v>
      </c>
      <c r="B142">
        <f>IF(' IMPACTO RIESGOS CORRUPCION'!D118="X",1,0)</f>
        <v>0</v>
      </c>
    </row>
    <row r="143" spans="1:2" x14ac:dyDescent="0.25">
      <c r="A143">
        <v>17</v>
      </c>
      <c r="B143">
        <f>IF(' IMPACTO RIESGOS CORRUPCION'!D119="X",1,0)</f>
        <v>0</v>
      </c>
    </row>
    <row r="144" spans="1:2" x14ac:dyDescent="0.25">
      <c r="A144">
        <v>18</v>
      </c>
      <c r="B144">
        <f>IF(' IMPACTO RIESGOS CORRUPCION'!D120="X",1,0)</f>
        <v>0</v>
      </c>
    </row>
    <row r="145" spans="1:2" x14ac:dyDescent="0.25">
      <c r="A145">
        <v>19</v>
      </c>
      <c r="B145">
        <f>IF(' IMPACTO RIESGOS CORRUPCION'!D121="X",1,0)</f>
        <v>0</v>
      </c>
    </row>
    <row r="146" spans="1:2" x14ac:dyDescent="0.25">
      <c r="A146" t="s">
        <v>260</v>
      </c>
      <c r="B146">
        <f>SUM(B127:B145)</f>
        <v>0</v>
      </c>
    </row>
    <row r="150" spans="1:2" x14ac:dyDescent="0.25">
      <c r="A150" t="s">
        <v>264</v>
      </c>
    </row>
    <row r="151" spans="1:2" x14ac:dyDescent="0.25">
      <c r="A151" s="93" t="s">
        <v>265</v>
      </c>
    </row>
    <row r="152" spans="1:2" x14ac:dyDescent="0.25">
      <c r="A152" t="s">
        <v>266</v>
      </c>
    </row>
    <row r="153" spans="1:2" x14ac:dyDescent="0.25">
      <c r="A153" t="s">
        <v>267</v>
      </c>
    </row>
    <row r="154" spans="1:2" x14ac:dyDescent="0.25">
      <c r="A154" t="s">
        <v>268</v>
      </c>
    </row>
    <row r="155" spans="1:2" x14ac:dyDescent="0.25">
      <c r="A155" t="s">
        <v>266</v>
      </c>
    </row>
    <row r="156" spans="1:2" x14ac:dyDescent="0.25">
      <c r="A156" t="s">
        <v>269</v>
      </c>
    </row>
    <row r="157" spans="1:2" x14ac:dyDescent="0.25">
      <c r="A157" t="s">
        <v>270</v>
      </c>
    </row>
    <row r="159" spans="1:2" x14ac:dyDescent="0.25">
      <c r="A159" s="93" t="s">
        <v>271</v>
      </c>
      <c r="B159" t="s">
        <v>227</v>
      </c>
    </row>
    <row r="160" spans="1:2" x14ac:dyDescent="0.25">
      <c r="A160" t="s">
        <v>266</v>
      </c>
    </row>
    <row r="161" spans="1:1" x14ac:dyDescent="0.25">
      <c r="A161" t="s">
        <v>272</v>
      </c>
    </row>
    <row r="162" spans="1:1" x14ac:dyDescent="0.25">
      <c r="A162" t="s">
        <v>273</v>
      </c>
    </row>
    <row r="164" spans="1:1" x14ac:dyDescent="0.25">
      <c r="A164" s="93" t="s">
        <v>274</v>
      </c>
    </row>
    <row r="165" spans="1:1" x14ac:dyDescent="0.25">
      <c r="A165" t="s">
        <v>266</v>
      </c>
    </row>
    <row r="166" spans="1:1" x14ac:dyDescent="0.25">
      <c r="A166" t="s">
        <v>275</v>
      </c>
    </row>
    <row r="167" spans="1:1" x14ac:dyDescent="0.25">
      <c r="A167" t="s">
        <v>276</v>
      </c>
    </row>
    <row r="168" spans="1:1" x14ac:dyDescent="0.25">
      <c r="A168" t="s">
        <v>277</v>
      </c>
    </row>
    <row r="170" spans="1:1" x14ac:dyDescent="0.25">
      <c r="A170" s="93" t="s">
        <v>278</v>
      </c>
    </row>
    <row r="171" spans="1:1" x14ac:dyDescent="0.25">
      <c r="A171" t="s">
        <v>266</v>
      </c>
    </row>
    <row r="172" spans="1:1" x14ac:dyDescent="0.25">
      <c r="A172" t="s">
        <v>279</v>
      </c>
    </row>
    <row r="173" spans="1:1" x14ac:dyDescent="0.25">
      <c r="A173" t="s">
        <v>280</v>
      </c>
    </row>
    <row r="175" spans="1:1" x14ac:dyDescent="0.25">
      <c r="A175" s="93" t="s">
        <v>281</v>
      </c>
    </row>
    <row r="176" spans="1:1" x14ac:dyDescent="0.25">
      <c r="A176" t="s">
        <v>266</v>
      </c>
    </row>
    <row r="177" spans="1:1" x14ac:dyDescent="0.25">
      <c r="A177" t="s">
        <v>282</v>
      </c>
    </row>
    <row r="178" spans="1:1" x14ac:dyDescent="0.25">
      <c r="A178" t="s">
        <v>283</v>
      </c>
    </row>
    <row r="180" spans="1:1" x14ac:dyDescent="0.25">
      <c r="A180" s="93" t="s">
        <v>284</v>
      </c>
    </row>
    <row r="181" spans="1:1" x14ac:dyDescent="0.25">
      <c r="A181" t="s">
        <v>266</v>
      </c>
    </row>
    <row r="182" spans="1:1" x14ac:dyDescent="0.25">
      <c r="A182" t="s">
        <v>285</v>
      </c>
    </row>
    <row r="183" spans="1:1" x14ac:dyDescent="0.25">
      <c r="A183" t="s">
        <v>286</v>
      </c>
    </row>
    <row r="184" spans="1:1" x14ac:dyDescent="0.25">
      <c r="A184" t="s">
        <v>287</v>
      </c>
    </row>
    <row r="186" spans="1:1" x14ac:dyDescent="0.25">
      <c r="A186" s="93" t="s">
        <v>288</v>
      </c>
    </row>
    <row r="187" spans="1:1" x14ac:dyDescent="0.25">
      <c r="A187" t="s">
        <v>266</v>
      </c>
    </row>
    <row r="188" spans="1:1" x14ac:dyDescent="0.25">
      <c r="A188" t="s">
        <v>289</v>
      </c>
    </row>
    <row r="189" spans="1:1" x14ac:dyDescent="0.25">
      <c r="A189" t="s">
        <v>290</v>
      </c>
    </row>
    <row r="190" spans="1:1" x14ac:dyDescent="0.25">
      <c r="A190" t="s">
        <v>291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39"/>
  <sheetViews>
    <sheetView topLeftCell="C1" zoomScale="90" zoomScaleNormal="90" workbookViewId="0">
      <selection activeCell="E139" sqref="E139"/>
    </sheetView>
  </sheetViews>
  <sheetFormatPr baseColWidth="10" defaultColWidth="11.42578125" defaultRowHeight="14.25" x14ac:dyDescent="0.2"/>
  <cols>
    <col min="1" max="2" width="31.140625" style="1" customWidth="1"/>
    <col min="3" max="3" width="75.7109375" style="1" customWidth="1"/>
    <col min="4" max="4" width="29.28515625" style="1" customWidth="1"/>
    <col min="5" max="5" width="71.28515625" style="1" customWidth="1"/>
    <col min="6" max="7" width="15.7109375" style="1" customWidth="1"/>
    <col min="8" max="8" width="25.7109375" style="1" customWidth="1"/>
    <col min="9" max="9" width="26.7109375" style="1" customWidth="1"/>
    <col min="10" max="10" width="29" style="1" customWidth="1"/>
    <col min="11" max="11" width="22.5703125" style="1" customWidth="1"/>
    <col min="12" max="12" width="23.28515625" style="1" customWidth="1"/>
    <col min="13" max="16384" width="11.42578125" style="1"/>
  </cols>
  <sheetData>
    <row r="1" spans="1:12" customFormat="1" ht="15.75" customHeight="1" x14ac:dyDescent="0.25">
      <c r="A1" s="501"/>
      <c r="B1" s="248" t="s">
        <v>0</v>
      </c>
      <c r="C1" s="249"/>
      <c r="D1" s="249"/>
      <c r="E1" s="249"/>
      <c r="F1" s="249"/>
      <c r="G1" s="369"/>
      <c r="H1" s="334" t="s">
        <v>51</v>
      </c>
      <c r="I1" s="334"/>
      <c r="J1" s="461"/>
    </row>
    <row r="2" spans="1:12" customFormat="1" ht="15.75" customHeight="1" x14ac:dyDescent="0.25">
      <c r="A2" s="243"/>
      <c r="B2" s="502"/>
      <c r="C2" s="385"/>
      <c r="D2" s="385"/>
      <c r="E2" s="385"/>
      <c r="F2" s="385"/>
      <c r="G2" s="386"/>
      <c r="H2" s="282" t="s">
        <v>2</v>
      </c>
      <c r="I2" s="282"/>
      <c r="J2" s="388"/>
    </row>
    <row r="3" spans="1:12" customFormat="1" ht="36" customHeight="1" x14ac:dyDescent="0.25">
      <c r="A3" s="243"/>
      <c r="B3" s="502" t="s">
        <v>292</v>
      </c>
      <c r="C3" s="385"/>
      <c r="D3" s="385"/>
      <c r="E3" s="385"/>
      <c r="F3" s="385"/>
      <c r="G3" s="386"/>
      <c r="H3" s="282" t="s">
        <v>4</v>
      </c>
      <c r="I3" s="282"/>
      <c r="J3" s="388"/>
    </row>
    <row r="4" spans="1:12" customFormat="1" ht="15.75" customHeight="1" thickBot="1" x14ac:dyDescent="0.3">
      <c r="A4" s="244"/>
      <c r="B4" s="257"/>
      <c r="C4" s="258"/>
      <c r="D4" s="258"/>
      <c r="E4" s="258"/>
      <c r="F4" s="258"/>
      <c r="G4" s="370"/>
      <c r="H4" s="480" t="s">
        <v>5</v>
      </c>
      <c r="I4" s="480"/>
      <c r="J4" s="462"/>
    </row>
    <row r="5" spans="1:12" x14ac:dyDescent="0.2">
      <c r="B5" s="479"/>
      <c r="C5" s="479"/>
      <c r="D5" s="479"/>
      <c r="E5" s="479"/>
      <c r="F5" s="479"/>
      <c r="G5" s="479"/>
    </row>
    <row r="6" spans="1:12" customFormat="1" ht="24" customHeight="1" x14ac:dyDescent="0.25">
      <c r="A6" s="94" t="s">
        <v>7</v>
      </c>
      <c r="B6" s="348" t="str">
        <f>+CONTEXTO!B7</f>
        <v xml:space="preserve">Gestión de Evaluación y  Seguimiento </v>
      </c>
      <c r="C6" s="349"/>
      <c r="D6" s="349"/>
      <c r="E6" s="349"/>
      <c r="F6" s="349"/>
      <c r="G6" s="349"/>
      <c r="H6" s="349"/>
      <c r="I6" s="349"/>
      <c r="J6" s="350"/>
    </row>
    <row r="7" spans="1:12" customFormat="1" ht="35.25" customHeight="1" x14ac:dyDescent="0.25">
      <c r="A7" s="95" t="s">
        <v>9</v>
      </c>
      <c r="B7" s="389" t="str">
        <f>+CONTEXTO!B8</f>
        <v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v>
      </c>
      <c r="C7" s="390"/>
      <c r="D7" s="390"/>
      <c r="E7" s="390"/>
      <c r="F7" s="390"/>
      <c r="G7" s="390"/>
      <c r="H7" s="390"/>
      <c r="I7" s="390"/>
      <c r="J7" s="463"/>
    </row>
    <row r="8" spans="1:12" ht="15" thickBot="1" x14ac:dyDescent="0.25">
      <c r="C8" s="64"/>
      <c r="D8" s="64"/>
      <c r="E8" s="64"/>
      <c r="F8" s="64"/>
      <c r="G8" s="64"/>
      <c r="H8" s="64"/>
    </row>
    <row r="9" spans="1:12" s="125" customFormat="1" ht="30" customHeight="1" x14ac:dyDescent="0.25">
      <c r="A9" s="464" t="s">
        <v>172</v>
      </c>
      <c r="B9" s="481" t="s">
        <v>319</v>
      </c>
      <c r="C9" s="477" t="s">
        <v>369</v>
      </c>
      <c r="D9" s="474" t="s">
        <v>294</v>
      </c>
      <c r="E9" s="474"/>
      <c r="F9" s="474"/>
      <c r="G9" s="474"/>
      <c r="H9" s="474"/>
      <c r="I9" s="120" t="s">
        <v>295</v>
      </c>
      <c r="J9" s="467" t="s">
        <v>296</v>
      </c>
      <c r="K9" s="469" t="s">
        <v>297</v>
      </c>
    </row>
    <row r="10" spans="1:12" s="126" customFormat="1" ht="60.75" thickBot="1" x14ac:dyDescent="0.3">
      <c r="A10" s="465"/>
      <c r="B10" s="482"/>
      <c r="C10" s="478"/>
      <c r="D10" s="121" t="s">
        <v>298</v>
      </c>
      <c r="E10" s="122" t="s">
        <v>299</v>
      </c>
      <c r="F10" s="121" t="s">
        <v>300</v>
      </c>
      <c r="G10" s="121" t="s">
        <v>301</v>
      </c>
      <c r="H10" s="123" t="s">
        <v>302</v>
      </c>
      <c r="I10" s="124" t="s">
        <v>303</v>
      </c>
      <c r="J10" s="468"/>
      <c r="K10" s="470"/>
    </row>
    <row r="11" spans="1:12" ht="20.25" customHeight="1" x14ac:dyDescent="0.2">
      <c r="A11" s="215" t="str">
        <f>+(PROBABILIDAD!A11)</f>
        <v>Socialización inoportuna de los informes emitidos por la Oficina de Control Interno en Comité de Coordinación de Control Interno</v>
      </c>
      <c r="B11" s="215" t="str">
        <f>+(DESCRIPCION!D10)</f>
        <v>Demoras en la entrega de información por parte de las unidades administrativas, en respuesta a los requerimientos de la oficina.</v>
      </c>
      <c r="C11" s="475" t="s">
        <v>368</v>
      </c>
      <c r="D11" s="471" t="s">
        <v>304</v>
      </c>
      <c r="E11" s="24" t="s">
        <v>305</v>
      </c>
      <c r="F11" s="23" t="s">
        <v>267</v>
      </c>
      <c r="G11" s="23">
        <f>IF(F11="Asignado",15,0)</f>
        <v>15</v>
      </c>
      <c r="H11" s="472" t="str">
        <f>IF(AND(G18&gt;0,G18&lt;=85),"Débil",IF(AND(G18&gt;85,G18&lt;=95),"Moderado",IF(G18&gt;96,"Fuerte"," ")))</f>
        <v>Fuerte</v>
      </c>
      <c r="I11" s="281" t="s">
        <v>289</v>
      </c>
      <c r="J11" s="281"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Fuerte</v>
      </c>
      <c r="K11" s="466" t="str">
        <f>IF(J11="Fuerte","NO",IF(J11=" "," ","SI"))</f>
        <v>NO</v>
      </c>
      <c r="L11" s="189"/>
    </row>
    <row r="12" spans="1:12" ht="28.5" x14ac:dyDescent="0.2">
      <c r="A12" s="215"/>
      <c r="B12" s="215"/>
      <c r="C12" s="475"/>
      <c r="D12" s="471"/>
      <c r="E12" s="25" t="s">
        <v>306</v>
      </c>
      <c r="F12" s="16" t="s">
        <v>269</v>
      </c>
      <c r="G12" s="16">
        <f>IF(F12="Adecuado",15,0)</f>
        <v>15</v>
      </c>
      <c r="H12" s="472"/>
      <c r="I12" s="215"/>
      <c r="J12" s="215"/>
      <c r="K12" s="466"/>
    </row>
    <row r="13" spans="1:12" ht="42.75" x14ac:dyDescent="0.2">
      <c r="A13" s="215"/>
      <c r="B13" s="215"/>
      <c r="C13" s="475"/>
      <c r="D13" s="118" t="s">
        <v>307</v>
      </c>
      <c r="E13" s="25" t="s">
        <v>308</v>
      </c>
      <c r="F13" s="16" t="s">
        <v>272</v>
      </c>
      <c r="G13" s="16">
        <f>IF(F13="Oportuna",15,0)</f>
        <v>15</v>
      </c>
      <c r="H13" s="472"/>
      <c r="I13" s="215"/>
      <c r="J13" s="215"/>
      <c r="K13" s="466"/>
    </row>
    <row r="14" spans="1:12" ht="42.75" x14ac:dyDescent="0.2">
      <c r="A14" s="215"/>
      <c r="B14" s="215"/>
      <c r="C14" s="475"/>
      <c r="D14" s="118" t="s">
        <v>309</v>
      </c>
      <c r="E14" s="25" t="s">
        <v>310</v>
      </c>
      <c r="F14" s="100" t="s">
        <v>275</v>
      </c>
      <c r="G14" s="16">
        <f>IF(F14="Prevenir",15,IF(F14="Detectar",10,0))</f>
        <v>15</v>
      </c>
      <c r="H14" s="472"/>
      <c r="I14" s="215"/>
      <c r="J14" s="215"/>
      <c r="K14" s="466"/>
    </row>
    <row r="15" spans="1:12" ht="28.5" x14ac:dyDescent="0.2">
      <c r="A15" s="215"/>
      <c r="B15" s="215"/>
      <c r="C15" s="475"/>
      <c r="D15" s="118" t="s">
        <v>311</v>
      </c>
      <c r="E15" s="25" t="s">
        <v>312</v>
      </c>
      <c r="F15" s="16" t="s">
        <v>279</v>
      </c>
      <c r="G15" s="16">
        <f>IF(F15="Confiable",15,0)</f>
        <v>15</v>
      </c>
      <c r="H15" s="472"/>
      <c r="I15" s="215"/>
      <c r="J15" s="215"/>
      <c r="K15" s="466"/>
    </row>
    <row r="16" spans="1:12" ht="42.75" x14ac:dyDescent="0.2">
      <c r="A16" s="215"/>
      <c r="B16" s="215"/>
      <c r="C16" s="475"/>
      <c r="D16" s="118" t="s">
        <v>313</v>
      </c>
      <c r="E16" s="25" t="s">
        <v>314</v>
      </c>
      <c r="F16" s="100" t="s">
        <v>282</v>
      </c>
      <c r="G16" s="16">
        <f>IF(F16="Se investigan y se resuelven oportunamente",15,0)</f>
        <v>15</v>
      </c>
      <c r="H16" s="472"/>
      <c r="I16" s="215"/>
      <c r="J16" s="215"/>
      <c r="K16" s="466"/>
    </row>
    <row r="17" spans="1:11" ht="28.5" x14ac:dyDescent="0.2">
      <c r="A17" s="215"/>
      <c r="B17" s="215"/>
      <c r="C17" s="476"/>
      <c r="D17" s="104" t="s">
        <v>315</v>
      </c>
      <c r="E17" s="25" t="s">
        <v>316</v>
      </c>
      <c r="F17" s="16" t="s">
        <v>285</v>
      </c>
      <c r="G17" s="16">
        <f>IF(F17="Completa",10,IF(F17="Incompleta",5,0))</f>
        <v>10</v>
      </c>
      <c r="H17" s="473"/>
      <c r="I17" s="215"/>
      <c r="J17" s="215"/>
      <c r="K17" s="466"/>
    </row>
    <row r="18" spans="1:11" ht="15" x14ac:dyDescent="0.2">
      <c r="A18" s="215"/>
      <c r="B18" s="177"/>
      <c r="C18" s="188"/>
      <c r="D18" s="119"/>
      <c r="E18" s="19"/>
      <c r="F18" s="18"/>
      <c r="G18" s="18">
        <f>SUM(G11:G17)</f>
        <v>100</v>
      </c>
      <c r="H18" s="53"/>
    </row>
    <row r="19" spans="1:11" ht="15" thickBot="1" x14ac:dyDescent="0.25">
      <c r="A19" s="127"/>
      <c r="B19" s="191"/>
    </row>
    <row r="20" spans="1:11" s="126" customFormat="1" ht="30" customHeight="1" x14ac:dyDescent="0.25">
      <c r="A20" s="464" t="s">
        <v>172</v>
      </c>
      <c r="B20" s="481" t="s">
        <v>319</v>
      </c>
      <c r="C20" s="477" t="s">
        <v>293</v>
      </c>
      <c r="D20" s="474" t="s">
        <v>294</v>
      </c>
      <c r="E20" s="474"/>
      <c r="F20" s="474"/>
      <c r="G20" s="474"/>
      <c r="H20" s="474"/>
      <c r="I20" s="120" t="s">
        <v>295</v>
      </c>
      <c r="J20" s="467" t="s">
        <v>296</v>
      </c>
      <c r="K20" s="469" t="s">
        <v>297</v>
      </c>
    </row>
    <row r="21" spans="1:11" s="126" customFormat="1" ht="60.75" thickBot="1" x14ac:dyDescent="0.3">
      <c r="A21" s="483"/>
      <c r="B21" s="482"/>
      <c r="C21" s="478"/>
      <c r="D21" s="121" t="s">
        <v>298</v>
      </c>
      <c r="E21" s="122" t="s">
        <v>299</v>
      </c>
      <c r="F21" s="121" t="s">
        <v>300</v>
      </c>
      <c r="G21" s="121" t="s">
        <v>301</v>
      </c>
      <c r="H21" s="123" t="s">
        <v>317</v>
      </c>
      <c r="I21" s="124" t="s">
        <v>303</v>
      </c>
      <c r="J21" s="468"/>
      <c r="K21" s="484"/>
    </row>
    <row r="22" spans="1:11" ht="20.25" customHeight="1" x14ac:dyDescent="0.2">
      <c r="A22" s="493" t="str">
        <f>+(PROBABILIDAD!A11)</f>
        <v>Socialización inoportuna de los informes emitidos por la Oficina de Control Interno en Comité de Coordinación de Control Interno</v>
      </c>
      <c r="B22" s="496" t="str">
        <f>+(DESCRIPCION!D11)</f>
        <v>Cambios normativos en los que establecen responsabilidades a las Oficinas de Control Interno</v>
      </c>
      <c r="C22" s="485" t="s">
        <v>371</v>
      </c>
      <c r="D22" s="488" t="s">
        <v>304</v>
      </c>
      <c r="E22" s="195" t="s">
        <v>305</v>
      </c>
      <c r="F22" s="196" t="s">
        <v>267</v>
      </c>
      <c r="G22" s="196">
        <f>IF(F22="Asignado",15,0)</f>
        <v>15</v>
      </c>
      <c r="H22" s="489" t="str">
        <f>IF(AND(G29&gt;0,G29&lt;=85),"Débil",IF(AND(G29&gt;85,G29&lt;=95),"Moderado",IF(G29&gt;96,"Fuerte"," ")))</f>
        <v>Fuerte</v>
      </c>
      <c r="I22" s="490" t="s">
        <v>289</v>
      </c>
      <c r="J22" s="490" t="str">
        <f>IF(AND(H22="Fuerte",I22="Fuerte (Siempre se Ejecuta)"),"Fuerte",IF(AND(H22="Fuerte",I22="Moderado (Algunas veces se ejecuta)"),"Moderado",IF(AND(H22="Fuerte",I22="Débil (No se ejecuta)"),"Débil",IF(AND(H22="Moderado",I22="Fuerte (Siempre se Ejecuta)"),"Moderado",IF(AND(H22="Moderado",I22="Moderado (Algunas veces se ejecuta)"),"Moderado",IF(AND(H22="Moderado",I22="Débil (No se ejecuta)"),"Débil",IF(AND(H22="Débil",I22="Fuerte (Siempre se Ejecuta)"),"Débil",IF(AND(H22="Débil",I22="Moderado (Algunas veces se ejecuta)"),"Débil",IF(AND(H22="Débil",I22="Débil (No se ejecuta)"),"Débil"," ")))))))))</f>
        <v>Fuerte</v>
      </c>
      <c r="K22" s="491" t="str">
        <f>IF(J22="Fuerte","NO",IF(J22=" "," ","SI"))</f>
        <v>NO</v>
      </c>
    </row>
    <row r="23" spans="1:11" ht="29.25" customHeight="1" x14ac:dyDescent="0.2">
      <c r="A23" s="494"/>
      <c r="B23" s="497"/>
      <c r="C23" s="486"/>
      <c r="D23" s="471"/>
      <c r="E23" s="25" t="s">
        <v>306</v>
      </c>
      <c r="F23" s="176" t="s">
        <v>269</v>
      </c>
      <c r="G23" s="176">
        <f>IF(F23="Adecuado",15,0)</f>
        <v>15</v>
      </c>
      <c r="H23" s="472"/>
      <c r="I23" s="215"/>
      <c r="J23" s="215"/>
      <c r="K23" s="492"/>
    </row>
    <row r="24" spans="1:11" ht="43.5" customHeight="1" x14ac:dyDescent="0.2">
      <c r="A24" s="494"/>
      <c r="B24" s="497"/>
      <c r="C24" s="486"/>
      <c r="D24" s="118" t="s">
        <v>307</v>
      </c>
      <c r="E24" s="25" t="s">
        <v>308</v>
      </c>
      <c r="F24" s="176" t="s">
        <v>272</v>
      </c>
      <c r="G24" s="176">
        <f>IF(F24="Oportuna",15,0)</f>
        <v>15</v>
      </c>
      <c r="H24" s="472"/>
      <c r="I24" s="215"/>
      <c r="J24" s="215"/>
      <c r="K24" s="492"/>
    </row>
    <row r="25" spans="1:11" ht="43.5" customHeight="1" x14ac:dyDescent="0.2">
      <c r="A25" s="494"/>
      <c r="B25" s="497"/>
      <c r="C25" s="486"/>
      <c r="D25" s="118" t="s">
        <v>309</v>
      </c>
      <c r="E25" s="25" t="s">
        <v>310</v>
      </c>
      <c r="F25" s="100" t="s">
        <v>275</v>
      </c>
      <c r="G25" s="176">
        <f>IF(F25="Prevenir",15,IF(F25="Detectar",10,0))</f>
        <v>15</v>
      </c>
      <c r="H25" s="472"/>
      <c r="I25" s="215"/>
      <c r="J25" s="215"/>
      <c r="K25" s="492"/>
    </row>
    <row r="26" spans="1:11" ht="29.25" customHeight="1" x14ac:dyDescent="0.2">
      <c r="A26" s="494"/>
      <c r="B26" s="497"/>
      <c r="C26" s="486"/>
      <c r="D26" s="118" t="s">
        <v>311</v>
      </c>
      <c r="E26" s="25" t="s">
        <v>312</v>
      </c>
      <c r="F26" s="176" t="s">
        <v>279</v>
      </c>
      <c r="G26" s="176">
        <f>IF(F26="Confiable",15,0)</f>
        <v>15</v>
      </c>
      <c r="H26" s="472"/>
      <c r="I26" s="215"/>
      <c r="J26" s="215"/>
      <c r="K26" s="492"/>
    </row>
    <row r="27" spans="1:11" ht="43.5" customHeight="1" x14ac:dyDescent="0.2">
      <c r="A27" s="494"/>
      <c r="B27" s="497"/>
      <c r="C27" s="486"/>
      <c r="D27" s="118" t="s">
        <v>313</v>
      </c>
      <c r="E27" s="25" t="s">
        <v>314</v>
      </c>
      <c r="F27" s="100" t="s">
        <v>282</v>
      </c>
      <c r="G27" s="176">
        <f>IF(F27="Se investigan y se resuelven oportunamente",15,0)</f>
        <v>15</v>
      </c>
      <c r="H27" s="472"/>
      <c r="I27" s="215"/>
      <c r="J27" s="215"/>
      <c r="K27" s="492"/>
    </row>
    <row r="28" spans="1:11" ht="29.25" customHeight="1" x14ac:dyDescent="0.2">
      <c r="A28" s="494"/>
      <c r="B28" s="497"/>
      <c r="C28" s="487"/>
      <c r="D28" s="104" t="s">
        <v>315</v>
      </c>
      <c r="E28" s="25" t="s">
        <v>316</v>
      </c>
      <c r="F28" s="176" t="s">
        <v>285</v>
      </c>
      <c r="G28" s="176">
        <f>IF(F28="Completa",10,IF(F28="Incompleta",5,0))</f>
        <v>10</v>
      </c>
      <c r="H28" s="473"/>
      <c r="I28" s="215"/>
      <c r="J28" s="215"/>
      <c r="K28" s="492"/>
    </row>
    <row r="29" spans="1:11" s="132" customFormat="1" ht="15.75" thickBot="1" x14ac:dyDescent="0.25">
      <c r="A29" s="495"/>
      <c r="B29" s="498"/>
      <c r="C29" s="128"/>
      <c r="D29" s="129"/>
      <c r="E29" s="130"/>
      <c r="F29" s="17"/>
      <c r="G29" s="17">
        <f>SUM(G22:G28)</f>
        <v>100</v>
      </c>
      <c r="H29" s="131"/>
      <c r="K29" s="197"/>
    </row>
    <row r="30" spans="1:11" ht="15" thickBot="1" x14ac:dyDescent="0.25"/>
    <row r="31" spans="1:11" s="125" customFormat="1" ht="30" customHeight="1" x14ac:dyDescent="0.25">
      <c r="A31" s="464" t="s">
        <v>172</v>
      </c>
      <c r="B31" s="481" t="s">
        <v>319</v>
      </c>
      <c r="C31" s="477" t="s">
        <v>293</v>
      </c>
      <c r="D31" s="474" t="s">
        <v>294</v>
      </c>
      <c r="E31" s="474"/>
      <c r="F31" s="474"/>
      <c r="G31" s="474"/>
      <c r="H31" s="474"/>
      <c r="I31" s="179" t="s">
        <v>295</v>
      </c>
      <c r="J31" s="467" t="s">
        <v>296</v>
      </c>
      <c r="K31" s="469" t="s">
        <v>297</v>
      </c>
    </row>
    <row r="32" spans="1:11" s="126" customFormat="1" ht="60.75" thickBot="1" x14ac:dyDescent="0.3">
      <c r="A32" s="483"/>
      <c r="B32" s="499"/>
      <c r="C32" s="478"/>
      <c r="D32" s="180" t="s">
        <v>298</v>
      </c>
      <c r="E32" s="122" t="s">
        <v>299</v>
      </c>
      <c r="F32" s="180" t="s">
        <v>300</v>
      </c>
      <c r="G32" s="180" t="s">
        <v>301</v>
      </c>
      <c r="H32" s="123" t="s">
        <v>317</v>
      </c>
      <c r="I32" s="124" t="s">
        <v>303</v>
      </c>
      <c r="J32" s="468"/>
      <c r="K32" s="484"/>
    </row>
    <row r="33" spans="1:11" ht="20.25" customHeight="1" x14ac:dyDescent="0.2">
      <c r="A33" s="473" t="str">
        <f>+(PROBABILIDAD!A11)</f>
        <v>Socialización inoportuna de los informes emitidos por la Oficina de Control Interno en Comité de Coordinación de Control Interno</v>
      </c>
      <c r="B33" s="281" t="str">
        <f>+(DESCRIPCION!D12)</f>
        <v>Ausencia de liderazgo del Jefe de la Oficina de Control Interno</v>
      </c>
      <c r="C33" s="475" t="s">
        <v>372</v>
      </c>
      <c r="D33" s="471" t="s">
        <v>304</v>
      </c>
      <c r="E33" s="24" t="s">
        <v>305</v>
      </c>
      <c r="F33" s="23" t="s">
        <v>267</v>
      </c>
      <c r="G33" s="23">
        <f>IF(F33="Asignado",15,0)</f>
        <v>15</v>
      </c>
      <c r="H33" s="472" t="str">
        <f>IF(AND(G40&gt;0,G40&lt;=85),"Débil",IF(AND(G40&gt;85,G40&lt;=95),"Moderado",IF(G40&gt;96,"Fuerte"," ")))</f>
        <v>Fuerte</v>
      </c>
      <c r="I33" s="281" t="s">
        <v>289</v>
      </c>
      <c r="J33" s="281" t="str">
        <f>IF(AND(H33="Fuerte",I33="Fuerte (Siempre se Ejecuta)"),"Fuerte",IF(AND(H33="Fuerte",I33="Moderado (Algunas veces se ejecuta)"),"Moderado",IF(AND(H33="Fuerte",I33="Débil (No se ejecuta)"),"Débil",IF(AND(H33="Moderado",I33="Fuerte (Siempre se Ejecuta)"),"Moderado",IF(AND(H33="Moderado",I33="Moderado (Algunas veces se ejecuta)"),"Moderado",IF(AND(H33="Moderado",I33="Débil (No se ejecuta)"),"Débil",IF(AND(H33="Débil",I33="Fuerte (Siempre se Ejecuta)"),"Débil",IF(AND(H33="Débil",I33="Moderado (Algunas veces se ejecuta)"),"Débil",IF(AND(H33="Débil",I33="Débil (No se ejecuta)"),"Débil"," ")))))))))</f>
        <v>Fuerte</v>
      </c>
      <c r="K33" s="500" t="str">
        <f>IF(J33="Fuerte","NO",IF(J33=" "," ","SI"))</f>
        <v>NO</v>
      </c>
    </row>
    <row r="34" spans="1:11" ht="28.5" x14ac:dyDescent="0.2">
      <c r="A34" s="295"/>
      <c r="B34" s="215"/>
      <c r="C34" s="475"/>
      <c r="D34" s="471"/>
      <c r="E34" s="25" t="s">
        <v>306</v>
      </c>
      <c r="F34" s="16" t="s">
        <v>269</v>
      </c>
      <c r="G34" s="16">
        <f>IF(F34="Adecuado",15,0)</f>
        <v>15</v>
      </c>
      <c r="H34" s="472"/>
      <c r="I34" s="215"/>
      <c r="J34" s="215"/>
      <c r="K34" s="466"/>
    </row>
    <row r="35" spans="1:11" ht="42.75" x14ac:dyDescent="0.2">
      <c r="A35" s="295"/>
      <c r="B35" s="215"/>
      <c r="C35" s="475"/>
      <c r="D35" s="118" t="s">
        <v>307</v>
      </c>
      <c r="E35" s="25" t="s">
        <v>308</v>
      </c>
      <c r="F35" s="16" t="s">
        <v>272</v>
      </c>
      <c r="G35" s="16">
        <f>IF(F35="Oportuna",15,0)</f>
        <v>15</v>
      </c>
      <c r="H35" s="472"/>
      <c r="I35" s="215"/>
      <c r="J35" s="215"/>
      <c r="K35" s="466"/>
    </row>
    <row r="36" spans="1:11" ht="42.75" x14ac:dyDescent="0.2">
      <c r="A36" s="295"/>
      <c r="B36" s="215"/>
      <c r="C36" s="475"/>
      <c r="D36" s="118" t="s">
        <v>309</v>
      </c>
      <c r="E36" s="25" t="s">
        <v>310</v>
      </c>
      <c r="F36" s="100" t="s">
        <v>275</v>
      </c>
      <c r="G36" s="16">
        <f>IF(F36="Prevenir",15,IF(F36="Detectar",10,0))</f>
        <v>15</v>
      </c>
      <c r="H36" s="472"/>
      <c r="I36" s="215"/>
      <c r="J36" s="215"/>
      <c r="K36" s="466"/>
    </row>
    <row r="37" spans="1:11" ht="28.5" x14ac:dyDescent="0.2">
      <c r="A37" s="295"/>
      <c r="B37" s="215"/>
      <c r="C37" s="475"/>
      <c r="D37" s="118" t="s">
        <v>311</v>
      </c>
      <c r="E37" s="25" t="s">
        <v>312</v>
      </c>
      <c r="F37" s="16" t="s">
        <v>279</v>
      </c>
      <c r="G37" s="16">
        <f>IF(F37="Confiable",15,0)</f>
        <v>15</v>
      </c>
      <c r="H37" s="472"/>
      <c r="I37" s="215"/>
      <c r="J37" s="215"/>
      <c r="K37" s="466"/>
    </row>
    <row r="38" spans="1:11" ht="42.75" x14ac:dyDescent="0.2">
      <c r="A38" s="295"/>
      <c r="B38" s="215"/>
      <c r="C38" s="475"/>
      <c r="D38" s="118" t="s">
        <v>313</v>
      </c>
      <c r="E38" s="25" t="s">
        <v>314</v>
      </c>
      <c r="F38" s="100" t="s">
        <v>282</v>
      </c>
      <c r="G38" s="16">
        <f>IF(F38="Se investigan y se resuelven oportunamente",15,0)</f>
        <v>15</v>
      </c>
      <c r="H38" s="472"/>
      <c r="I38" s="215"/>
      <c r="J38" s="215"/>
      <c r="K38" s="466"/>
    </row>
    <row r="39" spans="1:11" ht="28.5" x14ac:dyDescent="0.2">
      <c r="A39" s="295"/>
      <c r="B39" s="215"/>
      <c r="C39" s="476"/>
      <c r="D39" s="104" t="s">
        <v>315</v>
      </c>
      <c r="E39" s="25" t="s">
        <v>316</v>
      </c>
      <c r="F39" s="16" t="s">
        <v>285</v>
      </c>
      <c r="G39" s="16">
        <f>IF(F39="Completa",10,IF(F39="Incompleta",5,0))</f>
        <v>10</v>
      </c>
      <c r="H39" s="473"/>
      <c r="I39" s="215"/>
      <c r="J39" s="215"/>
      <c r="K39" s="466"/>
    </row>
    <row r="40" spans="1:11" ht="15" x14ac:dyDescent="0.2">
      <c r="A40" s="295"/>
      <c r="B40" s="215"/>
      <c r="C40" s="188"/>
      <c r="D40" s="119"/>
      <c r="E40" s="19"/>
      <c r="F40" s="18"/>
      <c r="G40" s="18">
        <f>SUM(G33:G39)</f>
        <v>100</v>
      </c>
      <c r="H40" s="53"/>
    </row>
    <row r="41" spans="1:11" ht="15" thickBot="1" x14ac:dyDescent="0.25">
      <c r="A41" s="127"/>
      <c r="B41" s="191"/>
    </row>
    <row r="42" spans="1:11" s="126" customFormat="1" ht="30" customHeight="1" x14ac:dyDescent="0.25">
      <c r="A42" s="464" t="s">
        <v>172</v>
      </c>
      <c r="B42" s="481" t="s">
        <v>319</v>
      </c>
      <c r="C42" s="477" t="s">
        <v>293</v>
      </c>
      <c r="D42" s="474" t="s">
        <v>294</v>
      </c>
      <c r="E42" s="474"/>
      <c r="F42" s="474"/>
      <c r="G42" s="474"/>
      <c r="H42" s="474"/>
      <c r="I42" s="120" t="s">
        <v>295</v>
      </c>
      <c r="J42" s="467" t="s">
        <v>296</v>
      </c>
      <c r="K42" s="469" t="s">
        <v>297</v>
      </c>
    </row>
    <row r="43" spans="1:11" s="126" customFormat="1" ht="60.75" thickBot="1" x14ac:dyDescent="0.3">
      <c r="A43" s="483"/>
      <c r="B43" s="499"/>
      <c r="C43" s="478"/>
      <c r="D43" s="121" t="s">
        <v>298</v>
      </c>
      <c r="E43" s="122" t="s">
        <v>299</v>
      </c>
      <c r="F43" s="121" t="s">
        <v>300</v>
      </c>
      <c r="G43" s="121" t="s">
        <v>301</v>
      </c>
      <c r="H43" s="123" t="s">
        <v>317</v>
      </c>
      <c r="I43" s="124" t="s">
        <v>303</v>
      </c>
      <c r="J43" s="468"/>
      <c r="K43" s="484"/>
    </row>
    <row r="44" spans="1:11" ht="20.25" customHeight="1" x14ac:dyDescent="0.2">
      <c r="A44" s="473" t="str">
        <f>+(PROBABILIDAD!A12)</f>
        <v>Presentación inoportuna de informes de ley a entes externos</v>
      </c>
      <c r="B44" s="281" t="str">
        <f>+(DESCRIPCION!D13)</f>
        <v>Demoras en la entrega de información por parte de las unidades administrativas, en respuesta a los requerimientos de la oficina.</v>
      </c>
      <c r="C44" s="486" t="s">
        <v>374</v>
      </c>
      <c r="D44" s="471" t="s">
        <v>304</v>
      </c>
      <c r="E44" s="24" t="s">
        <v>305</v>
      </c>
      <c r="F44" s="23" t="s">
        <v>267</v>
      </c>
      <c r="G44" s="23">
        <f>IF(F44="Asignado",15,0)</f>
        <v>15</v>
      </c>
      <c r="H44" s="472" t="str">
        <f>IF(AND(G51&gt;0,G51&lt;=85),"Débil",IF(AND(G51&gt;85,G51&lt;=95),"Moderado",IF(G51&gt;96,"Fuerte"," ")))</f>
        <v>Fuerte</v>
      </c>
      <c r="I44" s="281" t="s">
        <v>289</v>
      </c>
      <c r="J44" s="281" t="str">
        <f>IF(AND(H44="Fuerte",I44="Fuerte (Siempre se Ejecuta)"),"Fuerte",IF(AND(H44="Fuerte",I44="Moderado (Algunas veces se ejecuta)"),"Moderado",IF(AND(H44="Fuerte",I44="Débil (No se ejecuta)"),"Débil",IF(AND(H44="Moderado",I44="Fuerte (Siempre se Ejecuta)"),"Moderado",IF(AND(H44="Moderado",I44="Moderado (Algunas veces se ejecuta)"),"Moderado",IF(AND(H44="Moderado",I44="Débil (No se ejecuta)"),"Débil",IF(AND(H44="Débil",I44="Fuerte (Siempre se Ejecuta)"),"Débil",IF(AND(H44="Débil",I44="Moderado (Algunas veces se ejecuta)"),"Débil",IF(AND(H44="Débil",I44="Débil (No se ejecuta)"),"Débil"," ")))))))))</f>
        <v>Fuerte</v>
      </c>
      <c r="K44" s="500" t="str">
        <f>IF(J44="Fuerte","NO",IF(J44=" "," ","SI"))</f>
        <v>NO</v>
      </c>
    </row>
    <row r="45" spans="1:11" ht="28.5" x14ac:dyDescent="0.2">
      <c r="A45" s="295"/>
      <c r="B45" s="215"/>
      <c r="C45" s="486"/>
      <c r="D45" s="471"/>
      <c r="E45" s="25" t="s">
        <v>306</v>
      </c>
      <c r="F45" s="16" t="s">
        <v>269</v>
      </c>
      <c r="G45" s="16">
        <f>IF(F45="Adecuado",15,0)</f>
        <v>15</v>
      </c>
      <c r="H45" s="472"/>
      <c r="I45" s="215"/>
      <c r="J45" s="215"/>
      <c r="K45" s="466"/>
    </row>
    <row r="46" spans="1:11" ht="42.75" x14ac:dyDescent="0.2">
      <c r="A46" s="295"/>
      <c r="B46" s="215"/>
      <c r="C46" s="486"/>
      <c r="D46" s="118" t="s">
        <v>307</v>
      </c>
      <c r="E46" s="25" t="s">
        <v>308</v>
      </c>
      <c r="F46" s="16" t="s">
        <v>272</v>
      </c>
      <c r="G46" s="16">
        <f>IF(F46="Oportuna",15,0)</f>
        <v>15</v>
      </c>
      <c r="H46" s="472"/>
      <c r="I46" s="215"/>
      <c r="J46" s="215"/>
      <c r="K46" s="466"/>
    </row>
    <row r="47" spans="1:11" ht="42.75" x14ac:dyDescent="0.2">
      <c r="A47" s="295"/>
      <c r="B47" s="215"/>
      <c r="C47" s="486"/>
      <c r="D47" s="118" t="s">
        <v>309</v>
      </c>
      <c r="E47" s="25" t="s">
        <v>310</v>
      </c>
      <c r="F47" s="100" t="s">
        <v>275</v>
      </c>
      <c r="G47" s="16">
        <f>IF(F47="Prevenir",15,IF(F47="Detectar",10,0))</f>
        <v>15</v>
      </c>
      <c r="H47" s="472"/>
      <c r="I47" s="215"/>
      <c r="J47" s="215"/>
      <c r="K47" s="466"/>
    </row>
    <row r="48" spans="1:11" ht="28.5" x14ac:dyDescent="0.2">
      <c r="A48" s="295"/>
      <c r="B48" s="215"/>
      <c r="C48" s="486"/>
      <c r="D48" s="118" t="s">
        <v>311</v>
      </c>
      <c r="E48" s="25" t="s">
        <v>312</v>
      </c>
      <c r="F48" s="16" t="s">
        <v>279</v>
      </c>
      <c r="G48" s="16">
        <f>IF(F48="Confiable",15,0)</f>
        <v>15</v>
      </c>
      <c r="H48" s="472"/>
      <c r="I48" s="215"/>
      <c r="J48" s="215"/>
      <c r="K48" s="466"/>
    </row>
    <row r="49" spans="1:11" ht="42.75" x14ac:dyDescent="0.2">
      <c r="A49" s="295"/>
      <c r="B49" s="215"/>
      <c r="C49" s="486"/>
      <c r="D49" s="118" t="s">
        <v>313</v>
      </c>
      <c r="E49" s="25" t="s">
        <v>314</v>
      </c>
      <c r="F49" s="100" t="s">
        <v>282</v>
      </c>
      <c r="G49" s="16">
        <f>IF(F49="Se investigan y se resuelven oportunamente",15,0)</f>
        <v>15</v>
      </c>
      <c r="H49" s="472"/>
      <c r="I49" s="215"/>
      <c r="J49" s="215"/>
      <c r="K49" s="466"/>
    </row>
    <row r="50" spans="1:11" ht="28.5" x14ac:dyDescent="0.2">
      <c r="A50" s="295"/>
      <c r="B50" s="215"/>
      <c r="C50" s="487"/>
      <c r="D50" s="104" t="s">
        <v>315</v>
      </c>
      <c r="E50" s="25" t="s">
        <v>316</v>
      </c>
      <c r="F50" s="16" t="s">
        <v>285</v>
      </c>
      <c r="G50" s="16">
        <f>IF(F50="Completa",10,IF(F50="Incompleta",5,0))</f>
        <v>10</v>
      </c>
      <c r="H50" s="473"/>
      <c r="I50" s="215"/>
      <c r="J50" s="215"/>
      <c r="K50" s="466"/>
    </row>
    <row r="51" spans="1:11" s="132" customFormat="1" ht="15.75" thickBot="1" x14ac:dyDescent="0.25">
      <c r="A51" s="295"/>
      <c r="B51" s="215"/>
      <c r="C51" s="128"/>
      <c r="D51" s="129"/>
      <c r="E51" s="130"/>
      <c r="F51" s="17"/>
      <c r="G51" s="17">
        <f>SUM(G44:G50)</f>
        <v>100</v>
      </c>
      <c r="H51" s="131"/>
    </row>
    <row r="52" spans="1:11" ht="15" thickBot="1" x14ac:dyDescent="0.25"/>
    <row r="53" spans="1:11" s="125" customFormat="1" ht="30" customHeight="1" x14ac:dyDescent="0.25">
      <c r="A53" s="464" t="s">
        <v>172</v>
      </c>
      <c r="B53" s="481" t="s">
        <v>319</v>
      </c>
      <c r="C53" s="477" t="s">
        <v>293</v>
      </c>
      <c r="D53" s="474" t="s">
        <v>294</v>
      </c>
      <c r="E53" s="474"/>
      <c r="F53" s="474"/>
      <c r="G53" s="474"/>
      <c r="H53" s="474"/>
      <c r="I53" s="120" t="s">
        <v>295</v>
      </c>
      <c r="J53" s="467" t="s">
        <v>296</v>
      </c>
      <c r="K53" s="469" t="s">
        <v>297</v>
      </c>
    </row>
    <row r="54" spans="1:11" s="126" customFormat="1" ht="60.75" thickBot="1" x14ac:dyDescent="0.3">
      <c r="A54" s="483"/>
      <c r="B54" s="499"/>
      <c r="C54" s="478"/>
      <c r="D54" s="121" t="s">
        <v>298</v>
      </c>
      <c r="E54" s="122" t="s">
        <v>299</v>
      </c>
      <c r="F54" s="121" t="s">
        <v>300</v>
      </c>
      <c r="G54" s="121" t="s">
        <v>301</v>
      </c>
      <c r="H54" s="123" t="s">
        <v>317</v>
      </c>
      <c r="I54" s="124" t="s">
        <v>303</v>
      </c>
      <c r="J54" s="468"/>
      <c r="K54" s="484"/>
    </row>
    <row r="55" spans="1:11" ht="20.25" customHeight="1" x14ac:dyDescent="0.2">
      <c r="A55" s="473" t="str">
        <f>+(PROBABILIDAD!A12)</f>
        <v>Presentación inoportuna de informes de ley a entes externos</v>
      </c>
      <c r="B55" s="281" t="str">
        <f>+(DESCRIPCION!D14)</f>
        <v xml:space="preserve">Fallas en aplicativos por congestión para cargue o reporte de información a entes de control. </v>
      </c>
      <c r="C55" s="486" t="s">
        <v>374</v>
      </c>
      <c r="D55" s="471" t="s">
        <v>304</v>
      </c>
      <c r="E55" s="24" t="s">
        <v>305</v>
      </c>
      <c r="F55" s="23" t="s">
        <v>267</v>
      </c>
      <c r="G55" s="23">
        <f>IF(F55="Asignado",15,0)</f>
        <v>15</v>
      </c>
      <c r="H55" s="472" t="str">
        <f>IF(AND(G62&gt;0,G62&lt;=85),"Débil",IF(AND(G62&gt;85,G62&lt;=95),"Moderado",IF(G62&gt;96,"Fuerte"," ")))</f>
        <v>Fuerte</v>
      </c>
      <c r="I55" s="281" t="s">
        <v>289</v>
      </c>
      <c r="J55" s="281" t="str">
        <f>IF(AND(H55="Fuerte",I55="Fuerte (Siempre se Ejecuta)"),"Fuerte",IF(AND(H55="Fuerte",I55="Moderado (Algunas veces se ejecuta)"),"Moderado",IF(AND(H55="Fuerte",I55="Débil (No se ejecuta)"),"Débil",IF(AND(H55="Moderado",I55="Fuerte (Siempre se Ejecuta)"),"Moderado",IF(AND(H55="Moderado",I55="Moderado (Algunas veces se ejecuta)"),"Moderado",IF(AND(H55="Moderado",I55="Débil (No se ejecuta)"),"Débil",IF(AND(H55="Débil",I55="Fuerte (Siempre se Ejecuta)"),"Débil",IF(AND(H55="Débil",I55="Moderado (Algunas veces se ejecuta)"),"Débil",IF(AND(H55="Débil",I55="Débil (No se ejecuta)"),"Débil"," ")))))))))</f>
        <v>Fuerte</v>
      </c>
      <c r="K55" s="500" t="str">
        <f>IF(J55="Fuerte","NO",IF(J55=" "," ","SI"))</f>
        <v>NO</v>
      </c>
    </row>
    <row r="56" spans="1:11" ht="28.5" x14ac:dyDescent="0.2">
      <c r="A56" s="295"/>
      <c r="B56" s="215"/>
      <c r="C56" s="486"/>
      <c r="D56" s="471"/>
      <c r="E56" s="25" t="s">
        <v>306</v>
      </c>
      <c r="F56" s="16" t="s">
        <v>269</v>
      </c>
      <c r="G56" s="16">
        <f>IF(F56="Adecuado",15,0)</f>
        <v>15</v>
      </c>
      <c r="H56" s="472"/>
      <c r="I56" s="215"/>
      <c r="J56" s="215"/>
      <c r="K56" s="466"/>
    </row>
    <row r="57" spans="1:11" ht="42.75" x14ac:dyDescent="0.2">
      <c r="A57" s="295"/>
      <c r="B57" s="215"/>
      <c r="C57" s="486"/>
      <c r="D57" s="118" t="s">
        <v>307</v>
      </c>
      <c r="E57" s="25" t="s">
        <v>308</v>
      </c>
      <c r="F57" s="16" t="s">
        <v>272</v>
      </c>
      <c r="G57" s="16">
        <f>IF(F57="Oportuna",15,0)</f>
        <v>15</v>
      </c>
      <c r="H57" s="472"/>
      <c r="I57" s="215"/>
      <c r="J57" s="215"/>
      <c r="K57" s="466"/>
    </row>
    <row r="58" spans="1:11" ht="42.75" x14ac:dyDescent="0.2">
      <c r="A58" s="295"/>
      <c r="B58" s="215"/>
      <c r="C58" s="486"/>
      <c r="D58" s="118" t="s">
        <v>309</v>
      </c>
      <c r="E58" s="25" t="s">
        <v>310</v>
      </c>
      <c r="F58" s="100" t="s">
        <v>275</v>
      </c>
      <c r="G58" s="16">
        <f>IF(F58="Prevenir",15,IF(F58="Detectar",10,0))</f>
        <v>15</v>
      </c>
      <c r="H58" s="472"/>
      <c r="I58" s="215"/>
      <c r="J58" s="215"/>
      <c r="K58" s="466"/>
    </row>
    <row r="59" spans="1:11" ht="28.5" x14ac:dyDescent="0.2">
      <c r="A59" s="295"/>
      <c r="B59" s="215"/>
      <c r="C59" s="486"/>
      <c r="D59" s="118" t="s">
        <v>311</v>
      </c>
      <c r="E59" s="25" t="s">
        <v>312</v>
      </c>
      <c r="F59" s="16" t="s">
        <v>279</v>
      </c>
      <c r="G59" s="16">
        <f>IF(F59="Confiable",15,0)</f>
        <v>15</v>
      </c>
      <c r="H59" s="472"/>
      <c r="I59" s="215"/>
      <c r="J59" s="215"/>
      <c r="K59" s="466"/>
    </row>
    <row r="60" spans="1:11" ht="42.75" x14ac:dyDescent="0.2">
      <c r="A60" s="295"/>
      <c r="B60" s="215"/>
      <c r="C60" s="486"/>
      <c r="D60" s="118" t="s">
        <v>313</v>
      </c>
      <c r="E60" s="25" t="s">
        <v>314</v>
      </c>
      <c r="F60" s="100" t="s">
        <v>282</v>
      </c>
      <c r="G60" s="16">
        <f>IF(F60="Se investigan y se resuelven oportunamente",15,0)</f>
        <v>15</v>
      </c>
      <c r="H60" s="472"/>
      <c r="I60" s="215"/>
      <c r="J60" s="215"/>
      <c r="K60" s="466"/>
    </row>
    <row r="61" spans="1:11" ht="28.5" x14ac:dyDescent="0.2">
      <c r="A61" s="295"/>
      <c r="B61" s="215"/>
      <c r="C61" s="487"/>
      <c r="D61" s="104" t="s">
        <v>315</v>
      </c>
      <c r="E61" s="25" t="s">
        <v>316</v>
      </c>
      <c r="F61" s="16" t="s">
        <v>285</v>
      </c>
      <c r="G61" s="16">
        <f>IF(F61="Completa",10,IF(F61="Incompleta",5,0))</f>
        <v>10</v>
      </c>
      <c r="H61" s="473"/>
      <c r="I61" s="215"/>
      <c r="J61" s="215"/>
      <c r="K61" s="466"/>
    </row>
    <row r="62" spans="1:11" ht="15" x14ac:dyDescent="0.2">
      <c r="A62" s="295"/>
      <c r="B62" s="215"/>
      <c r="C62" s="20"/>
      <c r="D62" s="119"/>
      <c r="E62" s="19"/>
      <c r="F62" s="18"/>
      <c r="G62" s="18">
        <f>SUM(G55:G61)</f>
        <v>100</v>
      </c>
      <c r="H62" s="53"/>
    </row>
    <row r="63" spans="1:11" ht="15" thickBot="1" x14ac:dyDescent="0.25">
      <c r="A63" s="127"/>
      <c r="B63" s="191"/>
    </row>
    <row r="64" spans="1:11" s="126" customFormat="1" ht="30" customHeight="1" x14ac:dyDescent="0.25">
      <c r="A64" s="464" t="s">
        <v>172</v>
      </c>
      <c r="B64" s="481" t="s">
        <v>319</v>
      </c>
      <c r="C64" s="477" t="s">
        <v>293</v>
      </c>
      <c r="D64" s="474" t="s">
        <v>294</v>
      </c>
      <c r="E64" s="474"/>
      <c r="F64" s="474"/>
      <c r="G64" s="474"/>
      <c r="H64" s="474"/>
      <c r="I64" s="120" t="s">
        <v>295</v>
      </c>
      <c r="J64" s="467" t="s">
        <v>296</v>
      </c>
      <c r="K64" s="469" t="s">
        <v>297</v>
      </c>
    </row>
    <row r="65" spans="1:11" s="126" customFormat="1" ht="60.75" thickBot="1" x14ac:dyDescent="0.3">
      <c r="A65" s="483"/>
      <c r="B65" s="499"/>
      <c r="C65" s="478"/>
      <c r="D65" s="121" t="s">
        <v>298</v>
      </c>
      <c r="E65" s="122" t="s">
        <v>299</v>
      </c>
      <c r="F65" s="121" t="s">
        <v>300</v>
      </c>
      <c r="G65" s="121" t="s">
        <v>301</v>
      </c>
      <c r="H65" s="123" t="s">
        <v>317</v>
      </c>
      <c r="I65" s="124" t="s">
        <v>303</v>
      </c>
      <c r="J65" s="468"/>
      <c r="K65" s="484"/>
    </row>
    <row r="66" spans="1:11" ht="20.25" customHeight="1" x14ac:dyDescent="0.2">
      <c r="A66" s="473" t="str">
        <f>+(PROBABILIDAD!A13)</f>
        <v xml:space="preserve"> Desvío de los resultados  de la auditoría en beneficio propio o del auditado.</v>
      </c>
      <c r="B66" s="281" t="str">
        <f>+(DESCRIPCION!D15)</f>
        <v>Asignación de auditorias a procesos no acordes al perfil profesional del auditor.</v>
      </c>
      <c r="C66" s="486" t="s">
        <v>379</v>
      </c>
      <c r="D66" s="471" t="s">
        <v>304</v>
      </c>
      <c r="E66" s="24" t="s">
        <v>305</v>
      </c>
      <c r="F66" s="23" t="s">
        <v>267</v>
      </c>
      <c r="G66" s="23">
        <f>IF(F66="Asignado",15,0)</f>
        <v>15</v>
      </c>
      <c r="H66" s="472" t="str">
        <f>IF(AND(G73&gt;0,G73&lt;=85),"Débil",IF(AND(G73&gt;85,G73&lt;=95),"Moderado",IF(G73&gt;96,"Fuerte"," ")))</f>
        <v>Fuerte</v>
      </c>
      <c r="I66" s="281" t="s">
        <v>289</v>
      </c>
      <c r="J66" s="281" t="str">
        <f>IF(AND(H66="Fuerte",I66="Fuerte (Siempre se Ejecuta)"),"Fuerte",IF(AND(H66="Fuerte",I66="Moderado (Algunas veces se ejecuta)"),"Moderado",IF(AND(H66="Fuerte",I66="Débil (No se ejecuta)"),"Débil",IF(AND(H66="Moderado",I66="Fuerte (Siempre se Ejecuta)"),"Moderado",IF(AND(H66="Moderado",I66="Moderado (Algunas veces se ejecuta)"),"Moderado",IF(AND(H66="Moderado",I66="Débil (No se ejecuta)"),"Débil",IF(AND(H66="Débil",I66="Fuerte (Siempre se Ejecuta)"),"Débil",IF(AND(H66="Débil",I66="Moderado (Algunas veces se ejecuta)"),"Débil",IF(AND(H66="Débil",I66="Débil (No se ejecuta)"),"Débil"," ")))))))))</f>
        <v>Fuerte</v>
      </c>
      <c r="K66" s="500" t="str">
        <f>IF(J66="Fuerte","NO",IF(J66=" "," ","SI"))</f>
        <v>NO</v>
      </c>
    </row>
    <row r="67" spans="1:11" ht="28.5" x14ac:dyDescent="0.2">
      <c r="A67" s="295"/>
      <c r="B67" s="215"/>
      <c r="C67" s="486"/>
      <c r="D67" s="471"/>
      <c r="E67" s="25" t="s">
        <v>306</v>
      </c>
      <c r="F67" s="16" t="s">
        <v>269</v>
      </c>
      <c r="G67" s="16">
        <f>IF(F67="Adecuado",15,0)</f>
        <v>15</v>
      </c>
      <c r="H67" s="472"/>
      <c r="I67" s="215"/>
      <c r="J67" s="215"/>
      <c r="K67" s="466"/>
    </row>
    <row r="68" spans="1:11" ht="42.75" x14ac:dyDescent="0.2">
      <c r="A68" s="295"/>
      <c r="B68" s="215"/>
      <c r="C68" s="486"/>
      <c r="D68" s="118" t="s">
        <v>307</v>
      </c>
      <c r="E68" s="25" t="s">
        <v>308</v>
      </c>
      <c r="F68" s="16" t="s">
        <v>272</v>
      </c>
      <c r="G68" s="16">
        <f>IF(F68="Oportuna",15,0)</f>
        <v>15</v>
      </c>
      <c r="H68" s="472"/>
      <c r="I68" s="215"/>
      <c r="J68" s="215"/>
      <c r="K68" s="466"/>
    </row>
    <row r="69" spans="1:11" ht="42.75" x14ac:dyDescent="0.2">
      <c r="A69" s="295"/>
      <c r="B69" s="215"/>
      <c r="C69" s="486"/>
      <c r="D69" s="118" t="s">
        <v>309</v>
      </c>
      <c r="E69" s="25" t="s">
        <v>310</v>
      </c>
      <c r="F69" s="100" t="s">
        <v>275</v>
      </c>
      <c r="G69" s="16">
        <f>IF(F69="Prevenir",15,IF(F69="Detectar",10,0))</f>
        <v>15</v>
      </c>
      <c r="H69" s="472"/>
      <c r="I69" s="215"/>
      <c r="J69" s="215"/>
      <c r="K69" s="466"/>
    </row>
    <row r="70" spans="1:11" ht="28.5" x14ac:dyDescent="0.2">
      <c r="A70" s="295"/>
      <c r="B70" s="215"/>
      <c r="C70" s="486"/>
      <c r="D70" s="118" t="s">
        <v>311</v>
      </c>
      <c r="E70" s="25" t="s">
        <v>312</v>
      </c>
      <c r="F70" s="16" t="s">
        <v>279</v>
      </c>
      <c r="G70" s="16">
        <f>IF(F70="Confiable",15,0)</f>
        <v>15</v>
      </c>
      <c r="H70" s="472"/>
      <c r="I70" s="215"/>
      <c r="J70" s="215"/>
      <c r="K70" s="466"/>
    </row>
    <row r="71" spans="1:11" ht="42.75" x14ac:dyDescent="0.2">
      <c r="A71" s="295"/>
      <c r="B71" s="215"/>
      <c r="C71" s="486"/>
      <c r="D71" s="118" t="s">
        <v>313</v>
      </c>
      <c r="E71" s="25" t="s">
        <v>314</v>
      </c>
      <c r="F71" s="100" t="s">
        <v>282</v>
      </c>
      <c r="G71" s="16">
        <f>IF(F71="Se investigan y se resuelven oportunamente",15,0)</f>
        <v>15</v>
      </c>
      <c r="H71" s="472"/>
      <c r="I71" s="215"/>
      <c r="J71" s="215"/>
      <c r="K71" s="466"/>
    </row>
    <row r="72" spans="1:11" ht="28.5" x14ac:dyDescent="0.2">
      <c r="A72" s="295"/>
      <c r="B72" s="215"/>
      <c r="C72" s="487"/>
      <c r="D72" s="104" t="s">
        <v>315</v>
      </c>
      <c r="E72" s="25" t="s">
        <v>316</v>
      </c>
      <c r="F72" s="16" t="s">
        <v>285</v>
      </c>
      <c r="G72" s="16">
        <f>IF(F72="Completa",10,IF(F72="Incompleta",5,0))</f>
        <v>10</v>
      </c>
      <c r="H72" s="473"/>
      <c r="I72" s="215"/>
      <c r="J72" s="215"/>
      <c r="K72" s="466"/>
    </row>
    <row r="73" spans="1:11" s="132" customFormat="1" ht="15.75" thickBot="1" x14ac:dyDescent="0.25">
      <c r="A73" s="295"/>
      <c r="B73" s="215"/>
      <c r="C73" s="128" t="s">
        <v>378</v>
      </c>
      <c r="D73" s="129"/>
      <c r="E73" s="130"/>
      <c r="F73" s="17"/>
      <c r="G73" s="17">
        <f>SUM(G66:G72)</f>
        <v>100</v>
      </c>
      <c r="H73" s="131"/>
    </row>
    <row r="74" spans="1:11" ht="15" thickBot="1" x14ac:dyDescent="0.25"/>
    <row r="75" spans="1:11" s="125" customFormat="1" ht="30" customHeight="1" x14ac:dyDescent="0.25">
      <c r="A75" s="464" t="s">
        <v>172</v>
      </c>
      <c r="B75" s="481" t="s">
        <v>319</v>
      </c>
      <c r="C75" s="477" t="s">
        <v>293</v>
      </c>
      <c r="D75" s="474" t="s">
        <v>294</v>
      </c>
      <c r="E75" s="474"/>
      <c r="F75" s="474"/>
      <c r="G75" s="474"/>
      <c r="H75" s="474"/>
      <c r="I75" s="120" t="s">
        <v>295</v>
      </c>
      <c r="J75" s="467" t="s">
        <v>296</v>
      </c>
      <c r="K75" s="469" t="s">
        <v>297</v>
      </c>
    </row>
    <row r="76" spans="1:11" s="126" customFormat="1" ht="60.75" thickBot="1" x14ac:dyDescent="0.3">
      <c r="A76" s="483"/>
      <c r="B76" s="499"/>
      <c r="C76" s="478"/>
      <c r="D76" s="121" t="s">
        <v>298</v>
      </c>
      <c r="E76" s="122" t="s">
        <v>299</v>
      </c>
      <c r="F76" s="121" t="s">
        <v>300</v>
      </c>
      <c r="G76" s="121" t="s">
        <v>301</v>
      </c>
      <c r="H76" s="123" t="s">
        <v>317</v>
      </c>
      <c r="I76" s="124" t="s">
        <v>303</v>
      </c>
      <c r="J76" s="468"/>
      <c r="K76" s="484"/>
    </row>
    <row r="77" spans="1:11" ht="20.25" customHeight="1" x14ac:dyDescent="0.2">
      <c r="A77" s="473" t="str">
        <f>+(PROBABILIDAD!A13)</f>
        <v xml:space="preserve"> Desvío de los resultados  de la auditoría en beneficio propio o del auditado.</v>
      </c>
      <c r="B77" s="281" t="str">
        <f>+(DESCRIPCION!D16)</f>
        <v>Trafico de influencias.</v>
      </c>
      <c r="C77" s="486" t="s">
        <v>380</v>
      </c>
      <c r="D77" s="471" t="s">
        <v>304</v>
      </c>
      <c r="E77" s="24" t="s">
        <v>305</v>
      </c>
      <c r="F77" s="23" t="s">
        <v>267</v>
      </c>
      <c r="G77" s="23">
        <f>IF(F77="Asignado",15,0)</f>
        <v>15</v>
      </c>
      <c r="H77" s="472" t="str">
        <f>IF(AND(G84&gt;0,G84&lt;=85),"Débil",IF(AND(G84&gt;85,G84&lt;=95),"Moderado",IF(G84&gt;96,"Fuerte"," ")))</f>
        <v>Débil</v>
      </c>
      <c r="I77" s="281" t="s">
        <v>289</v>
      </c>
      <c r="J77" s="281" t="str">
        <f>IF(AND(H77="Fuerte",I77="Fuerte (Siempre se Ejecuta)"),"Fuerte",IF(AND(H77="Fuerte",I77="Moderado (Algunas veces se ejecuta)"),"Moderado",IF(AND(H77="Fuerte",I77="Débil (No se ejecuta)"),"Débil",IF(AND(H77="Moderado",I77="Fuerte (Siempre se Ejecuta)"),"Moderado",IF(AND(H77="Moderado",I77="Moderado (Algunas veces se ejecuta)"),"Moderado",IF(AND(H77="Moderado",I77="Débil (No se ejecuta)"),"Débil",IF(AND(H77="Débil",I77="Fuerte (Siempre se Ejecuta)"),"Débil",IF(AND(H77="Débil",I77="Moderado (Algunas veces se ejecuta)"),"Débil",IF(AND(H77="Débil",I77="Débil (No se ejecuta)"),"Débil"," ")))))))))</f>
        <v>Débil</v>
      </c>
      <c r="K77" s="500" t="str">
        <f>IF(J77="Fuerte","NO",IF(J77=" "," ","SI"))</f>
        <v>SI</v>
      </c>
    </row>
    <row r="78" spans="1:11" ht="28.5" x14ac:dyDescent="0.2">
      <c r="A78" s="295"/>
      <c r="B78" s="215"/>
      <c r="C78" s="486"/>
      <c r="D78" s="471"/>
      <c r="E78" s="25" t="s">
        <v>306</v>
      </c>
      <c r="F78" s="16" t="s">
        <v>270</v>
      </c>
      <c r="G78" s="16">
        <f>IF(F78="Adecuado",15,0)</f>
        <v>0</v>
      </c>
      <c r="H78" s="472"/>
      <c r="I78" s="215"/>
      <c r="J78" s="215"/>
      <c r="K78" s="466"/>
    </row>
    <row r="79" spans="1:11" ht="42.75" x14ac:dyDescent="0.2">
      <c r="A79" s="295"/>
      <c r="B79" s="215"/>
      <c r="C79" s="486"/>
      <c r="D79" s="118" t="s">
        <v>307</v>
      </c>
      <c r="E79" s="25" t="s">
        <v>308</v>
      </c>
      <c r="F79" s="16" t="s">
        <v>272</v>
      </c>
      <c r="G79" s="16">
        <f>IF(F79="Oportuna",15,0)</f>
        <v>15</v>
      </c>
      <c r="H79" s="472"/>
      <c r="I79" s="215"/>
      <c r="J79" s="215"/>
      <c r="K79" s="466"/>
    </row>
    <row r="80" spans="1:11" ht="42.75" x14ac:dyDescent="0.2">
      <c r="A80" s="295"/>
      <c r="B80" s="215"/>
      <c r="C80" s="486"/>
      <c r="D80" s="118" t="s">
        <v>309</v>
      </c>
      <c r="E80" s="25" t="s">
        <v>310</v>
      </c>
      <c r="F80" s="100" t="s">
        <v>276</v>
      </c>
      <c r="G80" s="16">
        <f>IF(F80="Prevenir",15,IF(F80="Detectar",10,0))</f>
        <v>10</v>
      </c>
      <c r="H80" s="472"/>
      <c r="I80" s="215"/>
      <c r="J80" s="215"/>
      <c r="K80" s="466"/>
    </row>
    <row r="81" spans="1:11" ht="28.5" x14ac:dyDescent="0.2">
      <c r="A81" s="295"/>
      <c r="B81" s="215"/>
      <c r="C81" s="486"/>
      <c r="D81" s="118" t="s">
        <v>311</v>
      </c>
      <c r="E81" s="25" t="s">
        <v>312</v>
      </c>
      <c r="F81" s="16" t="s">
        <v>279</v>
      </c>
      <c r="G81" s="16">
        <f>IF(F81="Confiable",15,0)</f>
        <v>15</v>
      </c>
      <c r="H81" s="472"/>
      <c r="I81" s="215"/>
      <c r="J81" s="215"/>
      <c r="K81" s="466"/>
    </row>
    <row r="82" spans="1:11" ht="42.75" x14ac:dyDescent="0.2">
      <c r="A82" s="295"/>
      <c r="B82" s="215"/>
      <c r="C82" s="486"/>
      <c r="D82" s="118" t="s">
        <v>313</v>
      </c>
      <c r="E82" s="25" t="s">
        <v>314</v>
      </c>
      <c r="F82" s="100" t="s">
        <v>282</v>
      </c>
      <c r="G82" s="16">
        <f>IF(F82="Se investigan y se resuelven oportunamente",15,0)</f>
        <v>15</v>
      </c>
      <c r="H82" s="472"/>
      <c r="I82" s="215"/>
      <c r="J82" s="215"/>
      <c r="K82" s="466"/>
    </row>
    <row r="83" spans="1:11" ht="28.5" x14ac:dyDescent="0.2">
      <c r="A83" s="295"/>
      <c r="B83" s="215"/>
      <c r="C83" s="487"/>
      <c r="D83" s="104" t="s">
        <v>315</v>
      </c>
      <c r="E83" s="25" t="s">
        <v>316</v>
      </c>
      <c r="F83" s="16" t="s">
        <v>285</v>
      </c>
      <c r="G83" s="16">
        <f>IF(F83="Completa",10,IF(F83="Incompleta",5,0))</f>
        <v>10</v>
      </c>
      <c r="H83" s="473"/>
      <c r="I83" s="215"/>
      <c r="J83" s="215"/>
      <c r="K83" s="466"/>
    </row>
    <row r="84" spans="1:11" ht="15" x14ac:dyDescent="0.2">
      <c r="A84" s="295"/>
      <c r="B84" s="215"/>
      <c r="C84" s="20"/>
      <c r="D84" s="119"/>
      <c r="E84" s="19"/>
      <c r="F84" s="18"/>
      <c r="G84" s="18">
        <f>SUM(G77:G83)</f>
        <v>80</v>
      </c>
      <c r="H84" s="53"/>
    </row>
    <row r="85" spans="1:11" ht="15" thickBot="1" x14ac:dyDescent="0.25">
      <c r="A85" s="127"/>
      <c r="B85" s="191"/>
    </row>
    <row r="86" spans="1:11" s="126" customFormat="1" ht="30" customHeight="1" x14ac:dyDescent="0.25">
      <c r="A86" s="464" t="s">
        <v>172</v>
      </c>
      <c r="B86" s="481" t="s">
        <v>319</v>
      </c>
      <c r="C86" s="477" t="s">
        <v>293</v>
      </c>
      <c r="D86" s="474" t="s">
        <v>294</v>
      </c>
      <c r="E86" s="474"/>
      <c r="F86" s="474"/>
      <c r="G86" s="474"/>
      <c r="H86" s="474"/>
      <c r="I86" s="120" t="s">
        <v>295</v>
      </c>
      <c r="J86" s="467" t="s">
        <v>296</v>
      </c>
      <c r="K86" s="469" t="s">
        <v>297</v>
      </c>
    </row>
    <row r="87" spans="1:11" s="126" customFormat="1" ht="60.75" thickBot="1" x14ac:dyDescent="0.3">
      <c r="A87" s="483"/>
      <c r="B87" s="499"/>
      <c r="C87" s="478"/>
      <c r="D87" s="121" t="s">
        <v>298</v>
      </c>
      <c r="E87" s="122" t="s">
        <v>299</v>
      </c>
      <c r="F87" s="121" t="s">
        <v>300</v>
      </c>
      <c r="G87" s="121" t="s">
        <v>301</v>
      </c>
      <c r="H87" s="123" t="s">
        <v>317</v>
      </c>
      <c r="I87" s="124" t="s">
        <v>303</v>
      </c>
      <c r="J87" s="468"/>
      <c r="K87" s="484"/>
    </row>
    <row r="88" spans="1:11" ht="20.25" customHeight="1" x14ac:dyDescent="0.2">
      <c r="A88" s="473" t="str">
        <f>+(PROBABILIDAD!A13)</f>
        <v xml:space="preserve"> Desvío de los resultados  de la auditoría en beneficio propio o del auditado.</v>
      </c>
      <c r="B88" s="281" t="str">
        <f>+(DESCRIPCION!D17)</f>
        <v>Inobservancia a los líneamientos establecidos en el  Código de Ética del Auditor Interno en el desarrollo de las auditorías</v>
      </c>
      <c r="C88" s="486" t="s">
        <v>380</v>
      </c>
      <c r="D88" s="471" t="s">
        <v>304</v>
      </c>
      <c r="E88" s="24" t="s">
        <v>305</v>
      </c>
      <c r="F88" s="23" t="s">
        <v>267</v>
      </c>
      <c r="G88" s="23">
        <f>IF(F88="Asignado",15,0)</f>
        <v>15</v>
      </c>
      <c r="H88" s="472" t="str">
        <f>IF(AND(G95&gt;0,G95&lt;=85),"Débil",IF(AND(G95&gt;85,G95&lt;=95),"Moderado",IF(G95&gt;96,"Fuerte"," ")))</f>
        <v>Débil</v>
      </c>
      <c r="I88" s="281" t="s">
        <v>289</v>
      </c>
      <c r="J88" s="281" t="str">
        <f>IF(AND(H88="Fuerte",I88="Fuerte (Siempre se Ejecuta)"),"Fuerte",IF(AND(H88="Fuerte",I88="Moderado (Algunas veces se ejecuta)"),"Moderado",IF(AND(H88="Fuerte",I88="Débil (No se ejecuta)"),"Débil",IF(AND(H88="Moderado",I88="Fuerte (Siempre se Ejecuta)"),"Moderado",IF(AND(H88="Moderado",I88="Moderado (Algunas veces se ejecuta)"),"Moderado",IF(AND(H88="Moderado",I88="Débil (No se ejecuta)"),"Débil",IF(AND(H88="Débil",I88="Fuerte (Siempre se Ejecuta)"),"Débil",IF(AND(H88="Débil",I88="Moderado (Algunas veces se ejecuta)"),"Débil",IF(AND(H88="Débil",I88="Débil (No se ejecuta)"),"Débil"," ")))))))))</f>
        <v>Débil</v>
      </c>
      <c r="K88" s="500" t="str">
        <f>IF(J88="Fuerte","NO",IF(J88=" "," ","SI"))</f>
        <v>SI</v>
      </c>
    </row>
    <row r="89" spans="1:11" ht="28.5" x14ac:dyDescent="0.2">
      <c r="A89" s="295"/>
      <c r="B89" s="215"/>
      <c r="C89" s="486"/>
      <c r="D89" s="471"/>
      <c r="E89" s="25" t="s">
        <v>306</v>
      </c>
      <c r="F89" s="16" t="s">
        <v>270</v>
      </c>
      <c r="G89" s="16">
        <f>IF(F89="Adecuado",15,0)</f>
        <v>0</v>
      </c>
      <c r="H89" s="472"/>
      <c r="I89" s="215"/>
      <c r="J89" s="215"/>
      <c r="K89" s="466"/>
    </row>
    <row r="90" spans="1:11" ht="42.75" customHeight="1" x14ac:dyDescent="0.2">
      <c r="A90" s="295"/>
      <c r="B90" s="215"/>
      <c r="C90" s="486"/>
      <c r="D90" s="118" t="s">
        <v>307</v>
      </c>
      <c r="E90" s="25" t="s">
        <v>308</v>
      </c>
      <c r="F90" s="16" t="s">
        <v>272</v>
      </c>
      <c r="G90" s="16">
        <f>IF(F90="Oportuna",15,0)</f>
        <v>15</v>
      </c>
      <c r="H90" s="472"/>
      <c r="I90" s="215"/>
      <c r="J90" s="215"/>
      <c r="K90" s="466"/>
    </row>
    <row r="91" spans="1:11" ht="42.75" x14ac:dyDescent="0.2">
      <c r="A91" s="295"/>
      <c r="B91" s="215"/>
      <c r="C91" s="486"/>
      <c r="D91" s="118" t="s">
        <v>309</v>
      </c>
      <c r="E91" s="25" t="s">
        <v>310</v>
      </c>
      <c r="F91" s="100" t="s">
        <v>276</v>
      </c>
      <c r="G91" s="16">
        <f>IF(F91="Prevenir",15,IF(F91="Detectar",10,0))</f>
        <v>10</v>
      </c>
      <c r="H91" s="472"/>
      <c r="I91" s="215"/>
      <c r="J91" s="215"/>
      <c r="K91" s="466"/>
    </row>
    <row r="92" spans="1:11" ht="28.5" x14ac:dyDescent="0.2">
      <c r="A92" s="295"/>
      <c r="B92" s="215"/>
      <c r="C92" s="486"/>
      <c r="D92" s="118" t="s">
        <v>311</v>
      </c>
      <c r="E92" s="25" t="s">
        <v>312</v>
      </c>
      <c r="F92" s="16" t="s">
        <v>279</v>
      </c>
      <c r="G92" s="16">
        <f>IF(F92="Confiable",15,0)</f>
        <v>15</v>
      </c>
      <c r="H92" s="472"/>
      <c r="I92" s="215"/>
      <c r="J92" s="215"/>
      <c r="K92" s="466"/>
    </row>
    <row r="93" spans="1:11" ht="42.75" x14ac:dyDescent="0.2">
      <c r="A93" s="295"/>
      <c r="B93" s="215"/>
      <c r="C93" s="486"/>
      <c r="D93" s="118" t="s">
        <v>313</v>
      </c>
      <c r="E93" s="25" t="s">
        <v>314</v>
      </c>
      <c r="F93" s="100" t="s">
        <v>282</v>
      </c>
      <c r="G93" s="16">
        <f>IF(F93="Se investigan y se resuelven oportunamente",15,0)</f>
        <v>15</v>
      </c>
      <c r="H93" s="472"/>
      <c r="I93" s="215"/>
      <c r="J93" s="215"/>
      <c r="K93" s="466"/>
    </row>
    <row r="94" spans="1:11" ht="28.5" x14ac:dyDescent="0.2">
      <c r="A94" s="295"/>
      <c r="B94" s="215"/>
      <c r="C94" s="487"/>
      <c r="D94" s="104" t="s">
        <v>315</v>
      </c>
      <c r="E94" s="25" t="s">
        <v>316</v>
      </c>
      <c r="F94" s="16" t="s">
        <v>285</v>
      </c>
      <c r="G94" s="16">
        <f>IF(F94="Completa",10,IF(F94="Incompleta",5,0))</f>
        <v>10</v>
      </c>
      <c r="H94" s="473"/>
      <c r="I94" s="215"/>
      <c r="J94" s="215"/>
      <c r="K94" s="466"/>
    </row>
    <row r="95" spans="1:11" s="132" customFormat="1" ht="15.75" thickBot="1" x14ac:dyDescent="0.25">
      <c r="A95" s="295"/>
      <c r="B95" s="215"/>
      <c r="C95" s="128"/>
      <c r="D95" s="129"/>
      <c r="E95" s="130"/>
      <c r="F95" s="17"/>
      <c r="G95" s="17">
        <f>SUM(G88:G94)</f>
        <v>80</v>
      </c>
      <c r="H95" s="131"/>
    </row>
    <row r="96" spans="1:11" ht="15" thickBot="1" x14ac:dyDescent="0.25"/>
    <row r="97" spans="1:11" s="125" customFormat="1" ht="30" customHeight="1" x14ac:dyDescent="0.25">
      <c r="A97" s="464" t="s">
        <v>172</v>
      </c>
      <c r="B97" s="481" t="s">
        <v>319</v>
      </c>
      <c r="C97" s="477" t="s">
        <v>293</v>
      </c>
      <c r="D97" s="474" t="s">
        <v>294</v>
      </c>
      <c r="E97" s="474"/>
      <c r="F97" s="474"/>
      <c r="G97" s="474"/>
      <c r="H97" s="474"/>
      <c r="I97" s="120" t="s">
        <v>295</v>
      </c>
      <c r="J97" s="467" t="s">
        <v>296</v>
      </c>
      <c r="K97" s="469" t="s">
        <v>297</v>
      </c>
    </row>
    <row r="98" spans="1:11" s="126" customFormat="1" ht="60.75" thickBot="1" x14ac:dyDescent="0.3">
      <c r="A98" s="483"/>
      <c r="B98" s="499"/>
      <c r="C98" s="478"/>
      <c r="D98" s="121" t="s">
        <v>298</v>
      </c>
      <c r="E98" s="122" t="s">
        <v>299</v>
      </c>
      <c r="F98" s="121" t="s">
        <v>300</v>
      </c>
      <c r="G98" s="121" t="s">
        <v>301</v>
      </c>
      <c r="H98" s="123" t="s">
        <v>317</v>
      </c>
      <c r="I98" s="124" t="s">
        <v>303</v>
      </c>
      <c r="J98" s="468"/>
      <c r="K98" s="484"/>
    </row>
    <row r="99" spans="1:11" ht="20.25" customHeight="1" x14ac:dyDescent="0.2">
      <c r="A99" s="473"/>
      <c r="B99" s="281"/>
      <c r="C99" s="486"/>
      <c r="D99" s="471" t="s">
        <v>304</v>
      </c>
      <c r="E99" s="24" t="s">
        <v>305</v>
      </c>
      <c r="F99" s="23" t="s">
        <v>266</v>
      </c>
      <c r="G99" s="23">
        <f>IF(F99="Asignado",15,0)</f>
        <v>0</v>
      </c>
      <c r="H99" s="472" t="str">
        <f>IF(AND(G106&gt;0,G106&lt;=85),"Débil",IF(AND(G106&gt;85,G106&lt;=95),"Moderado",IF(G106&gt;96,"Fuerte"," ")))</f>
        <v xml:space="preserve"> </v>
      </c>
      <c r="I99" s="281" t="s">
        <v>266</v>
      </c>
      <c r="J99" s="281" t="str">
        <f>IF(AND(H99="Fuerte",I99="Fuerte (Siempre se Ejecuta)"),"Fuerte",IF(AND(H99="Fuerte",I99="Moderado (Algunas veces se ejecuta)"),"Moderado",IF(AND(H99="Fuerte",I99="Débil (No se ejecuta)"),"Débil",IF(AND(H99="Moderado",I99="Fuerte (Siempre se Ejecuta)"),"Moderado",IF(AND(H99="Moderado",I99="Moderado (Algunas veces se ejecuta)"),"Moderado",IF(AND(H99="Moderado",I99="Débil (No se ejecuta)"),"Débil",IF(AND(H99="Débil",I99="Fuerte (Siempre se Ejecuta)"),"Débil",IF(AND(H99="Débil",I99="Moderado (Algunas veces se ejecuta)"),"Débil",IF(AND(H99="Débil",I99="Débil (No se ejecuta)"),"Débil"," ")))))))))</f>
        <v xml:space="preserve"> </v>
      </c>
      <c r="K99" s="500" t="str">
        <f>IF(J99="Fuerte","NO",IF(J99=" "," ","SI"))</f>
        <v xml:space="preserve"> </v>
      </c>
    </row>
    <row r="100" spans="1:11" ht="28.5" x14ac:dyDescent="0.2">
      <c r="A100" s="295"/>
      <c r="B100" s="215"/>
      <c r="C100" s="486"/>
      <c r="D100" s="471"/>
      <c r="E100" s="25" t="s">
        <v>306</v>
      </c>
      <c r="F100" s="16" t="s">
        <v>266</v>
      </c>
      <c r="G100" s="16">
        <f>IF(F100="Adecuado",15,0)</f>
        <v>0</v>
      </c>
      <c r="H100" s="472"/>
      <c r="I100" s="215"/>
      <c r="J100" s="215"/>
      <c r="K100" s="466"/>
    </row>
    <row r="101" spans="1:11" ht="42.75" customHeight="1" x14ac:dyDescent="0.2">
      <c r="A101" s="295"/>
      <c r="B101" s="215"/>
      <c r="C101" s="486"/>
      <c r="D101" s="118" t="s">
        <v>307</v>
      </c>
      <c r="E101" s="25" t="s">
        <v>308</v>
      </c>
      <c r="F101" s="16" t="s">
        <v>266</v>
      </c>
      <c r="G101" s="16">
        <f>IF(F101="Oportuna",15,0)</f>
        <v>0</v>
      </c>
      <c r="H101" s="472"/>
      <c r="I101" s="215"/>
      <c r="J101" s="215"/>
      <c r="K101" s="466"/>
    </row>
    <row r="102" spans="1:11" ht="42.75" x14ac:dyDescent="0.2">
      <c r="A102" s="295"/>
      <c r="B102" s="215"/>
      <c r="C102" s="486"/>
      <c r="D102" s="118" t="s">
        <v>309</v>
      </c>
      <c r="E102" s="25" t="s">
        <v>310</v>
      </c>
      <c r="F102" s="100" t="s">
        <v>266</v>
      </c>
      <c r="G102" s="16">
        <f>IF(F102="Prevenir",15,IF(F102="Detectar",10,0))</f>
        <v>0</v>
      </c>
      <c r="H102" s="472"/>
      <c r="I102" s="215"/>
      <c r="J102" s="215"/>
      <c r="K102" s="466"/>
    </row>
    <row r="103" spans="1:11" ht="28.5" x14ac:dyDescent="0.2">
      <c r="A103" s="295"/>
      <c r="B103" s="215"/>
      <c r="C103" s="486"/>
      <c r="D103" s="118" t="s">
        <v>311</v>
      </c>
      <c r="E103" s="25" t="s">
        <v>312</v>
      </c>
      <c r="F103" s="16" t="s">
        <v>266</v>
      </c>
      <c r="G103" s="16">
        <f>IF(F103="Confiable",15,0)</f>
        <v>0</v>
      </c>
      <c r="H103" s="472"/>
      <c r="I103" s="215"/>
      <c r="J103" s="215"/>
      <c r="K103" s="466"/>
    </row>
    <row r="104" spans="1:11" ht="42.75" x14ac:dyDescent="0.2">
      <c r="A104" s="295"/>
      <c r="B104" s="215"/>
      <c r="C104" s="486"/>
      <c r="D104" s="118" t="s">
        <v>313</v>
      </c>
      <c r="E104" s="25" t="s">
        <v>314</v>
      </c>
      <c r="F104" s="100" t="s">
        <v>266</v>
      </c>
      <c r="G104" s="16">
        <f>IF(F104="Se investigan y se resuelven oportunamente",15,0)</f>
        <v>0</v>
      </c>
      <c r="H104" s="472"/>
      <c r="I104" s="215"/>
      <c r="J104" s="215"/>
      <c r="K104" s="466"/>
    </row>
    <row r="105" spans="1:11" ht="28.5" x14ac:dyDescent="0.2">
      <c r="A105" s="295"/>
      <c r="B105" s="215"/>
      <c r="C105" s="487"/>
      <c r="D105" s="104" t="s">
        <v>315</v>
      </c>
      <c r="E105" s="25" t="s">
        <v>316</v>
      </c>
      <c r="F105" s="16" t="s">
        <v>266</v>
      </c>
      <c r="G105" s="16">
        <f>IF(F105="Completa",10,IF(F105="Incompleta",5,0))</f>
        <v>0</v>
      </c>
      <c r="H105" s="473"/>
      <c r="I105" s="215"/>
      <c r="J105" s="215"/>
      <c r="K105" s="466"/>
    </row>
    <row r="106" spans="1:11" ht="15" x14ac:dyDescent="0.2">
      <c r="A106" s="295"/>
      <c r="B106" s="215"/>
      <c r="C106" s="20"/>
      <c r="D106" s="119"/>
      <c r="E106" s="19"/>
      <c r="F106" s="18"/>
      <c r="G106" s="18">
        <f>SUM(G99:G105)</f>
        <v>0</v>
      </c>
      <c r="H106" s="53"/>
    </row>
    <row r="107" spans="1:11" ht="15" thickBot="1" x14ac:dyDescent="0.25">
      <c r="A107" s="127"/>
      <c r="B107" s="191"/>
    </row>
    <row r="108" spans="1:11" s="126" customFormat="1" ht="30" customHeight="1" x14ac:dyDescent="0.25">
      <c r="A108" s="464" t="s">
        <v>172</v>
      </c>
      <c r="B108" s="481" t="s">
        <v>319</v>
      </c>
      <c r="C108" s="477" t="s">
        <v>293</v>
      </c>
      <c r="D108" s="474" t="s">
        <v>294</v>
      </c>
      <c r="E108" s="474"/>
      <c r="F108" s="474"/>
      <c r="G108" s="474"/>
      <c r="H108" s="474"/>
      <c r="I108" s="120" t="s">
        <v>295</v>
      </c>
      <c r="J108" s="467" t="s">
        <v>296</v>
      </c>
      <c r="K108" s="469" t="s">
        <v>297</v>
      </c>
    </row>
    <row r="109" spans="1:11" s="126" customFormat="1" ht="60.75" thickBot="1" x14ac:dyDescent="0.3">
      <c r="A109" s="483"/>
      <c r="B109" s="499"/>
      <c r="C109" s="478"/>
      <c r="D109" s="121" t="s">
        <v>298</v>
      </c>
      <c r="E109" s="122" t="s">
        <v>299</v>
      </c>
      <c r="F109" s="121" t="s">
        <v>300</v>
      </c>
      <c r="G109" s="121" t="s">
        <v>301</v>
      </c>
      <c r="H109" s="123" t="s">
        <v>317</v>
      </c>
      <c r="I109" s="124" t="s">
        <v>303</v>
      </c>
      <c r="J109" s="468"/>
      <c r="K109" s="484"/>
    </row>
    <row r="110" spans="1:11" ht="20.25" customHeight="1" x14ac:dyDescent="0.2">
      <c r="A110" s="473"/>
      <c r="B110" s="281"/>
      <c r="C110" s="486"/>
      <c r="D110" s="471" t="s">
        <v>304</v>
      </c>
      <c r="E110" s="24" t="s">
        <v>305</v>
      </c>
      <c r="F110" s="23" t="s">
        <v>266</v>
      </c>
      <c r="G110" s="23">
        <f>IF(F110="Asignado",15,0)</f>
        <v>0</v>
      </c>
      <c r="H110" s="472" t="str">
        <f>IF(AND(G117&gt;0,G117&lt;=85),"Débil",IF(AND(G117&gt;85,G117&lt;=95),"Moderado",IF(G117&gt;96,"Fuerte"," ")))</f>
        <v xml:space="preserve"> </v>
      </c>
      <c r="I110" s="281" t="s">
        <v>266</v>
      </c>
      <c r="J110" s="281" t="str">
        <f>IF(AND(H110="Fuerte",I110="Fuerte (Siempre se Ejecuta)"),"Fuerte",IF(AND(H110="Fuerte",I110="Moderado (Algunas veces se ejecuta)"),"Moderado",IF(AND(H110="Fuerte",I110="Débil (No se ejecuta)"),"Débil",IF(AND(H110="Moderado",I110="Fuerte (Siempre se Ejecuta)"),"Moderado",IF(AND(H110="Moderado",I110="Moderado (Algunas veces se ejecuta)"),"Moderado",IF(AND(H110="Moderado",I110="Débil (No se ejecuta)"),"Débil",IF(AND(H110="Débil",I110="Fuerte (Siempre se Ejecuta)"),"Débil",IF(AND(H110="Débil",I110="Moderado (Algunas veces se ejecuta)"),"Débil",IF(AND(H110="Débil",I110="Débil (No se ejecuta)"),"Débil"," ")))))))))</f>
        <v xml:space="preserve"> </v>
      </c>
      <c r="K110" s="500" t="str">
        <f>IF(J110="Fuerte","NO",IF(J110=" "," ","SI"))</f>
        <v xml:space="preserve"> </v>
      </c>
    </row>
    <row r="111" spans="1:11" ht="28.5" x14ac:dyDescent="0.2">
      <c r="A111" s="295"/>
      <c r="B111" s="215"/>
      <c r="C111" s="486"/>
      <c r="D111" s="471"/>
      <c r="E111" s="25" t="s">
        <v>306</v>
      </c>
      <c r="F111" s="16" t="s">
        <v>266</v>
      </c>
      <c r="G111" s="16">
        <f>IF(F111="Adecuado",15,0)</f>
        <v>0</v>
      </c>
      <c r="H111" s="472"/>
      <c r="I111" s="215"/>
      <c r="J111" s="215"/>
      <c r="K111" s="466"/>
    </row>
    <row r="112" spans="1:11" ht="42.75" x14ac:dyDescent="0.2">
      <c r="A112" s="295"/>
      <c r="B112" s="215"/>
      <c r="C112" s="486"/>
      <c r="D112" s="118" t="s">
        <v>307</v>
      </c>
      <c r="E112" s="25" t="s">
        <v>308</v>
      </c>
      <c r="F112" s="16" t="s">
        <v>266</v>
      </c>
      <c r="G112" s="16">
        <f>IF(F112="Oportuna",15,0)</f>
        <v>0</v>
      </c>
      <c r="H112" s="472"/>
      <c r="I112" s="215"/>
      <c r="J112" s="215"/>
      <c r="K112" s="466"/>
    </row>
    <row r="113" spans="1:11" ht="42.75" x14ac:dyDescent="0.2">
      <c r="A113" s="295"/>
      <c r="B113" s="215"/>
      <c r="C113" s="486"/>
      <c r="D113" s="118" t="s">
        <v>309</v>
      </c>
      <c r="E113" s="25" t="s">
        <v>310</v>
      </c>
      <c r="F113" s="100" t="s">
        <v>266</v>
      </c>
      <c r="G113" s="16">
        <f>IF(F113="Prevenir",15,IF(F113="Detectar",10,0))</f>
        <v>0</v>
      </c>
      <c r="H113" s="472"/>
      <c r="I113" s="215"/>
      <c r="J113" s="215"/>
      <c r="K113" s="466"/>
    </row>
    <row r="114" spans="1:11" ht="28.5" x14ac:dyDescent="0.2">
      <c r="A114" s="295"/>
      <c r="B114" s="215"/>
      <c r="C114" s="486"/>
      <c r="D114" s="118" t="s">
        <v>311</v>
      </c>
      <c r="E114" s="25" t="s">
        <v>312</v>
      </c>
      <c r="F114" s="16" t="s">
        <v>266</v>
      </c>
      <c r="G114" s="16">
        <f>IF(F114="Confiable",15,0)</f>
        <v>0</v>
      </c>
      <c r="H114" s="472"/>
      <c r="I114" s="215"/>
      <c r="J114" s="215"/>
      <c r="K114" s="466"/>
    </row>
    <row r="115" spans="1:11" ht="42.75" x14ac:dyDescent="0.2">
      <c r="A115" s="295"/>
      <c r="B115" s="215"/>
      <c r="C115" s="486"/>
      <c r="D115" s="118" t="s">
        <v>313</v>
      </c>
      <c r="E115" s="25" t="s">
        <v>314</v>
      </c>
      <c r="F115" s="100" t="s">
        <v>266</v>
      </c>
      <c r="G115" s="16">
        <f>IF(F115="Se investigan y se resuelven oportunamente",15,0)</f>
        <v>0</v>
      </c>
      <c r="H115" s="472"/>
      <c r="I115" s="215"/>
      <c r="J115" s="215"/>
      <c r="K115" s="466"/>
    </row>
    <row r="116" spans="1:11" ht="28.5" x14ac:dyDescent="0.2">
      <c r="A116" s="295"/>
      <c r="B116" s="215"/>
      <c r="C116" s="487"/>
      <c r="D116" s="104" t="s">
        <v>315</v>
      </c>
      <c r="E116" s="25" t="s">
        <v>316</v>
      </c>
      <c r="F116" s="16" t="s">
        <v>266</v>
      </c>
      <c r="G116" s="16">
        <f>IF(F116="Completa",10,IF(F116="Incompleta",5,0))</f>
        <v>0</v>
      </c>
      <c r="H116" s="473"/>
      <c r="I116" s="215"/>
      <c r="J116" s="215"/>
      <c r="K116" s="466"/>
    </row>
    <row r="117" spans="1:11" s="132" customFormat="1" ht="15.75" thickBot="1" x14ac:dyDescent="0.25">
      <c r="A117" s="295"/>
      <c r="B117" s="215"/>
      <c r="C117" s="128"/>
      <c r="D117" s="129"/>
      <c r="E117" s="130"/>
      <c r="F117" s="17"/>
      <c r="G117" s="17">
        <f>SUM(G110:G116)</f>
        <v>0</v>
      </c>
      <c r="H117" s="131"/>
    </row>
    <row r="118" spans="1:11" ht="15" thickBot="1" x14ac:dyDescent="0.25"/>
    <row r="119" spans="1:11" s="125" customFormat="1" ht="30" customHeight="1" x14ac:dyDescent="0.25">
      <c r="A119" s="464" t="s">
        <v>172</v>
      </c>
      <c r="B119" s="190"/>
      <c r="C119" s="477" t="s">
        <v>293</v>
      </c>
      <c r="D119" s="474" t="s">
        <v>294</v>
      </c>
      <c r="E119" s="474"/>
      <c r="F119" s="474"/>
      <c r="G119" s="474"/>
      <c r="H119" s="474"/>
      <c r="I119" s="120" t="s">
        <v>295</v>
      </c>
      <c r="J119" s="467" t="s">
        <v>296</v>
      </c>
      <c r="K119" s="469" t="s">
        <v>297</v>
      </c>
    </row>
    <row r="120" spans="1:11" s="126" customFormat="1" ht="60.75" thickBot="1" x14ac:dyDescent="0.3">
      <c r="A120" s="483"/>
      <c r="B120" s="192"/>
      <c r="C120" s="478"/>
      <c r="D120" s="121" t="s">
        <v>298</v>
      </c>
      <c r="E120" s="122" t="s">
        <v>299</v>
      </c>
      <c r="F120" s="121" t="s">
        <v>300</v>
      </c>
      <c r="G120" s="121" t="s">
        <v>301</v>
      </c>
      <c r="H120" s="123" t="s">
        <v>317</v>
      </c>
      <c r="I120" s="124" t="s">
        <v>303</v>
      </c>
      <c r="J120" s="468"/>
      <c r="K120" s="484"/>
    </row>
    <row r="121" spans="1:11" ht="20.25" customHeight="1" x14ac:dyDescent="0.2">
      <c r="A121" s="503"/>
      <c r="B121" s="193"/>
      <c r="C121" s="486"/>
      <c r="D121" s="471" t="s">
        <v>304</v>
      </c>
      <c r="E121" s="24" t="s">
        <v>305</v>
      </c>
      <c r="F121" s="23" t="s">
        <v>266</v>
      </c>
      <c r="G121" s="23">
        <f>IF(F121="Asignado",15,0)</f>
        <v>0</v>
      </c>
      <c r="H121" s="472" t="str">
        <f>IF(AND(G128&gt;0,G128&lt;=85),"Débil",IF(AND(G128&gt;85,G128&lt;=95),"Moderado",IF(G128&gt;96,"Fuerte"," ")))</f>
        <v xml:space="preserve"> </v>
      </c>
      <c r="I121" s="281" t="s">
        <v>266</v>
      </c>
      <c r="J121" s="281" t="str">
        <f>IF(AND(H121="Fuerte",I121="Fuerte (Siempre se Ejecuta)"),"Fuerte",IF(AND(H121="Fuerte",I121="Moderado (Algunas veces se ejecuta)"),"Moderado",IF(AND(H121="Fuerte",I121="Débil (No se ejecuta)"),"Débil",IF(AND(H121="Moderado",I121="Fuerte (Siempre se Ejecuta)"),"Moderado",IF(AND(H121="Moderado",I121="Moderado (Algunas veces se ejecuta)"),"Moderado",IF(AND(H121="Moderado",I121="Débil (No se ejecuta)"),"Débil",IF(AND(H121="Débil",I121="Fuerte (Siempre se Ejecuta)"),"Débil",IF(AND(H121="Débil",I121="Moderado (Algunas veces se ejecuta)"),"Débil",IF(AND(H121="Débil",I121="Débil (No se ejecuta)"),"Débil"," ")))))))))</f>
        <v xml:space="preserve"> </v>
      </c>
      <c r="K121" s="500" t="str">
        <f>IF(J121="Fuerte","NO",IF(J121=" "," ","SI"))</f>
        <v xml:space="preserve"> </v>
      </c>
    </row>
    <row r="122" spans="1:11" ht="28.5" x14ac:dyDescent="0.2">
      <c r="A122" s="504"/>
      <c r="B122" s="193"/>
      <c r="C122" s="486"/>
      <c r="D122" s="471"/>
      <c r="E122" s="25" t="s">
        <v>306</v>
      </c>
      <c r="F122" s="16" t="s">
        <v>266</v>
      </c>
      <c r="G122" s="16">
        <f>IF(F122="Adecuado",15,0)</f>
        <v>0</v>
      </c>
      <c r="H122" s="472"/>
      <c r="I122" s="215"/>
      <c r="J122" s="215"/>
      <c r="K122" s="466"/>
    </row>
    <row r="123" spans="1:11" ht="42.75" x14ac:dyDescent="0.2">
      <c r="A123" s="504"/>
      <c r="B123" s="193"/>
      <c r="C123" s="486"/>
      <c r="D123" s="118" t="s">
        <v>307</v>
      </c>
      <c r="E123" s="25" t="s">
        <v>308</v>
      </c>
      <c r="F123" s="16" t="s">
        <v>266</v>
      </c>
      <c r="G123" s="16">
        <f>IF(F123="Oportuna",15,0)</f>
        <v>0</v>
      </c>
      <c r="H123" s="472"/>
      <c r="I123" s="215"/>
      <c r="J123" s="215"/>
      <c r="K123" s="466"/>
    </row>
    <row r="124" spans="1:11" ht="42.75" x14ac:dyDescent="0.2">
      <c r="A124" s="504"/>
      <c r="B124" s="193"/>
      <c r="C124" s="486"/>
      <c r="D124" s="118" t="s">
        <v>309</v>
      </c>
      <c r="E124" s="25" t="s">
        <v>310</v>
      </c>
      <c r="F124" s="100" t="s">
        <v>266</v>
      </c>
      <c r="G124" s="16">
        <f>IF(F124="Prevenir",15,IF(F124="Detectar",10,0))</f>
        <v>0</v>
      </c>
      <c r="H124" s="472"/>
      <c r="I124" s="215"/>
      <c r="J124" s="215"/>
      <c r="K124" s="466"/>
    </row>
    <row r="125" spans="1:11" ht="28.5" x14ac:dyDescent="0.2">
      <c r="A125" s="504"/>
      <c r="B125" s="193"/>
      <c r="C125" s="486"/>
      <c r="D125" s="118" t="s">
        <v>311</v>
      </c>
      <c r="E125" s="25" t="s">
        <v>312</v>
      </c>
      <c r="F125" s="16" t="s">
        <v>266</v>
      </c>
      <c r="G125" s="16">
        <f>IF(F125="Confiable",15,0)</f>
        <v>0</v>
      </c>
      <c r="H125" s="472"/>
      <c r="I125" s="215"/>
      <c r="J125" s="215"/>
      <c r="K125" s="466"/>
    </row>
    <row r="126" spans="1:11" ht="42.75" x14ac:dyDescent="0.2">
      <c r="A126" s="504"/>
      <c r="B126" s="193"/>
      <c r="C126" s="486"/>
      <c r="D126" s="118" t="s">
        <v>313</v>
      </c>
      <c r="E126" s="25" t="s">
        <v>314</v>
      </c>
      <c r="F126" s="100" t="s">
        <v>266</v>
      </c>
      <c r="G126" s="16">
        <f>IF(F126="Se investigan y se resuelven oportunamente",15,0)</f>
        <v>0</v>
      </c>
      <c r="H126" s="472"/>
      <c r="I126" s="215"/>
      <c r="J126" s="215"/>
      <c r="K126" s="466"/>
    </row>
    <row r="127" spans="1:11" ht="28.5" x14ac:dyDescent="0.2">
      <c r="A127" s="504"/>
      <c r="B127" s="193"/>
      <c r="C127" s="487"/>
      <c r="D127" s="104" t="s">
        <v>315</v>
      </c>
      <c r="E127" s="25" t="s">
        <v>316</v>
      </c>
      <c r="F127" s="16" t="s">
        <v>266</v>
      </c>
      <c r="G127" s="16">
        <f>IF(F127="Completa",10,IF(F127="Incompleta",5,0))</f>
        <v>0</v>
      </c>
      <c r="H127" s="473"/>
      <c r="I127" s="215"/>
      <c r="J127" s="215"/>
      <c r="K127" s="466"/>
    </row>
    <row r="128" spans="1:11" ht="15" x14ac:dyDescent="0.2">
      <c r="A128" s="504"/>
      <c r="B128" s="193"/>
      <c r="C128" s="20"/>
      <c r="D128" s="119"/>
      <c r="E128" s="19"/>
      <c r="F128" s="18"/>
      <c r="G128" s="18">
        <f>SUM(G121:G127)</f>
        <v>0</v>
      </c>
      <c r="H128" s="53"/>
    </row>
    <row r="129" spans="1:11" ht="15" thickBot="1" x14ac:dyDescent="0.25">
      <c r="A129" s="127"/>
      <c r="B129" s="191"/>
    </row>
    <row r="130" spans="1:11" s="126" customFormat="1" ht="30" customHeight="1" x14ac:dyDescent="0.25">
      <c r="A130" s="464" t="s">
        <v>172</v>
      </c>
      <c r="B130" s="190"/>
      <c r="C130" s="477" t="s">
        <v>293</v>
      </c>
      <c r="D130" s="474" t="s">
        <v>294</v>
      </c>
      <c r="E130" s="474"/>
      <c r="F130" s="474"/>
      <c r="G130" s="474"/>
      <c r="H130" s="474"/>
      <c r="I130" s="120" t="s">
        <v>295</v>
      </c>
      <c r="J130" s="467" t="s">
        <v>296</v>
      </c>
      <c r="K130" s="469" t="s">
        <v>297</v>
      </c>
    </row>
    <row r="131" spans="1:11" s="126" customFormat="1" ht="60.75" thickBot="1" x14ac:dyDescent="0.3">
      <c r="A131" s="483"/>
      <c r="B131" s="192"/>
      <c r="C131" s="478"/>
      <c r="D131" s="121" t="s">
        <v>298</v>
      </c>
      <c r="E131" s="122" t="s">
        <v>299</v>
      </c>
      <c r="F131" s="121" t="s">
        <v>300</v>
      </c>
      <c r="G131" s="121" t="s">
        <v>301</v>
      </c>
      <c r="H131" s="123" t="s">
        <v>317</v>
      </c>
      <c r="I131" s="124" t="s">
        <v>303</v>
      </c>
      <c r="J131" s="468"/>
      <c r="K131" s="484"/>
    </row>
    <row r="132" spans="1:11" ht="20.25" customHeight="1" x14ac:dyDescent="0.2">
      <c r="A132" s="503"/>
      <c r="B132" s="193"/>
      <c r="C132" s="486"/>
      <c r="D132" s="471" t="s">
        <v>304</v>
      </c>
      <c r="E132" s="24" t="s">
        <v>305</v>
      </c>
      <c r="F132" s="23" t="s">
        <v>266</v>
      </c>
      <c r="G132" s="23">
        <f>IF(F132="Asignado",15,0)</f>
        <v>0</v>
      </c>
      <c r="H132" s="472" t="str">
        <f>IF(AND(G139&gt;0,G139&lt;=85),"Débil",IF(AND(G139&gt;85,G139&lt;=95),"Moderado",IF(G139&gt;96,"Fuerte"," ")))</f>
        <v xml:space="preserve"> </v>
      </c>
      <c r="I132" s="281" t="s">
        <v>266</v>
      </c>
      <c r="J132" s="281" t="str">
        <f>IF(AND(H132="Fuerte",I132="Fuerte (Siempre se Ejecuta)"),"Fuerte",IF(AND(H132="Fuerte",I132="Moderado (Algunas veces se ejecuta)"),"Moderado",IF(AND(H132="Fuerte",I132="Débil (No se ejecuta)"),"Débil",IF(AND(H132="Moderado",I132="Fuerte (Siempre se Ejecuta)"),"Moderado",IF(AND(H132="Moderado",I132="Moderado (Algunas veces se ejecuta)"),"Moderado",IF(AND(H132="Moderado",I132="Débil (No se ejecuta)"),"Débil",IF(AND(H132="Débil",I132="Fuerte (Siempre se Ejecuta)"),"Débil",IF(AND(H132="Débil",I132="Moderado (Algunas veces se ejecuta)"),"Débil",IF(AND(H132="Débil",I132="Débil (No se ejecuta)"),"Débil"," ")))))))))</f>
        <v xml:space="preserve"> </v>
      </c>
      <c r="K132" s="500" t="str">
        <f>IF(J132="Fuerte","NO",IF(J132=" "," ","SI"))</f>
        <v xml:space="preserve"> </v>
      </c>
    </row>
    <row r="133" spans="1:11" ht="28.5" x14ac:dyDescent="0.2">
      <c r="A133" s="504"/>
      <c r="B133" s="193"/>
      <c r="C133" s="486"/>
      <c r="D133" s="471"/>
      <c r="E133" s="25" t="s">
        <v>306</v>
      </c>
      <c r="F133" s="16" t="s">
        <v>266</v>
      </c>
      <c r="G133" s="16">
        <f>IF(F133="Adecuado",15,0)</f>
        <v>0</v>
      </c>
      <c r="H133" s="472"/>
      <c r="I133" s="215"/>
      <c r="J133" s="215"/>
      <c r="K133" s="466"/>
    </row>
    <row r="134" spans="1:11" ht="42.75" x14ac:dyDescent="0.2">
      <c r="A134" s="504"/>
      <c r="B134" s="193"/>
      <c r="C134" s="486"/>
      <c r="D134" s="118" t="s">
        <v>307</v>
      </c>
      <c r="E134" s="25" t="s">
        <v>308</v>
      </c>
      <c r="F134" s="16" t="s">
        <v>266</v>
      </c>
      <c r="G134" s="16">
        <f>IF(F134="Oportuna",15,0)</f>
        <v>0</v>
      </c>
      <c r="H134" s="472"/>
      <c r="I134" s="215"/>
      <c r="J134" s="215"/>
      <c r="K134" s="466"/>
    </row>
    <row r="135" spans="1:11" ht="42.75" x14ac:dyDescent="0.2">
      <c r="A135" s="504"/>
      <c r="B135" s="193"/>
      <c r="C135" s="486"/>
      <c r="D135" s="118" t="s">
        <v>309</v>
      </c>
      <c r="E135" s="25" t="s">
        <v>310</v>
      </c>
      <c r="F135" s="100" t="s">
        <v>266</v>
      </c>
      <c r="G135" s="16">
        <f>IF(F135="Prevenir",15,IF(F135="Detectar",10,0))</f>
        <v>0</v>
      </c>
      <c r="H135" s="472"/>
      <c r="I135" s="215"/>
      <c r="J135" s="215"/>
      <c r="K135" s="466"/>
    </row>
    <row r="136" spans="1:11" ht="28.5" x14ac:dyDescent="0.2">
      <c r="A136" s="504"/>
      <c r="B136" s="193"/>
      <c r="C136" s="486"/>
      <c r="D136" s="118" t="s">
        <v>311</v>
      </c>
      <c r="E136" s="25" t="s">
        <v>312</v>
      </c>
      <c r="F136" s="16" t="s">
        <v>266</v>
      </c>
      <c r="G136" s="16">
        <f>IF(F136="Confiable",15,0)</f>
        <v>0</v>
      </c>
      <c r="H136" s="472"/>
      <c r="I136" s="215"/>
      <c r="J136" s="215"/>
      <c r="K136" s="466"/>
    </row>
    <row r="137" spans="1:11" ht="42.75" x14ac:dyDescent="0.2">
      <c r="A137" s="504"/>
      <c r="B137" s="193"/>
      <c r="C137" s="486"/>
      <c r="D137" s="118" t="s">
        <v>313</v>
      </c>
      <c r="E137" s="25" t="s">
        <v>314</v>
      </c>
      <c r="F137" s="100" t="s">
        <v>266</v>
      </c>
      <c r="G137" s="16">
        <f>IF(F137="Se investigan y se resuelven oportunamente",15,0)</f>
        <v>0</v>
      </c>
      <c r="H137" s="472"/>
      <c r="I137" s="215"/>
      <c r="J137" s="215"/>
      <c r="K137" s="466"/>
    </row>
    <row r="138" spans="1:11" ht="28.5" x14ac:dyDescent="0.2">
      <c r="A138" s="504"/>
      <c r="B138" s="193"/>
      <c r="C138" s="487"/>
      <c r="D138" s="104" t="s">
        <v>315</v>
      </c>
      <c r="E138" s="25" t="s">
        <v>316</v>
      </c>
      <c r="F138" s="16" t="s">
        <v>266</v>
      </c>
      <c r="G138" s="16">
        <f>IF(F138="Completa",10,IF(F138="Incompleta",5,0))</f>
        <v>0</v>
      </c>
      <c r="H138" s="473"/>
      <c r="I138" s="215"/>
      <c r="J138" s="215"/>
      <c r="K138" s="466"/>
    </row>
    <row r="139" spans="1:11" s="132" customFormat="1" ht="15.75" thickBot="1" x14ac:dyDescent="0.25">
      <c r="A139" s="505"/>
      <c r="B139" s="194"/>
      <c r="C139" s="128"/>
      <c r="D139" s="129"/>
      <c r="E139" s="130"/>
      <c r="F139" s="17"/>
      <c r="G139" s="17">
        <f>SUM(G132:G138)</f>
        <v>0</v>
      </c>
      <c r="H139" s="131"/>
    </row>
  </sheetData>
  <mergeCells count="175">
    <mergeCell ref="J132:J138"/>
    <mergeCell ref="K132:K138"/>
    <mergeCell ref="A1:A4"/>
    <mergeCell ref="B1:G2"/>
    <mergeCell ref="B3:G4"/>
    <mergeCell ref="A132:A139"/>
    <mergeCell ref="C132:C138"/>
    <mergeCell ref="D132:D133"/>
    <mergeCell ref="H132:H138"/>
    <mergeCell ref="I132:I138"/>
    <mergeCell ref="J121:J127"/>
    <mergeCell ref="K121:K127"/>
    <mergeCell ref="A130:A131"/>
    <mergeCell ref="C130:C131"/>
    <mergeCell ref="D130:H130"/>
    <mergeCell ref="J130:J131"/>
    <mergeCell ref="K130:K131"/>
    <mergeCell ref="A121:A128"/>
    <mergeCell ref="C121:C127"/>
    <mergeCell ref="D121:D122"/>
    <mergeCell ref="H121:H127"/>
    <mergeCell ref="I121:I127"/>
    <mergeCell ref="J110:J116"/>
    <mergeCell ref="K110:K116"/>
    <mergeCell ref="A119:A120"/>
    <mergeCell ref="C119:C120"/>
    <mergeCell ref="D119:H119"/>
    <mergeCell ref="J119:J120"/>
    <mergeCell ref="K119:K120"/>
    <mergeCell ref="A110:A117"/>
    <mergeCell ref="C110:C116"/>
    <mergeCell ref="D110:D111"/>
    <mergeCell ref="H110:H116"/>
    <mergeCell ref="I110:I116"/>
    <mergeCell ref="B110:B117"/>
    <mergeCell ref="J99:J105"/>
    <mergeCell ref="K99:K105"/>
    <mergeCell ref="A108:A109"/>
    <mergeCell ref="C108:C109"/>
    <mergeCell ref="D108:H108"/>
    <mergeCell ref="J108:J109"/>
    <mergeCell ref="K108:K109"/>
    <mergeCell ref="A99:A106"/>
    <mergeCell ref="C99:C105"/>
    <mergeCell ref="D99:D100"/>
    <mergeCell ref="H99:H105"/>
    <mergeCell ref="I99:I105"/>
    <mergeCell ref="B99:B106"/>
    <mergeCell ref="B108:B109"/>
    <mergeCell ref="J88:J94"/>
    <mergeCell ref="K88:K94"/>
    <mergeCell ref="A97:A98"/>
    <mergeCell ref="C97:C98"/>
    <mergeCell ref="D97:H97"/>
    <mergeCell ref="J97:J98"/>
    <mergeCell ref="K97:K98"/>
    <mergeCell ref="A88:A95"/>
    <mergeCell ref="C88:C94"/>
    <mergeCell ref="D88:D89"/>
    <mergeCell ref="H88:H94"/>
    <mergeCell ref="I88:I94"/>
    <mergeCell ref="B88:B95"/>
    <mergeCell ref="B97:B98"/>
    <mergeCell ref="J77:J83"/>
    <mergeCell ref="K77:K83"/>
    <mergeCell ref="A86:A87"/>
    <mergeCell ref="C86:C87"/>
    <mergeCell ref="D86:H86"/>
    <mergeCell ref="J86:J87"/>
    <mergeCell ref="K86:K87"/>
    <mergeCell ref="A77:A84"/>
    <mergeCell ref="C77:C83"/>
    <mergeCell ref="D77:D78"/>
    <mergeCell ref="H77:H83"/>
    <mergeCell ref="I77:I83"/>
    <mergeCell ref="B77:B84"/>
    <mergeCell ref="B86:B87"/>
    <mergeCell ref="J66:J72"/>
    <mergeCell ref="K66:K72"/>
    <mergeCell ref="A75:A76"/>
    <mergeCell ref="C75:C76"/>
    <mergeCell ref="D75:H75"/>
    <mergeCell ref="J75:J76"/>
    <mergeCell ref="K75:K76"/>
    <mergeCell ref="A66:A73"/>
    <mergeCell ref="C66:C72"/>
    <mergeCell ref="D66:D67"/>
    <mergeCell ref="H66:H72"/>
    <mergeCell ref="I66:I72"/>
    <mergeCell ref="B66:B73"/>
    <mergeCell ref="B75:B76"/>
    <mergeCell ref="J55:J61"/>
    <mergeCell ref="K55:K61"/>
    <mergeCell ref="A64:A65"/>
    <mergeCell ref="C64:C65"/>
    <mergeCell ref="D64:H64"/>
    <mergeCell ref="J64:J65"/>
    <mergeCell ref="K64:K65"/>
    <mergeCell ref="A55:A62"/>
    <mergeCell ref="C55:C61"/>
    <mergeCell ref="D55:D56"/>
    <mergeCell ref="H55:H61"/>
    <mergeCell ref="I55:I61"/>
    <mergeCell ref="B55:B62"/>
    <mergeCell ref="B64:B65"/>
    <mergeCell ref="A53:A54"/>
    <mergeCell ref="C53:C54"/>
    <mergeCell ref="D53:H53"/>
    <mergeCell ref="J53:J54"/>
    <mergeCell ref="K53:K54"/>
    <mergeCell ref="J33:J39"/>
    <mergeCell ref="K33:K39"/>
    <mergeCell ref="A42:A43"/>
    <mergeCell ref="C42:C43"/>
    <mergeCell ref="D42:H42"/>
    <mergeCell ref="J42:J43"/>
    <mergeCell ref="K42:K43"/>
    <mergeCell ref="J44:J50"/>
    <mergeCell ref="K44:K50"/>
    <mergeCell ref="A44:A51"/>
    <mergeCell ref="C44:C50"/>
    <mergeCell ref="D44:D45"/>
    <mergeCell ref="H44:H50"/>
    <mergeCell ref="I44:I50"/>
    <mergeCell ref="B33:B40"/>
    <mergeCell ref="B44:B51"/>
    <mergeCell ref="B42:B43"/>
    <mergeCell ref="B53:B54"/>
    <mergeCell ref="A31:A32"/>
    <mergeCell ref="C31:C32"/>
    <mergeCell ref="D31:H31"/>
    <mergeCell ref="J31:J32"/>
    <mergeCell ref="K31:K32"/>
    <mergeCell ref="A33:A40"/>
    <mergeCell ref="C33:C39"/>
    <mergeCell ref="D33:D34"/>
    <mergeCell ref="H33:H39"/>
    <mergeCell ref="I33:I39"/>
    <mergeCell ref="B31:B32"/>
    <mergeCell ref="A20:A21"/>
    <mergeCell ref="C20:C21"/>
    <mergeCell ref="D20:H20"/>
    <mergeCell ref="J20:J21"/>
    <mergeCell ref="K20:K21"/>
    <mergeCell ref="C22:C28"/>
    <mergeCell ref="D22:D23"/>
    <mergeCell ref="H22:H28"/>
    <mergeCell ref="I22:I28"/>
    <mergeCell ref="J22:J28"/>
    <mergeCell ref="K22:K28"/>
    <mergeCell ref="A22:A29"/>
    <mergeCell ref="B22:B29"/>
    <mergeCell ref="B20:B21"/>
    <mergeCell ref="J1:J4"/>
    <mergeCell ref="B6:J6"/>
    <mergeCell ref="B7:J7"/>
    <mergeCell ref="A9:A10"/>
    <mergeCell ref="A11:A18"/>
    <mergeCell ref="J11:J17"/>
    <mergeCell ref="K11:K17"/>
    <mergeCell ref="J9:J10"/>
    <mergeCell ref="K9:K10"/>
    <mergeCell ref="D11:D12"/>
    <mergeCell ref="H11:H17"/>
    <mergeCell ref="D9:H9"/>
    <mergeCell ref="I11:I17"/>
    <mergeCell ref="C11:C17"/>
    <mergeCell ref="C9:C10"/>
    <mergeCell ref="B5:G5"/>
    <mergeCell ref="H1:I1"/>
    <mergeCell ref="H2:I2"/>
    <mergeCell ref="H3:I3"/>
    <mergeCell ref="H4:I4"/>
    <mergeCell ref="B9:B10"/>
    <mergeCell ref="B11:B17"/>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F22 F33 F44 F55 F66 F77 F88 F99 F110 F121 F132</xm:sqref>
        </x14:dataValidation>
        <x14:dataValidation type="list" allowBlank="1" showInputMessage="1" showErrorMessage="1">
          <x14:formula1>
            <xm:f>Hoja3!$A$155:$A$157</xm:f>
          </x14:formula1>
          <xm:sqref>F12 F23 F34 F45 F56 F67 F78 F89 F100 F111 F122 F133</xm:sqref>
        </x14:dataValidation>
        <x14:dataValidation type="list" allowBlank="1" showInputMessage="1" showErrorMessage="1">
          <x14:formula1>
            <xm:f>Hoja3!$A$160:$A$162</xm:f>
          </x14:formula1>
          <xm:sqref>F13 F24 F35 F46 F57 F68 F79 F90 F101 F112 F123 F134</xm:sqref>
        </x14:dataValidation>
        <x14:dataValidation type="list" allowBlank="1" showInputMessage="1" showErrorMessage="1">
          <x14:formula1>
            <xm:f>Hoja3!$A$165:$A$168</xm:f>
          </x14:formula1>
          <xm:sqref>F14 F25 F36 F47 F58 F69 F80 F91 F102 F113 F124 F135</xm:sqref>
        </x14:dataValidation>
        <x14:dataValidation type="list" allowBlank="1" showInputMessage="1" showErrorMessage="1">
          <x14:formula1>
            <xm:f>Hoja3!$A$171:$A$173</xm:f>
          </x14:formula1>
          <xm:sqref>F15 F26 F37 F48 F59 F70 F81 F92 F103 F114 F125 F136</xm:sqref>
        </x14:dataValidation>
        <x14:dataValidation type="list" allowBlank="1" showInputMessage="1" showErrorMessage="1">
          <x14:formula1>
            <xm:f>Hoja3!$A$176:$A$178</xm:f>
          </x14:formula1>
          <xm:sqref>F16 F27 F38 F49 F60 F71 F82 F93 F104 F115 F126 F137</xm:sqref>
        </x14:dataValidation>
        <x14:dataValidation type="list" allowBlank="1" showInputMessage="1" showErrorMessage="1">
          <x14:formula1>
            <xm:f>Hoja3!$A$181:$A$184</xm:f>
          </x14:formula1>
          <xm:sqref>F17 F28 F39 F50 F61 F72 F83 F94 F105 F116 F127 F138</xm:sqref>
        </x14:dataValidation>
        <x14:dataValidation type="list" allowBlank="1" showInputMessage="1" showErrorMessage="1">
          <x14:formula1>
            <xm:f>Hoja3!$A$187:$A$190</xm:f>
          </x14:formula1>
          <xm:sqref>I11:I17 I22:I28 I33:I39 I44:I50 I55:I61 I66:I72 I77:I83 I88:I94 I99:I105 I110:I116 I121:I127 I132:I138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1"/>
  <sheetViews>
    <sheetView zoomScale="80" zoomScaleNormal="80" workbookViewId="0">
      <selection activeCell="F11" sqref="F11"/>
    </sheetView>
  </sheetViews>
  <sheetFormatPr baseColWidth="10" defaultColWidth="11.42578125" defaultRowHeight="14.25" x14ac:dyDescent="0.2"/>
  <cols>
    <col min="1" max="1" width="38.28515625" style="1" customWidth="1"/>
    <col min="2" max="2" width="60.7109375" style="1" customWidth="1"/>
    <col min="3" max="3" width="58.42578125" style="1" customWidth="1"/>
    <col min="4" max="5" width="29.28515625" style="1" customWidth="1"/>
    <col min="6" max="6" width="22.85546875" style="1" customWidth="1"/>
    <col min="7" max="7" width="13.85546875" style="1" customWidth="1"/>
    <col min="8" max="8" width="22" style="1" customWidth="1"/>
    <col min="9" max="16384" width="11.42578125" style="1"/>
  </cols>
  <sheetData>
    <row r="1" spans="1:8" customFormat="1" ht="15.75" customHeight="1" x14ac:dyDescent="0.25">
      <c r="A1" s="501"/>
      <c r="B1" s="248" t="s">
        <v>0</v>
      </c>
      <c r="C1" s="249"/>
      <c r="D1" s="369"/>
      <c r="E1" s="334" t="s">
        <v>51</v>
      </c>
      <c r="F1" s="334"/>
      <c r="G1" s="334"/>
      <c r="H1" s="506"/>
    </row>
    <row r="2" spans="1:8" customFormat="1" ht="15.75" customHeight="1" x14ac:dyDescent="0.25">
      <c r="A2" s="243"/>
      <c r="B2" s="502"/>
      <c r="C2" s="385"/>
      <c r="D2" s="386"/>
      <c r="E2" s="282" t="s">
        <v>2</v>
      </c>
      <c r="F2" s="282"/>
      <c r="G2" s="282"/>
      <c r="H2" s="507"/>
    </row>
    <row r="3" spans="1:8" customFormat="1" ht="36" customHeight="1" x14ac:dyDescent="0.25">
      <c r="A3" s="243"/>
      <c r="B3" s="502" t="s">
        <v>318</v>
      </c>
      <c r="C3" s="385"/>
      <c r="D3" s="386"/>
      <c r="E3" s="282" t="s">
        <v>4</v>
      </c>
      <c r="F3" s="282"/>
      <c r="G3" s="282"/>
      <c r="H3" s="507"/>
    </row>
    <row r="4" spans="1:8" customFormat="1" ht="15.75" customHeight="1" thickBot="1" x14ac:dyDescent="0.3">
      <c r="A4" s="244"/>
      <c r="B4" s="257"/>
      <c r="C4" s="258"/>
      <c r="D4" s="370"/>
      <c r="E4" s="480" t="s">
        <v>5</v>
      </c>
      <c r="F4" s="480"/>
      <c r="G4" s="480"/>
      <c r="H4" s="508"/>
    </row>
    <row r="5" spans="1:8" ht="15" thickBot="1" x14ac:dyDescent="0.25">
      <c r="C5" s="64"/>
      <c r="D5" s="64"/>
      <c r="E5" s="64"/>
      <c r="F5" s="64"/>
      <c r="G5" s="64"/>
    </row>
    <row r="6" spans="1:8" customFormat="1" ht="24" customHeight="1" x14ac:dyDescent="0.25">
      <c r="A6" s="137" t="s">
        <v>7</v>
      </c>
      <c r="B6" s="512" t="str">
        <f>+CONTEXTO!B7</f>
        <v xml:space="preserve">Gestión de Evaluación y  Seguimiento </v>
      </c>
      <c r="C6" s="513"/>
      <c r="D6" s="513"/>
      <c r="E6" s="513"/>
      <c r="F6" s="513"/>
      <c r="G6" s="513"/>
      <c r="H6" s="514"/>
    </row>
    <row r="7" spans="1:8" customFormat="1" ht="51" customHeight="1" thickBot="1" x14ac:dyDescent="0.3">
      <c r="A7" s="31" t="s">
        <v>9</v>
      </c>
      <c r="B7" s="515" t="str">
        <f>+CONTEXTO!B8</f>
        <v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v>
      </c>
      <c r="C7" s="516"/>
      <c r="D7" s="516"/>
      <c r="E7" s="516"/>
      <c r="F7" s="516"/>
      <c r="G7" s="516"/>
      <c r="H7" s="517"/>
    </row>
    <row r="8" spans="1:8" ht="15" thickBot="1" x14ac:dyDescent="0.25">
      <c r="C8" s="64"/>
      <c r="D8" s="64"/>
      <c r="E8" s="64"/>
      <c r="F8" s="64"/>
      <c r="G8" s="64"/>
    </row>
    <row r="9" spans="1:8" s="125" customFormat="1" ht="30" customHeight="1" x14ac:dyDescent="0.25">
      <c r="A9" s="509" t="s">
        <v>172</v>
      </c>
      <c r="B9" s="509" t="s">
        <v>319</v>
      </c>
      <c r="C9" s="510" t="s">
        <v>293</v>
      </c>
      <c r="D9" s="510" t="s">
        <v>302</v>
      </c>
      <c r="E9" s="510" t="s">
        <v>320</v>
      </c>
      <c r="F9" s="511" t="s">
        <v>321</v>
      </c>
      <c r="G9" s="511"/>
      <c r="H9" s="524" t="s">
        <v>322</v>
      </c>
    </row>
    <row r="10" spans="1:8" s="126" customFormat="1" ht="48.75" customHeight="1" x14ac:dyDescent="0.25">
      <c r="A10" s="509"/>
      <c r="B10" s="509"/>
      <c r="C10" s="510"/>
      <c r="D10" s="510"/>
      <c r="E10" s="510"/>
      <c r="F10" s="511"/>
      <c r="G10" s="511"/>
      <c r="H10" s="524"/>
    </row>
    <row r="11" spans="1:8" s="126" customFormat="1" ht="151.5" customHeight="1" x14ac:dyDescent="0.25">
      <c r="A11" s="279" t="str">
        <f>+(DESCRIPCION!A10)</f>
        <v>Socialización inoportuna de los informes emitidos por la Oficina de Control Interno en Comité de Coordinación de Control Interno</v>
      </c>
      <c r="B11" s="198" t="str">
        <f>+('IDENTIFICACION(GyC)'!B10)</f>
        <v>Demoras en la entrega de información por parte de las unidades administrativas, en respuesta a los requerimientos de la oficina.</v>
      </c>
      <c r="C11" s="201" t="str">
        <f>+('CONTROLES Y EVALUACION'!C11:C17)</f>
        <v xml:space="preserve">1) El Asesor de la Oficina de Control Interno 2) Trimestralmente 3) verifica el avance en el cumplimiento del cronograma del Plan Anual de Auditoría 4) comparando lo programado con lo ejecutado a través de la indagación a cada uno de los miembros del equipo de la Oficina de Control Interno confrontandolo en la plataforma PISAMI módulo de Correspondencia; 5) en caso de presentarse diferencia entre lo manifestado por los miembros del equipo de la OCI y lo evidenciado en la plataforma PISAMI, se reporta al Jefe de la Oficina de Control Interno al correo institucional para que verifique, valide  y realice el ajuste respectivo en el plan de acción que se reporta a la Secretaría de Planeación. 6) Quedando como evidencia el log de envío al Jefe de Oficina de Control Interno y el memorando de envío a la Secretaría de Planeación. </v>
      </c>
      <c r="D11" s="138" t="s">
        <v>381</v>
      </c>
      <c r="E11" s="138" t="s">
        <v>381</v>
      </c>
      <c r="F11" s="139" t="s">
        <v>381</v>
      </c>
      <c r="G11" s="140">
        <f>IF(F11="Fuerte",100,IF(F11="Moderado",50,IF(F11="Débil",0," ")))</f>
        <v>100</v>
      </c>
      <c r="H11" s="521" t="str">
        <f>IF(G14=100,"Fuerte",IF(AND(G14&gt;=50,G14&lt;=99),"Moderado",IF(AND(G14&gt;0,G14&lt;=49),"Débil"," ")))</f>
        <v>Fuerte</v>
      </c>
    </row>
    <row r="12" spans="1:8" s="126" customFormat="1" ht="182.25" customHeight="1" x14ac:dyDescent="0.25">
      <c r="A12" s="280"/>
      <c r="B12" s="198" t="str">
        <f>+('IDENTIFICACION(GyC)'!B11)</f>
        <v>Cambios normativos en los que establecen responsabilidades a las Oficinas de Control Interno</v>
      </c>
      <c r="C12" s="201" t="str">
        <f>+('CONTROLES Y EVALUACION'!C22)</f>
        <v>1) El Jefe de la Oficina de Control Interno 2) cada vez que se presenten cambios normativos que afecten el cumplimiento del Plan Anual de Auditoría, 3) con el propósito de socializar oportunamente los informes emitidos por la Oficina, 4) deberá consultar el Plan Anual de Auditoría y delegará a la Asesora realizar los ajustes respectivos asignando las nuevas responsabilidades al funcionario que cuente con disponibilidad de tiempo, 5) en caso de no contar con personal disponible, solicitará apoyo de personal idoneo de la entidad. 6) Como evidencia queda el memorando remitido a la Secretaría de Planeación (firmado por el Jefe de Oficina y proyectado por la Asesora) reportando el ajuste al Plan de Acción que para el caso de la Oficina es igual al Plan Anual de Auditoría; acta de aprobación del ajuste al Plan Anual de Auditoría,  acta de socialización de informes asociado a la actividad programada y memorando de solicitud de apoyo (en caso de desviación).</v>
      </c>
      <c r="D12" s="138" t="s">
        <v>381</v>
      </c>
      <c r="E12" s="138" t="s">
        <v>381</v>
      </c>
      <c r="F12" s="139" t="s">
        <v>381</v>
      </c>
      <c r="G12" s="140">
        <f>IF(F12="Fuerte",100,IF(F12="Moderado",50,IF(F12="Débil",0," ")))</f>
        <v>100</v>
      </c>
      <c r="H12" s="522"/>
    </row>
    <row r="13" spans="1:8" s="126" customFormat="1" ht="126" customHeight="1" x14ac:dyDescent="0.25">
      <c r="A13" s="281"/>
      <c r="B13" s="198" t="str">
        <f>+('IDENTIFICACION(GyC)'!B12)</f>
        <v>Ausencia de liderazgo del Jefe de la Oficina de Control Interno</v>
      </c>
      <c r="C13" s="201" t="str">
        <f>+('CONTROLES Y EVALUACION'!C33)</f>
        <v>1)El Jefe de Control Interno 2) mensualmente, 3) verificará junto con la Asesora 5 días previo al Comité los informes generados por la Oficina 4) consultando el Plan Anual de Auditoría y el reporte del seguimiento realizado por la Asesora, procediendo a convocar al Comité con la agenda a tratar; 5) en caso de no socializar todos los informes, se convocará a comité extraordinario y se desarrollarán las temáticas pendientes. 6) Como evidencia quedan las actas de Comité con el registro de los informes socializados.</v>
      </c>
      <c r="D13" s="138" t="s">
        <v>381</v>
      </c>
      <c r="E13" s="138" t="s">
        <v>381</v>
      </c>
      <c r="F13" s="139" t="s">
        <v>381</v>
      </c>
      <c r="G13" s="140">
        <f t="shared" ref="G13:G18" si="0">IF(F13="Fuerte",100,IF(F13="Moderado",50,IF(F13="Débil",0," ")))</f>
        <v>100</v>
      </c>
      <c r="H13" s="522"/>
    </row>
    <row r="14" spans="1:8" s="126" customFormat="1" ht="15" x14ac:dyDescent="0.25">
      <c r="A14" s="525"/>
      <c r="B14" s="526"/>
      <c r="C14" s="526"/>
      <c r="D14" s="526"/>
      <c r="E14" s="526"/>
      <c r="F14" s="527"/>
      <c r="G14" s="140">
        <f>AVERAGE(G11:G13)</f>
        <v>100</v>
      </c>
      <c r="H14" s="523"/>
    </row>
    <row r="15" spans="1:8" s="126" customFormat="1" ht="153.75" customHeight="1" x14ac:dyDescent="0.25">
      <c r="A15" s="279" t="str">
        <f>+(DESCRIPCION!A13)</f>
        <v>Presentación inoportuna de informes de ley a entes externos</v>
      </c>
      <c r="B15" s="198" t="str">
        <f>+('IDENTIFICACION(GyC)'!B13)</f>
        <v>Demoras en la entrega de información por parte de las unidades administrativas, en respuesta a los requerimientos de la oficina.</v>
      </c>
      <c r="C15" s="201" t="str">
        <f>+('CONTROLES Y EVALUACION'!C44)</f>
        <v>1) El auditor responsable de elaborar el informe, 2) conforme al plazo establecido por el ente de control 3) con el propósito de emitir oportunamente los informes 4) mediante memorando solicitará con anterioridad la información a las dependencias responsables, estableciendo el tiempo para la entrega de la misma y realizará el respectivo seguimiento al cumplimiento oportuno de la entrega de la información; 5) en caso de vencimiento del término establecido para la entrega de la información, se comunica al Jefe de la Oficina para que gestione la entrega inmediata. 6) Dejando como evidencia el memorando de requerimiento de la información, en caso de desviación se genera el log de envío del requerimiento a través del correo electrónico institucional.</v>
      </c>
      <c r="D15" s="138" t="s">
        <v>381</v>
      </c>
      <c r="E15" s="138" t="s">
        <v>381</v>
      </c>
      <c r="F15" s="139" t="s">
        <v>381</v>
      </c>
      <c r="G15" s="140">
        <f t="shared" si="0"/>
        <v>100</v>
      </c>
      <c r="H15" s="521" t="str">
        <f>IF(G17=100,"Fuerte",IF(AND(G17&gt;=50,G17&lt;=99),"Moderado",IF(AND(G17&gt;0,G17&lt;=49),"Débil"," ")))</f>
        <v>Fuerte</v>
      </c>
    </row>
    <row r="16" spans="1:8" s="126" customFormat="1" ht="162" customHeight="1" x14ac:dyDescent="0.25">
      <c r="A16" s="280"/>
      <c r="B16" s="198" t="str">
        <f>+('IDENTIFICACION(GyC)'!B14)</f>
        <v xml:space="preserve">Fallas en aplicativos por congestión  para cargue o reporte de información a entes de control. </v>
      </c>
      <c r="C16" s="201" t="str">
        <f>+('CONTROLES Y EVALUACION'!C55)</f>
        <v>1) El auditor responsable de elaborar el informe, 2) conforme al plazo establecido por el ente de control 3) con el propósito de emitir oportunamente los informes 4) mediante memorando solicitará con anterioridad la información a las dependencias responsables, estableciendo el tiempo para la entrega de la misma y realizará el respectivo seguimiento al cumplimiento oportuno de la entrega de la información; 5) en caso de vencimiento del término establecido para la entrega de la información, se comunica al Jefe de la Oficina para que gestione la entrega inmediata. 6) Dejando como evidencia el memorando de requerimiento de la información, en caso de desviación se genera el log de envío del requerimiento a través del correo electrónico institucional.</v>
      </c>
      <c r="D16" s="138" t="s">
        <v>381</v>
      </c>
      <c r="E16" s="138" t="s">
        <v>381</v>
      </c>
      <c r="F16" s="139" t="s">
        <v>381</v>
      </c>
      <c r="G16" s="140">
        <f t="shared" si="0"/>
        <v>100</v>
      </c>
      <c r="H16" s="522"/>
    </row>
    <row r="17" spans="1:8" s="126" customFormat="1" ht="15" x14ac:dyDescent="0.25">
      <c r="A17" s="473"/>
      <c r="B17" s="528"/>
      <c r="C17" s="528"/>
      <c r="D17" s="528"/>
      <c r="E17" s="528"/>
      <c r="F17" s="476"/>
      <c r="G17" s="140">
        <f>AVERAGE(G15:G16)</f>
        <v>100</v>
      </c>
      <c r="H17" s="523"/>
    </row>
    <row r="18" spans="1:8" s="126" customFormat="1" ht="135" customHeight="1" x14ac:dyDescent="0.25">
      <c r="A18" s="279" t="str">
        <f>+(DESCRIPCION!A15)</f>
        <v xml:space="preserve"> Desvío de los resultados  de la auditoría en beneficio propio o del auditado.</v>
      </c>
      <c r="B18" s="198" t="str">
        <f>+('IDENTIFICACION(GyC)'!B15)</f>
        <v>Asignación de auditorias a procesos no acordes al perfil profesional del auditor.</v>
      </c>
      <c r="C18" s="201" t="str">
        <f>+('CONTROLES Y EVALUACION'!C66)</f>
        <v>1)El Jefe de Oficina de Control Interno, 2) anualmente o en el evento en que se realicen ajustes al Plan Anual de Auditoría, 3) con el propósito de dar aplicación al Código de Ética del Auditor Interno 4) debe asignar las actividades programadas para la siguiente vigencia conforme al perfil de los auditores; 5) en caso de que la asignación no sea acorde con el perfil del auditor; es obligación del auditor en aplicación del principio de competencia establecido en el Código del Auditor Interno, manifestarlo por escrito y poner en conocimiento del Jefe de la Oficina de Control Interno. 6) Dejando como evidencia el acta de Comité Técnico de elaboración del Plan Anual de Auditoría y en caso de desviación el memorando del auditor.</v>
      </c>
      <c r="D18" s="138" t="s">
        <v>381</v>
      </c>
      <c r="E18" s="138" t="s">
        <v>381</v>
      </c>
      <c r="F18" s="139" t="s">
        <v>381</v>
      </c>
      <c r="G18" s="140">
        <f t="shared" si="0"/>
        <v>100</v>
      </c>
      <c r="H18" s="521" t="str">
        <f>IF(G21=100,"Fuerte",IF(AND(G21&gt;=50,G21&lt;=99),"Moderado",IF(AND(G21&gt;0,G21&lt;=49),"Débil"," ")))</f>
        <v>Débil</v>
      </c>
    </row>
    <row r="19" spans="1:8" s="126" customFormat="1" ht="120" x14ac:dyDescent="0.25">
      <c r="A19" s="280"/>
      <c r="B19" s="198" t="str">
        <f>+('IDENTIFICACION(GyC)'!B16)</f>
        <v>Trafico de influencias.</v>
      </c>
      <c r="C19" s="201" t="str">
        <f>+('CONTROLES Y EVALUACION'!C77)</f>
        <v>1) El Jefe de la Oficina de Control Interno, 2) semestralmente 3) con el propósito de verificar el cumplimiento del Código de Ética del Auditor Interno 4) consultará el informe emitido por Control Interno Disciplinario en relación a las investigaciones en curso del personal adscrito a la Oficina de Control Interno 5) en caso de detectarse investigaciones al personal adscrito a la Oficina, indagará si las causales están asociadas al incumplimiento de los principios establecidos en el Código de Ética del Auditor Interno y esperará el fallo para modificar los controles asociados al riesgo si a ello hubiere lugar. 6) Evidencia Informe de Control Interno Disciplinario y el fallo en caso de desviación.</v>
      </c>
      <c r="D19" s="138" t="s">
        <v>382</v>
      </c>
      <c r="E19" s="138" t="s">
        <v>381</v>
      </c>
      <c r="F19" s="139" t="s">
        <v>382</v>
      </c>
      <c r="G19" s="202">
        <v>0</v>
      </c>
      <c r="H19" s="522"/>
    </row>
    <row r="20" spans="1:8" s="126" customFormat="1" ht="139.5" customHeight="1" x14ac:dyDescent="0.25">
      <c r="A20" s="281"/>
      <c r="B20" s="198" t="str">
        <f>+('IDENTIFICACION(GyC)'!B17)</f>
        <v>Inobservancia a los líneamientos establecidos en el  Código de Ética del Auditor Interno en el desarrollo de las auditorías</v>
      </c>
      <c r="C20" s="201" t="str">
        <f>+('CONTROLES Y EVALUACION'!C88)</f>
        <v>1) El Jefe de la Oficina de Control Interno, 2) semestralmente 3) con el propósito de verificar el cumplimiento del Código de Ética del Auditor Interno 4) consultará el informe emitido por Control Interno Disciplinario en relación a las investigaciones en curso del personal adscrito a la Oficina de Control Interno 5) en caso de detectarse investigaciones al personal adscrito a la Oficina, indagará si las causales están asociadas al incumplimiento de los principios establecidos en el Código de Ética del Auditor Interno y esperará el fallo para modificar los controles asociados al riesgo si a ello hubiere lugar. 6) Evidencia Informe de Control Interno Disciplinario y el fallo en caso de desviación.</v>
      </c>
      <c r="D20" s="138" t="s">
        <v>382</v>
      </c>
      <c r="E20" s="138" t="s">
        <v>381</v>
      </c>
      <c r="F20" s="139" t="s">
        <v>382</v>
      </c>
      <c r="G20" s="203">
        <v>0</v>
      </c>
      <c r="H20" s="522"/>
    </row>
    <row r="21" spans="1:8" s="126" customFormat="1" ht="15" x14ac:dyDescent="0.25">
      <c r="A21" s="518"/>
      <c r="B21" s="519"/>
      <c r="C21" s="519"/>
      <c r="D21" s="519"/>
      <c r="E21" s="519"/>
      <c r="F21" s="520"/>
      <c r="G21" s="203">
        <f>AVERAGE(G18:G20)</f>
        <v>33.333333333333336</v>
      </c>
      <c r="H21" s="523"/>
    </row>
  </sheetData>
  <mergeCells count="26">
    <mergeCell ref="A21:F21"/>
    <mergeCell ref="H18:H21"/>
    <mergeCell ref="H9:H10"/>
    <mergeCell ref="A11:A13"/>
    <mergeCell ref="A15:A16"/>
    <mergeCell ref="A18:A20"/>
    <mergeCell ref="H11:H14"/>
    <mergeCell ref="A14:F14"/>
    <mergeCell ref="A17:F17"/>
    <mergeCell ref="H15:H17"/>
    <mergeCell ref="E3:G3"/>
    <mergeCell ref="E4:G4"/>
    <mergeCell ref="H1:H4"/>
    <mergeCell ref="A1:A4"/>
    <mergeCell ref="B9:B10"/>
    <mergeCell ref="D9:D10"/>
    <mergeCell ref="B1:D2"/>
    <mergeCell ref="B3:D4"/>
    <mergeCell ref="A9:A10"/>
    <mergeCell ref="C9:C10"/>
    <mergeCell ref="E9:E10"/>
    <mergeCell ref="E1:G1"/>
    <mergeCell ref="E2:G2"/>
    <mergeCell ref="F9:G10"/>
    <mergeCell ref="B6:H6"/>
    <mergeCell ref="B7:H7"/>
  </mergeCells>
  <pageMargins left="0.7" right="0.7" top="0.75" bottom="0.75" header="0.3" footer="0.3"/>
  <pageSetup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23"/>
  <sheetViews>
    <sheetView zoomScale="120" zoomScaleNormal="120" workbookViewId="0">
      <selection activeCell="B6" sqref="B6:M6"/>
    </sheetView>
  </sheetViews>
  <sheetFormatPr baseColWidth="10" defaultColWidth="11.42578125" defaultRowHeight="12.75" x14ac:dyDescent="0.2"/>
  <cols>
    <col min="1" max="1" width="28.140625" style="55" customWidth="1"/>
    <col min="2" max="3" width="18.5703125" style="55" customWidth="1"/>
    <col min="4" max="4" width="20.5703125" style="57" customWidth="1"/>
    <col min="5" max="5" width="13.7109375" style="55" customWidth="1"/>
    <col min="6" max="6" width="15" style="55" customWidth="1"/>
    <col min="7" max="7" width="17.28515625" style="55" customWidth="1"/>
    <col min="8" max="8" width="18" style="55" customWidth="1"/>
    <col min="9" max="9" width="44.28515625" style="55" customWidth="1"/>
    <col min="10" max="10" width="16.140625" style="55" customWidth="1"/>
    <col min="11" max="12" width="13.140625" style="55" customWidth="1"/>
    <col min="13" max="13" width="20" style="55" customWidth="1"/>
    <col min="14" max="16384" width="11.42578125" style="55"/>
  </cols>
  <sheetData>
    <row r="1" spans="1:13" ht="15.75" customHeight="1" x14ac:dyDescent="0.2">
      <c r="A1" s="554"/>
      <c r="B1" s="556" t="s">
        <v>323</v>
      </c>
      <c r="C1" s="556"/>
      <c r="D1" s="556"/>
      <c r="E1" s="556"/>
      <c r="F1" s="556"/>
      <c r="G1" s="556"/>
      <c r="H1" s="556"/>
      <c r="I1" s="556"/>
      <c r="J1" s="411" t="s">
        <v>51</v>
      </c>
      <c r="K1" s="411"/>
      <c r="L1" s="411"/>
      <c r="M1" s="552"/>
    </row>
    <row r="2" spans="1:13" ht="15.75" customHeight="1" x14ac:dyDescent="0.2">
      <c r="A2" s="555"/>
      <c r="B2" s="557"/>
      <c r="C2" s="557"/>
      <c r="D2" s="557"/>
      <c r="E2" s="557"/>
      <c r="F2" s="557"/>
      <c r="G2" s="557"/>
      <c r="H2" s="557"/>
      <c r="I2" s="557"/>
      <c r="J2" s="412" t="s">
        <v>66</v>
      </c>
      <c r="K2" s="412"/>
      <c r="L2" s="412"/>
      <c r="M2" s="553"/>
    </row>
    <row r="3" spans="1:13" ht="15.75" customHeight="1" x14ac:dyDescent="0.2">
      <c r="A3" s="555"/>
      <c r="B3" s="557" t="s">
        <v>324</v>
      </c>
      <c r="C3" s="557"/>
      <c r="D3" s="557"/>
      <c r="E3" s="557"/>
      <c r="F3" s="557"/>
      <c r="G3" s="557"/>
      <c r="H3" s="557"/>
      <c r="I3" s="557"/>
      <c r="J3" s="412" t="s">
        <v>171</v>
      </c>
      <c r="K3" s="412"/>
      <c r="L3" s="412"/>
      <c r="M3" s="553"/>
    </row>
    <row r="4" spans="1:13" ht="15.75" customHeight="1" x14ac:dyDescent="0.2">
      <c r="A4" s="555"/>
      <c r="B4" s="557"/>
      <c r="C4" s="557"/>
      <c r="D4" s="557"/>
      <c r="E4" s="557"/>
      <c r="F4" s="557"/>
      <c r="G4" s="557"/>
      <c r="H4" s="557"/>
      <c r="I4" s="557"/>
      <c r="J4" s="412" t="s">
        <v>5</v>
      </c>
      <c r="K4" s="412"/>
      <c r="L4" s="412"/>
      <c r="M4" s="553"/>
    </row>
    <row r="5" spans="1:13" ht="15" customHeight="1" x14ac:dyDescent="0.2">
      <c r="A5" s="549"/>
      <c r="B5" s="550"/>
      <c r="C5" s="550"/>
      <c r="D5" s="550"/>
      <c r="E5" s="550"/>
      <c r="F5" s="550"/>
      <c r="G5" s="550"/>
      <c r="H5" s="550"/>
      <c r="I5" s="550"/>
      <c r="J5" s="550"/>
      <c r="K5" s="550"/>
      <c r="L5" s="550"/>
      <c r="M5" s="551"/>
    </row>
    <row r="6" spans="1:13" s="56" customFormat="1" ht="15.75" customHeight="1" x14ac:dyDescent="0.2">
      <c r="A6" s="135" t="s">
        <v>325</v>
      </c>
      <c r="B6" s="537" t="s">
        <v>411</v>
      </c>
      <c r="C6" s="537"/>
      <c r="D6" s="537"/>
      <c r="E6" s="537"/>
      <c r="F6" s="537"/>
      <c r="G6" s="537"/>
      <c r="H6" s="537"/>
      <c r="I6" s="537"/>
      <c r="J6" s="537"/>
      <c r="K6" s="537"/>
      <c r="L6" s="537"/>
      <c r="M6" s="538"/>
    </row>
    <row r="7" spans="1:13" s="56" customFormat="1" ht="42.75" customHeight="1" x14ac:dyDescent="0.2">
      <c r="A7" s="135" t="s">
        <v>326</v>
      </c>
      <c r="B7" s="412" t="s">
        <v>412</v>
      </c>
      <c r="C7" s="412"/>
      <c r="D7" s="412"/>
      <c r="E7" s="412"/>
      <c r="F7" s="412"/>
      <c r="G7" s="412"/>
      <c r="H7" s="412"/>
      <c r="I7" s="412"/>
      <c r="J7" s="412"/>
      <c r="K7" s="412"/>
      <c r="L7" s="412"/>
      <c r="M7" s="539"/>
    </row>
    <row r="8" spans="1:13" s="56" customFormat="1" ht="15" customHeight="1" x14ac:dyDescent="0.2">
      <c r="A8" s="540"/>
      <c r="B8" s="541"/>
      <c r="C8" s="541"/>
      <c r="D8" s="541"/>
      <c r="E8" s="541"/>
      <c r="F8" s="541"/>
      <c r="G8" s="134"/>
      <c r="H8" s="134"/>
      <c r="I8" s="134"/>
      <c r="J8" s="134"/>
      <c r="K8" s="134"/>
      <c r="L8" s="134"/>
      <c r="M8" s="136"/>
    </row>
    <row r="9" spans="1:13" s="133" customFormat="1" ht="40.5" customHeight="1" thickBot="1" x14ac:dyDescent="0.25">
      <c r="A9" s="206" t="s">
        <v>327</v>
      </c>
      <c r="B9" s="207" t="s">
        <v>328</v>
      </c>
      <c r="C9" s="207" t="s">
        <v>156</v>
      </c>
      <c r="D9" s="207" t="s">
        <v>12</v>
      </c>
      <c r="E9" s="208" t="s">
        <v>329</v>
      </c>
      <c r="F9" s="208" t="s">
        <v>330</v>
      </c>
      <c r="G9" s="208" t="s">
        <v>331</v>
      </c>
      <c r="H9" s="208" t="s">
        <v>332</v>
      </c>
      <c r="I9" s="208" t="s">
        <v>333</v>
      </c>
      <c r="J9" s="209" t="s">
        <v>334</v>
      </c>
      <c r="K9" s="209" t="s">
        <v>335</v>
      </c>
      <c r="L9" s="209" t="s">
        <v>336</v>
      </c>
      <c r="M9" s="210" t="s">
        <v>337</v>
      </c>
    </row>
    <row r="10" spans="1:13" s="56" customFormat="1" ht="100.5" customHeight="1" x14ac:dyDescent="0.2">
      <c r="A10" s="542" t="str">
        <f>+'PRIORIZACIÓN DE CAUSA'!A6:S6</f>
        <v xml:space="preserve">PROCESO: Gestión de Evaluación y  Seguimiento </v>
      </c>
      <c r="B10" s="536" t="str">
        <f>+(PROBABILIDAD!A11)</f>
        <v>Socialización inoportuna de los informes emitidos por la Oficina de Control Interno en Comité de Coordinación de Control Interno</v>
      </c>
      <c r="C10" s="535" t="s">
        <v>363</v>
      </c>
      <c r="D10" s="211" t="str">
        <f>+(DESCRIPCION!D10)</f>
        <v>Demoras en la entrega de información por parte de las unidades administrativas, en respuesta a los requerimientos de la oficina.</v>
      </c>
      <c r="E10" s="535" t="s">
        <v>383</v>
      </c>
      <c r="F10" s="535" t="s">
        <v>246</v>
      </c>
      <c r="G10" s="536" t="s">
        <v>212</v>
      </c>
      <c r="H10" s="535" t="s">
        <v>367</v>
      </c>
      <c r="I10" s="212" t="s">
        <v>386</v>
      </c>
      <c r="J10" s="212" t="s">
        <v>394</v>
      </c>
      <c r="K10" s="212" t="s">
        <v>395</v>
      </c>
      <c r="L10" s="61" t="s">
        <v>396</v>
      </c>
      <c r="M10" s="414" t="s">
        <v>413</v>
      </c>
    </row>
    <row r="11" spans="1:13" s="56" customFormat="1" ht="70.5" customHeight="1" x14ac:dyDescent="0.2">
      <c r="A11" s="543"/>
      <c r="B11" s="529"/>
      <c r="C11" s="533"/>
      <c r="D11" s="185" t="str">
        <f>+(DESCRIPCION!D11)</f>
        <v>Cambios normativos en los que establecen responsabilidades a las Oficinas de Control Interno</v>
      </c>
      <c r="E11" s="533"/>
      <c r="F11" s="533"/>
      <c r="G11" s="529"/>
      <c r="H11" s="533"/>
      <c r="I11" s="204" t="s">
        <v>389</v>
      </c>
      <c r="J11" s="204" t="s">
        <v>398</v>
      </c>
      <c r="K11" s="204" t="s">
        <v>395</v>
      </c>
      <c r="L11" s="62" t="s">
        <v>397</v>
      </c>
      <c r="M11" s="415"/>
    </row>
    <row r="12" spans="1:13" s="56" customFormat="1" ht="42" customHeight="1" x14ac:dyDescent="0.2">
      <c r="A12" s="544" t="str">
        <f>+'PRIORIZACIÓN DE CAUSA'!A7:S7</f>
        <v xml:space="preserve">OBJETIVO: 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v>
      </c>
      <c r="B12" s="529"/>
      <c r="C12" s="533"/>
      <c r="D12" s="185" t="str">
        <f>+(DESCRIPCION!D12)</f>
        <v>Ausencia de liderazgo del Jefe de la Oficina de Control Interno</v>
      </c>
      <c r="E12" s="533"/>
      <c r="F12" s="533"/>
      <c r="G12" s="529"/>
      <c r="H12" s="533"/>
      <c r="I12" s="204" t="s">
        <v>387</v>
      </c>
      <c r="J12" s="204" t="s">
        <v>399</v>
      </c>
      <c r="K12" s="204" t="s">
        <v>395</v>
      </c>
      <c r="L12" s="62" t="s">
        <v>397</v>
      </c>
      <c r="M12" s="415"/>
    </row>
    <row r="13" spans="1:13" s="56" customFormat="1" ht="75" customHeight="1" x14ac:dyDescent="0.2">
      <c r="A13" s="544"/>
      <c r="B13" s="529"/>
      <c r="C13" s="533"/>
      <c r="D13" s="185"/>
      <c r="E13" s="533"/>
      <c r="F13" s="533"/>
      <c r="G13" s="529"/>
      <c r="H13" s="204" t="s">
        <v>393</v>
      </c>
      <c r="I13" s="204" t="s">
        <v>401</v>
      </c>
      <c r="J13" s="204" t="s">
        <v>394</v>
      </c>
      <c r="K13" s="204" t="s">
        <v>395</v>
      </c>
      <c r="L13" s="62" t="s">
        <v>397</v>
      </c>
      <c r="M13" s="415"/>
    </row>
    <row r="14" spans="1:13" s="56" customFormat="1" ht="91.5" customHeight="1" x14ac:dyDescent="0.2">
      <c r="A14" s="544"/>
      <c r="B14" s="529" t="str">
        <f>+(PROBABILIDAD!A12)</f>
        <v>Presentación inoportuna de informes de ley a entes externos</v>
      </c>
      <c r="C14" s="533" t="s">
        <v>363</v>
      </c>
      <c r="D14" s="62" t="str">
        <f>+(DESCRIPCION!D13)</f>
        <v>Demoras en la entrega de información por parte de las unidades administrativas, en respuesta a los requerimientos de la oficina.</v>
      </c>
      <c r="E14" s="533" t="s">
        <v>383</v>
      </c>
      <c r="F14" s="533" t="s">
        <v>246</v>
      </c>
      <c r="G14" s="533" t="s">
        <v>212</v>
      </c>
      <c r="H14" s="533" t="s">
        <v>367</v>
      </c>
      <c r="I14" s="204" t="s">
        <v>390</v>
      </c>
      <c r="J14" s="204" t="s">
        <v>394</v>
      </c>
      <c r="K14" s="204" t="s">
        <v>395</v>
      </c>
      <c r="L14" s="62" t="s">
        <v>397</v>
      </c>
      <c r="M14" s="415" t="s">
        <v>414</v>
      </c>
    </row>
    <row r="15" spans="1:13" s="56" customFormat="1" ht="108" customHeight="1" x14ac:dyDescent="0.2">
      <c r="A15" s="544"/>
      <c r="B15" s="529"/>
      <c r="C15" s="533"/>
      <c r="D15" s="62" t="str">
        <f>+(DESCRIPCION!D14)</f>
        <v xml:space="preserve">Fallas en aplicativos por congestión para cargue o reporte de información a entes de control. </v>
      </c>
      <c r="E15" s="533"/>
      <c r="F15" s="533"/>
      <c r="G15" s="533"/>
      <c r="H15" s="533"/>
      <c r="I15" s="204" t="s">
        <v>391</v>
      </c>
      <c r="J15" s="204" t="s">
        <v>402</v>
      </c>
      <c r="K15" s="204" t="s">
        <v>395</v>
      </c>
      <c r="L15" s="62" t="s">
        <v>397</v>
      </c>
      <c r="M15" s="415"/>
    </row>
    <row r="16" spans="1:13" s="56" customFormat="1" ht="69.75" customHeight="1" x14ac:dyDescent="0.2">
      <c r="A16" s="544"/>
      <c r="B16" s="529"/>
      <c r="C16" s="533"/>
      <c r="D16" s="62"/>
      <c r="E16" s="533"/>
      <c r="F16" s="533"/>
      <c r="G16" s="533"/>
      <c r="H16" s="529" t="s">
        <v>393</v>
      </c>
      <c r="I16" s="204" t="s">
        <v>403</v>
      </c>
      <c r="J16" s="204" t="s">
        <v>405</v>
      </c>
      <c r="K16" s="204" t="s">
        <v>395</v>
      </c>
      <c r="L16" s="62" t="s">
        <v>397</v>
      </c>
      <c r="M16" s="415"/>
    </row>
    <row r="17" spans="1:13" s="56" customFormat="1" ht="69.75" customHeight="1" x14ac:dyDescent="0.2">
      <c r="A17" s="544"/>
      <c r="B17" s="529"/>
      <c r="C17" s="533"/>
      <c r="D17" s="62"/>
      <c r="E17" s="533"/>
      <c r="F17" s="533"/>
      <c r="G17" s="533"/>
      <c r="H17" s="529"/>
      <c r="I17" s="204" t="s">
        <v>404</v>
      </c>
      <c r="J17" s="204" t="s">
        <v>406</v>
      </c>
      <c r="K17" s="204" t="s">
        <v>395</v>
      </c>
      <c r="L17" s="62" t="s">
        <v>397</v>
      </c>
      <c r="M17" s="415"/>
    </row>
    <row r="18" spans="1:13" s="56" customFormat="1" ht="57.75" customHeight="1" x14ac:dyDescent="0.2">
      <c r="A18" s="544"/>
      <c r="B18" s="529" t="str">
        <f>+(PROBABILIDAD!A13)</f>
        <v xml:space="preserve"> Desvío de los resultados  de la auditoría en beneficio propio o del auditado.</v>
      </c>
      <c r="C18" s="533" t="s">
        <v>364</v>
      </c>
      <c r="D18" s="204" t="str">
        <f>+(DESCRIPCION!D15)</f>
        <v>Asignación de auditorias a procesos no acordes al perfil profesional del auditor.</v>
      </c>
      <c r="E18" s="533" t="s">
        <v>385</v>
      </c>
      <c r="F18" s="533" t="s">
        <v>246</v>
      </c>
      <c r="G18" s="533" t="s">
        <v>212</v>
      </c>
      <c r="H18" s="533" t="s">
        <v>367</v>
      </c>
      <c r="I18" s="529" t="s">
        <v>392</v>
      </c>
      <c r="J18" s="529" t="s">
        <v>408</v>
      </c>
      <c r="K18" s="530" t="s">
        <v>410</v>
      </c>
      <c r="L18" s="529" t="s">
        <v>397</v>
      </c>
      <c r="M18" s="547" t="s">
        <v>415</v>
      </c>
    </row>
    <row r="19" spans="1:13" s="56" customFormat="1" ht="36" customHeight="1" x14ac:dyDescent="0.2">
      <c r="A19" s="544"/>
      <c r="B19" s="529"/>
      <c r="C19" s="533"/>
      <c r="D19" s="204" t="str">
        <f>+(DESCRIPCION!D16)</f>
        <v>Trafico de influencias.</v>
      </c>
      <c r="E19" s="533"/>
      <c r="F19" s="533"/>
      <c r="G19" s="533"/>
      <c r="H19" s="533"/>
      <c r="I19" s="529"/>
      <c r="J19" s="529"/>
      <c r="K19" s="531"/>
      <c r="L19" s="529"/>
      <c r="M19" s="547"/>
    </row>
    <row r="20" spans="1:13" s="56" customFormat="1" ht="95.25" customHeight="1" x14ac:dyDescent="0.2">
      <c r="A20" s="544"/>
      <c r="B20" s="529"/>
      <c r="C20" s="533"/>
      <c r="D20" s="204" t="str">
        <f>+(DESCRIPCION!D17)</f>
        <v>Inobservancia a los líneamientos establecidos en el  Código de Ética del Auditor Interno en el desarrollo de las auditorías</v>
      </c>
      <c r="E20" s="533"/>
      <c r="F20" s="533"/>
      <c r="G20" s="533"/>
      <c r="H20" s="533"/>
      <c r="I20" s="529"/>
      <c r="J20" s="529"/>
      <c r="K20" s="532"/>
      <c r="L20" s="529"/>
      <c r="M20" s="547"/>
    </row>
    <row r="21" spans="1:13" ht="112.5" customHeight="1" thickBot="1" x14ac:dyDescent="0.25">
      <c r="A21" s="545"/>
      <c r="B21" s="546"/>
      <c r="C21" s="534"/>
      <c r="D21" s="213"/>
      <c r="E21" s="534"/>
      <c r="F21" s="534"/>
      <c r="G21" s="534"/>
      <c r="H21" s="214" t="s">
        <v>393</v>
      </c>
      <c r="I21" s="214" t="s">
        <v>407</v>
      </c>
      <c r="J21" s="214" t="s">
        <v>409</v>
      </c>
      <c r="K21" s="214" t="s">
        <v>395</v>
      </c>
      <c r="L21" s="214" t="s">
        <v>397</v>
      </c>
      <c r="M21" s="548"/>
    </row>
    <row r="22" spans="1:13" x14ac:dyDescent="0.2">
      <c r="I22" s="205"/>
    </row>
    <row r="23" spans="1:13" x14ac:dyDescent="0.2">
      <c r="I23" s="205"/>
    </row>
  </sheetData>
  <mergeCells count="40">
    <mergeCell ref="A5:M5"/>
    <mergeCell ref="M1:M4"/>
    <mergeCell ref="H14:H15"/>
    <mergeCell ref="A1:A4"/>
    <mergeCell ref="J1:L1"/>
    <mergeCell ref="J2:L2"/>
    <mergeCell ref="J3:L3"/>
    <mergeCell ref="J4:L4"/>
    <mergeCell ref="B1:I2"/>
    <mergeCell ref="B3:I4"/>
    <mergeCell ref="G10:G13"/>
    <mergeCell ref="C14:C17"/>
    <mergeCell ref="B14:B17"/>
    <mergeCell ref="C18:C21"/>
    <mergeCell ref="E18:E21"/>
    <mergeCell ref="F18:F21"/>
    <mergeCell ref="M18:M21"/>
    <mergeCell ref="H18:H20"/>
    <mergeCell ref="I18:I20"/>
    <mergeCell ref="E10:E13"/>
    <mergeCell ref="C10:C13"/>
    <mergeCell ref="B10:B13"/>
    <mergeCell ref="E14:E17"/>
    <mergeCell ref="B6:M6"/>
    <mergeCell ref="B7:M7"/>
    <mergeCell ref="A8:F8"/>
    <mergeCell ref="H10:H12"/>
    <mergeCell ref="F14:F17"/>
    <mergeCell ref="G14:G17"/>
    <mergeCell ref="H16:H17"/>
    <mergeCell ref="M14:M17"/>
    <mergeCell ref="A10:A11"/>
    <mergeCell ref="A12:A21"/>
    <mergeCell ref="M10:M13"/>
    <mergeCell ref="B18:B21"/>
    <mergeCell ref="J18:J20"/>
    <mergeCell ref="K18:K20"/>
    <mergeCell ref="L18:L20"/>
    <mergeCell ref="G18:G21"/>
    <mergeCell ref="F10:F13"/>
  </mergeCells>
  <printOptions horizontalCentered="1"/>
  <pageMargins left="0.35433070866141736" right="0.35433070866141736" top="0.70866141732283472" bottom="0.74803149606299213" header="0.31496062992125984" footer="0.31496062992125984"/>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2578125" defaultRowHeight="15" x14ac:dyDescent="0.25"/>
  <cols>
    <col min="1" max="1" width="31" customWidth="1"/>
    <col min="2" max="2" width="24.140625" customWidth="1"/>
    <col min="3" max="3" width="22.85546875" customWidth="1"/>
    <col min="4" max="4" width="26.5703125" customWidth="1"/>
    <col min="5" max="5" width="21.42578125" customWidth="1"/>
  </cols>
  <sheetData>
    <row r="1" spans="1:5" ht="15" customHeight="1" x14ac:dyDescent="0.25">
      <c r="A1" s="238"/>
      <c r="B1" s="234" t="s">
        <v>50</v>
      </c>
      <c r="C1" s="235"/>
      <c r="D1" s="3" t="s">
        <v>51</v>
      </c>
      <c r="E1" s="241"/>
    </row>
    <row r="2" spans="1:5" ht="15" customHeight="1" x14ac:dyDescent="0.25">
      <c r="A2" s="238"/>
      <c r="B2" s="236"/>
      <c r="C2" s="237"/>
      <c r="D2" s="3" t="s">
        <v>2</v>
      </c>
      <c r="E2" s="241"/>
    </row>
    <row r="3" spans="1:5" ht="30" customHeight="1" x14ac:dyDescent="0.25">
      <c r="A3" s="238"/>
      <c r="B3" s="234" t="s">
        <v>52</v>
      </c>
      <c r="C3" s="235"/>
      <c r="D3" s="3" t="s">
        <v>53</v>
      </c>
      <c r="E3" s="241"/>
    </row>
    <row r="4" spans="1:5" ht="15" customHeight="1" x14ac:dyDescent="0.25">
      <c r="A4" s="238"/>
      <c r="B4" s="236"/>
      <c r="C4" s="237"/>
      <c r="D4" s="3" t="s">
        <v>5</v>
      </c>
      <c r="E4" s="241"/>
    </row>
    <row r="5" spans="1:5" ht="15.75" thickBot="1" x14ac:dyDescent="0.3"/>
    <row r="6" spans="1:5" x14ac:dyDescent="0.25">
      <c r="A6" s="239" t="s">
        <v>54</v>
      </c>
      <c r="B6" s="240"/>
      <c r="C6" s="240"/>
      <c r="D6" s="240"/>
      <c r="E6" s="240"/>
    </row>
    <row r="7" spans="1:5" ht="30.75" thickBot="1" x14ac:dyDescent="0.3">
      <c r="A7" s="4" t="s">
        <v>55</v>
      </c>
      <c r="B7" s="5" t="s">
        <v>56</v>
      </c>
      <c r="C7" s="5" t="s">
        <v>57</v>
      </c>
      <c r="D7" s="10" t="s">
        <v>58</v>
      </c>
      <c r="E7" s="5" t="s">
        <v>59</v>
      </c>
    </row>
    <row r="8" spans="1:5" ht="45" x14ac:dyDescent="0.25">
      <c r="A8" s="12" t="s">
        <v>60</v>
      </c>
      <c r="B8" s="6" t="s">
        <v>61</v>
      </c>
      <c r="C8" s="6" t="s">
        <v>61</v>
      </c>
      <c r="D8" s="6" t="s">
        <v>61</v>
      </c>
      <c r="E8" s="7" t="s">
        <v>61</v>
      </c>
    </row>
    <row r="9" spans="1:5" ht="39" x14ac:dyDescent="0.25">
      <c r="A9" s="13" t="s">
        <v>62</v>
      </c>
      <c r="B9" s="8" t="s">
        <v>61</v>
      </c>
      <c r="C9" s="8" t="s">
        <v>61</v>
      </c>
      <c r="D9" s="8" t="s">
        <v>61</v>
      </c>
      <c r="E9" s="9" t="s">
        <v>61</v>
      </c>
    </row>
    <row r="10" spans="1:5" ht="30" x14ac:dyDescent="0.25">
      <c r="A10" s="11" t="s">
        <v>63</v>
      </c>
      <c r="B10" s="8" t="s">
        <v>61</v>
      </c>
      <c r="C10" s="8" t="s">
        <v>61</v>
      </c>
      <c r="D10" s="8" t="s">
        <v>61</v>
      </c>
      <c r="E10" s="9" t="s">
        <v>61</v>
      </c>
    </row>
    <row r="11" spans="1:5" ht="39" x14ac:dyDescent="0.25">
      <c r="A11" s="13" t="s">
        <v>64</v>
      </c>
      <c r="B11" s="8" t="s">
        <v>61</v>
      </c>
      <c r="C11" s="8" t="s">
        <v>61</v>
      </c>
      <c r="D11" s="8" t="s">
        <v>61</v>
      </c>
      <c r="E11" s="9" t="s">
        <v>61</v>
      </c>
    </row>
    <row r="12" spans="1:5" ht="51.75" x14ac:dyDescent="0.25">
      <c r="A12" s="13" t="s">
        <v>65</v>
      </c>
      <c r="B12" s="14" t="s">
        <v>61</v>
      </c>
      <c r="C12" s="14" t="s">
        <v>61</v>
      </c>
      <c r="D12" s="14" t="s">
        <v>61</v>
      </c>
      <c r="E12" s="15" t="s">
        <v>61</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2578125" defaultRowHeight="15" x14ac:dyDescent="0.25"/>
  <cols>
    <col min="1" max="1" width="31" customWidth="1"/>
    <col min="2" max="2" width="27.28515625" customWidth="1"/>
    <col min="3" max="3" width="24.7109375" customWidth="1"/>
    <col min="4" max="5" width="27.28515625" customWidth="1"/>
    <col min="6" max="6" width="32.85546875" customWidth="1"/>
    <col min="7" max="7" width="26.28515625" customWidth="1"/>
  </cols>
  <sheetData>
    <row r="1" spans="1:7" x14ac:dyDescent="0.25">
      <c r="A1" s="245"/>
      <c r="B1" s="248" t="s">
        <v>0</v>
      </c>
      <c r="C1" s="249"/>
      <c r="D1" s="249"/>
      <c r="E1" s="249"/>
      <c r="F1" s="59" t="s">
        <v>1</v>
      </c>
      <c r="G1" s="252"/>
    </row>
    <row r="2" spans="1:7" x14ac:dyDescent="0.25">
      <c r="A2" s="246"/>
      <c r="B2" s="250"/>
      <c r="C2" s="251"/>
      <c r="D2" s="251"/>
      <c r="E2" s="251"/>
      <c r="F2" s="58" t="s">
        <v>66</v>
      </c>
      <c r="G2" s="253"/>
    </row>
    <row r="3" spans="1:7" x14ac:dyDescent="0.25">
      <c r="A3" s="246"/>
      <c r="B3" s="255" t="s">
        <v>67</v>
      </c>
      <c r="C3" s="256"/>
      <c r="D3" s="256"/>
      <c r="E3" s="256"/>
      <c r="F3" s="58" t="s">
        <v>4</v>
      </c>
      <c r="G3" s="253"/>
    </row>
    <row r="4" spans="1:7" ht="15.75" thickBot="1" x14ac:dyDescent="0.3">
      <c r="A4" s="247"/>
      <c r="B4" s="257"/>
      <c r="C4" s="258"/>
      <c r="D4" s="258"/>
      <c r="E4" s="258"/>
      <c r="F4" s="60" t="s">
        <v>5</v>
      </c>
      <c r="G4" s="254"/>
    </row>
    <row r="5" spans="1:7" ht="15.75" thickBot="1" x14ac:dyDescent="0.3"/>
    <row r="6" spans="1:7" s="70" customFormat="1" ht="15.75" x14ac:dyDescent="0.25">
      <c r="A6" s="259" t="s">
        <v>68</v>
      </c>
      <c r="B6" s="260"/>
      <c r="C6" s="260"/>
      <c r="D6" s="260"/>
      <c r="E6" s="260"/>
      <c r="F6" s="260"/>
      <c r="G6" s="261"/>
    </row>
    <row r="7" spans="1:7" ht="31.5" customHeight="1" x14ac:dyDescent="0.25">
      <c r="A7" s="51" t="s">
        <v>69</v>
      </c>
      <c r="B7" s="29" t="s">
        <v>70</v>
      </c>
      <c r="C7" s="65" t="s">
        <v>71</v>
      </c>
      <c r="D7" s="52" t="s">
        <v>72</v>
      </c>
      <c r="E7" s="29" t="s">
        <v>73</v>
      </c>
      <c r="F7" s="30" t="s">
        <v>74</v>
      </c>
      <c r="G7" s="30" t="s">
        <v>75</v>
      </c>
    </row>
    <row r="8" spans="1:7" ht="33" customHeight="1" x14ac:dyDescent="0.25">
      <c r="A8" s="242"/>
      <c r="B8" s="8"/>
      <c r="C8" s="8"/>
      <c r="D8" s="8"/>
      <c r="E8" s="8"/>
      <c r="F8" s="8"/>
      <c r="G8" s="9"/>
    </row>
    <row r="9" spans="1:7" ht="33" customHeight="1" x14ac:dyDescent="0.25">
      <c r="A9" s="243"/>
      <c r="B9" s="8"/>
      <c r="C9" s="8"/>
      <c r="D9" s="8"/>
      <c r="E9" s="8"/>
      <c r="F9" s="8"/>
      <c r="G9" s="9"/>
    </row>
    <row r="10" spans="1:7" ht="33" customHeight="1" x14ac:dyDescent="0.25">
      <c r="A10" s="243"/>
      <c r="B10" s="8"/>
      <c r="C10" s="8"/>
      <c r="D10" s="8"/>
      <c r="E10" s="8"/>
      <c r="F10" s="8"/>
      <c r="G10" s="9"/>
    </row>
    <row r="11" spans="1:7" ht="33" customHeight="1" x14ac:dyDescent="0.25">
      <c r="A11" s="243"/>
      <c r="B11" s="8"/>
      <c r="C11" s="8"/>
      <c r="D11" s="8"/>
      <c r="E11" s="8"/>
      <c r="F11" s="8"/>
      <c r="G11" s="9"/>
    </row>
    <row r="12" spans="1:7" ht="33" customHeight="1" x14ac:dyDescent="0.25">
      <c r="A12" s="243"/>
      <c r="B12" s="8"/>
      <c r="C12" s="8"/>
      <c r="D12" s="8"/>
      <c r="E12" s="8"/>
      <c r="F12" s="8"/>
      <c r="G12" s="9"/>
    </row>
    <row r="13" spans="1:7" ht="33" customHeight="1" x14ac:dyDescent="0.25">
      <c r="A13" s="243"/>
      <c r="B13" s="8"/>
      <c r="C13" s="8"/>
      <c r="D13" s="8"/>
      <c r="E13" s="8"/>
      <c r="F13" s="8"/>
      <c r="G13" s="9"/>
    </row>
    <row r="14" spans="1:7" ht="33" customHeight="1" x14ac:dyDescent="0.25">
      <c r="A14" s="243"/>
      <c r="B14" s="8"/>
      <c r="C14" s="8"/>
      <c r="D14" s="8"/>
      <c r="E14" s="8"/>
      <c r="F14" s="8"/>
      <c r="G14" s="9"/>
    </row>
    <row r="15" spans="1:7" ht="33" customHeight="1" x14ac:dyDescent="0.25">
      <c r="A15" s="243"/>
      <c r="B15" s="8"/>
      <c r="C15" s="8"/>
      <c r="D15" s="8"/>
      <c r="E15" s="8"/>
      <c r="F15" s="8"/>
      <c r="G15" s="9"/>
    </row>
    <row r="16" spans="1:7" ht="33" customHeight="1" x14ac:dyDescent="0.25">
      <c r="A16" s="243"/>
      <c r="B16" s="8"/>
      <c r="C16" s="8"/>
      <c r="D16" s="8"/>
      <c r="E16" s="8"/>
      <c r="F16" s="8"/>
      <c r="G16" s="9"/>
    </row>
    <row r="17" spans="1:7" ht="33" customHeight="1" x14ac:dyDescent="0.25">
      <c r="A17" s="243"/>
      <c r="B17" s="8"/>
      <c r="C17" s="8"/>
      <c r="D17" s="8"/>
      <c r="E17" s="8"/>
      <c r="F17" s="8"/>
      <c r="G17" s="9"/>
    </row>
    <row r="18" spans="1:7" ht="33" customHeight="1" thickBot="1" x14ac:dyDescent="0.3">
      <c r="A18" s="244"/>
      <c r="B18" s="68"/>
      <c r="C18" s="68"/>
      <c r="D18" s="68"/>
      <c r="E18" s="68"/>
      <c r="F18" s="68"/>
      <c r="G18" s="69"/>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5"/>
  <sheetViews>
    <sheetView workbookViewId="0">
      <selection activeCell="A6" sqref="A6:S6"/>
    </sheetView>
  </sheetViews>
  <sheetFormatPr baseColWidth="10" defaultColWidth="11.42578125" defaultRowHeight="15" x14ac:dyDescent="0.25"/>
  <cols>
    <col min="1" max="1" width="5.140625" style="81" customWidth="1"/>
    <col min="2" max="2" width="40.42578125" style="81" customWidth="1"/>
    <col min="3" max="17" width="6.42578125" style="81" customWidth="1"/>
    <col min="18" max="18" width="8.140625" style="81" customWidth="1"/>
    <col min="19" max="19" width="10.7109375" style="90" customWidth="1"/>
  </cols>
  <sheetData>
    <row r="1" spans="1:20" ht="15" customHeight="1" thickBot="1" x14ac:dyDescent="0.3">
      <c r="A1" s="273"/>
      <c r="B1" s="273"/>
      <c r="C1" s="270" t="s">
        <v>0</v>
      </c>
      <c r="D1" s="270"/>
      <c r="E1" s="270"/>
      <c r="F1" s="270"/>
      <c r="G1" s="270"/>
      <c r="H1" s="270"/>
      <c r="I1" s="270"/>
      <c r="J1" s="270"/>
      <c r="K1" s="270"/>
      <c r="L1" s="270"/>
      <c r="M1" s="270"/>
      <c r="N1" s="274" t="s">
        <v>51</v>
      </c>
      <c r="O1" s="275"/>
      <c r="P1" s="275"/>
      <c r="Q1" s="276"/>
      <c r="R1" s="262"/>
      <c r="S1" s="262"/>
    </row>
    <row r="2" spans="1:20" ht="15" customHeight="1" thickBot="1" x14ac:dyDescent="0.3">
      <c r="A2" s="273"/>
      <c r="B2" s="273"/>
      <c r="C2" s="271"/>
      <c r="D2" s="271"/>
      <c r="E2" s="271"/>
      <c r="F2" s="271"/>
      <c r="G2" s="271"/>
      <c r="H2" s="271"/>
      <c r="I2" s="271"/>
      <c r="J2" s="271"/>
      <c r="K2" s="271"/>
      <c r="L2" s="271"/>
      <c r="M2" s="271"/>
      <c r="N2" s="274" t="s">
        <v>2</v>
      </c>
      <c r="O2" s="275"/>
      <c r="P2" s="275"/>
      <c r="Q2" s="276"/>
      <c r="R2" s="262"/>
      <c r="S2" s="262"/>
    </row>
    <row r="3" spans="1:20" ht="15" customHeight="1" thickBot="1" x14ac:dyDescent="0.3">
      <c r="A3" s="273"/>
      <c r="B3" s="273"/>
      <c r="C3" s="271" t="s">
        <v>76</v>
      </c>
      <c r="D3" s="271"/>
      <c r="E3" s="271"/>
      <c r="F3" s="271"/>
      <c r="G3" s="271"/>
      <c r="H3" s="271"/>
      <c r="I3" s="271"/>
      <c r="J3" s="271"/>
      <c r="K3" s="271"/>
      <c r="L3" s="271"/>
      <c r="M3" s="271"/>
      <c r="N3" s="274" t="s">
        <v>4</v>
      </c>
      <c r="O3" s="275"/>
      <c r="P3" s="275"/>
      <c r="Q3" s="276"/>
      <c r="R3" s="262"/>
      <c r="S3" s="262"/>
    </row>
    <row r="4" spans="1:20" ht="15.75" customHeight="1" thickBot="1" x14ac:dyDescent="0.3">
      <c r="A4" s="273"/>
      <c r="B4" s="273"/>
      <c r="C4" s="272"/>
      <c r="D4" s="272"/>
      <c r="E4" s="272"/>
      <c r="F4" s="272"/>
      <c r="G4" s="272"/>
      <c r="H4" s="272"/>
      <c r="I4" s="272"/>
      <c r="J4" s="272"/>
      <c r="K4" s="272"/>
      <c r="L4" s="272"/>
      <c r="M4" s="272"/>
      <c r="N4" s="274" t="s">
        <v>5</v>
      </c>
      <c r="O4" s="275"/>
      <c r="P4" s="275"/>
      <c r="Q4" s="276"/>
      <c r="R4" s="262"/>
      <c r="S4" s="262"/>
    </row>
    <row r="5" spans="1:20" ht="15.75" customHeight="1" x14ac:dyDescent="0.25">
      <c r="A5" s="84"/>
      <c r="B5" s="84"/>
      <c r="C5" s="85"/>
      <c r="D5" s="85"/>
      <c r="E5" s="85"/>
      <c r="F5" s="85"/>
      <c r="G5" s="85"/>
      <c r="H5" s="85"/>
      <c r="I5" s="85"/>
      <c r="J5" s="85"/>
      <c r="K5" s="85"/>
      <c r="L5" s="85"/>
      <c r="M5" s="85"/>
      <c r="N5" s="86"/>
      <c r="O5" s="86"/>
      <c r="P5" s="86"/>
      <c r="Q5" s="86"/>
      <c r="R5" s="87"/>
      <c r="S5" s="88"/>
    </row>
    <row r="6" spans="1:20" s="1" customFormat="1" ht="27" customHeight="1" x14ac:dyDescent="0.2">
      <c r="A6" s="266" t="s">
        <v>77</v>
      </c>
      <c r="B6" s="266"/>
      <c r="C6" s="266"/>
      <c r="D6" s="266"/>
      <c r="E6" s="266"/>
      <c r="F6" s="266"/>
      <c r="G6" s="266"/>
      <c r="H6" s="266"/>
      <c r="I6" s="266"/>
      <c r="J6" s="266"/>
      <c r="K6" s="266"/>
      <c r="L6" s="266"/>
      <c r="M6" s="266"/>
      <c r="N6" s="266"/>
      <c r="O6" s="266"/>
      <c r="P6" s="266"/>
      <c r="Q6" s="266"/>
      <c r="R6" s="266"/>
      <c r="S6" s="266"/>
    </row>
    <row r="7" spans="1:20" s="1" customFormat="1" ht="81" customHeight="1" x14ac:dyDescent="0.2">
      <c r="A7" s="267" t="s">
        <v>78</v>
      </c>
      <c r="B7" s="268"/>
      <c r="C7" s="268"/>
      <c r="D7" s="268"/>
      <c r="E7" s="268"/>
      <c r="F7" s="268"/>
      <c r="G7" s="268"/>
      <c r="H7" s="268"/>
      <c r="I7" s="268"/>
      <c r="J7" s="268"/>
      <c r="K7" s="268"/>
      <c r="L7" s="268"/>
      <c r="M7" s="268"/>
      <c r="N7" s="268"/>
      <c r="O7" s="268"/>
      <c r="P7" s="268"/>
      <c r="Q7" s="268"/>
      <c r="R7" s="268"/>
      <c r="S7" s="269"/>
    </row>
    <row r="8" spans="1:20" s="1" customFormat="1" ht="28.5" customHeight="1" x14ac:dyDescent="0.25">
      <c r="A8" s="263" t="s">
        <v>79</v>
      </c>
      <c r="B8" s="264"/>
      <c r="C8" s="264"/>
      <c r="D8" s="264"/>
      <c r="E8" s="264"/>
      <c r="F8" s="264"/>
      <c r="G8" s="264"/>
      <c r="H8" s="264"/>
      <c r="I8" s="264"/>
      <c r="J8" s="264"/>
      <c r="K8" s="264"/>
      <c r="L8" s="264"/>
      <c r="M8" s="264"/>
      <c r="N8" s="264"/>
      <c r="O8" s="264"/>
      <c r="P8" s="264"/>
      <c r="Q8" s="264"/>
      <c r="R8" s="264"/>
      <c r="S8" s="265"/>
    </row>
    <row r="9" spans="1:20" s="80" customFormat="1" ht="30" x14ac:dyDescent="0.25">
      <c r="A9" s="82" t="s">
        <v>80</v>
      </c>
      <c r="B9" s="82" t="s">
        <v>81</v>
      </c>
      <c r="C9" s="82" t="s">
        <v>82</v>
      </c>
      <c r="D9" s="82" t="s">
        <v>83</v>
      </c>
      <c r="E9" s="82" t="s">
        <v>84</v>
      </c>
      <c r="F9" s="82" t="s">
        <v>85</v>
      </c>
      <c r="G9" s="82" t="s">
        <v>86</v>
      </c>
      <c r="H9" s="82" t="s">
        <v>87</v>
      </c>
      <c r="I9" s="82" t="s">
        <v>88</v>
      </c>
      <c r="J9" s="82" t="s">
        <v>89</v>
      </c>
      <c r="K9" s="82" t="s">
        <v>90</v>
      </c>
      <c r="L9" s="82" t="s">
        <v>91</v>
      </c>
      <c r="M9" s="82" t="s">
        <v>92</v>
      </c>
      <c r="N9" s="82" t="s">
        <v>93</v>
      </c>
      <c r="O9" s="82" t="s">
        <v>94</v>
      </c>
      <c r="P9" s="82" t="s">
        <v>95</v>
      </c>
      <c r="Q9" s="82" t="s">
        <v>96</v>
      </c>
      <c r="R9" s="82" t="s">
        <v>97</v>
      </c>
      <c r="S9" s="89" t="s">
        <v>98</v>
      </c>
    </row>
    <row r="10" spans="1:20" ht="39.75" customHeight="1" x14ac:dyDescent="0.25">
      <c r="A10" s="156">
        <v>1</v>
      </c>
      <c r="B10" s="147" t="s">
        <v>16</v>
      </c>
      <c r="C10" s="156">
        <v>4</v>
      </c>
      <c r="D10" s="156">
        <v>5</v>
      </c>
      <c r="E10" s="156">
        <v>5</v>
      </c>
      <c r="F10" s="156">
        <v>5</v>
      </c>
      <c r="G10" s="156">
        <v>5</v>
      </c>
      <c r="H10" s="156">
        <v>5</v>
      </c>
      <c r="I10" s="156"/>
      <c r="J10" s="156"/>
      <c r="K10" s="156"/>
      <c r="L10" s="156"/>
      <c r="M10" s="156"/>
      <c r="N10" s="156"/>
      <c r="O10" s="156"/>
      <c r="P10" s="156"/>
      <c r="Q10" s="83"/>
      <c r="R10" s="91">
        <f>SUM(C10:Q10)</f>
        <v>29</v>
      </c>
      <c r="S10" s="92">
        <f>IF(ISERROR(AVERAGE(C10:Q10)),0,AVERAGE(C10:Q10))</f>
        <v>4.833333333333333</v>
      </c>
      <c r="T10" s="93"/>
    </row>
    <row r="11" spans="1:20" ht="45.75" customHeight="1" x14ac:dyDescent="0.25">
      <c r="A11" s="156">
        <v>2</v>
      </c>
      <c r="B11" s="148" t="s">
        <v>99</v>
      </c>
      <c r="C11" s="156">
        <v>4</v>
      </c>
      <c r="D11" s="156">
        <v>4</v>
      </c>
      <c r="E11" s="156">
        <v>5</v>
      </c>
      <c r="F11" s="156">
        <v>5</v>
      </c>
      <c r="G11" s="156">
        <v>5</v>
      </c>
      <c r="H11" s="156">
        <v>5</v>
      </c>
      <c r="I11" s="156"/>
      <c r="J11" s="156"/>
      <c r="K11" s="156"/>
      <c r="L11" s="156"/>
      <c r="M11" s="156"/>
      <c r="N11" s="156"/>
      <c r="O11" s="156"/>
      <c r="P11" s="156"/>
      <c r="Q11" s="83"/>
      <c r="R11" s="91">
        <f>SUM(C11:Q11)</f>
        <v>28</v>
      </c>
      <c r="S11" s="92">
        <f t="shared" ref="S11:S33" si="0">IF(ISERROR(AVERAGE(C11:Q11)),0,AVERAGE(C11:Q11))</f>
        <v>4.666666666666667</v>
      </c>
      <c r="T11" s="158"/>
    </row>
    <row r="12" spans="1:20" ht="39.75" customHeight="1" x14ac:dyDescent="0.25">
      <c r="A12" s="156">
        <v>3</v>
      </c>
      <c r="B12" s="149" t="s">
        <v>24</v>
      </c>
      <c r="C12" s="156">
        <v>3</v>
      </c>
      <c r="D12" s="156">
        <v>4</v>
      </c>
      <c r="E12" s="156">
        <v>3</v>
      </c>
      <c r="F12" s="156">
        <v>2</v>
      </c>
      <c r="G12" s="156">
        <v>3</v>
      </c>
      <c r="H12" s="156">
        <v>2</v>
      </c>
      <c r="I12" s="156"/>
      <c r="J12" s="156"/>
      <c r="K12" s="156"/>
      <c r="L12" s="156"/>
      <c r="M12" s="156"/>
      <c r="N12" s="156"/>
      <c r="O12" s="156"/>
      <c r="P12" s="156"/>
      <c r="Q12" s="83"/>
      <c r="R12" s="91">
        <f t="shared" ref="R12:R33" si="1">SUM(C12:Q12)</f>
        <v>17</v>
      </c>
      <c r="S12" s="92">
        <f t="shared" si="0"/>
        <v>2.8333333333333335</v>
      </c>
    </row>
    <row r="13" spans="1:20" ht="39.75" customHeight="1" x14ac:dyDescent="0.25">
      <c r="A13" s="156">
        <v>4</v>
      </c>
      <c r="B13" s="150" t="s">
        <v>28</v>
      </c>
      <c r="C13" s="156">
        <v>4</v>
      </c>
      <c r="D13" s="156">
        <v>4</v>
      </c>
      <c r="E13" s="156">
        <v>4</v>
      </c>
      <c r="F13" s="156">
        <v>4</v>
      </c>
      <c r="G13" s="156">
        <v>4</v>
      </c>
      <c r="H13" s="156">
        <v>4</v>
      </c>
      <c r="I13" s="156"/>
      <c r="J13" s="156"/>
      <c r="K13" s="156"/>
      <c r="L13" s="156"/>
      <c r="M13" s="156"/>
      <c r="N13" s="156"/>
      <c r="O13" s="156"/>
      <c r="P13" s="156"/>
      <c r="Q13" s="83"/>
      <c r="R13" s="91">
        <f t="shared" si="1"/>
        <v>24</v>
      </c>
      <c r="S13" s="92">
        <f t="shared" si="0"/>
        <v>4</v>
      </c>
      <c r="T13" s="164"/>
    </row>
    <row r="14" spans="1:20" ht="39.75" customHeight="1" x14ac:dyDescent="0.25">
      <c r="A14" s="156">
        <v>5</v>
      </c>
      <c r="B14" s="150" t="s">
        <v>34</v>
      </c>
      <c r="C14" s="156">
        <v>4</v>
      </c>
      <c r="D14" s="156">
        <v>4</v>
      </c>
      <c r="E14" s="156">
        <v>4</v>
      </c>
      <c r="F14" s="156">
        <v>4</v>
      </c>
      <c r="G14" s="156">
        <v>4</v>
      </c>
      <c r="H14" s="156">
        <v>3</v>
      </c>
      <c r="I14" s="156"/>
      <c r="J14" s="156"/>
      <c r="K14" s="156"/>
      <c r="L14" s="156"/>
      <c r="M14" s="156"/>
      <c r="N14" s="156"/>
      <c r="O14" s="156"/>
      <c r="P14" s="156"/>
      <c r="Q14" s="83"/>
      <c r="R14" s="91">
        <f t="shared" si="1"/>
        <v>23</v>
      </c>
      <c r="S14" s="92">
        <f t="shared" si="0"/>
        <v>3.8333333333333335</v>
      </c>
      <c r="T14" s="164"/>
    </row>
    <row r="15" spans="1:20" ht="39.75" customHeight="1" x14ac:dyDescent="0.25">
      <c r="A15" s="156">
        <v>6</v>
      </c>
      <c r="B15" s="150" t="s">
        <v>38</v>
      </c>
      <c r="C15" s="156">
        <v>5</v>
      </c>
      <c r="D15" s="156">
        <v>4</v>
      </c>
      <c r="E15" s="156">
        <v>4</v>
      </c>
      <c r="F15" s="156">
        <v>5</v>
      </c>
      <c r="G15" s="156">
        <v>5</v>
      </c>
      <c r="H15" s="156">
        <v>4</v>
      </c>
      <c r="I15" s="156"/>
      <c r="J15" s="156"/>
      <c r="K15" s="156"/>
      <c r="L15" s="156"/>
      <c r="M15" s="156"/>
      <c r="N15" s="156"/>
      <c r="O15" s="156"/>
      <c r="P15" s="156"/>
      <c r="Q15" s="83"/>
      <c r="R15" s="91">
        <f t="shared" si="1"/>
        <v>27</v>
      </c>
      <c r="S15" s="92">
        <f t="shared" si="0"/>
        <v>4.5</v>
      </c>
      <c r="T15" s="160"/>
    </row>
    <row r="16" spans="1:20" ht="39.75" customHeight="1" x14ac:dyDescent="0.25">
      <c r="A16" s="156">
        <v>7</v>
      </c>
      <c r="B16" s="151" t="s">
        <v>18</v>
      </c>
      <c r="C16" s="156">
        <v>5</v>
      </c>
      <c r="D16" s="156">
        <v>4</v>
      </c>
      <c r="E16" s="156">
        <v>5</v>
      </c>
      <c r="F16" s="156">
        <v>4</v>
      </c>
      <c r="G16" s="156">
        <v>4</v>
      </c>
      <c r="H16" s="156">
        <v>5</v>
      </c>
      <c r="I16" s="156"/>
      <c r="J16" s="156"/>
      <c r="K16" s="156"/>
      <c r="L16" s="156"/>
      <c r="M16" s="156"/>
      <c r="N16" s="156"/>
      <c r="O16" s="156"/>
      <c r="P16" s="156"/>
      <c r="Q16" s="83"/>
      <c r="R16" s="91">
        <f t="shared" si="1"/>
        <v>27</v>
      </c>
      <c r="S16" s="92">
        <f t="shared" si="0"/>
        <v>4.5</v>
      </c>
      <c r="T16" s="160"/>
    </row>
    <row r="17" spans="1:20" ht="57" customHeight="1" x14ac:dyDescent="0.25">
      <c r="A17" s="156">
        <v>8</v>
      </c>
      <c r="B17" s="151" t="s">
        <v>21</v>
      </c>
      <c r="C17" s="156">
        <v>5</v>
      </c>
      <c r="D17" s="156">
        <v>4</v>
      </c>
      <c r="E17" s="156">
        <v>5</v>
      </c>
      <c r="F17" s="156">
        <v>5</v>
      </c>
      <c r="G17" s="156">
        <v>5</v>
      </c>
      <c r="H17" s="156">
        <v>5</v>
      </c>
      <c r="I17" s="156"/>
      <c r="J17" s="156"/>
      <c r="K17" s="156"/>
      <c r="L17" s="156"/>
      <c r="M17" s="156"/>
      <c r="N17" s="156"/>
      <c r="O17" s="156"/>
      <c r="P17" s="156"/>
      <c r="Q17" s="83"/>
      <c r="R17" s="91">
        <f t="shared" si="1"/>
        <v>29</v>
      </c>
      <c r="S17" s="92">
        <f t="shared" si="0"/>
        <v>4.833333333333333</v>
      </c>
      <c r="T17" s="93"/>
    </row>
    <row r="18" spans="1:20" ht="71.25" customHeight="1" x14ac:dyDescent="0.25">
      <c r="A18" s="156">
        <v>9</v>
      </c>
      <c r="B18" s="151" t="s">
        <v>25</v>
      </c>
      <c r="C18" s="156">
        <v>5</v>
      </c>
      <c r="D18" s="156">
        <v>5</v>
      </c>
      <c r="E18" s="156">
        <v>4</v>
      </c>
      <c r="F18" s="156">
        <v>4</v>
      </c>
      <c r="G18" s="156">
        <v>4</v>
      </c>
      <c r="H18" s="156">
        <v>4</v>
      </c>
      <c r="I18" s="156"/>
      <c r="J18" s="156"/>
      <c r="K18" s="156"/>
      <c r="L18" s="156"/>
      <c r="M18" s="156"/>
      <c r="N18" s="156"/>
      <c r="O18" s="156"/>
      <c r="P18" s="156"/>
      <c r="Q18" s="83"/>
      <c r="R18" s="91">
        <f t="shared" si="1"/>
        <v>26</v>
      </c>
      <c r="S18" s="92">
        <f t="shared" si="0"/>
        <v>4.333333333333333</v>
      </c>
      <c r="T18" s="159"/>
    </row>
    <row r="19" spans="1:20" ht="39.75" customHeight="1" x14ac:dyDescent="0.25">
      <c r="A19" s="156">
        <v>10</v>
      </c>
      <c r="B19" s="151" t="s">
        <v>30</v>
      </c>
      <c r="C19" s="156">
        <v>4</v>
      </c>
      <c r="D19" s="156">
        <v>4</v>
      </c>
      <c r="E19" s="156">
        <v>5</v>
      </c>
      <c r="F19" s="156">
        <v>5</v>
      </c>
      <c r="G19" s="156">
        <v>5</v>
      </c>
      <c r="H19" s="156">
        <v>3</v>
      </c>
      <c r="I19" s="156"/>
      <c r="J19" s="156"/>
      <c r="K19" s="156"/>
      <c r="L19" s="156"/>
      <c r="M19" s="156"/>
      <c r="N19" s="156"/>
      <c r="O19" s="156"/>
      <c r="P19" s="156"/>
      <c r="Q19" s="83"/>
      <c r="R19" s="91">
        <f t="shared" si="1"/>
        <v>26</v>
      </c>
      <c r="S19" s="92">
        <f t="shared" si="0"/>
        <v>4.333333333333333</v>
      </c>
      <c r="T19" s="159"/>
    </row>
    <row r="20" spans="1:20" ht="39.75" customHeight="1" x14ac:dyDescent="0.25">
      <c r="A20" s="156">
        <v>11</v>
      </c>
      <c r="B20" s="151" t="s">
        <v>35</v>
      </c>
      <c r="C20" s="156">
        <v>4</v>
      </c>
      <c r="D20" s="156">
        <v>4</v>
      </c>
      <c r="E20" s="156">
        <v>4</v>
      </c>
      <c r="F20" s="156">
        <v>4</v>
      </c>
      <c r="G20" s="156">
        <v>4</v>
      </c>
      <c r="H20" s="156">
        <v>3</v>
      </c>
      <c r="I20" s="156"/>
      <c r="J20" s="156"/>
      <c r="K20" s="156"/>
      <c r="L20" s="156"/>
      <c r="M20" s="156"/>
      <c r="N20" s="156"/>
      <c r="O20" s="156"/>
      <c r="P20" s="156"/>
      <c r="Q20" s="83"/>
      <c r="R20" s="91">
        <f t="shared" si="1"/>
        <v>23</v>
      </c>
      <c r="S20" s="92">
        <f t="shared" si="0"/>
        <v>3.8333333333333335</v>
      </c>
    </row>
    <row r="21" spans="1:20" ht="61.5" customHeight="1" x14ac:dyDescent="0.25">
      <c r="A21" s="156">
        <v>12</v>
      </c>
      <c r="B21" s="151" t="s">
        <v>39</v>
      </c>
      <c r="C21" s="156">
        <v>4</v>
      </c>
      <c r="D21" s="156">
        <v>3</v>
      </c>
      <c r="E21" s="156">
        <v>4</v>
      </c>
      <c r="F21" s="156">
        <v>4</v>
      </c>
      <c r="G21" s="156">
        <v>4</v>
      </c>
      <c r="H21" s="156">
        <v>4</v>
      </c>
      <c r="I21" s="156"/>
      <c r="J21" s="156"/>
      <c r="K21" s="156"/>
      <c r="L21" s="156"/>
      <c r="M21" s="156"/>
      <c r="N21" s="156"/>
      <c r="O21" s="156"/>
      <c r="P21" s="156"/>
      <c r="Q21" s="83"/>
      <c r="R21" s="91">
        <f t="shared" si="1"/>
        <v>23</v>
      </c>
      <c r="S21" s="92">
        <f t="shared" si="0"/>
        <v>3.8333333333333335</v>
      </c>
    </row>
    <row r="22" spans="1:20" ht="60" customHeight="1" x14ac:dyDescent="0.25">
      <c r="A22" s="156">
        <v>13</v>
      </c>
      <c r="B22" s="151" t="s">
        <v>42</v>
      </c>
      <c r="C22" s="156">
        <v>4</v>
      </c>
      <c r="D22" s="156">
        <v>3</v>
      </c>
      <c r="E22" s="156">
        <v>2</v>
      </c>
      <c r="F22" s="156">
        <v>3</v>
      </c>
      <c r="G22" s="156">
        <v>2</v>
      </c>
      <c r="H22" s="156">
        <v>1</v>
      </c>
      <c r="I22" s="156"/>
      <c r="J22" s="156"/>
      <c r="K22" s="156"/>
      <c r="L22" s="156"/>
      <c r="M22" s="156"/>
      <c r="N22" s="156"/>
      <c r="O22" s="156"/>
      <c r="P22" s="156"/>
      <c r="Q22" s="83"/>
      <c r="R22" s="91">
        <f t="shared" si="1"/>
        <v>15</v>
      </c>
      <c r="S22" s="92">
        <f t="shared" si="0"/>
        <v>2.5</v>
      </c>
    </row>
    <row r="23" spans="1:20" ht="39.75" customHeight="1" x14ac:dyDescent="0.25">
      <c r="A23" s="156">
        <v>14</v>
      </c>
      <c r="B23" s="151" t="s">
        <v>43</v>
      </c>
      <c r="C23" s="156">
        <v>4</v>
      </c>
      <c r="D23" s="156">
        <v>3</v>
      </c>
      <c r="E23" s="156">
        <v>3</v>
      </c>
      <c r="F23" s="156">
        <v>3</v>
      </c>
      <c r="G23" s="156">
        <v>3</v>
      </c>
      <c r="H23" s="156">
        <v>1</v>
      </c>
      <c r="I23" s="156"/>
      <c r="J23" s="156"/>
      <c r="K23" s="156"/>
      <c r="L23" s="156"/>
      <c r="M23" s="156"/>
      <c r="N23" s="156"/>
      <c r="O23" s="156"/>
      <c r="P23" s="156"/>
      <c r="Q23" s="83"/>
      <c r="R23" s="91">
        <f t="shared" si="1"/>
        <v>17</v>
      </c>
      <c r="S23" s="92">
        <f t="shared" si="0"/>
        <v>2.8333333333333335</v>
      </c>
    </row>
    <row r="24" spans="1:20" ht="39.75" customHeight="1" x14ac:dyDescent="0.25">
      <c r="A24" s="156">
        <v>15</v>
      </c>
      <c r="B24" s="151" t="s">
        <v>44</v>
      </c>
      <c r="C24" s="156">
        <v>4</v>
      </c>
      <c r="D24" s="156">
        <v>4</v>
      </c>
      <c r="E24" s="156">
        <v>4</v>
      </c>
      <c r="F24" s="156">
        <v>4</v>
      </c>
      <c r="G24" s="156">
        <v>4</v>
      </c>
      <c r="H24" s="156">
        <v>2</v>
      </c>
      <c r="I24" s="156"/>
      <c r="J24" s="156"/>
      <c r="K24" s="156"/>
      <c r="L24" s="156"/>
      <c r="M24" s="156"/>
      <c r="N24" s="156"/>
      <c r="O24" s="156"/>
      <c r="P24" s="156"/>
      <c r="Q24" s="83"/>
      <c r="R24" s="91">
        <f t="shared" si="1"/>
        <v>22</v>
      </c>
      <c r="S24" s="92">
        <f t="shared" si="0"/>
        <v>3.6666666666666665</v>
      </c>
    </row>
    <row r="25" spans="1:20" ht="48.75" customHeight="1" x14ac:dyDescent="0.25">
      <c r="A25" s="156">
        <v>16</v>
      </c>
      <c r="B25" s="152" t="s">
        <v>45</v>
      </c>
      <c r="C25" s="156">
        <v>4</v>
      </c>
      <c r="D25" s="156">
        <v>4</v>
      </c>
      <c r="E25" s="156">
        <v>4</v>
      </c>
      <c r="F25" s="156">
        <v>4</v>
      </c>
      <c r="G25" s="156">
        <v>4</v>
      </c>
      <c r="H25" s="156">
        <v>5</v>
      </c>
      <c r="I25" s="156"/>
      <c r="J25" s="156"/>
      <c r="K25" s="156"/>
      <c r="L25" s="156"/>
      <c r="M25" s="156"/>
      <c r="N25" s="156"/>
      <c r="O25" s="156"/>
      <c r="P25" s="156"/>
      <c r="Q25" s="83"/>
      <c r="R25" s="91">
        <f t="shared" si="1"/>
        <v>25</v>
      </c>
      <c r="S25" s="92">
        <f t="shared" si="0"/>
        <v>4.166666666666667</v>
      </c>
      <c r="T25" s="161"/>
    </row>
    <row r="26" spans="1:20" ht="39.75" customHeight="1" x14ac:dyDescent="0.25">
      <c r="A26" s="156">
        <v>17</v>
      </c>
      <c r="B26" s="153" t="s">
        <v>47</v>
      </c>
      <c r="C26" s="156">
        <v>4</v>
      </c>
      <c r="D26" s="156">
        <v>4</v>
      </c>
      <c r="E26" s="156">
        <v>4</v>
      </c>
      <c r="F26" s="156">
        <v>4</v>
      </c>
      <c r="G26" s="156">
        <v>4</v>
      </c>
      <c r="H26" s="156">
        <v>5</v>
      </c>
      <c r="I26" s="156"/>
      <c r="J26" s="156"/>
      <c r="K26" s="156"/>
      <c r="L26" s="156"/>
      <c r="M26" s="156"/>
      <c r="N26" s="156"/>
      <c r="O26" s="156"/>
      <c r="P26" s="156"/>
      <c r="Q26" s="83"/>
      <c r="R26" s="91">
        <f t="shared" si="1"/>
        <v>25</v>
      </c>
      <c r="S26" s="92">
        <f t="shared" si="0"/>
        <v>4.166666666666667</v>
      </c>
      <c r="T26" s="161"/>
    </row>
    <row r="27" spans="1:20" ht="39.75" customHeight="1" x14ac:dyDescent="0.25">
      <c r="A27" s="156">
        <v>18</v>
      </c>
      <c r="B27" s="153" t="s">
        <v>49</v>
      </c>
      <c r="C27" s="156">
        <v>3</v>
      </c>
      <c r="D27" s="156">
        <v>3</v>
      </c>
      <c r="E27" s="156">
        <v>3</v>
      </c>
      <c r="F27" s="156">
        <v>3</v>
      </c>
      <c r="G27" s="156">
        <v>3</v>
      </c>
      <c r="H27" s="156">
        <v>4</v>
      </c>
      <c r="I27" s="156"/>
      <c r="J27" s="156"/>
      <c r="K27" s="156"/>
      <c r="L27" s="156"/>
      <c r="M27" s="156"/>
      <c r="N27" s="156"/>
      <c r="O27" s="156"/>
      <c r="P27" s="156"/>
      <c r="Q27" s="83"/>
      <c r="R27" s="91">
        <f t="shared" si="1"/>
        <v>19</v>
      </c>
      <c r="S27" s="92">
        <f t="shared" si="0"/>
        <v>3.1666666666666665</v>
      </c>
    </row>
    <row r="28" spans="1:20" ht="48" customHeight="1" x14ac:dyDescent="0.25">
      <c r="A28" s="156">
        <v>19</v>
      </c>
      <c r="B28" s="154" t="s">
        <v>20</v>
      </c>
      <c r="C28" s="156">
        <v>4</v>
      </c>
      <c r="D28" s="156">
        <v>3</v>
      </c>
      <c r="E28" s="156">
        <v>4</v>
      </c>
      <c r="F28" s="156">
        <v>3</v>
      </c>
      <c r="G28" s="156">
        <v>3</v>
      </c>
      <c r="H28" s="156">
        <v>3</v>
      </c>
      <c r="I28" s="156"/>
      <c r="J28" s="156"/>
      <c r="K28" s="156"/>
      <c r="L28" s="156"/>
      <c r="M28" s="156"/>
      <c r="N28" s="156"/>
      <c r="O28" s="156"/>
      <c r="P28" s="156"/>
      <c r="Q28" s="83"/>
      <c r="R28" s="91">
        <f t="shared" si="1"/>
        <v>20</v>
      </c>
      <c r="S28" s="92">
        <f t="shared" si="0"/>
        <v>3.3333333333333335</v>
      </c>
    </row>
    <row r="29" spans="1:20" ht="39.75" customHeight="1" x14ac:dyDescent="0.25">
      <c r="A29" s="156">
        <v>20</v>
      </c>
      <c r="B29" s="154" t="s">
        <v>22</v>
      </c>
      <c r="C29" s="156">
        <v>4</v>
      </c>
      <c r="D29" s="156">
        <v>4</v>
      </c>
      <c r="E29" s="156">
        <v>4</v>
      </c>
      <c r="F29" s="156">
        <v>4</v>
      </c>
      <c r="G29" s="156">
        <v>4</v>
      </c>
      <c r="H29" s="156">
        <v>4</v>
      </c>
      <c r="I29" s="156"/>
      <c r="J29" s="156"/>
      <c r="K29" s="156"/>
      <c r="L29" s="156"/>
      <c r="M29" s="156"/>
      <c r="N29" s="156"/>
      <c r="O29" s="156"/>
      <c r="P29" s="156"/>
      <c r="Q29" s="83"/>
      <c r="R29" s="91">
        <f t="shared" si="1"/>
        <v>24</v>
      </c>
      <c r="S29" s="92">
        <f t="shared" si="0"/>
        <v>4</v>
      </c>
      <c r="T29" s="163"/>
    </row>
    <row r="30" spans="1:20" ht="100.5" customHeight="1" x14ac:dyDescent="0.25">
      <c r="A30" s="156">
        <v>21</v>
      </c>
      <c r="B30" s="154" t="s">
        <v>26</v>
      </c>
      <c r="C30" s="156">
        <v>5</v>
      </c>
      <c r="D30" s="156">
        <v>4</v>
      </c>
      <c r="E30" s="156">
        <v>5</v>
      </c>
      <c r="F30" s="156">
        <v>5</v>
      </c>
      <c r="G30" s="156">
        <v>4</v>
      </c>
      <c r="H30" s="156">
        <v>5</v>
      </c>
      <c r="I30" s="156"/>
      <c r="J30" s="156"/>
      <c r="K30" s="156"/>
      <c r="L30" s="156"/>
      <c r="M30" s="156"/>
      <c r="N30" s="156"/>
      <c r="O30" s="156"/>
      <c r="P30" s="156"/>
      <c r="Q30" s="83"/>
      <c r="R30" s="91">
        <f t="shared" si="1"/>
        <v>28</v>
      </c>
      <c r="S30" s="92">
        <f t="shared" si="0"/>
        <v>4.666666666666667</v>
      </c>
      <c r="T30" s="162"/>
    </row>
    <row r="31" spans="1:20" ht="33.75" customHeight="1" x14ac:dyDescent="0.25">
      <c r="A31" s="156">
        <v>22</v>
      </c>
      <c r="B31" s="155" t="s">
        <v>32</v>
      </c>
      <c r="C31" s="156">
        <v>3</v>
      </c>
      <c r="D31" s="156">
        <v>2</v>
      </c>
      <c r="E31" s="156">
        <v>3</v>
      </c>
      <c r="F31" s="156">
        <v>4</v>
      </c>
      <c r="G31" s="156">
        <v>3</v>
      </c>
      <c r="H31" s="156">
        <v>2</v>
      </c>
      <c r="I31" s="156"/>
      <c r="J31" s="156"/>
      <c r="K31" s="156"/>
      <c r="L31" s="156"/>
      <c r="M31" s="156"/>
      <c r="N31" s="156"/>
      <c r="O31" s="156"/>
      <c r="P31" s="156"/>
      <c r="Q31" s="83"/>
      <c r="R31" s="83">
        <f t="shared" si="1"/>
        <v>17</v>
      </c>
      <c r="S31" s="157">
        <f t="shared" si="0"/>
        <v>2.8333333333333335</v>
      </c>
    </row>
    <row r="32" spans="1:20" ht="60.75" customHeight="1" x14ac:dyDescent="0.25">
      <c r="A32" s="156">
        <v>23</v>
      </c>
      <c r="B32" s="155" t="s">
        <v>37</v>
      </c>
      <c r="C32" s="156">
        <v>5</v>
      </c>
      <c r="D32" s="156">
        <v>5</v>
      </c>
      <c r="E32" s="156">
        <v>5</v>
      </c>
      <c r="F32" s="156">
        <v>5</v>
      </c>
      <c r="G32" s="156">
        <v>5</v>
      </c>
      <c r="H32" s="156">
        <v>5</v>
      </c>
      <c r="I32" s="156"/>
      <c r="J32" s="156"/>
      <c r="K32" s="156"/>
      <c r="L32" s="156"/>
      <c r="M32" s="156"/>
      <c r="N32" s="156"/>
      <c r="O32" s="156"/>
      <c r="P32" s="156"/>
      <c r="Q32" s="83"/>
      <c r="R32" s="83">
        <f t="shared" si="1"/>
        <v>30</v>
      </c>
      <c r="S32" s="157">
        <f t="shared" si="0"/>
        <v>5</v>
      </c>
      <c r="T32" s="164"/>
    </row>
    <row r="33" spans="1:19" ht="54.75" customHeight="1" x14ac:dyDescent="0.25">
      <c r="A33" s="156">
        <v>24</v>
      </c>
      <c r="B33" s="155" t="s">
        <v>41</v>
      </c>
      <c r="C33" s="156">
        <v>4</v>
      </c>
      <c r="D33" s="156">
        <v>3</v>
      </c>
      <c r="E33" s="156">
        <v>4</v>
      </c>
      <c r="F33" s="156">
        <v>4</v>
      </c>
      <c r="G33" s="156">
        <v>3</v>
      </c>
      <c r="H33" s="156">
        <v>3</v>
      </c>
      <c r="I33" s="156"/>
      <c r="J33" s="156"/>
      <c r="K33" s="156"/>
      <c r="L33" s="156"/>
      <c r="M33" s="156"/>
      <c r="N33" s="156"/>
      <c r="O33" s="156"/>
      <c r="P33" s="156"/>
      <c r="Q33" s="83"/>
      <c r="R33" s="83">
        <f t="shared" si="1"/>
        <v>21</v>
      </c>
      <c r="S33" s="157">
        <f t="shared" si="0"/>
        <v>3.5</v>
      </c>
    </row>
    <row r="34" spans="1:19" x14ac:dyDescent="0.25">
      <c r="S34" s="90">
        <f>SUM(S10:S33)</f>
        <v>94.166666666666671</v>
      </c>
    </row>
    <row r="35" spans="1:19" x14ac:dyDescent="0.25">
      <c r="S35" s="90">
        <f>+S34/24</f>
        <v>3.9236111111111112</v>
      </c>
    </row>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10:Q30">
      <formula1>1</formula1>
      <formula2>10</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9"/>
  <sheetViews>
    <sheetView zoomScale="110" zoomScaleNormal="110" workbookViewId="0">
      <selection activeCell="D3" sqref="D3:G4"/>
    </sheetView>
  </sheetViews>
  <sheetFormatPr baseColWidth="10" defaultColWidth="11.42578125" defaultRowHeight="15" x14ac:dyDescent="0.25"/>
  <cols>
    <col min="1" max="2" width="6.5703125" customWidth="1"/>
    <col min="3" max="3" width="32.7109375" customWidth="1"/>
    <col min="4" max="4" width="27.5703125" customWidth="1"/>
    <col min="5" max="5" width="38" customWidth="1"/>
    <col min="6" max="6" width="30.28515625" customWidth="1"/>
    <col min="7" max="7" width="18.28515625" customWidth="1"/>
    <col min="8" max="8" width="15.5703125" customWidth="1"/>
    <col min="9" max="9" width="19.28515625" customWidth="1"/>
    <col min="10" max="10" width="14.5703125" customWidth="1"/>
  </cols>
  <sheetData>
    <row r="1" spans="1:14" ht="15" customHeight="1" x14ac:dyDescent="0.25">
      <c r="C1" s="315"/>
      <c r="D1" s="255" t="s">
        <v>0</v>
      </c>
      <c r="E1" s="256"/>
      <c r="F1" s="256"/>
      <c r="G1" s="316"/>
      <c r="H1" s="282" t="s">
        <v>51</v>
      </c>
      <c r="I1" s="282"/>
      <c r="J1" s="279"/>
      <c r="K1" s="2"/>
      <c r="N1" s="216"/>
    </row>
    <row r="2" spans="1:14" ht="15" customHeight="1" x14ac:dyDescent="0.25">
      <c r="C2" s="315"/>
      <c r="D2" s="250"/>
      <c r="E2" s="251"/>
      <c r="F2" s="251"/>
      <c r="G2" s="317"/>
      <c r="H2" s="282" t="s">
        <v>2</v>
      </c>
      <c r="I2" s="282"/>
      <c r="J2" s="280"/>
      <c r="K2" s="2"/>
      <c r="N2" s="216"/>
    </row>
    <row r="3" spans="1:14" ht="15" customHeight="1" x14ac:dyDescent="0.25">
      <c r="C3" s="315"/>
      <c r="D3" s="255" t="s">
        <v>100</v>
      </c>
      <c r="E3" s="256"/>
      <c r="F3" s="256"/>
      <c r="G3" s="316"/>
      <c r="H3" s="282" t="s">
        <v>4</v>
      </c>
      <c r="I3" s="282"/>
      <c r="J3" s="280"/>
      <c r="K3" s="2"/>
      <c r="N3" s="216"/>
    </row>
    <row r="4" spans="1:14" ht="15.75" customHeight="1" x14ac:dyDescent="0.25">
      <c r="C4" s="315"/>
      <c r="D4" s="250"/>
      <c r="E4" s="251"/>
      <c r="F4" s="251"/>
      <c r="G4" s="317"/>
      <c r="H4" s="282" t="s">
        <v>5</v>
      </c>
      <c r="I4" s="282"/>
      <c r="J4" s="281"/>
      <c r="K4" s="2"/>
      <c r="N4" s="216"/>
    </row>
    <row r="6" spans="1:14" ht="32.25" customHeight="1" x14ac:dyDescent="0.25">
      <c r="A6" s="320" t="s">
        <v>7</v>
      </c>
      <c r="B6" s="320"/>
      <c r="C6" s="319"/>
      <c r="D6" s="319"/>
      <c r="E6" s="319"/>
      <c r="F6" s="319"/>
      <c r="G6" s="319"/>
      <c r="H6" s="319"/>
      <c r="I6" s="319"/>
      <c r="J6" s="319"/>
    </row>
    <row r="7" spans="1:14" ht="23.25" customHeight="1" x14ac:dyDescent="0.25">
      <c r="A7" s="277" t="s">
        <v>101</v>
      </c>
      <c r="B7" s="277"/>
      <c r="C7" s="277"/>
      <c r="D7" s="278"/>
      <c r="E7" s="312" t="s">
        <v>13</v>
      </c>
      <c r="F7" s="313"/>
      <c r="G7" s="313"/>
      <c r="H7" s="313"/>
      <c r="I7" s="313"/>
      <c r="J7" s="314"/>
    </row>
    <row r="8" spans="1:14" ht="23.25" customHeight="1" x14ac:dyDescent="0.25">
      <c r="A8" s="277"/>
      <c r="B8" s="277"/>
      <c r="C8" s="277"/>
      <c r="D8" s="278"/>
      <c r="E8" s="287" t="s">
        <v>102</v>
      </c>
      <c r="F8" s="287"/>
      <c r="G8" s="287" t="s">
        <v>103</v>
      </c>
      <c r="H8" s="287"/>
      <c r="I8" s="287"/>
      <c r="J8" s="287"/>
    </row>
    <row r="9" spans="1:14" ht="23.25" customHeight="1" x14ac:dyDescent="0.3">
      <c r="A9" s="277"/>
      <c r="B9" s="277"/>
      <c r="C9" s="277"/>
      <c r="D9" s="278"/>
      <c r="E9" s="288" t="s">
        <v>104</v>
      </c>
      <c r="F9" s="288"/>
      <c r="G9" s="289" t="s">
        <v>105</v>
      </c>
      <c r="H9" s="290"/>
      <c r="I9" s="290"/>
      <c r="J9" s="291"/>
    </row>
    <row r="10" spans="1:14" ht="43.5" customHeight="1" x14ac:dyDescent="0.25">
      <c r="A10" s="277"/>
      <c r="B10" s="277"/>
      <c r="C10" s="277"/>
      <c r="D10" s="278"/>
      <c r="E10" s="283" t="s">
        <v>106</v>
      </c>
      <c r="F10" s="284"/>
      <c r="G10" s="285" t="s">
        <v>107</v>
      </c>
      <c r="H10" s="285"/>
      <c r="I10" s="285"/>
      <c r="J10" s="285"/>
    </row>
    <row r="11" spans="1:14" ht="43.5" customHeight="1" x14ac:dyDescent="0.25">
      <c r="A11" s="277"/>
      <c r="B11" s="277"/>
      <c r="C11" s="277"/>
      <c r="D11" s="278"/>
      <c r="E11" s="283" t="s">
        <v>108</v>
      </c>
      <c r="F11" s="284"/>
      <c r="G11" s="285" t="s">
        <v>109</v>
      </c>
      <c r="H11" s="285"/>
      <c r="I11" s="285"/>
      <c r="J11" s="285"/>
    </row>
    <row r="12" spans="1:14" ht="43.5" customHeight="1" x14ac:dyDescent="0.25">
      <c r="A12" s="277"/>
      <c r="B12" s="277"/>
      <c r="C12" s="277"/>
      <c r="D12" s="278"/>
      <c r="E12" s="283" t="s">
        <v>110</v>
      </c>
      <c r="F12" s="284"/>
      <c r="G12" s="286" t="s">
        <v>111</v>
      </c>
      <c r="H12" s="286"/>
      <c r="I12" s="286"/>
      <c r="J12" s="286"/>
    </row>
    <row r="13" spans="1:14" ht="43.5" customHeight="1" x14ac:dyDescent="0.25">
      <c r="A13" s="277"/>
      <c r="B13" s="277"/>
      <c r="C13" s="277"/>
      <c r="D13" s="278"/>
      <c r="E13" s="293" t="s">
        <v>112</v>
      </c>
      <c r="F13" s="294"/>
      <c r="G13" s="285" t="s">
        <v>113</v>
      </c>
      <c r="H13" s="285"/>
      <c r="I13" s="285"/>
      <c r="J13" s="285"/>
    </row>
    <row r="14" spans="1:14" ht="31.5" customHeight="1" x14ac:dyDescent="0.25">
      <c r="A14" s="277"/>
      <c r="B14" s="277"/>
      <c r="C14" s="277"/>
      <c r="D14" s="278"/>
      <c r="E14" s="283" t="s">
        <v>114</v>
      </c>
      <c r="F14" s="284"/>
      <c r="G14" s="285" t="s">
        <v>115</v>
      </c>
      <c r="H14" s="285"/>
      <c r="I14" s="285"/>
      <c r="J14" s="285"/>
    </row>
    <row r="15" spans="1:14" ht="31.5" customHeight="1" x14ac:dyDescent="0.25">
      <c r="A15" s="277"/>
      <c r="B15" s="277"/>
      <c r="C15" s="277"/>
      <c r="D15" s="278"/>
      <c r="E15" s="283" t="s">
        <v>116</v>
      </c>
      <c r="F15" s="284"/>
      <c r="G15" s="285" t="s">
        <v>117</v>
      </c>
      <c r="H15" s="285"/>
      <c r="I15" s="285"/>
      <c r="J15" s="285"/>
    </row>
    <row r="16" spans="1:14" ht="36.75" customHeight="1" x14ac:dyDescent="0.25">
      <c r="A16" s="277"/>
      <c r="B16" s="277"/>
      <c r="C16" s="277"/>
      <c r="D16" s="278"/>
      <c r="E16" s="283" t="s">
        <v>118</v>
      </c>
      <c r="F16" s="284"/>
      <c r="G16" s="292"/>
      <c r="H16" s="292"/>
      <c r="I16" s="292"/>
      <c r="J16" s="292"/>
    </row>
    <row r="17" spans="1:10" ht="71.25" customHeight="1" x14ac:dyDescent="0.25">
      <c r="A17" s="277"/>
      <c r="B17" s="277"/>
      <c r="C17" s="277"/>
      <c r="D17" s="278"/>
      <c r="E17" s="283" t="s">
        <v>119</v>
      </c>
      <c r="F17" s="284"/>
      <c r="G17" s="292"/>
      <c r="H17" s="292"/>
      <c r="I17" s="292"/>
      <c r="J17" s="292"/>
    </row>
    <row r="18" spans="1:10" ht="39" customHeight="1" x14ac:dyDescent="0.25">
      <c r="A18" s="277"/>
      <c r="B18" s="277"/>
      <c r="C18" s="277"/>
      <c r="D18" s="278"/>
      <c r="E18" s="283" t="s">
        <v>120</v>
      </c>
      <c r="F18" s="284"/>
      <c r="G18" s="292"/>
      <c r="H18" s="292"/>
      <c r="I18" s="292"/>
      <c r="J18" s="292"/>
    </row>
    <row r="19" spans="1:10" ht="23.25" customHeight="1" x14ac:dyDescent="0.25">
      <c r="A19" s="277"/>
      <c r="B19" s="277"/>
      <c r="C19" s="277"/>
      <c r="D19" s="278"/>
      <c r="E19" s="298" t="s">
        <v>343</v>
      </c>
      <c r="F19" s="298"/>
      <c r="G19" s="292"/>
      <c r="H19" s="292"/>
      <c r="I19" s="292"/>
      <c r="J19" s="292"/>
    </row>
    <row r="20" spans="1:10" ht="23.25" customHeight="1" x14ac:dyDescent="0.4">
      <c r="A20" s="167"/>
      <c r="B20" s="167"/>
      <c r="C20" s="167"/>
      <c r="D20" s="168"/>
      <c r="E20" s="283" t="s">
        <v>353</v>
      </c>
      <c r="F20" s="284"/>
      <c r="G20" s="169"/>
      <c r="H20" s="170"/>
      <c r="I20" s="170"/>
      <c r="J20" s="171"/>
    </row>
    <row r="21" spans="1:10" ht="35.25" customHeight="1" x14ac:dyDescent="0.4">
      <c r="A21" s="167"/>
      <c r="B21" s="167"/>
      <c r="C21" s="167"/>
      <c r="D21" s="168"/>
      <c r="E21" s="283" t="s">
        <v>354</v>
      </c>
      <c r="F21" s="284"/>
      <c r="G21" s="169"/>
      <c r="H21" s="170"/>
      <c r="I21" s="170"/>
      <c r="J21" s="171"/>
    </row>
    <row r="22" spans="1:10" ht="51.75" customHeight="1" x14ac:dyDescent="0.25">
      <c r="A22" s="322" t="s">
        <v>11</v>
      </c>
      <c r="B22" s="322" t="s">
        <v>103</v>
      </c>
      <c r="C22" s="288" t="s">
        <v>121</v>
      </c>
      <c r="D22" s="288"/>
      <c r="E22" s="299" t="s">
        <v>122</v>
      </c>
      <c r="F22" s="300"/>
      <c r="G22" s="301" t="s">
        <v>123</v>
      </c>
      <c r="H22" s="302"/>
      <c r="I22" s="302"/>
      <c r="J22" s="303"/>
    </row>
    <row r="23" spans="1:10" ht="48.75" customHeight="1" x14ac:dyDescent="0.25">
      <c r="A23" s="322"/>
      <c r="B23" s="322"/>
      <c r="C23" s="328" t="s">
        <v>124</v>
      </c>
      <c r="D23" s="329"/>
      <c r="E23" s="295" t="s">
        <v>125</v>
      </c>
      <c r="F23" s="296"/>
      <c r="G23" s="304" t="s">
        <v>126</v>
      </c>
      <c r="H23" s="305"/>
      <c r="I23" s="305"/>
      <c r="J23" s="306"/>
    </row>
    <row r="24" spans="1:10" ht="68.25" customHeight="1" x14ac:dyDescent="0.25">
      <c r="A24" s="322"/>
      <c r="B24" s="322"/>
      <c r="C24" s="283" t="s">
        <v>127</v>
      </c>
      <c r="D24" s="284"/>
      <c r="E24" s="295" t="s">
        <v>128</v>
      </c>
      <c r="F24" s="296"/>
      <c r="G24" s="295" t="s">
        <v>129</v>
      </c>
      <c r="H24" s="297"/>
      <c r="I24" s="297"/>
      <c r="J24" s="296"/>
    </row>
    <row r="25" spans="1:10" ht="54.75" customHeight="1" x14ac:dyDescent="0.25">
      <c r="A25" s="322"/>
      <c r="B25" s="322"/>
      <c r="C25" s="283" t="s">
        <v>130</v>
      </c>
      <c r="D25" s="284"/>
      <c r="E25" s="295" t="s">
        <v>131</v>
      </c>
      <c r="F25" s="296"/>
      <c r="G25" s="295" t="s">
        <v>132</v>
      </c>
      <c r="H25" s="297"/>
      <c r="I25" s="297"/>
      <c r="J25" s="296"/>
    </row>
    <row r="26" spans="1:10" ht="61.5" customHeight="1" x14ac:dyDescent="0.25">
      <c r="A26" s="322"/>
      <c r="B26" s="322"/>
      <c r="C26" s="285" t="s">
        <v>133</v>
      </c>
      <c r="D26" s="298"/>
      <c r="E26" s="295" t="s">
        <v>134</v>
      </c>
      <c r="F26" s="296"/>
      <c r="G26" s="295" t="s">
        <v>135</v>
      </c>
      <c r="H26" s="297"/>
      <c r="I26" s="297"/>
      <c r="J26" s="296"/>
    </row>
    <row r="27" spans="1:10" ht="61.5" customHeight="1" x14ac:dyDescent="0.25">
      <c r="A27" s="322"/>
      <c r="B27" s="322"/>
      <c r="C27" s="293" t="s">
        <v>136</v>
      </c>
      <c r="D27" s="318"/>
      <c r="E27" s="295" t="s">
        <v>137</v>
      </c>
      <c r="F27" s="296"/>
      <c r="G27" s="292"/>
      <c r="H27" s="308"/>
      <c r="I27" s="308"/>
      <c r="J27" s="309"/>
    </row>
    <row r="28" spans="1:10" ht="87.75" customHeight="1" x14ac:dyDescent="0.25">
      <c r="A28" s="322"/>
      <c r="B28" s="322"/>
      <c r="C28" s="298" t="s">
        <v>138</v>
      </c>
      <c r="D28" s="298"/>
      <c r="E28" s="295" t="s">
        <v>139</v>
      </c>
      <c r="F28" s="296"/>
      <c r="G28" s="292"/>
      <c r="H28" s="292"/>
      <c r="I28" s="292"/>
      <c r="J28" s="292"/>
    </row>
    <row r="29" spans="1:10" ht="47.25" customHeight="1" x14ac:dyDescent="0.25">
      <c r="A29" s="322"/>
      <c r="B29" s="322"/>
      <c r="C29" s="298" t="s">
        <v>140</v>
      </c>
      <c r="D29" s="298"/>
      <c r="E29" s="304" t="s">
        <v>344</v>
      </c>
      <c r="F29" s="306"/>
      <c r="G29" s="321"/>
      <c r="H29" s="308"/>
      <c r="I29" s="308"/>
      <c r="J29" s="309"/>
    </row>
    <row r="30" spans="1:10" ht="23.25" customHeight="1" x14ac:dyDescent="0.25">
      <c r="A30" s="322"/>
      <c r="B30" s="322"/>
      <c r="C30" s="298" t="s">
        <v>141</v>
      </c>
      <c r="D30" s="298"/>
      <c r="E30" s="292" t="s">
        <v>356</v>
      </c>
      <c r="F30" s="292"/>
      <c r="G30" s="292"/>
      <c r="H30" s="292"/>
      <c r="I30" s="292"/>
      <c r="J30" s="292"/>
    </row>
    <row r="31" spans="1:10" ht="33" customHeight="1" x14ac:dyDescent="0.25">
      <c r="A31" s="322"/>
      <c r="B31" s="322"/>
      <c r="C31" s="215" t="s">
        <v>355</v>
      </c>
      <c r="D31" s="215"/>
      <c r="E31" s="292"/>
      <c r="F31" s="292"/>
      <c r="G31" s="292"/>
      <c r="H31" s="292"/>
      <c r="I31" s="292"/>
      <c r="J31" s="292"/>
    </row>
    <row r="32" spans="1:10" ht="23.25" customHeight="1" x14ac:dyDescent="0.25">
      <c r="A32" s="322"/>
      <c r="B32" s="322"/>
      <c r="C32" s="330"/>
      <c r="D32" s="330"/>
      <c r="E32" s="307"/>
      <c r="F32" s="307"/>
      <c r="G32" s="307"/>
      <c r="H32" s="307"/>
      <c r="I32" s="307"/>
      <c r="J32" s="307"/>
    </row>
    <row r="33" spans="1:10" ht="50.25" customHeight="1" x14ac:dyDescent="0.3">
      <c r="A33" s="322"/>
      <c r="B33" s="322" t="s">
        <v>102</v>
      </c>
      <c r="C33" s="288" t="s">
        <v>142</v>
      </c>
      <c r="D33" s="288"/>
      <c r="E33" s="323" t="s">
        <v>143</v>
      </c>
      <c r="F33" s="324"/>
      <c r="G33" s="325" t="s">
        <v>144</v>
      </c>
      <c r="H33" s="326"/>
      <c r="I33" s="326"/>
      <c r="J33" s="327"/>
    </row>
    <row r="34" spans="1:10" ht="51.75" customHeight="1" x14ac:dyDescent="0.25">
      <c r="A34" s="322"/>
      <c r="B34" s="322"/>
      <c r="C34" s="328" t="s">
        <v>145</v>
      </c>
      <c r="D34" s="329"/>
      <c r="E34" s="295" t="s">
        <v>146</v>
      </c>
      <c r="F34" s="296"/>
      <c r="G34" s="295" t="s">
        <v>147</v>
      </c>
      <c r="H34" s="297"/>
      <c r="I34" s="297"/>
      <c r="J34" s="296"/>
    </row>
    <row r="35" spans="1:10" ht="66.75" customHeight="1" x14ac:dyDescent="0.25">
      <c r="A35" s="322"/>
      <c r="B35" s="322"/>
      <c r="C35" s="283" t="s">
        <v>148</v>
      </c>
      <c r="D35" s="284"/>
      <c r="E35" s="295" t="s">
        <v>400</v>
      </c>
      <c r="F35" s="296"/>
      <c r="G35" s="295" t="s">
        <v>149</v>
      </c>
      <c r="H35" s="297"/>
      <c r="I35" s="297"/>
      <c r="J35" s="296"/>
    </row>
    <row r="36" spans="1:10" ht="51.75" customHeight="1" x14ac:dyDescent="0.25">
      <c r="A36" s="322"/>
      <c r="B36" s="322"/>
      <c r="C36" s="293" t="s">
        <v>377</v>
      </c>
      <c r="D36" s="294"/>
      <c r="E36" s="292"/>
      <c r="F36" s="292"/>
      <c r="G36" s="295"/>
      <c r="H36" s="297"/>
      <c r="I36" s="297"/>
      <c r="J36" s="296"/>
    </row>
    <row r="37" spans="1:10" ht="23.25" customHeight="1" x14ac:dyDescent="0.25">
      <c r="A37" s="322"/>
      <c r="B37" s="322"/>
      <c r="C37" s="292"/>
      <c r="D37" s="292"/>
      <c r="E37" s="292"/>
      <c r="F37" s="292"/>
      <c r="G37" s="292"/>
      <c r="H37" s="292"/>
      <c r="I37" s="292"/>
      <c r="J37" s="292"/>
    </row>
    <row r="38" spans="1:10" ht="23.25" customHeight="1" x14ac:dyDescent="0.25">
      <c r="A38" s="322"/>
      <c r="B38" s="322"/>
      <c r="C38" s="292"/>
      <c r="D38" s="292"/>
      <c r="E38" s="292"/>
      <c r="F38" s="292"/>
      <c r="G38" s="292"/>
      <c r="H38" s="292"/>
      <c r="I38" s="292"/>
      <c r="J38" s="292"/>
    </row>
    <row r="39" spans="1:10" ht="23.25" customHeight="1" x14ac:dyDescent="0.25">
      <c r="A39" s="322"/>
      <c r="B39" s="322"/>
      <c r="C39" s="292"/>
      <c r="D39" s="292"/>
      <c r="E39" s="292"/>
      <c r="F39" s="292"/>
      <c r="G39" s="292"/>
      <c r="H39" s="292"/>
      <c r="I39" s="292"/>
      <c r="J39" s="292"/>
    </row>
    <row r="40" spans="1:10" ht="23.25" customHeight="1" x14ac:dyDescent="0.25">
      <c r="A40" s="322"/>
      <c r="B40" s="322"/>
      <c r="C40" s="292"/>
      <c r="D40" s="292"/>
      <c r="E40" s="292"/>
      <c r="F40" s="292"/>
      <c r="G40" s="292"/>
      <c r="H40" s="292"/>
      <c r="I40" s="292"/>
      <c r="J40" s="292"/>
    </row>
    <row r="41" spans="1:10" ht="23.25" customHeight="1" x14ac:dyDescent="0.25">
      <c r="A41" s="322"/>
      <c r="B41" s="322"/>
      <c r="C41" s="311"/>
      <c r="D41" s="311"/>
      <c r="E41" s="311"/>
      <c r="F41" s="311"/>
      <c r="G41" s="311"/>
      <c r="H41" s="311"/>
      <c r="I41" s="311"/>
      <c r="J41" s="311"/>
    </row>
    <row r="42" spans="1:10" x14ac:dyDescent="0.25">
      <c r="E42" s="310"/>
      <c r="F42" s="310"/>
      <c r="G42" s="310"/>
      <c r="H42" s="310"/>
      <c r="I42" s="310"/>
      <c r="J42" s="310"/>
    </row>
    <row r="43" spans="1:10" x14ac:dyDescent="0.25">
      <c r="C43" t="s">
        <v>388</v>
      </c>
      <c r="E43" s="310"/>
      <c r="F43" s="310"/>
      <c r="G43" s="310"/>
      <c r="H43" s="310"/>
      <c r="I43" s="310"/>
      <c r="J43" s="310"/>
    </row>
    <row r="44" spans="1:10" x14ac:dyDescent="0.25">
      <c r="E44" s="310"/>
      <c r="F44" s="310"/>
      <c r="G44" s="310"/>
      <c r="H44" s="310"/>
      <c r="I44" s="310"/>
      <c r="J44" s="310"/>
    </row>
    <row r="45" spans="1:10" x14ac:dyDescent="0.25">
      <c r="E45" s="310"/>
      <c r="F45" s="310"/>
      <c r="G45" s="310"/>
      <c r="H45" s="310"/>
      <c r="I45" s="310"/>
      <c r="J45" s="310"/>
    </row>
    <row r="46" spans="1:10" x14ac:dyDescent="0.25">
      <c r="E46" s="310"/>
      <c r="F46" s="310"/>
      <c r="G46" s="310"/>
      <c r="H46" s="310"/>
      <c r="I46" s="310"/>
      <c r="J46" s="310"/>
    </row>
    <row r="47" spans="1:10" x14ac:dyDescent="0.25">
      <c r="E47" s="310"/>
      <c r="F47" s="310"/>
      <c r="G47" s="310"/>
      <c r="H47" s="310"/>
      <c r="I47" s="310"/>
      <c r="J47" s="310"/>
    </row>
    <row r="48" spans="1:10" x14ac:dyDescent="0.25">
      <c r="E48" s="310"/>
      <c r="F48" s="310"/>
      <c r="G48" s="310"/>
      <c r="H48" s="310"/>
      <c r="I48" s="310"/>
      <c r="J48" s="310"/>
    </row>
    <row r="49" spans="5:10" x14ac:dyDescent="0.25">
      <c r="E49" s="310"/>
      <c r="F49" s="310"/>
      <c r="G49" s="310"/>
      <c r="H49" s="310"/>
      <c r="I49" s="310"/>
      <c r="J49" s="310"/>
    </row>
    <row r="50" spans="5:10" x14ac:dyDescent="0.25">
      <c r="E50" s="310"/>
      <c r="F50" s="310"/>
      <c r="G50" s="310"/>
      <c r="H50" s="310"/>
      <c r="I50" s="310"/>
      <c r="J50" s="310"/>
    </row>
    <row r="51" spans="5:10" x14ac:dyDescent="0.25">
      <c r="E51" s="310"/>
      <c r="F51" s="310"/>
      <c r="G51" s="310"/>
      <c r="H51" s="310"/>
      <c r="I51" s="310"/>
      <c r="J51" s="310"/>
    </row>
    <row r="52" spans="5:10" x14ac:dyDescent="0.25">
      <c r="E52" s="310"/>
      <c r="F52" s="310"/>
      <c r="G52" s="310"/>
      <c r="H52" s="310"/>
      <c r="I52" s="310"/>
      <c r="J52" s="310"/>
    </row>
    <row r="53" spans="5:10" x14ac:dyDescent="0.25">
      <c r="E53" s="310"/>
      <c r="F53" s="310"/>
      <c r="G53" s="310"/>
      <c r="H53" s="310"/>
      <c r="I53" s="310"/>
      <c r="J53" s="310"/>
    </row>
    <row r="54" spans="5:10" x14ac:dyDescent="0.25">
      <c r="E54" s="310"/>
      <c r="F54" s="310"/>
      <c r="G54" s="310"/>
      <c r="H54" s="310"/>
      <c r="I54" s="310"/>
      <c r="J54" s="310"/>
    </row>
    <row r="55" spans="5:10" x14ac:dyDescent="0.25">
      <c r="E55" s="310"/>
      <c r="F55" s="310"/>
      <c r="G55" s="310"/>
      <c r="H55" s="310"/>
      <c r="I55" s="310"/>
      <c r="J55" s="310"/>
    </row>
    <row r="56" spans="5:10" x14ac:dyDescent="0.25">
      <c r="E56" s="310"/>
      <c r="F56" s="310"/>
      <c r="G56" s="310"/>
      <c r="H56" s="310"/>
      <c r="I56" s="310"/>
      <c r="J56" s="310"/>
    </row>
    <row r="57" spans="5:10" x14ac:dyDescent="0.25">
      <c r="E57" s="310"/>
      <c r="F57" s="310"/>
      <c r="G57" s="310"/>
      <c r="H57" s="310"/>
      <c r="I57" s="310"/>
      <c r="J57" s="310"/>
    </row>
    <row r="58" spans="5:10" x14ac:dyDescent="0.25">
      <c r="E58" s="310"/>
      <c r="F58" s="310"/>
      <c r="G58" s="310"/>
      <c r="H58" s="310"/>
      <c r="I58" s="310"/>
      <c r="J58" s="310"/>
    </row>
    <row r="59" spans="5:10" x14ac:dyDescent="0.25">
      <c r="E59" s="310"/>
      <c r="F59" s="310"/>
      <c r="G59" s="310"/>
      <c r="H59" s="310"/>
      <c r="I59" s="310"/>
      <c r="J59" s="310"/>
    </row>
    <row r="60" spans="5:10" x14ac:dyDescent="0.25">
      <c r="E60" s="310"/>
      <c r="F60" s="310"/>
      <c r="G60" s="310"/>
      <c r="H60" s="310"/>
      <c r="I60" s="310"/>
      <c r="J60" s="310"/>
    </row>
    <row r="61" spans="5:10" x14ac:dyDescent="0.25">
      <c r="E61" s="310"/>
      <c r="F61" s="310"/>
      <c r="G61" s="310"/>
      <c r="H61" s="310"/>
      <c r="I61" s="310"/>
      <c r="J61" s="310"/>
    </row>
    <row r="62" spans="5:10" x14ac:dyDescent="0.25">
      <c r="E62" s="310"/>
      <c r="F62" s="310"/>
      <c r="G62" s="310"/>
      <c r="H62" s="310"/>
      <c r="I62" s="310"/>
      <c r="J62" s="310"/>
    </row>
    <row r="63" spans="5:10" x14ac:dyDescent="0.25">
      <c r="E63" s="310"/>
      <c r="F63" s="310"/>
      <c r="G63" s="310"/>
      <c r="H63" s="310"/>
      <c r="I63" s="310"/>
      <c r="J63" s="310"/>
    </row>
    <row r="64" spans="5:10" x14ac:dyDescent="0.25">
      <c r="E64" s="310"/>
      <c r="F64" s="310"/>
      <c r="G64" s="310"/>
      <c r="H64" s="310"/>
      <c r="I64" s="310"/>
      <c r="J64" s="310"/>
    </row>
    <row r="65" spans="5:10" x14ac:dyDescent="0.25">
      <c r="E65" s="310"/>
      <c r="F65" s="310"/>
      <c r="G65" s="310"/>
      <c r="H65" s="310"/>
      <c r="I65" s="310"/>
      <c r="J65" s="310"/>
    </row>
    <row r="66" spans="5:10" x14ac:dyDescent="0.25">
      <c r="E66" s="310"/>
      <c r="F66" s="310"/>
      <c r="G66" s="310"/>
      <c r="H66" s="310"/>
      <c r="I66" s="310"/>
      <c r="J66" s="310"/>
    </row>
    <row r="67" spans="5:10" x14ac:dyDescent="0.25">
      <c r="E67" s="310"/>
      <c r="F67" s="310"/>
      <c r="G67" s="310"/>
      <c r="H67" s="310"/>
      <c r="I67" s="310"/>
      <c r="J67" s="310"/>
    </row>
    <row r="68" spans="5:10" x14ac:dyDescent="0.25">
      <c r="E68" s="310"/>
      <c r="F68" s="310"/>
      <c r="G68" s="310"/>
      <c r="H68" s="310"/>
      <c r="I68" s="310"/>
      <c r="J68" s="310"/>
    </row>
    <row r="69" spans="5:10" x14ac:dyDescent="0.25">
      <c r="E69" s="310"/>
      <c r="F69" s="310"/>
      <c r="G69" s="310"/>
      <c r="H69" s="310"/>
      <c r="I69" s="310"/>
      <c r="J69" s="310"/>
    </row>
    <row r="70" spans="5:10" x14ac:dyDescent="0.25">
      <c r="E70" s="310"/>
      <c r="F70" s="310"/>
      <c r="G70" s="310"/>
      <c r="H70" s="310"/>
      <c r="I70" s="310"/>
      <c r="J70" s="310"/>
    </row>
    <row r="71" spans="5:10" x14ac:dyDescent="0.25">
      <c r="E71" s="310"/>
      <c r="F71" s="310"/>
      <c r="G71" s="310"/>
      <c r="H71" s="310"/>
      <c r="I71" s="310"/>
      <c r="J71" s="310"/>
    </row>
    <row r="72" spans="5:10" x14ac:dyDescent="0.25">
      <c r="E72" s="310"/>
      <c r="F72" s="310"/>
      <c r="G72" s="310"/>
      <c r="H72" s="310"/>
      <c r="I72" s="310"/>
      <c r="J72" s="310"/>
    </row>
    <row r="73" spans="5:10" x14ac:dyDescent="0.25">
      <c r="E73" s="310"/>
      <c r="F73" s="310"/>
      <c r="G73" s="310"/>
      <c r="H73" s="310"/>
      <c r="I73" s="310"/>
      <c r="J73" s="310"/>
    </row>
    <row r="74" spans="5:10" x14ac:dyDescent="0.25">
      <c r="E74" s="310"/>
      <c r="F74" s="310"/>
      <c r="G74" s="310"/>
      <c r="H74" s="310"/>
      <c r="I74" s="310"/>
      <c r="J74" s="310"/>
    </row>
    <row r="75" spans="5:10" x14ac:dyDescent="0.25">
      <c r="E75" s="310"/>
      <c r="F75" s="310"/>
      <c r="G75" s="310"/>
      <c r="H75" s="310"/>
      <c r="I75" s="310"/>
      <c r="J75" s="310"/>
    </row>
    <row r="76" spans="5:10" x14ac:dyDescent="0.25">
      <c r="E76" s="310"/>
      <c r="F76" s="310"/>
      <c r="G76" s="310"/>
      <c r="H76" s="310"/>
      <c r="I76" s="310"/>
      <c r="J76" s="310"/>
    </row>
    <row r="77" spans="5:10" x14ac:dyDescent="0.25">
      <c r="E77" s="310"/>
      <c r="F77" s="310"/>
      <c r="G77" s="310"/>
      <c r="H77" s="310"/>
      <c r="I77" s="310"/>
      <c r="J77" s="310"/>
    </row>
    <row r="78" spans="5:10" x14ac:dyDescent="0.25">
      <c r="E78" s="310"/>
      <c r="F78" s="310"/>
      <c r="G78" s="310"/>
      <c r="H78" s="310"/>
      <c r="I78" s="310"/>
      <c r="J78" s="310"/>
    </row>
    <row r="79" spans="5:10" x14ac:dyDescent="0.25">
      <c r="E79" s="310"/>
      <c r="F79" s="310"/>
      <c r="G79" s="310"/>
      <c r="H79" s="310"/>
      <c r="I79" s="310"/>
      <c r="J79" s="310"/>
    </row>
    <row r="80" spans="5:10" x14ac:dyDescent="0.25">
      <c r="E80" s="310"/>
      <c r="F80" s="310"/>
      <c r="G80" s="310"/>
      <c r="H80" s="310"/>
      <c r="I80" s="310"/>
      <c r="J80" s="310"/>
    </row>
    <row r="81" spans="5:10" x14ac:dyDescent="0.25">
      <c r="E81" s="310"/>
      <c r="F81" s="310"/>
      <c r="G81" s="310"/>
      <c r="H81" s="310"/>
      <c r="I81" s="310"/>
      <c r="J81" s="310"/>
    </row>
    <row r="82" spans="5:10" x14ac:dyDescent="0.25">
      <c r="E82" s="310"/>
      <c r="F82" s="310"/>
      <c r="G82" s="310"/>
      <c r="H82" s="310"/>
      <c r="I82" s="310"/>
      <c r="J82" s="310"/>
    </row>
    <row r="83" spans="5:10" x14ac:dyDescent="0.25">
      <c r="E83" s="310"/>
      <c r="F83" s="310"/>
      <c r="G83" s="310"/>
      <c r="H83" s="310"/>
      <c r="I83" s="310"/>
      <c r="J83" s="310"/>
    </row>
    <row r="84" spans="5:10" x14ac:dyDescent="0.25">
      <c r="E84" s="310"/>
      <c r="F84" s="310"/>
      <c r="G84" s="310"/>
      <c r="H84" s="310"/>
      <c r="I84" s="310"/>
      <c r="J84" s="310"/>
    </row>
    <row r="85" spans="5:10" x14ac:dyDescent="0.25">
      <c r="E85" s="310"/>
      <c r="F85" s="310"/>
      <c r="G85" s="310"/>
      <c r="H85" s="310"/>
      <c r="I85" s="310"/>
      <c r="J85" s="310"/>
    </row>
    <row r="86" spans="5:10" x14ac:dyDescent="0.25">
      <c r="E86" s="310"/>
      <c r="F86" s="310"/>
      <c r="G86" s="310"/>
      <c r="H86" s="310"/>
      <c r="I86" s="310"/>
      <c r="J86" s="310"/>
    </row>
    <row r="87" spans="5:10" x14ac:dyDescent="0.25">
      <c r="E87" s="310"/>
      <c r="F87" s="310"/>
      <c r="G87" s="310"/>
      <c r="H87" s="310"/>
      <c r="I87" s="310"/>
      <c r="J87" s="310"/>
    </row>
    <row r="88" spans="5:10" x14ac:dyDescent="0.25">
      <c r="E88" s="310"/>
      <c r="F88" s="310"/>
      <c r="G88" s="310"/>
      <c r="H88" s="310"/>
      <c r="I88" s="310"/>
      <c r="J88" s="310"/>
    </row>
    <row r="89" spans="5:10" x14ac:dyDescent="0.25">
      <c r="E89" s="310"/>
      <c r="F89" s="310"/>
      <c r="G89" s="310"/>
      <c r="H89" s="310"/>
      <c r="I89" s="310"/>
      <c r="J89" s="310"/>
    </row>
    <row r="90" spans="5:10" x14ac:dyDescent="0.25">
      <c r="E90" s="310"/>
      <c r="F90" s="310"/>
      <c r="G90" s="310"/>
      <c r="H90" s="310"/>
      <c r="I90" s="310"/>
      <c r="J90" s="310"/>
    </row>
    <row r="91" spans="5:10" x14ac:dyDescent="0.25">
      <c r="E91" s="310"/>
      <c r="F91" s="310"/>
      <c r="G91" s="310"/>
      <c r="H91" s="310"/>
      <c r="I91" s="310"/>
      <c r="J91" s="310"/>
    </row>
    <row r="92" spans="5:10" x14ac:dyDescent="0.25">
      <c r="E92" s="310"/>
      <c r="F92" s="310"/>
      <c r="G92" s="310"/>
      <c r="H92" s="310"/>
      <c r="I92" s="310"/>
      <c r="J92" s="310"/>
    </row>
    <row r="93" spans="5:10" x14ac:dyDescent="0.25">
      <c r="E93" s="310"/>
      <c r="F93" s="310"/>
      <c r="G93" s="310"/>
      <c r="H93" s="310"/>
      <c r="I93" s="310"/>
      <c r="J93" s="310"/>
    </row>
    <row r="94" spans="5:10" x14ac:dyDescent="0.25">
      <c r="E94" s="310"/>
      <c r="F94" s="310"/>
      <c r="G94" s="310"/>
      <c r="H94" s="310"/>
      <c r="I94" s="310"/>
      <c r="J94" s="310"/>
    </row>
    <row r="95" spans="5:10" x14ac:dyDescent="0.25">
      <c r="E95" s="310"/>
      <c r="F95" s="310"/>
      <c r="G95" s="310"/>
      <c r="H95" s="310"/>
      <c r="I95" s="310"/>
      <c r="J95" s="310"/>
    </row>
    <row r="96" spans="5:10" x14ac:dyDescent="0.25">
      <c r="E96" s="310"/>
      <c r="F96" s="310"/>
      <c r="G96" s="310"/>
      <c r="H96" s="310"/>
      <c r="I96" s="310"/>
      <c r="J96" s="310"/>
    </row>
    <row r="97" spans="5:10" x14ac:dyDescent="0.25">
      <c r="E97" s="310"/>
      <c r="F97" s="310"/>
      <c r="G97" s="310"/>
      <c r="H97" s="310"/>
      <c r="I97" s="310"/>
      <c r="J97" s="310"/>
    </row>
    <row r="98" spans="5:10" x14ac:dyDescent="0.25">
      <c r="E98" s="310"/>
      <c r="F98" s="310"/>
      <c r="G98" s="310"/>
      <c r="H98" s="310"/>
      <c r="I98" s="310"/>
      <c r="J98" s="310"/>
    </row>
    <row r="99" spans="5:10" x14ac:dyDescent="0.25">
      <c r="E99" s="310"/>
      <c r="F99" s="310"/>
      <c r="G99" s="310"/>
      <c r="H99" s="310"/>
      <c r="I99" s="310"/>
      <c r="J99" s="310"/>
    </row>
    <row r="100" spans="5:10" x14ac:dyDescent="0.25">
      <c r="E100" s="310"/>
      <c r="F100" s="310"/>
      <c r="G100" s="310"/>
      <c r="H100" s="310"/>
      <c r="I100" s="310"/>
      <c r="J100" s="310"/>
    </row>
    <row r="101" spans="5:10" x14ac:dyDescent="0.25">
      <c r="E101" s="310"/>
      <c r="F101" s="310"/>
      <c r="G101" s="310"/>
      <c r="H101" s="310"/>
      <c r="I101" s="310"/>
      <c r="J101" s="310"/>
    </row>
    <row r="102" spans="5:10" x14ac:dyDescent="0.25">
      <c r="E102" s="310"/>
      <c r="F102" s="310"/>
      <c r="G102" s="310"/>
      <c r="H102" s="310"/>
      <c r="I102" s="310"/>
      <c r="J102" s="310"/>
    </row>
    <row r="103" spans="5:10" x14ac:dyDescent="0.25">
      <c r="E103" s="310"/>
      <c r="F103" s="310"/>
      <c r="G103" s="310"/>
      <c r="H103" s="310"/>
      <c r="I103" s="310"/>
      <c r="J103" s="310"/>
    </row>
    <row r="104" spans="5:10" x14ac:dyDescent="0.25">
      <c r="E104" s="310"/>
      <c r="F104" s="310"/>
      <c r="G104" s="310"/>
      <c r="H104" s="310"/>
      <c r="I104" s="310"/>
      <c r="J104" s="310"/>
    </row>
    <row r="105" spans="5:10" x14ac:dyDescent="0.25">
      <c r="E105" s="310"/>
      <c r="F105" s="310"/>
      <c r="G105" s="310"/>
      <c r="H105" s="310"/>
      <c r="I105" s="310"/>
      <c r="J105" s="310"/>
    </row>
    <row r="106" spans="5:10" x14ac:dyDescent="0.25">
      <c r="E106" s="310"/>
      <c r="F106" s="310"/>
      <c r="G106" s="310"/>
      <c r="H106" s="310"/>
      <c r="I106" s="310"/>
      <c r="J106" s="310"/>
    </row>
    <row r="107" spans="5:10" x14ac:dyDescent="0.25">
      <c r="E107" s="310"/>
      <c r="F107" s="310"/>
      <c r="G107" s="310"/>
      <c r="H107" s="310"/>
      <c r="I107" s="310"/>
      <c r="J107" s="310"/>
    </row>
    <row r="108" spans="5:10" x14ac:dyDescent="0.25">
      <c r="E108" s="310"/>
      <c r="F108" s="310"/>
      <c r="G108" s="310"/>
      <c r="H108" s="310"/>
      <c r="I108" s="310"/>
      <c r="J108" s="310"/>
    </row>
    <row r="109" spans="5:10" x14ac:dyDescent="0.25">
      <c r="E109" s="310"/>
      <c r="F109" s="310"/>
      <c r="G109" s="310"/>
      <c r="H109" s="310"/>
      <c r="I109" s="310"/>
      <c r="J109" s="310"/>
    </row>
    <row r="110" spans="5:10" x14ac:dyDescent="0.25">
      <c r="E110" s="310"/>
      <c r="F110" s="310"/>
      <c r="G110" s="310"/>
      <c r="H110" s="310"/>
      <c r="I110" s="310"/>
      <c r="J110" s="310"/>
    </row>
    <row r="111" spans="5:10" x14ac:dyDescent="0.25">
      <c r="E111" s="310"/>
      <c r="F111" s="310"/>
      <c r="G111" s="310"/>
      <c r="H111" s="310"/>
      <c r="I111" s="310"/>
      <c r="J111" s="310"/>
    </row>
    <row r="112" spans="5:10" x14ac:dyDescent="0.25">
      <c r="E112" s="310"/>
      <c r="F112" s="310"/>
      <c r="G112" s="310"/>
      <c r="H112" s="310"/>
      <c r="I112" s="310"/>
      <c r="J112" s="310"/>
    </row>
    <row r="113" spans="5:10" x14ac:dyDescent="0.25">
      <c r="E113" s="310"/>
      <c r="F113" s="310"/>
      <c r="G113" s="310"/>
      <c r="H113" s="310"/>
      <c r="I113" s="310"/>
      <c r="J113" s="310"/>
    </row>
    <row r="114" spans="5:10" x14ac:dyDescent="0.25">
      <c r="E114" s="310"/>
      <c r="F114" s="310"/>
      <c r="G114" s="310"/>
      <c r="H114" s="310"/>
      <c r="I114" s="310"/>
      <c r="J114" s="310"/>
    </row>
    <row r="115" spans="5:10" x14ac:dyDescent="0.25">
      <c r="E115" s="310"/>
      <c r="F115" s="310"/>
      <c r="G115" s="310"/>
      <c r="H115" s="310"/>
      <c r="I115" s="310"/>
      <c r="J115" s="310"/>
    </row>
    <row r="116" spans="5:10" x14ac:dyDescent="0.25">
      <c r="E116" s="310"/>
      <c r="F116" s="310"/>
      <c r="G116" s="310"/>
      <c r="H116" s="310"/>
      <c r="I116" s="310"/>
      <c r="J116" s="310"/>
    </row>
    <row r="117" spans="5:10" x14ac:dyDescent="0.25">
      <c r="E117" s="310"/>
      <c r="F117" s="310"/>
      <c r="G117" s="310"/>
      <c r="H117" s="310"/>
      <c r="I117" s="310"/>
      <c r="J117" s="310"/>
    </row>
    <row r="118" spans="5:10" x14ac:dyDescent="0.25">
      <c r="E118" s="310"/>
      <c r="F118" s="310"/>
      <c r="G118" s="310"/>
      <c r="H118" s="310"/>
      <c r="I118" s="310"/>
      <c r="J118" s="310"/>
    </row>
    <row r="119" spans="5:10" x14ac:dyDescent="0.25">
      <c r="E119" s="310"/>
      <c r="F119" s="310"/>
      <c r="G119" s="310"/>
      <c r="H119" s="310"/>
      <c r="I119" s="310"/>
      <c r="J119" s="310"/>
    </row>
  </sheetData>
  <mergeCells count="258">
    <mergeCell ref="C6:J6"/>
    <mergeCell ref="A6:B6"/>
    <mergeCell ref="G29:J29"/>
    <mergeCell ref="E29:F29"/>
    <mergeCell ref="A22:A41"/>
    <mergeCell ref="E33:F33"/>
    <mergeCell ref="G33:J33"/>
    <mergeCell ref="B33:B41"/>
    <mergeCell ref="C33:D33"/>
    <mergeCell ref="C22:D22"/>
    <mergeCell ref="C40:D40"/>
    <mergeCell ref="C41:D41"/>
    <mergeCell ref="B22:B32"/>
    <mergeCell ref="C23:D23"/>
    <mergeCell ref="C24:D24"/>
    <mergeCell ref="C36:D36"/>
    <mergeCell ref="C37:D37"/>
    <mergeCell ref="C38:D38"/>
    <mergeCell ref="C39:D39"/>
    <mergeCell ref="C29:D29"/>
    <mergeCell ref="C30:D30"/>
    <mergeCell ref="C31:D31"/>
    <mergeCell ref="C32:D32"/>
    <mergeCell ref="C34:D34"/>
    <mergeCell ref="C35:D35"/>
    <mergeCell ref="C25:D25"/>
    <mergeCell ref="C26:D26"/>
    <mergeCell ref="C27:D27"/>
    <mergeCell ref="C28:D28"/>
    <mergeCell ref="E118:F118"/>
    <mergeCell ref="G118:J118"/>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00:F100"/>
    <mergeCell ref="G100:J100"/>
    <mergeCell ref="E101:F101"/>
    <mergeCell ref="G101:J101"/>
    <mergeCell ref="E102:F102"/>
    <mergeCell ref="E119:F119"/>
    <mergeCell ref="G119:J119"/>
    <mergeCell ref="E7:J7"/>
    <mergeCell ref="C1:C4"/>
    <mergeCell ref="D1:G2"/>
    <mergeCell ref="D3:G4"/>
    <mergeCell ref="E115:F115"/>
    <mergeCell ref="G115:J115"/>
    <mergeCell ref="E116:F116"/>
    <mergeCell ref="G116:J116"/>
    <mergeCell ref="E117:F117"/>
    <mergeCell ref="G117:J117"/>
    <mergeCell ref="E112:F112"/>
    <mergeCell ref="G112:J112"/>
    <mergeCell ref="E113:F113"/>
    <mergeCell ref="G113:J113"/>
    <mergeCell ref="E114:F114"/>
    <mergeCell ref="G114:J114"/>
    <mergeCell ref="E109:F109"/>
    <mergeCell ref="G109:J109"/>
    <mergeCell ref="E110:F110"/>
    <mergeCell ref="G110:J110"/>
    <mergeCell ref="E111:F111"/>
    <mergeCell ref="G111:J111"/>
    <mergeCell ref="G102:J102"/>
    <mergeCell ref="E97:F97"/>
    <mergeCell ref="G97:J97"/>
    <mergeCell ref="E98:F98"/>
    <mergeCell ref="G98:J98"/>
    <mergeCell ref="E99:F99"/>
    <mergeCell ref="G99:J99"/>
    <mergeCell ref="E94:F94"/>
    <mergeCell ref="G94:J94"/>
    <mergeCell ref="E95:F95"/>
    <mergeCell ref="G95:J95"/>
    <mergeCell ref="E96:F96"/>
    <mergeCell ref="G96:J96"/>
    <mergeCell ref="E91:F91"/>
    <mergeCell ref="G91:J91"/>
    <mergeCell ref="E92:F92"/>
    <mergeCell ref="G92:J92"/>
    <mergeCell ref="E93:F93"/>
    <mergeCell ref="G93:J93"/>
    <mergeCell ref="E88:F88"/>
    <mergeCell ref="G88:J88"/>
    <mergeCell ref="E89:F89"/>
    <mergeCell ref="G89:J89"/>
    <mergeCell ref="E90:F90"/>
    <mergeCell ref="G90:J90"/>
    <mergeCell ref="E85:F85"/>
    <mergeCell ref="G85:J85"/>
    <mergeCell ref="E86:F86"/>
    <mergeCell ref="G86:J86"/>
    <mergeCell ref="E87:F87"/>
    <mergeCell ref="G87:J87"/>
    <mergeCell ref="E82:F82"/>
    <mergeCell ref="G82:J82"/>
    <mergeCell ref="E83:F83"/>
    <mergeCell ref="G83:J83"/>
    <mergeCell ref="E84:F84"/>
    <mergeCell ref="G84:J84"/>
    <mergeCell ref="E79:F79"/>
    <mergeCell ref="G79:J79"/>
    <mergeCell ref="E80:F80"/>
    <mergeCell ref="G80:J80"/>
    <mergeCell ref="E81:F81"/>
    <mergeCell ref="G81:J81"/>
    <mergeCell ref="E76:F76"/>
    <mergeCell ref="G76:J76"/>
    <mergeCell ref="E77:F77"/>
    <mergeCell ref="G77:J77"/>
    <mergeCell ref="E78:F78"/>
    <mergeCell ref="G78:J78"/>
    <mergeCell ref="E73:F73"/>
    <mergeCell ref="G73:J73"/>
    <mergeCell ref="E74:F74"/>
    <mergeCell ref="G74:J74"/>
    <mergeCell ref="E75:F75"/>
    <mergeCell ref="G75:J75"/>
    <mergeCell ref="E70:F70"/>
    <mergeCell ref="G70:J70"/>
    <mergeCell ref="E71:F71"/>
    <mergeCell ref="G71:J71"/>
    <mergeCell ref="E72:F72"/>
    <mergeCell ref="G72:J72"/>
    <mergeCell ref="E67:F67"/>
    <mergeCell ref="G67:J67"/>
    <mergeCell ref="E68:F68"/>
    <mergeCell ref="G68:J68"/>
    <mergeCell ref="E69:F69"/>
    <mergeCell ref="G69:J69"/>
    <mergeCell ref="E64:F64"/>
    <mergeCell ref="G64:J64"/>
    <mergeCell ref="E65:F65"/>
    <mergeCell ref="G65:J65"/>
    <mergeCell ref="E66:F66"/>
    <mergeCell ref="G66:J66"/>
    <mergeCell ref="E61:F61"/>
    <mergeCell ref="G61:J61"/>
    <mergeCell ref="E62:F62"/>
    <mergeCell ref="G62:J62"/>
    <mergeCell ref="E63:F63"/>
    <mergeCell ref="G63:J63"/>
    <mergeCell ref="E58:F58"/>
    <mergeCell ref="G58:J58"/>
    <mergeCell ref="E59:F59"/>
    <mergeCell ref="G59:J59"/>
    <mergeCell ref="E60:F60"/>
    <mergeCell ref="G60:J60"/>
    <mergeCell ref="E55:F55"/>
    <mergeCell ref="G55:J55"/>
    <mergeCell ref="E56:F56"/>
    <mergeCell ref="G56:J56"/>
    <mergeCell ref="E57:F57"/>
    <mergeCell ref="G57:J57"/>
    <mergeCell ref="E52:F52"/>
    <mergeCell ref="G52:J52"/>
    <mergeCell ref="E53:F53"/>
    <mergeCell ref="G53:J53"/>
    <mergeCell ref="E54:F54"/>
    <mergeCell ref="G54:J54"/>
    <mergeCell ref="E49:F49"/>
    <mergeCell ref="G49:J49"/>
    <mergeCell ref="E50:F50"/>
    <mergeCell ref="G50:J50"/>
    <mergeCell ref="E51:F51"/>
    <mergeCell ref="G51:J51"/>
    <mergeCell ref="E46:F46"/>
    <mergeCell ref="G46:J46"/>
    <mergeCell ref="E47:F47"/>
    <mergeCell ref="G47:J47"/>
    <mergeCell ref="E48:F48"/>
    <mergeCell ref="G48:J48"/>
    <mergeCell ref="E43:F43"/>
    <mergeCell ref="G43:J43"/>
    <mergeCell ref="E44:F44"/>
    <mergeCell ref="G44:J44"/>
    <mergeCell ref="E45:F45"/>
    <mergeCell ref="G45:J45"/>
    <mergeCell ref="E37:F37"/>
    <mergeCell ref="G37:J37"/>
    <mergeCell ref="E34:F34"/>
    <mergeCell ref="G34:J34"/>
    <mergeCell ref="E35:F35"/>
    <mergeCell ref="G35:J35"/>
    <mergeCell ref="E41:F41"/>
    <mergeCell ref="G41:J41"/>
    <mergeCell ref="E42:F42"/>
    <mergeCell ref="G42:J42"/>
    <mergeCell ref="E38:F38"/>
    <mergeCell ref="G38:J38"/>
    <mergeCell ref="E39:F39"/>
    <mergeCell ref="G39:J39"/>
    <mergeCell ref="E40:F40"/>
    <mergeCell ref="G40:J40"/>
    <mergeCell ref="E31:F31"/>
    <mergeCell ref="G31:J31"/>
    <mergeCell ref="E32:F32"/>
    <mergeCell ref="G32:J32"/>
    <mergeCell ref="E27:F27"/>
    <mergeCell ref="G27:J27"/>
    <mergeCell ref="E28:F28"/>
    <mergeCell ref="G28:J28"/>
    <mergeCell ref="E36:F36"/>
    <mergeCell ref="G36:J36"/>
    <mergeCell ref="E26:F26"/>
    <mergeCell ref="G26:J26"/>
    <mergeCell ref="E19:F19"/>
    <mergeCell ref="G19:J19"/>
    <mergeCell ref="E22:F22"/>
    <mergeCell ref="G22:J22"/>
    <mergeCell ref="E23:F23"/>
    <mergeCell ref="G23:J23"/>
    <mergeCell ref="E30:F30"/>
    <mergeCell ref="G30:J30"/>
    <mergeCell ref="G13:J13"/>
    <mergeCell ref="E14:F14"/>
    <mergeCell ref="G14:J14"/>
    <mergeCell ref="E15:F15"/>
    <mergeCell ref="G15:J15"/>
    <mergeCell ref="E24:F24"/>
    <mergeCell ref="G24:J24"/>
    <mergeCell ref="E25:F25"/>
    <mergeCell ref="G25:J25"/>
    <mergeCell ref="E20:F20"/>
    <mergeCell ref="E21:F21"/>
    <mergeCell ref="A7:D19"/>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6:F16"/>
    <mergeCell ref="G16:J16"/>
    <mergeCell ref="E17:F17"/>
    <mergeCell ref="G17:J17"/>
    <mergeCell ref="E18:F18"/>
    <mergeCell ref="G18:J18"/>
    <mergeCell ref="E13:F13"/>
  </mergeCells>
  <pageMargins left="0.25" right="0.25" top="0.75" bottom="0.75" header="0.3" footer="0.3"/>
  <pageSetup paperSize="258"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7"/>
  <sheetViews>
    <sheetView workbookViewId="0">
      <selection activeCell="A7" sqref="A7"/>
    </sheetView>
  </sheetViews>
  <sheetFormatPr baseColWidth="10" defaultColWidth="11.42578125" defaultRowHeight="15" x14ac:dyDescent="0.25"/>
  <cols>
    <col min="1" max="1" width="31" customWidth="1"/>
    <col min="2" max="2" width="39.5703125" customWidth="1"/>
    <col min="3" max="3" width="29" customWidth="1"/>
    <col min="4" max="4" width="38" customWidth="1"/>
    <col min="5" max="5" width="32.85546875" customWidth="1"/>
    <col min="6" max="9" width="10.42578125" customWidth="1"/>
    <col min="10" max="10" width="16.7109375" customWidth="1"/>
  </cols>
  <sheetData>
    <row r="1" spans="1:10" ht="28.5" customHeight="1" x14ac:dyDescent="0.25">
      <c r="A1" s="245"/>
      <c r="B1" s="231" t="s">
        <v>0</v>
      </c>
      <c r="C1" s="231"/>
      <c r="D1" s="231"/>
      <c r="E1" s="231"/>
      <c r="F1" s="334" t="s">
        <v>1</v>
      </c>
      <c r="G1" s="334"/>
      <c r="H1" s="334"/>
      <c r="I1" s="334"/>
      <c r="J1" s="252"/>
    </row>
    <row r="2" spans="1:10" x14ac:dyDescent="0.25">
      <c r="A2" s="246"/>
      <c r="B2" s="232" t="s">
        <v>150</v>
      </c>
      <c r="C2" s="232"/>
      <c r="D2" s="232"/>
      <c r="E2" s="232"/>
      <c r="F2" s="282" t="s">
        <v>66</v>
      </c>
      <c r="G2" s="282"/>
      <c r="H2" s="282"/>
      <c r="I2" s="282"/>
      <c r="J2" s="253"/>
    </row>
    <row r="3" spans="1:10" ht="15" customHeight="1" x14ac:dyDescent="0.25">
      <c r="A3" s="246"/>
      <c r="B3" s="232"/>
      <c r="C3" s="232"/>
      <c r="D3" s="232"/>
      <c r="E3" s="232"/>
      <c r="F3" s="282" t="s">
        <v>4</v>
      </c>
      <c r="G3" s="282"/>
      <c r="H3" s="282"/>
      <c r="I3" s="282"/>
      <c r="J3" s="253"/>
    </row>
    <row r="4" spans="1:10" ht="15.75" thickBot="1" x14ac:dyDescent="0.3">
      <c r="A4" s="247"/>
      <c r="B4" s="232"/>
      <c r="C4" s="232"/>
      <c r="D4" s="232"/>
      <c r="E4" s="232"/>
      <c r="F4" s="282" t="s">
        <v>5</v>
      </c>
      <c r="G4" s="282"/>
      <c r="H4" s="282"/>
      <c r="I4" s="282"/>
      <c r="J4" s="254"/>
    </row>
    <row r="5" spans="1:10" ht="15.75" thickBot="1" x14ac:dyDescent="0.3">
      <c r="A5" s="76"/>
      <c r="J5" s="77"/>
    </row>
    <row r="6" spans="1:10" s="70" customFormat="1" ht="15.75" x14ac:dyDescent="0.25">
      <c r="A6" s="259" t="s">
        <v>68</v>
      </c>
      <c r="B6" s="260"/>
      <c r="C6" s="260"/>
      <c r="D6" s="260"/>
      <c r="E6" s="333"/>
      <c r="F6" s="333"/>
      <c r="G6" s="333"/>
      <c r="H6" s="333"/>
      <c r="I6" s="333"/>
      <c r="J6" s="261"/>
    </row>
    <row r="7" spans="1:10" s="70" customFormat="1" ht="25.5" customHeight="1" x14ac:dyDescent="0.25">
      <c r="A7" s="22" t="s">
        <v>7</v>
      </c>
      <c r="B7" s="338" t="s">
        <v>8</v>
      </c>
      <c r="C7" s="339"/>
      <c r="D7" s="339"/>
      <c r="E7" s="339"/>
      <c r="F7" s="339"/>
      <c r="G7" s="339"/>
      <c r="H7" s="339"/>
      <c r="I7" s="339"/>
      <c r="J7" s="340"/>
    </row>
    <row r="8" spans="1:10" s="70" customFormat="1" ht="69" customHeight="1" x14ac:dyDescent="0.25">
      <c r="A8" s="21" t="s">
        <v>9</v>
      </c>
      <c r="B8" s="341" t="s">
        <v>10</v>
      </c>
      <c r="C8" s="342"/>
      <c r="D8" s="342"/>
      <c r="E8" s="342"/>
      <c r="F8" s="342"/>
      <c r="G8" s="342"/>
      <c r="H8" s="342"/>
      <c r="I8" s="342"/>
      <c r="J8" s="343"/>
    </row>
    <row r="9" spans="1:10" ht="39.75" customHeight="1" x14ac:dyDescent="0.25">
      <c r="A9" s="65" t="s">
        <v>71</v>
      </c>
      <c r="B9" s="52" t="s">
        <v>72</v>
      </c>
      <c r="C9" s="29" t="s">
        <v>73</v>
      </c>
      <c r="D9" s="30" t="s">
        <v>74</v>
      </c>
      <c r="E9" s="71" t="s">
        <v>151</v>
      </c>
      <c r="F9" s="73" t="s">
        <v>152</v>
      </c>
      <c r="G9" s="73" t="s">
        <v>153</v>
      </c>
      <c r="H9" s="73" t="s">
        <v>154</v>
      </c>
      <c r="I9" s="73" t="s">
        <v>155</v>
      </c>
      <c r="J9" s="78" t="s">
        <v>156</v>
      </c>
    </row>
    <row r="10" spans="1:10" ht="110.25" customHeight="1" x14ac:dyDescent="0.25">
      <c r="A10" s="335" t="s">
        <v>345</v>
      </c>
      <c r="B10" s="172" t="s">
        <v>340</v>
      </c>
      <c r="C10" s="336" t="s">
        <v>346</v>
      </c>
      <c r="D10" s="174" t="s">
        <v>347</v>
      </c>
      <c r="E10" s="336" t="s">
        <v>339</v>
      </c>
      <c r="F10" s="337"/>
      <c r="G10" s="337"/>
      <c r="H10" s="337"/>
      <c r="I10" s="337"/>
      <c r="J10" s="346" t="str">
        <f>IF(F10="NA","GESTION",IF(G10="NA","GESTION",IF(H10="NA","GESTION",IF(I10="NA","GESTION",IF(F10&lt;&gt;"X"," ",IF(G10&lt;&gt;"X"," ",IF(H10&lt;&gt;"X"," ",IF(I10&lt;&gt;"X"," ","CORRUPCION"))))))))</f>
        <v xml:space="preserve"> </v>
      </c>
    </row>
    <row r="11" spans="1:10" ht="107.25" customHeight="1" x14ac:dyDescent="0.25">
      <c r="A11" s="335"/>
      <c r="B11" s="172" t="s">
        <v>341</v>
      </c>
      <c r="C11" s="336"/>
      <c r="D11" s="174" t="s">
        <v>348</v>
      </c>
      <c r="E11" s="336"/>
      <c r="F11" s="337"/>
      <c r="G11" s="337"/>
      <c r="H11" s="337"/>
      <c r="I11" s="337"/>
      <c r="J11" s="346"/>
    </row>
    <row r="12" spans="1:10" ht="86.25" customHeight="1" x14ac:dyDescent="0.25">
      <c r="A12" s="335"/>
      <c r="B12" s="172" t="s">
        <v>342</v>
      </c>
      <c r="C12" s="336"/>
      <c r="D12" s="173" t="s">
        <v>349</v>
      </c>
      <c r="E12" s="336"/>
      <c r="F12" s="337"/>
      <c r="G12" s="337"/>
      <c r="H12" s="337"/>
      <c r="I12" s="337"/>
      <c r="J12" s="346"/>
    </row>
    <row r="13" spans="1:10" ht="64.5" customHeight="1" x14ac:dyDescent="0.25">
      <c r="A13" s="331" t="s">
        <v>350</v>
      </c>
      <c r="B13" s="172" t="s">
        <v>340</v>
      </c>
      <c r="C13" s="344" t="s">
        <v>351</v>
      </c>
      <c r="D13" s="199" t="s">
        <v>347</v>
      </c>
      <c r="E13" s="344" t="s">
        <v>338</v>
      </c>
      <c r="F13" s="337"/>
      <c r="G13" s="337"/>
      <c r="H13" s="337"/>
      <c r="I13" s="337"/>
      <c r="J13" s="346"/>
    </row>
    <row r="14" spans="1:10" ht="51" customHeight="1" x14ac:dyDescent="0.25">
      <c r="A14" s="332"/>
      <c r="B14" s="172" t="s">
        <v>376</v>
      </c>
      <c r="C14" s="345"/>
      <c r="D14" s="200" t="s">
        <v>352</v>
      </c>
      <c r="E14" s="345"/>
      <c r="F14" s="337"/>
      <c r="G14" s="337"/>
      <c r="H14" s="337"/>
      <c r="I14" s="337"/>
      <c r="J14" s="346"/>
    </row>
    <row r="15" spans="1:10" ht="50.25" customHeight="1" x14ac:dyDescent="0.25">
      <c r="A15" s="335" t="s">
        <v>357</v>
      </c>
      <c r="B15" s="172" t="s">
        <v>30</v>
      </c>
      <c r="C15" s="336" t="s">
        <v>358</v>
      </c>
      <c r="D15" s="173" t="s">
        <v>359</v>
      </c>
      <c r="E15" s="336" t="s">
        <v>361</v>
      </c>
      <c r="F15" s="337" t="s">
        <v>226</v>
      </c>
      <c r="G15" s="337" t="s">
        <v>226</v>
      </c>
      <c r="H15" s="337" t="s">
        <v>226</v>
      </c>
      <c r="I15" s="337" t="s">
        <v>226</v>
      </c>
      <c r="J15" s="346" t="str">
        <f>IF(F15="NA","GESTION",IF(G15="NA","GESTION",IF(H15="NA","GESTION",IF(I15="NA","GESTION",IF(F15&lt;&gt;"X"," ",IF(G15&lt;&gt;"X"," ",IF(H15&lt;&gt;"X"," ",IF(I15&lt;&gt;"X"," ","CORRUPCION"))))))))</f>
        <v>CORRUPCION</v>
      </c>
    </row>
    <row r="16" spans="1:10" ht="58.5" customHeight="1" x14ac:dyDescent="0.25">
      <c r="A16" s="335"/>
      <c r="B16" s="172" t="s">
        <v>35</v>
      </c>
      <c r="C16" s="336"/>
      <c r="D16" s="344" t="s">
        <v>360</v>
      </c>
      <c r="E16" s="336"/>
      <c r="F16" s="337"/>
      <c r="G16" s="337"/>
      <c r="H16" s="337"/>
      <c r="I16" s="337"/>
      <c r="J16" s="346"/>
    </row>
    <row r="17" spans="1:10" ht="67.5" customHeight="1" x14ac:dyDescent="0.25">
      <c r="A17" s="335"/>
      <c r="B17" s="172" t="s">
        <v>39</v>
      </c>
      <c r="C17" s="336"/>
      <c r="D17" s="345"/>
      <c r="E17" s="336"/>
      <c r="F17" s="337"/>
      <c r="G17" s="337"/>
      <c r="H17" s="337"/>
      <c r="I17" s="337"/>
      <c r="J17" s="346"/>
    </row>
  </sheetData>
  <mergeCells count="36">
    <mergeCell ref="C10:C12"/>
    <mergeCell ref="F13:F14"/>
    <mergeCell ref="E13:E14"/>
    <mergeCell ref="J13:J14"/>
    <mergeCell ref="G13:G14"/>
    <mergeCell ref="H13:H14"/>
    <mergeCell ref="I13:I14"/>
    <mergeCell ref="C13:C14"/>
    <mergeCell ref="G15:G17"/>
    <mergeCell ref="H15:H17"/>
    <mergeCell ref="I15:I17"/>
    <mergeCell ref="J15:J17"/>
    <mergeCell ref="H10:H12"/>
    <mergeCell ref="I10:I12"/>
    <mergeCell ref="J10:J12"/>
    <mergeCell ref="A15:A17"/>
    <mergeCell ref="C15:C17"/>
    <mergeCell ref="E15:E17"/>
    <mergeCell ref="F15:F17"/>
    <mergeCell ref="D16:D17"/>
    <mergeCell ref="A13:A14"/>
    <mergeCell ref="A1:A4"/>
    <mergeCell ref="J1:J4"/>
    <mergeCell ref="A6:J6"/>
    <mergeCell ref="F1:I1"/>
    <mergeCell ref="F2:I2"/>
    <mergeCell ref="F3:I3"/>
    <mergeCell ref="F4:I4"/>
    <mergeCell ref="B1:E1"/>
    <mergeCell ref="B2:E4"/>
    <mergeCell ref="A10:A12"/>
    <mergeCell ref="E10:E12"/>
    <mergeCell ref="F10:F12"/>
    <mergeCell ref="G10:G12"/>
    <mergeCell ref="B7:J7"/>
    <mergeCell ref="B8:J8"/>
  </mergeCells>
  <pageMargins left="0.70866141732283472" right="0.70866141732283472" top="0.74803149606299213" bottom="0.74803149606299213" header="0.31496062992125984" footer="0.31496062992125984"/>
  <pageSetup paperSize="5" scale="60" orientation="landscape"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F10:I17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17"/>
  <sheetViews>
    <sheetView workbookViewId="0">
      <selection activeCell="B8" sqref="B8:F8"/>
    </sheetView>
  </sheetViews>
  <sheetFormatPr baseColWidth="10" defaultColWidth="11.42578125" defaultRowHeight="15" x14ac:dyDescent="0.25"/>
  <cols>
    <col min="1" max="1" width="31" customWidth="1"/>
    <col min="2" max="2" width="47.42578125" customWidth="1"/>
    <col min="3" max="3" width="27.28515625" customWidth="1"/>
    <col min="4" max="4" width="31.85546875" customWidth="1"/>
    <col min="5" max="5" width="15" customWidth="1"/>
    <col min="6" max="6" width="14.5703125" customWidth="1"/>
  </cols>
  <sheetData>
    <row r="1" spans="1:6" ht="28.5" customHeight="1" x14ac:dyDescent="0.25">
      <c r="A1" s="245"/>
      <c r="B1" s="232" t="s">
        <v>0</v>
      </c>
      <c r="C1" s="232"/>
      <c r="D1" s="282" t="s">
        <v>1</v>
      </c>
      <c r="E1" s="282"/>
      <c r="F1" s="252"/>
    </row>
    <row r="2" spans="1:6" x14ac:dyDescent="0.25">
      <c r="A2" s="246"/>
      <c r="B2" s="232" t="s">
        <v>157</v>
      </c>
      <c r="C2" s="232"/>
      <c r="D2" s="282" t="s">
        <v>66</v>
      </c>
      <c r="E2" s="282"/>
      <c r="F2" s="253"/>
    </row>
    <row r="3" spans="1:6" ht="15" customHeight="1" x14ac:dyDescent="0.25">
      <c r="A3" s="246"/>
      <c r="B3" s="232"/>
      <c r="C3" s="232"/>
      <c r="D3" s="282" t="s">
        <v>4</v>
      </c>
      <c r="E3" s="282"/>
      <c r="F3" s="253"/>
    </row>
    <row r="4" spans="1:6" ht="15.75" thickBot="1" x14ac:dyDescent="0.3">
      <c r="A4" s="247"/>
      <c r="B4" s="232"/>
      <c r="C4" s="232"/>
      <c r="D4" s="282" t="s">
        <v>5</v>
      </c>
      <c r="E4" s="282"/>
      <c r="F4" s="254"/>
    </row>
    <row r="5" spans="1:6" ht="15.75" thickBot="1" x14ac:dyDescent="0.3"/>
    <row r="6" spans="1:6" s="70" customFormat="1" ht="15.75" x14ac:dyDescent="0.25">
      <c r="A6" s="259" t="s">
        <v>158</v>
      </c>
      <c r="B6" s="260"/>
      <c r="C6" s="260"/>
      <c r="D6" s="333"/>
      <c r="E6" s="333"/>
      <c r="F6" s="261"/>
    </row>
    <row r="7" spans="1:6" s="70" customFormat="1" ht="25.5" customHeight="1" x14ac:dyDescent="0.25">
      <c r="A7" s="22" t="s">
        <v>7</v>
      </c>
      <c r="B7" s="348" t="str">
        <f>+CONTEXTO!B7</f>
        <v xml:space="preserve">Gestión de Evaluación y  Seguimiento </v>
      </c>
      <c r="C7" s="349"/>
      <c r="D7" s="349"/>
      <c r="E7" s="349"/>
      <c r="F7" s="350"/>
    </row>
    <row r="8" spans="1:6" s="70" customFormat="1" ht="51.75" customHeight="1" x14ac:dyDescent="0.25">
      <c r="A8" s="21" t="s">
        <v>9</v>
      </c>
      <c r="B8" s="351" t="str">
        <f>+CONTEXTO!B8</f>
        <v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v>
      </c>
      <c r="C8" s="352"/>
      <c r="D8" s="352"/>
      <c r="E8" s="352"/>
      <c r="F8" s="353"/>
    </row>
    <row r="9" spans="1:6" ht="39.75" customHeight="1" x14ac:dyDescent="0.25">
      <c r="A9" s="71" t="s">
        <v>151</v>
      </c>
      <c r="B9" s="71" t="s">
        <v>159</v>
      </c>
      <c r="C9" s="71" t="s">
        <v>160</v>
      </c>
      <c r="D9" s="72" t="s">
        <v>161</v>
      </c>
      <c r="E9" s="347" t="s">
        <v>162</v>
      </c>
      <c r="F9" s="347"/>
    </row>
    <row r="10" spans="1:6" ht="76.5" customHeight="1" x14ac:dyDescent="0.25">
      <c r="A10" s="215" t="s">
        <v>339</v>
      </c>
      <c r="B10" s="215" t="s">
        <v>362</v>
      </c>
      <c r="C10" s="292" t="s">
        <v>363</v>
      </c>
      <c r="D10" s="178" t="s">
        <v>340</v>
      </c>
      <c r="E10" s="336" t="s">
        <v>347</v>
      </c>
      <c r="F10" s="336"/>
    </row>
    <row r="11" spans="1:6" ht="76.5" customHeight="1" x14ac:dyDescent="0.25">
      <c r="A11" s="215"/>
      <c r="B11" s="215"/>
      <c r="C11" s="292"/>
      <c r="D11" s="178" t="s">
        <v>341</v>
      </c>
      <c r="E11" s="336" t="s">
        <v>348</v>
      </c>
      <c r="F11" s="336"/>
    </row>
    <row r="12" spans="1:6" ht="45" x14ac:dyDescent="0.25">
      <c r="A12" s="215"/>
      <c r="B12" s="215"/>
      <c r="C12" s="292"/>
      <c r="D12" s="178" t="s">
        <v>342</v>
      </c>
      <c r="E12" s="354" t="s">
        <v>349</v>
      </c>
      <c r="F12" s="354"/>
    </row>
    <row r="13" spans="1:6" ht="97.5" customHeight="1" x14ac:dyDescent="0.25">
      <c r="A13" s="279" t="s">
        <v>338</v>
      </c>
      <c r="B13" s="279" t="s">
        <v>373</v>
      </c>
      <c r="C13" s="357" t="s">
        <v>363</v>
      </c>
      <c r="D13" s="100" t="s">
        <v>340</v>
      </c>
      <c r="E13" s="355" t="s">
        <v>347</v>
      </c>
      <c r="F13" s="356"/>
    </row>
    <row r="14" spans="1:6" ht="82.5" customHeight="1" x14ac:dyDescent="0.25">
      <c r="A14" s="281"/>
      <c r="B14" s="281"/>
      <c r="C14" s="358"/>
      <c r="D14" s="175" t="s">
        <v>375</v>
      </c>
      <c r="E14" s="355" t="s">
        <v>352</v>
      </c>
      <c r="F14" s="356"/>
    </row>
    <row r="15" spans="1:6" ht="53.25" customHeight="1" x14ac:dyDescent="0.25">
      <c r="A15" s="215" t="s">
        <v>361</v>
      </c>
      <c r="B15" s="215" t="s">
        <v>365</v>
      </c>
      <c r="C15" s="292" t="s">
        <v>364</v>
      </c>
      <c r="D15" s="178" t="s">
        <v>30</v>
      </c>
      <c r="E15" s="359"/>
      <c r="F15" s="359"/>
    </row>
    <row r="16" spans="1:6" ht="42.75" customHeight="1" x14ac:dyDescent="0.25">
      <c r="A16" s="215"/>
      <c r="B16" s="215"/>
      <c r="C16" s="292"/>
      <c r="D16" s="178" t="s">
        <v>35</v>
      </c>
      <c r="E16" s="359"/>
      <c r="F16" s="359"/>
    </row>
    <row r="17" spans="1:6" ht="81.75" customHeight="1" x14ac:dyDescent="0.25">
      <c r="A17" s="215"/>
      <c r="B17" s="215"/>
      <c r="C17" s="292"/>
      <c r="D17" s="178" t="s">
        <v>39</v>
      </c>
      <c r="E17" s="359"/>
      <c r="F17" s="359"/>
    </row>
  </sheetData>
  <mergeCells count="29">
    <mergeCell ref="E16:F16"/>
    <mergeCell ref="E17:F17"/>
    <mergeCell ref="A15:A17"/>
    <mergeCell ref="B15:B17"/>
    <mergeCell ref="C15:C17"/>
    <mergeCell ref="E15:F15"/>
    <mergeCell ref="A13:A14"/>
    <mergeCell ref="B13:B14"/>
    <mergeCell ref="B7:F7"/>
    <mergeCell ref="B8:F8"/>
    <mergeCell ref="E12:F12"/>
    <mergeCell ref="E13:F13"/>
    <mergeCell ref="E14:F14"/>
    <mergeCell ref="C13:C14"/>
    <mergeCell ref="A1:A4"/>
    <mergeCell ref="B1:C1"/>
    <mergeCell ref="D1:E1"/>
    <mergeCell ref="F1:F4"/>
    <mergeCell ref="B2:C4"/>
    <mergeCell ref="D2:E2"/>
    <mergeCell ref="D3:E3"/>
    <mergeCell ref="D4:E4"/>
    <mergeCell ref="A6:F6"/>
    <mergeCell ref="A10:A12"/>
    <mergeCell ref="B10:B12"/>
    <mergeCell ref="E9:F9"/>
    <mergeCell ref="E10:F10"/>
    <mergeCell ref="E11:F11"/>
    <mergeCell ref="C10:C12"/>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0"/>
  <sheetViews>
    <sheetView zoomScale="110" zoomScaleNormal="110" workbookViewId="0">
      <selection activeCell="B3" sqref="B3:P4"/>
    </sheetView>
  </sheetViews>
  <sheetFormatPr baseColWidth="10" defaultColWidth="11.42578125" defaultRowHeight="15" x14ac:dyDescent="0.25"/>
  <cols>
    <col min="1" max="1" width="31.7109375" customWidth="1"/>
    <col min="2" max="2" width="21.7109375" customWidth="1"/>
    <col min="3" max="17" width="4" customWidth="1"/>
    <col min="18" max="18" width="7" customWidth="1"/>
    <col min="19" max="19" width="15.28515625" customWidth="1"/>
    <col min="20" max="20" width="18.85546875" customWidth="1"/>
  </cols>
  <sheetData>
    <row r="1" spans="1:20" ht="27.75" customHeight="1" x14ac:dyDescent="0.25">
      <c r="A1" s="245"/>
      <c r="B1" s="248" t="s">
        <v>0</v>
      </c>
      <c r="C1" s="249"/>
      <c r="D1" s="249"/>
      <c r="E1" s="249"/>
      <c r="F1" s="249"/>
      <c r="G1" s="249"/>
      <c r="H1" s="249"/>
      <c r="I1" s="249"/>
      <c r="J1" s="249"/>
      <c r="K1" s="249"/>
      <c r="L1" s="249"/>
      <c r="M1" s="249"/>
      <c r="N1" s="249"/>
      <c r="O1" s="249"/>
      <c r="P1" s="369"/>
      <c r="Q1" s="282" t="s">
        <v>164</v>
      </c>
      <c r="R1" s="282"/>
      <c r="S1" s="282"/>
      <c r="T1" s="252"/>
    </row>
    <row r="2" spans="1:20" ht="20.25" customHeight="1" x14ac:dyDescent="0.25">
      <c r="A2" s="246"/>
      <c r="B2" s="250"/>
      <c r="C2" s="251"/>
      <c r="D2" s="251"/>
      <c r="E2" s="251"/>
      <c r="F2" s="251"/>
      <c r="G2" s="251"/>
      <c r="H2" s="251"/>
      <c r="I2" s="251"/>
      <c r="J2" s="251"/>
      <c r="K2" s="251"/>
      <c r="L2" s="251"/>
      <c r="M2" s="251"/>
      <c r="N2" s="251"/>
      <c r="O2" s="251"/>
      <c r="P2" s="317"/>
      <c r="Q2" s="282" t="s">
        <v>66</v>
      </c>
      <c r="R2" s="282"/>
      <c r="S2" s="282"/>
      <c r="T2" s="253"/>
    </row>
    <row r="3" spans="1:20" ht="18.75" customHeight="1" x14ac:dyDescent="0.25">
      <c r="A3" s="246"/>
      <c r="B3" s="255" t="s">
        <v>165</v>
      </c>
      <c r="C3" s="256"/>
      <c r="D3" s="256"/>
      <c r="E3" s="256"/>
      <c r="F3" s="256"/>
      <c r="G3" s="256"/>
      <c r="H3" s="256"/>
      <c r="I3" s="256"/>
      <c r="J3" s="256"/>
      <c r="K3" s="256"/>
      <c r="L3" s="256"/>
      <c r="M3" s="256"/>
      <c r="N3" s="256"/>
      <c r="O3" s="256"/>
      <c r="P3" s="316"/>
      <c r="Q3" s="282" t="s">
        <v>4</v>
      </c>
      <c r="R3" s="282"/>
      <c r="S3" s="282"/>
      <c r="T3" s="253"/>
    </row>
    <row r="4" spans="1:20" ht="19.5" customHeight="1" thickBot="1" x14ac:dyDescent="0.3">
      <c r="A4" s="247"/>
      <c r="B4" s="257"/>
      <c r="C4" s="258"/>
      <c r="D4" s="258"/>
      <c r="E4" s="258"/>
      <c r="F4" s="258"/>
      <c r="G4" s="258"/>
      <c r="H4" s="258"/>
      <c r="I4" s="258"/>
      <c r="J4" s="258"/>
      <c r="K4" s="258"/>
      <c r="L4" s="258"/>
      <c r="M4" s="258"/>
      <c r="N4" s="258"/>
      <c r="O4" s="258"/>
      <c r="P4" s="370"/>
      <c r="Q4" s="282" t="s">
        <v>5</v>
      </c>
      <c r="R4" s="282"/>
      <c r="S4" s="282"/>
      <c r="T4" s="254"/>
    </row>
    <row r="5" spans="1:20" ht="15.75" thickBot="1" x14ac:dyDescent="0.3"/>
    <row r="6" spans="1:20" ht="15.75" x14ac:dyDescent="0.25">
      <c r="A6" s="360" t="s">
        <v>166</v>
      </c>
      <c r="B6" s="361"/>
      <c r="C6" s="361"/>
      <c r="D6" s="361"/>
      <c r="E6" s="361"/>
      <c r="F6" s="361"/>
      <c r="G6" s="361"/>
      <c r="H6" s="361"/>
      <c r="I6" s="361"/>
      <c r="J6" s="361"/>
      <c r="K6" s="361"/>
      <c r="L6" s="361"/>
      <c r="M6" s="361"/>
      <c r="N6" s="361"/>
      <c r="O6" s="362"/>
      <c r="P6" s="362"/>
      <c r="Q6" s="362"/>
      <c r="R6" s="362"/>
      <c r="S6" s="362"/>
      <c r="T6" s="363"/>
    </row>
    <row r="7" spans="1:20" ht="33" customHeight="1" x14ac:dyDescent="0.25">
      <c r="A7" s="96" t="s">
        <v>7</v>
      </c>
      <c r="B7" s="348" t="str">
        <f>+CONTEXTO!B7</f>
        <v xml:space="preserve">Gestión de Evaluación y  Seguimiento </v>
      </c>
      <c r="C7" s="349"/>
      <c r="D7" s="349"/>
      <c r="E7" s="349"/>
      <c r="F7" s="349"/>
      <c r="G7" s="349"/>
      <c r="H7" s="349"/>
      <c r="I7" s="349"/>
      <c r="J7" s="349"/>
      <c r="K7" s="349"/>
      <c r="L7" s="349"/>
      <c r="M7" s="349"/>
      <c r="N7" s="349"/>
      <c r="O7" s="349"/>
      <c r="P7" s="349"/>
      <c r="Q7" s="349"/>
      <c r="R7" s="349"/>
      <c r="S7" s="349"/>
      <c r="T7" s="350"/>
    </row>
    <row r="8" spans="1:20" ht="55.5" customHeight="1" x14ac:dyDescent="0.25">
      <c r="A8" s="97" t="s">
        <v>9</v>
      </c>
      <c r="B8" s="366" t="str">
        <f>+CONTEXTO!B8</f>
        <v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v>
      </c>
      <c r="C8" s="367"/>
      <c r="D8" s="367"/>
      <c r="E8" s="367"/>
      <c r="F8" s="367"/>
      <c r="G8" s="367"/>
      <c r="H8" s="367"/>
      <c r="I8" s="367"/>
      <c r="J8" s="367"/>
      <c r="K8" s="367"/>
      <c r="L8" s="367"/>
      <c r="M8" s="367"/>
      <c r="N8" s="367"/>
      <c r="O8" s="367"/>
      <c r="P8" s="367"/>
      <c r="Q8" s="367"/>
      <c r="R8" s="367"/>
      <c r="S8" s="367"/>
      <c r="T8" s="368"/>
    </row>
    <row r="9" spans="1:20" ht="37.5" customHeight="1" x14ac:dyDescent="0.25">
      <c r="A9" s="371" t="s">
        <v>151</v>
      </c>
      <c r="B9" s="371"/>
      <c r="C9" s="373" t="s">
        <v>167</v>
      </c>
      <c r="D9" s="374"/>
      <c r="E9" s="374"/>
      <c r="F9" s="374"/>
      <c r="G9" s="374"/>
      <c r="H9" s="374"/>
      <c r="I9" s="374"/>
      <c r="J9" s="374"/>
      <c r="K9" s="374"/>
      <c r="L9" s="374"/>
      <c r="M9" s="374"/>
      <c r="N9" s="374"/>
      <c r="O9" s="374"/>
      <c r="P9" s="374"/>
      <c r="Q9" s="374"/>
      <c r="R9" s="374"/>
      <c r="S9" s="374"/>
      <c r="T9" s="374"/>
    </row>
    <row r="10" spans="1:20" ht="25.5" customHeight="1" x14ac:dyDescent="0.25">
      <c r="A10" s="372"/>
      <c r="B10" s="372"/>
      <c r="C10" s="105" t="s">
        <v>82</v>
      </c>
      <c r="D10" s="105" t="s">
        <v>83</v>
      </c>
      <c r="E10" s="105" t="s">
        <v>84</v>
      </c>
      <c r="F10" s="105" t="s">
        <v>85</v>
      </c>
      <c r="G10" s="105" t="s">
        <v>86</v>
      </c>
      <c r="H10" s="105" t="s">
        <v>87</v>
      </c>
      <c r="I10" s="105" t="s">
        <v>88</v>
      </c>
      <c r="J10" s="105" t="s">
        <v>89</v>
      </c>
      <c r="K10" s="105" t="s">
        <v>90</v>
      </c>
      <c r="L10" s="105" t="s">
        <v>91</v>
      </c>
      <c r="M10" s="105" t="s">
        <v>92</v>
      </c>
      <c r="N10" s="105" t="s">
        <v>93</v>
      </c>
      <c r="O10" s="105" t="s">
        <v>94</v>
      </c>
      <c r="P10" s="105" t="s">
        <v>95</v>
      </c>
      <c r="Q10" s="105" t="s">
        <v>96</v>
      </c>
      <c r="R10" s="105" t="s">
        <v>97</v>
      </c>
      <c r="S10" s="98" t="s">
        <v>98</v>
      </c>
      <c r="T10" s="106" t="s">
        <v>168</v>
      </c>
    </row>
    <row r="11" spans="1:20" ht="55.5" customHeight="1" x14ac:dyDescent="0.25">
      <c r="A11" s="375" t="s">
        <v>339</v>
      </c>
      <c r="B11" s="376"/>
      <c r="C11" s="99">
        <v>1</v>
      </c>
      <c r="D11" s="99">
        <v>1</v>
      </c>
      <c r="E11" s="99">
        <v>1</v>
      </c>
      <c r="F11" s="99">
        <v>2</v>
      </c>
      <c r="G11" s="99">
        <v>2</v>
      </c>
      <c r="H11" s="99">
        <v>3</v>
      </c>
      <c r="I11" s="99">
        <v>3</v>
      </c>
      <c r="J11" s="99">
        <v>3</v>
      </c>
      <c r="K11" s="99">
        <v>3</v>
      </c>
      <c r="L11" s="99">
        <v>3</v>
      </c>
      <c r="M11" s="99"/>
      <c r="N11" s="99"/>
      <c r="O11" s="99"/>
      <c r="P11" s="99"/>
      <c r="Q11" s="99"/>
      <c r="R11" s="102">
        <f>SUM(C11:Q11)</f>
        <v>22</v>
      </c>
      <c r="S11" s="103">
        <f>IF(ISERROR(AVERAGE(C11:Q11)),0,AVERAGE(C11:Q11))</f>
        <v>2.2000000000000002</v>
      </c>
      <c r="T11" s="54" t="str">
        <f>IF(AND(S11&gt;=1,S11&lt;2),"Rara Vez",IF(AND(S11&gt;=2,S11&lt;3),"Improbable",IF(AND(S11&gt;=3,S11&lt;4),"Posible",IF(AND(S11&gt;=4,S11&lt;5),"Probable",IF(AND(S11=5),"Casi Seguro"," ")))))</f>
        <v>Improbable</v>
      </c>
    </row>
    <row r="12" spans="1:20" ht="39.75" customHeight="1" x14ac:dyDescent="0.25">
      <c r="A12" s="375" t="s">
        <v>338</v>
      </c>
      <c r="B12" s="376"/>
      <c r="C12" s="99">
        <v>2</v>
      </c>
      <c r="D12" s="99">
        <v>2</v>
      </c>
      <c r="E12" s="99">
        <v>2</v>
      </c>
      <c r="F12" s="99">
        <v>2</v>
      </c>
      <c r="G12" s="99">
        <v>3</v>
      </c>
      <c r="H12" s="99">
        <v>3</v>
      </c>
      <c r="I12" s="99">
        <v>3</v>
      </c>
      <c r="J12" s="99">
        <v>1</v>
      </c>
      <c r="K12" s="99">
        <v>2</v>
      </c>
      <c r="L12" s="99">
        <v>2</v>
      </c>
      <c r="M12" s="99"/>
      <c r="N12" s="99"/>
      <c r="O12" s="99"/>
      <c r="P12" s="99"/>
      <c r="Q12" s="99"/>
      <c r="R12" s="102">
        <f t="shared" ref="R12:R20" si="0">SUM(C12:Q12)</f>
        <v>22</v>
      </c>
      <c r="S12" s="103">
        <f t="shared" ref="S12:S20" si="1">IF(ISERROR(AVERAGE(C12:Q12)),0,AVERAGE(C12:Q12))</f>
        <v>2.2000000000000002</v>
      </c>
      <c r="T12" s="54" t="str">
        <f t="shared" ref="T12:T20" si="2">IF(AND(S12&gt;=1,S12&lt;2),"Rara Vez",IF(AND(S12&gt;=2,S12&lt;3),"Improbable",IF(AND(S12&gt;=3,S12&lt;4),"Posible",IF(AND(S12&gt;=4,S12&lt;5),"Probable",IF(AND(S12=5),"Casi Seguro"," ")))))</f>
        <v>Improbable</v>
      </c>
    </row>
    <row r="13" spans="1:20" ht="39.75" customHeight="1" x14ac:dyDescent="0.25">
      <c r="A13" s="375" t="s">
        <v>361</v>
      </c>
      <c r="B13" s="376"/>
      <c r="C13" s="99">
        <v>3</v>
      </c>
      <c r="D13" s="99">
        <v>3</v>
      </c>
      <c r="E13" s="99">
        <v>2</v>
      </c>
      <c r="F13" s="99">
        <v>3</v>
      </c>
      <c r="G13" s="99">
        <v>3</v>
      </c>
      <c r="H13" s="99">
        <v>3</v>
      </c>
      <c r="I13" s="99">
        <v>3</v>
      </c>
      <c r="J13" s="99">
        <v>3</v>
      </c>
      <c r="K13" s="99">
        <v>2</v>
      </c>
      <c r="L13" s="99">
        <v>2</v>
      </c>
      <c r="M13" s="99"/>
      <c r="N13" s="99"/>
      <c r="O13" s="99"/>
      <c r="P13" s="99"/>
      <c r="Q13" s="99"/>
      <c r="R13" s="102">
        <f t="shared" si="0"/>
        <v>27</v>
      </c>
      <c r="S13" s="103">
        <f t="shared" si="1"/>
        <v>2.7</v>
      </c>
      <c r="T13" s="54" t="str">
        <f t="shared" si="2"/>
        <v>Improbable</v>
      </c>
    </row>
    <row r="14" spans="1:20" ht="39.75" customHeight="1" x14ac:dyDescent="0.25">
      <c r="A14" s="364"/>
      <c r="B14" s="365"/>
      <c r="C14" s="99"/>
      <c r="D14" s="99"/>
      <c r="E14" s="99"/>
      <c r="F14" s="99"/>
      <c r="G14" s="99"/>
      <c r="H14" s="99"/>
      <c r="I14" s="99"/>
      <c r="J14" s="99"/>
      <c r="K14" s="99"/>
      <c r="L14" s="99"/>
      <c r="M14" s="99"/>
      <c r="N14" s="99"/>
      <c r="O14" s="99"/>
      <c r="P14" s="99"/>
      <c r="Q14" s="99"/>
      <c r="R14" s="102">
        <f t="shared" si="0"/>
        <v>0</v>
      </c>
      <c r="S14" s="103">
        <f t="shared" si="1"/>
        <v>0</v>
      </c>
      <c r="T14" s="54" t="str">
        <f t="shared" si="2"/>
        <v xml:space="preserve"> </v>
      </c>
    </row>
    <row r="15" spans="1:20" ht="39.75" customHeight="1" x14ac:dyDescent="0.25">
      <c r="A15" s="364"/>
      <c r="B15" s="365"/>
      <c r="C15" s="99"/>
      <c r="D15" s="99"/>
      <c r="E15" s="99"/>
      <c r="F15" s="99"/>
      <c r="G15" s="99"/>
      <c r="H15" s="99"/>
      <c r="I15" s="99"/>
      <c r="J15" s="99"/>
      <c r="K15" s="99"/>
      <c r="L15" s="99"/>
      <c r="M15" s="99"/>
      <c r="N15" s="99"/>
      <c r="O15" s="99"/>
      <c r="P15" s="99"/>
      <c r="Q15" s="99"/>
      <c r="R15" s="102">
        <f t="shared" si="0"/>
        <v>0</v>
      </c>
      <c r="S15" s="103">
        <f t="shared" si="1"/>
        <v>0</v>
      </c>
      <c r="T15" s="54" t="str">
        <f t="shared" si="2"/>
        <v xml:space="preserve"> </v>
      </c>
    </row>
    <row r="16" spans="1:20" ht="39.75" customHeight="1" x14ac:dyDescent="0.25">
      <c r="A16" s="364"/>
      <c r="B16" s="365"/>
      <c r="C16" s="99"/>
      <c r="D16" s="99"/>
      <c r="E16" s="99"/>
      <c r="F16" s="99"/>
      <c r="G16" s="99"/>
      <c r="H16" s="99"/>
      <c r="I16" s="99"/>
      <c r="J16" s="99"/>
      <c r="K16" s="99"/>
      <c r="L16" s="99"/>
      <c r="M16" s="99"/>
      <c r="N16" s="99"/>
      <c r="O16" s="99"/>
      <c r="P16" s="99"/>
      <c r="Q16" s="99"/>
      <c r="R16" s="102">
        <f t="shared" si="0"/>
        <v>0</v>
      </c>
      <c r="S16" s="103">
        <f t="shared" si="1"/>
        <v>0</v>
      </c>
      <c r="T16" s="54" t="str">
        <f t="shared" si="2"/>
        <v xml:space="preserve"> </v>
      </c>
    </row>
    <row r="17" spans="1:20" ht="39.75" customHeight="1" x14ac:dyDescent="0.25">
      <c r="A17" s="364"/>
      <c r="B17" s="365"/>
      <c r="C17" s="99"/>
      <c r="D17" s="99"/>
      <c r="E17" s="99"/>
      <c r="F17" s="99"/>
      <c r="G17" s="99"/>
      <c r="H17" s="99"/>
      <c r="I17" s="99"/>
      <c r="J17" s="99"/>
      <c r="K17" s="99"/>
      <c r="L17" s="99"/>
      <c r="M17" s="99"/>
      <c r="N17" s="99"/>
      <c r="O17" s="99"/>
      <c r="P17" s="99"/>
      <c r="Q17" s="99"/>
      <c r="R17" s="102">
        <f t="shared" si="0"/>
        <v>0</v>
      </c>
      <c r="S17" s="103">
        <f t="shared" si="1"/>
        <v>0</v>
      </c>
      <c r="T17" s="54" t="str">
        <f t="shared" si="2"/>
        <v xml:space="preserve"> </v>
      </c>
    </row>
    <row r="18" spans="1:20" ht="39.75" customHeight="1" x14ac:dyDescent="0.25">
      <c r="A18" s="364"/>
      <c r="B18" s="365"/>
      <c r="C18" s="99"/>
      <c r="D18" s="99"/>
      <c r="E18" s="99"/>
      <c r="F18" s="99"/>
      <c r="G18" s="99"/>
      <c r="H18" s="99"/>
      <c r="I18" s="99"/>
      <c r="J18" s="99"/>
      <c r="K18" s="99"/>
      <c r="L18" s="99"/>
      <c r="M18" s="99"/>
      <c r="N18" s="99"/>
      <c r="O18" s="99"/>
      <c r="P18" s="99"/>
      <c r="Q18" s="99"/>
      <c r="R18" s="102">
        <f t="shared" si="0"/>
        <v>0</v>
      </c>
      <c r="S18" s="103">
        <f t="shared" si="1"/>
        <v>0</v>
      </c>
      <c r="T18" s="54" t="str">
        <f t="shared" si="2"/>
        <v xml:space="preserve"> </v>
      </c>
    </row>
    <row r="19" spans="1:20" ht="39.75" customHeight="1" x14ac:dyDescent="0.25">
      <c r="A19" s="364"/>
      <c r="B19" s="365"/>
      <c r="C19" s="99"/>
      <c r="D19" s="99"/>
      <c r="E19" s="99"/>
      <c r="F19" s="99"/>
      <c r="G19" s="99"/>
      <c r="H19" s="99"/>
      <c r="I19" s="99"/>
      <c r="J19" s="99"/>
      <c r="K19" s="99"/>
      <c r="L19" s="99"/>
      <c r="M19" s="99"/>
      <c r="N19" s="99"/>
      <c r="O19" s="99"/>
      <c r="P19" s="99"/>
      <c r="Q19" s="99"/>
      <c r="R19" s="102">
        <f t="shared" si="0"/>
        <v>0</v>
      </c>
      <c r="S19" s="103">
        <f t="shared" si="1"/>
        <v>0</v>
      </c>
      <c r="T19" s="54" t="str">
        <f t="shared" si="2"/>
        <v xml:space="preserve"> </v>
      </c>
    </row>
    <row r="20" spans="1:20" ht="39.75" customHeight="1" x14ac:dyDescent="0.25">
      <c r="A20" s="364"/>
      <c r="B20" s="365"/>
      <c r="C20" s="99"/>
      <c r="D20" s="99"/>
      <c r="E20" s="99"/>
      <c r="F20" s="99"/>
      <c r="G20" s="99"/>
      <c r="H20" s="99"/>
      <c r="I20" s="99"/>
      <c r="J20" s="99"/>
      <c r="K20" s="99"/>
      <c r="L20" s="99"/>
      <c r="M20" s="99"/>
      <c r="N20" s="99"/>
      <c r="O20" s="99"/>
      <c r="P20" s="99"/>
      <c r="Q20" s="99"/>
      <c r="R20" s="102">
        <f t="shared" si="0"/>
        <v>0</v>
      </c>
      <c r="S20" s="103">
        <f t="shared" si="1"/>
        <v>0</v>
      </c>
      <c r="T20" s="54" t="str">
        <f t="shared" si="2"/>
        <v xml:space="preserve"> </v>
      </c>
    </row>
  </sheetData>
  <mergeCells count="23">
    <mergeCell ref="A19:B19"/>
    <mergeCell ref="A20:B20"/>
    <mergeCell ref="B7:T7"/>
    <mergeCell ref="B8:T8"/>
    <mergeCell ref="B1:P2"/>
    <mergeCell ref="B3:P4"/>
    <mergeCell ref="A9:B10"/>
    <mergeCell ref="C9:T9"/>
    <mergeCell ref="A14:B14"/>
    <mergeCell ref="A15:B15"/>
    <mergeCell ref="A16:B16"/>
    <mergeCell ref="A17:B17"/>
    <mergeCell ref="A18:B18"/>
    <mergeCell ref="A11:B11"/>
    <mergeCell ref="A12:B12"/>
    <mergeCell ref="A13:B13"/>
    <mergeCell ref="T1:T4"/>
    <mergeCell ref="A6:T6"/>
    <mergeCell ref="Q1:S1"/>
    <mergeCell ref="Q2:S2"/>
    <mergeCell ref="Q3:S3"/>
    <mergeCell ref="Q4:S4"/>
    <mergeCell ref="A1:A4"/>
  </mergeCells>
  <dataValidations count="1">
    <dataValidation type="whole" allowBlank="1" showInputMessage="1" showErrorMessage="1" sqref="C11:Q20">
      <formula1>1</formula1>
      <formula2>5</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8"/>
  <sheetViews>
    <sheetView zoomScale="80" zoomScaleNormal="80" workbookViewId="0">
      <selection activeCell="B7" sqref="B7:F7"/>
    </sheetView>
  </sheetViews>
  <sheetFormatPr baseColWidth="10" defaultColWidth="11.42578125" defaultRowHeight="15" x14ac:dyDescent="0.25"/>
  <cols>
    <col min="1" max="1" width="34" customWidth="1"/>
    <col min="2" max="2" width="22.42578125" customWidth="1"/>
    <col min="3" max="3" width="24.140625" customWidth="1"/>
    <col min="4" max="4" width="32.7109375" customWidth="1"/>
    <col min="5" max="5" width="39.42578125" customWidth="1"/>
    <col min="6" max="6" width="17.85546875" customWidth="1"/>
  </cols>
  <sheetData>
    <row r="1" spans="1:6" ht="22.5" customHeight="1" x14ac:dyDescent="0.25">
      <c r="A1" s="388"/>
      <c r="B1" s="383" t="s">
        <v>0</v>
      </c>
      <c r="C1" s="249"/>
      <c r="D1" s="369"/>
      <c r="E1" s="61" t="s">
        <v>169</v>
      </c>
      <c r="F1" s="252"/>
    </row>
    <row r="2" spans="1:6" ht="15.75" customHeight="1" x14ac:dyDescent="0.25">
      <c r="A2" s="388"/>
      <c r="B2" s="384"/>
      <c r="C2" s="385"/>
      <c r="D2" s="386"/>
      <c r="E2" s="62" t="s">
        <v>2</v>
      </c>
      <c r="F2" s="253"/>
    </row>
    <row r="3" spans="1:6" ht="15" customHeight="1" x14ac:dyDescent="0.25">
      <c r="A3" s="388"/>
      <c r="B3" s="384" t="s">
        <v>170</v>
      </c>
      <c r="C3" s="385"/>
      <c r="D3" s="386"/>
      <c r="E3" s="62" t="s">
        <v>171</v>
      </c>
      <c r="F3" s="253"/>
    </row>
    <row r="4" spans="1:6" ht="15.75" customHeight="1" thickBot="1" x14ac:dyDescent="0.3">
      <c r="A4" s="388"/>
      <c r="B4" s="387"/>
      <c r="C4" s="258"/>
      <c r="D4" s="370"/>
      <c r="E4" s="63" t="s">
        <v>5</v>
      </c>
      <c r="F4" s="254"/>
    </row>
    <row r="6" spans="1:6" ht="33" customHeight="1" x14ac:dyDescent="0.25">
      <c r="A6" s="110" t="s">
        <v>7</v>
      </c>
      <c r="B6" s="348" t="str">
        <f>+CONTEXTO!B7</f>
        <v xml:space="preserve">Gestión de Evaluación y  Seguimiento </v>
      </c>
      <c r="C6" s="349"/>
      <c r="D6" s="349"/>
      <c r="E6" s="349"/>
      <c r="F6" s="349"/>
    </row>
    <row r="7" spans="1:6" ht="59.25" customHeight="1" x14ac:dyDescent="0.25">
      <c r="A7" s="111" t="s">
        <v>9</v>
      </c>
      <c r="B7" s="389" t="str">
        <f>+CONTEXTO!B8</f>
        <v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v>
      </c>
      <c r="C7" s="390"/>
      <c r="D7" s="390"/>
      <c r="E7" s="390"/>
      <c r="F7" s="390"/>
    </row>
    <row r="8" spans="1:6" ht="15.75" thickBot="1" x14ac:dyDescent="0.3"/>
    <row r="9" spans="1:6" ht="51" customHeight="1" x14ac:dyDescent="0.25">
      <c r="A9" s="396" t="s">
        <v>172</v>
      </c>
      <c r="B9" s="391" t="s">
        <v>173</v>
      </c>
      <c r="C9" s="391" t="s">
        <v>174</v>
      </c>
      <c r="D9" s="391"/>
      <c r="E9" s="391"/>
      <c r="F9" s="393"/>
    </row>
    <row r="10" spans="1:6" x14ac:dyDescent="0.25">
      <c r="A10" s="397"/>
      <c r="B10" s="392"/>
      <c r="C10" s="392" t="s">
        <v>175</v>
      </c>
      <c r="D10" s="392"/>
      <c r="E10" s="394" t="s">
        <v>176</v>
      </c>
      <c r="F10" s="395"/>
    </row>
    <row r="11" spans="1:6" ht="174" customHeight="1" x14ac:dyDescent="0.25">
      <c r="A11" s="186" t="s">
        <v>339</v>
      </c>
      <c r="B11" s="102" t="s">
        <v>239</v>
      </c>
      <c r="C11" s="377" t="str">
        <f>IF(B11="5. CATASTROFICO",+Hoja3!$C$28,IF(B11="4. MAYOR",+Hoja3!$C$29,IF(B11="3. MODERADO",+Hoja3!$C$30,IF(B11="2. MENOR",+Hoja3!$C$31,IF(B11="1. INSIGNIFICANTE",Hoja3!$C$32," ")))))</f>
        <v>*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v>
      </c>
      <c r="D11" s="377"/>
      <c r="E11" s="381" t="str">
        <f>IF(B11="5. CATASTROFICO",+Hoja3!$B$28,IF(B11="4. MAYOR",+Hoja3!$B$29,IF(B11="3. MODERADO",+Hoja3!$B$30,IF(B11="2. MENOR",+Hoja3!$B$31,IF(B11="1. INSIGNIFICANTE",Hoja3!$B$32," ")))))</f>
        <v>*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v>
      </c>
      <c r="F11" s="382"/>
    </row>
    <row r="12" spans="1:6" ht="174" customHeight="1" x14ac:dyDescent="0.25">
      <c r="A12" s="186" t="s">
        <v>338</v>
      </c>
      <c r="B12" s="102" t="s">
        <v>239</v>
      </c>
      <c r="C12" s="377" t="str">
        <f>IF(B12="5. CATASTROFICO",+Hoja3!$C$28,IF(B12="4. MAYOR",+Hoja3!$C$29,IF(B12="3. MODERADO",+Hoja3!$C$30,IF(B12="2. MENOR",+Hoja3!$C$31,IF(B12="1. INSIGNIFICANTE",Hoja3!$C$32," ")))))</f>
        <v>*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v>
      </c>
      <c r="D12" s="377"/>
      <c r="E12" s="381" t="str">
        <f>IF(B12="5. CATASTROFICO",+Hoja3!$B$28,IF(B12="4. MAYOR",+Hoja3!$B$29,IF(B12="3. MODERADO",+Hoja3!$B$30,IF(B12="2. MENOR",+Hoja3!$B$31,IF(B12="1. INSIGNIFICANTE",Hoja3!$B$32," ")))))</f>
        <v>*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v>
      </c>
      <c r="F12" s="382"/>
    </row>
    <row r="13" spans="1:6" ht="174" customHeight="1" x14ac:dyDescent="0.25">
      <c r="A13" s="66"/>
      <c r="B13" s="102" t="s">
        <v>177</v>
      </c>
      <c r="C13" s="377" t="str">
        <f>IF(B13="5. CATASTROFICO",+Hoja3!$C$28,IF(B13="4. MAYOR",+Hoja3!$C$29,IF(B13="3. MODERADO",+Hoja3!$C$30,IF(B13="2. MENOR",+Hoja3!$C$31,IF(B13="1. INSIGNIFICANTE",Hoja3!$C$32," ")))))</f>
        <v xml:space="preserve"> </v>
      </c>
      <c r="D13" s="377"/>
      <c r="E13" s="381" t="str">
        <f>IF(B13="5. CATASTROFICO",+Hoja3!$B$28,IF(B13="4. MAYOR",+Hoja3!$B$29,IF(B13="3. MODERADO",+Hoja3!$B$30,IF(B13="2. MENOR",+Hoja3!$B$31,IF(B13="1. INSIGNIFICANTE",Hoja3!$B$32," ")))))</f>
        <v xml:space="preserve"> </v>
      </c>
      <c r="F13" s="382"/>
    </row>
    <row r="14" spans="1:6" ht="174" customHeight="1" x14ac:dyDescent="0.25">
      <c r="A14" s="66"/>
      <c r="B14" s="102" t="s">
        <v>177</v>
      </c>
      <c r="C14" s="377" t="str">
        <f>IF(B14="5. CATASTROFICO",+Hoja3!$C$28,IF(B14="4. MAYOR",+Hoja3!$C$29,IF(B14="3. MODERADO",+Hoja3!$C$30,IF(B14="2. MENOR",+Hoja3!$C$31,IF(B14="1. INSIGNIFICANTE",Hoja3!$C$32," ")))))</f>
        <v xml:space="preserve"> </v>
      </c>
      <c r="D14" s="377"/>
      <c r="E14" s="381" t="str">
        <f>IF(B14="5. CATASTROFICO",+Hoja3!$B$28,IF(B14="4. MAYOR",+Hoja3!$B$29,IF(B14="3. MODERADO",+Hoja3!$B$30,IF(B14="2. MENOR",+Hoja3!$B$31,IF(B14="1. INSIGNIFICANTE",Hoja3!$B$32," ")))))</f>
        <v xml:space="preserve"> </v>
      </c>
      <c r="F14" s="382"/>
    </row>
    <row r="15" spans="1:6" ht="174" customHeight="1" x14ac:dyDescent="0.25">
      <c r="A15" s="66"/>
      <c r="B15" s="102" t="s">
        <v>177</v>
      </c>
      <c r="C15" s="377" t="str">
        <f>IF(B15="5. CATASTROFICO",+Hoja3!$C$28,IF(B15="4. MAYOR",+Hoja3!$C$29,IF(B15="3. MODERADO",+Hoja3!$C$30,IF(B15="2. MENOR",+Hoja3!$C$31,IF(B15="1. INSIGNIFICANTE",Hoja3!$C$32," ")))))</f>
        <v xml:space="preserve"> </v>
      </c>
      <c r="D15" s="377"/>
      <c r="E15" s="381" t="str">
        <f>IF(B15="5. CATASTROFICO",+Hoja3!$B$28,IF(B15="4. MAYOR",+Hoja3!$B$29,IF(B15="3. MODERADO",+Hoja3!$B$30,IF(B15="2. MENOR",+Hoja3!$B$31,IF(B15="1. INSIGNIFICANTE",Hoja3!$B$32," ")))))</f>
        <v xml:space="preserve"> </v>
      </c>
      <c r="F15" s="382"/>
    </row>
    <row r="16" spans="1:6" ht="174" customHeight="1" x14ac:dyDescent="0.25">
      <c r="A16" s="66"/>
      <c r="B16" s="102" t="s">
        <v>177</v>
      </c>
      <c r="C16" s="377" t="str">
        <f>IF(B16="5. CATASTROFICO",+Hoja3!$C$28,IF(B16="4. MAYOR",+Hoja3!$C$29,IF(B16="3. MODERADO",+Hoja3!$C$30,IF(B16="2. MENOR",+Hoja3!$C$31,IF(B16="1. INSIGNIFICANTE",Hoja3!$C$32," ")))))</f>
        <v xml:space="preserve"> </v>
      </c>
      <c r="D16" s="377"/>
      <c r="E16" s="381" t="str">
        <f>IF(B16="5. CATASTROFICO",+Hoja3!$B$28,IF(B16="4. MAYOR",+Hoja3!$B$29,IF(B16="3. MODERADO",+Hoja3!$B$30,IF(B16="2. MENOR",+Hoja3!$B$31,IF(B16="1. INSIGNIFICANTE",Hoja3!$B$32," ")))))</f>
        <v xml:space="preserve"> </v>
      </c>
      <c r="F16" s="382"/>
    </row>
    <row r="17" spans="1:6" ht="174" customHeight="1" x14ac:dyDescent="0.25">
      <c r="A17" s="66"/>
      <c r="B17" s="102" t="s">
        <v>177</v>
      </c>
      <c r="C17" s="377" t="str">
        <f>IF(B17="5. CATASTROFICO",+Hoja3!$C$28,IF(B17="4. MAYOR",+Hoja3!$C$29,IF(B17="3. MODERADO",+Hoja3!$C$30,IF(B17="2. MENOR",+Hoja3!$C$31,IF(B17="1. INSIGNIFICANTE",Hoja3!$C$32," ")))))</f>
        <v xml:space="preserve"> </v>
      </c>
      <c r="D17" s="377"/>
      <c r="E17" s="381" t="str">
        <f>IF(B17="5. CATASTROFICO",+Hoja3!$B$28,IF(B17="4. MAYOR",+Hoja3!$B$29,IF(B17="3. MODERADO",+Hoja3!$B$30,IF(B17="2. MENOR",+Hoja3!$B$31,IF(B17="1. INSIGNIFICANTE",Hoja3!$B$32," ")))))</f>
        <v xml:space="preserve"> </v>
      </c>
      <c r="F17" s="382"/>
    </row>
    <row r="18" spans="1:6" ht="174" customHeight="1" thickBot="1" x14ac:dyDescent="0.3">
      <c r="A18" s="67"/>
      <c r="B18" s="112" t="s">
        <v>177</v>
      </c>
      <c r="C18" s="378" t="str">
        <f>IF(B18="5. CATASTROFICO",+Hoja3!$C$28,IF(B18="4. MAYOR",+Hoja3!$C$29,IF(B18="3. MODERADO",+Hoja3!$C$30,IF(B18="2. MENOR",+Hoja3!$C$31,IF(B18="1. INSIGNIFICANTE",Hoja3!$C$32," ")))))</f>
        <v xml:space="preserve"> </v>
      </c>
      <c r="D18" s="378"/>
      <c r="E18" s="379" t="str">
        <f>IF(B18="5. CATASTROFICO",+Hoja3!$B$28,IF(B18="4. MAYOR",+Hoja3!$B$29,IF(B18="3. MODERADO",+Hoja3!$B$30,IF(B18="2. MENOR",+Hoja3!$B$31,IF(B18="1. INSIGNIFICANTE",Hoja3!$B$32," ")))))</f>
        <v xml:space="preserve"> </v>
      </c>
      <c r="F18" s="380"/>
    </row>
  </sheetData>
  <mergeCells count="27">
    <mergeCell ref="B1:D2"/>
    <mergeCell ref="B3:D4"/>
    <mergeCell ref="A1:A4"/>
    <mergeCell ref="B7:F7"/>
    <mergeCell ref="C12:D12"/>
    <mergeCell ref="E12:F12"/>
    <mergeCell ref="C11:D11"/>
    <mergeCell ref="E11:F11"/>
    <mergeCell ref="B6:F6"/>
    <mergeCell ref="B9:B10"/>
    <mergeCell ref="C9:F9"/>
    <mergeCell ref="C10:D10"/>
    <mergeCell ref="E10:F10"/>
    <mergeCell ref="F1:F4"/>
    <mergeCell ref="A9:A10"/>
    <mergeCell ref="C13:D13"/>
    <mergeCell ref="C18:D18"/>
    <mergeCell ref="E18:F18"/>
    <mergeCell ref="E13:F13"/>
    <mergeCell ref="C14:D14"/>
    <mergeCell ref="E14:F14"/>
    <mergeCell ref="C15:D15"/>
    <mergeCell ref="E15:F15"/>
    <mergeCell ref="C16:D16"/>
    <mergeCell ref="E16:F16"/>
    <mergeCell ref="C17:D17"/>
    <mergeCell ref="E17:F1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Hoja3</vt:lpstr>
      <vt:lpstr>CONTROLES Y EVALUACION</vt:lpstr>
      <vt:lpstr>SOLIDEZ DE LOS CONTROLES</vt:lpstr>
      <vt:lpstr>MAPA DE RIESGO ADMON</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Equipo1</cp:lastModifiedBy>
  <cp:revision/>
  <cp:lastPrinted>2018-11-07T13:36:21Z</cp:lastPrinted>
  <dcterms:created xsi:type="dcterms:W3CDTF">2014-12-30T19:27:19Z</dcterms:created>
  <dcterms:modified xsi:type="dcterms:W3CDTF">2019-02-21T22:00:57Z</dcterms:modified>
</cp:coreProperties>
</file>