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9636" tabRatio="763" firstSheet="16" activeTab="19"/>
  </bookViews>
  <sheets>
    <sheet name="CONTEXTO" sheetId="4" r:id="rId1"/>
    <sheet name="matriz definicion riesgo" sheetId="5" state="hidden" r:id="rId2"/>
    <sheet name="IDENTIFICACION" sheetId="6" state="hidden" r:id="rId3"/>
    <sheet name="PRIORIZACIÓN DE CAUSA" sheetId="24" r:id="rId4"/>
    <sheet name="DOFA" sheetId="23" r:id="rId5"/>
    <sheet name="IDENTIFICACION(GyC)" sheetId="20" r:id="rId6"/>
    <sheet name="DESCRIPCION" sheetId="22" r:id="rId7"/>
    <sheet name="PROBABILIDAD" sheetId="8" r:id="rId8"/>
    <sheet name=" IMPACTO RIESGOS GESTION" sheetId="13" r:id="rId9"/>
    <sheet name=" IMPACTO RIESGOS CORRUPCION" sheetId="25" r:id="rId10"/>
    <sheet name="VALORACION RIESGO (1)" sheetId="16" r:id="rId11"/>
    <sheet name="VALORACION RIESGO (2)" sheetId="18" r:id="rId12"/>
    <sheet name="VALORACION RIESGO (3)" sheetId="17" r:id="rId13"/>
    <sheet name="VALORACION RIESGO (4)" sheetId="28" r:id="rId14"/>
    <sheet name="Hoja3" sheetId="21" state="hidden" r:id="rId15"/>
    <sheet name="VALORACION RIESGO (5)" sheetId="30" r:id="rId16"/>
    <sheet name="VALORACION RIESGO (6)" sheetId="31" r:id="rId17"/>
    <sheet name="CONTROLES Y EVALUACION" sheetId="3" r:id="rId18"/>
    <sheet name="SOLIDEZ DE LOS CONTROLES" sheetId="26" r:id="rId19"/>
    <sheet name="MAPA DE RIESGO ADMON" sheetId="1" r:id="rId20"/>
  </sheets>
  <definedNames>
    <definedName name="_xlnm.Print_Titles" localSheetId="6">DESCRIPCION!$1:$9</definedName>
    <definedName name="_xlnm.Print_Titles" localSheetId="5">'IDENTIFICACION(GyC)'!$1:$9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0" i="1" l="1"/>
  <c r="G16" i="26" l="1"/>
  <c r="G19" i="26"/>
  <c r="G22" i="26"/>
  <c r="G24" i="26"/>
  <c r="G27" i="26"/>
  <c r="J22" i="3"/>
  <c r="J11" i="3"/>
  <c r="H11" i="3"/>
  <c r="G18" i="3"/>
  <c r="D11" i="1"/>
  <c r="E10" i="1"/>
  <c r="A34" i="25"/>
  <c r="A11" i="25"/>
  <c r="F15" i="13"/>
  <c r="E21" i="1"/>
  <c r="D15" i="1"/>
  <c r="B24" i="1"/>
  <c r="D24" i="1"/>
  <c r="E24" i="1"/>
  <c r="B21" i="1"/>
  <c r="D23" i="1"/>
  <c r="D22" i="1"/>
  <c r="D21" i="1"/>
  <c r="B9" i="31"/>
  <c r="B9" i="30"/>
  <c r="B9" i="28"/>
  <c r="B9" i="17"/>
  <c r="B9" i="18"/>
  <c r="B9" i="16"/>
  <c r="R16" i="8"/>
  <c r="S16" i="8"/>
  <c r="T16" i="8" s="1"/>
  <c r="R15" i="8"/>
  <c r="S15" i="8"/>
  <c r="T15" i="8" s="1"/>
  <c r="K11" i="3" l="1"/>
  <c r="F19" i="1"/>
  <c r="F16" i="1"/>
  <c r="F13" i="1"/>
  <c r="F10" i="1"/>
  <c r="A67" i="3"/>
  <c r="A56" i="3"/>
  <c r="A44" i="3"/>
  <c r="A33" i="3"/>
  <c r="A22" i="3"/>
  <c r="A11" i="3"/>
  <c r="A19" i="1"/>
  <c r="G44" i="3"/>
  <c r="B7" i="3" l="1"/>
  <c r="B6" i="3"/>
  <c r="B8" i="31"/>
  <c r="B7" i="31"/>
  <c r="B8" i="30"/>
  <c r="B7" i="30"/>
  <c r="B8" i="28"/>
  <c r="B7" i="28"/>
  <c r="B8" i="17"/>
  <c r="B7" i="17"/>
  <c r="B8" i="18"/>
  <c r="B7" i="18"/>
  <c r="B8" i="16"/>
  <c r="B7" i="16"/>
  <c r="B7" i="25"/>
  <c r="B6" i="25"/>
  <c r="S11" i="8" l="1"/>
  <c r="J16" i="20" l="1"/>
  <c r="J30" i="20"/>
  <c r="J26" i="20"/>
  <c r="J25" i="20"/>
  <c r="J19" i="20"/>
  <c r="J22" i="20"/>
  <c r="R16" i="24" l="1"/>
  <c r="S16" i="24"/>
  <c r="R15" i="24"/>
  <c r="S15" i="24"/>
  <c r="D16" i="1" l="1"/>
  <c r="D20" i="1"/>
  <c r="D19" i="1"/>
  <c r="D17" i="1"/>
  <c r="D18" i="1"/>
  <c r="D14" i="1"/>
  <c r="D13" i="1"/>
  <c r="D12" i="1"/>
  <c r="D10" i="1"/>
  <c r="B19" i="1"/>
  <c r="B16" i="1"/>
  <c r="B13" i="1"/>
  <c r="B10" i="1"/>
  <c r="S10" i="24" l="1"/>
  <c r="S11" i="24"/>
  <c r="S12" i="24"/>
  <c r="S13" i="24"/>
  <c r="S14" i="24"/>
  <c r="S17" i="24"/>
  <c r="S18" i="24"/>
  <c r="S19" i="24"/>
  <c r="S20" i="24"/>
  <c r="S21" i="24"/>
  <c r="S22" i="24"/>
  <c r="S23" i="24"/>
  <c r="S24" i="24"/>
  <c r="S25" i="24"/>
  <c r="G11" i="26"/>
  <c r="G28" i="26" s="1"/>
  <c r="H11" i="26" s="1"/>
  <c r="G128" i="3"/>
  <c r="G127" i="3"/>
  <c r="G126" i="3"/>
  <c r="G125" i="3"/>
  <c r="G124" i="3"/>
  <c r="G123" i="3"/>
  <c r="G122" i="3"/>
  <c r="G117" i="3"/>
  <c r="G116" i="3"/>
  <c r="G115" i="3"/>
  <c r="G114" i="3"/>
  <c r="G113" i="3"/>
  <c r="G112" i="3"/>
  <c r="G111" i="3"/>
  <c r="G106" i="3"/>
  <c r="G105" i="3"/>
  <c r="G104" i="3"/>
  <c r="G103" i="3"/>
  <c r="G102" i="3"/>
  <c r="G101" i="3"/>
  <c r="G100" i="3"/>
  <c r="G95" i="3"/>
  <c r="G94" i="3"/>
  <c r="G93" i="3"/>
  <c r="G92" i="3"/>
  <c r="G91" i="3"/>
  <c r="G90" i="3"/>
  <c r="G89" i="3"/>
  <c r="G84" i="3"/>
  <c r="G83" i="3"/>
  <c r="G82" i="3"/>
  <c r="G81" i="3"/>
  <c r="G80" i="3"/>
  <c r="G79" i="3"/>
  <c r="G78" i="3"/>
  <c r="G73" i="3"/>
  <c r="G72" i="3"/>
  <c r="G71" i="3"/>
  <c r="G70" i="3"/>
  <c r="G69" i="3"/>
  <c r="G68" i="3"/>
  <c r="G67" i="3"/>
  <c r="G62" i="3"/>
  <c r="G61" i="3"/>
  <c r="G60" i="3"/>
  <c r="G59" i="3"/>
  <c r="G58" i="3"/>
  <c r="G57" i="3"/>
  <c r="G56" i="3"/>
  <c r="G50" i="3"/>
  <c r="G49" i="3"/>
  <c r="G48" i="3"/>
  <c r="G47" i="3"/>
  <c r="G46" i="3"/>
  <c r="G45" i="3"/>
  <c r="G39" i="3"/>
  <c r="G38" i="3"/>
  <c r="G37" i="3"/>
  <c r="G36" i="3"/>
  <c r="G35" i="3"/>
  <c r="G34" i="3"/>
  <c r="G33" i="3"/>
  <c r="G28" i="3"/>
  <c r="G27" i="3"/>
  <c r="G26" i="3"/>
  <c r="G25" i="3"/>
  <c r="G24" i="3"/>
  <c r="G23" i="3"/>
  <c r="G22" i="3"/>
  <c r="G17" i="3"/>
  <c r="G16" i="3"/>
  <c r="G15" i="3"/>
  <c r="G14" i="3"/>
  <c r="G13" i="3"/>
  <c r="G12" i="3"/>
  <c r="G11" i="3"/>
  <c r="B145" i="21"/>
  <c r="B144" i="21"/>
  <c r="B143" i="21"/>
  <c r="B142" i="21"/>
  <c r="B141" i="21"/>
  <c r="B140" i="21"/>
  <c r="B139" i="21"/>
  <c r="B138" i="21"/>
  <c r="B137" i="21"/>
  <c r="B136" i="21"/>
  <c r="B135" i="21"/>
  <c r="B134" i="21"/>
  <c r="B133" i="21"/>
  <c r="B132" i="21"/>
  <c r="B131" i="21"/>
  <c r="B130" i="21"/>
  <c r="B129" i="21"/>
  <c r="B128" i="21"/>
  <c r="B127" i="21"/>
  <c r="B122" i="21"/>
  <c r="B121" i="21"/>
  <c r="B120" i="21"/>
  <c r="B119" i="21"/>
  <c r="B118" i="21"/>
  <c r="B117" i="21"/>
  <c r="B116" i="21"/>
  <c r="B115" i="21"/>
  <c r="B114" i="21"/>
  <c r="B113" i="21"/>
  <c r="B112" i="21"/>
  <c r="B111" i="21"/>
  <c r="B110" i="21"/>
  <c r="B109" i="21"/>
  <c r="B108" i="21"/>
  <c r="B107" i="21"/>
  <c r="B106" i="21"/>
  <c r="B105" i="21"/>
  <c r="B104" i="21"/>
  <c r="B99" i="21"/>
  <c r="B98" i="21"/>
  <c r="B97" i="21"/>
  <c r="B96" i="21"/>
  <c r="B95" i="21"/>
  <c r="B94" i="21"/>
  <c r="B93" i="21"/>
  <c r="B92" i="21"/>
  <c r="B91" i="21"/>
  <c r="B90" i="21"/>
  <c r="B89" i="21"/>
  <c r="B88" i="21"/>
  <c r="B87" i="21"/>
  <c r="B86" i="21"/>
  <c r="B85" i="21"/>
  <c r="B84" i="21"/>
  <c r="B83" i="21"/>
  <c r="B82" i="21"/>
  <c r="B81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1" i="21"/>
  <c r="B60" i="21"/>
  <c r="B59" i="21"/>
  <c r="B58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35" i="21"/>
  <c r="D15" i="13"/>
  <c r="F14" i="13"/>
  <c r="D14" i="13"/>
  <c r="F13" i="13"/>
  <c r="D13" i="13"/>
  <c r="F12" i="13"/>
  <c r="D12" i="13"/>
  <c r="F11" i="13"/>
  <c r="D11" i="13"/>
  <c r="B100" i="21"/>
  <c r="D76" i="25"/>
  <c r="F57" i="25"/>
  <c r="B146" i="21"/>
  <c r="D122" i="25"/>
  <c r="F103" i="25"/>
  <c r="B123" i="21"/>
  <c r="D99" i="25"/>
  <c r="F80" i="25"/>
  <c r="S14" i="8"/>
  <c r="T14" i="8" s="1"/>
  <c r="E19" i="1" s="1"/>
  <c r="R14" i="8"/>
  <c r="S13" i="8"/>
  <c r="T13" i="8" s="1"/>
  <c r="E16" i="1" s="1"/>
  <c r="R13" i="8"/>
  <c r="S12" i="8"/>
  <c r="T12" i="8" s="1"/>
  <c r="E13" i="1" s="1"/>
  <c r="R12" i="8"/>
  <c r="T11" i="8"/>
  <c r="R11" i="8"/>
  <c r="R25" i="24"/>
  <c r="R24" i="24"/>
  <c r="R23" i="24"/>
  <c r="R22" i="24"/>
  <c r="R21" i="24"/>
  <c r="R20" i="24"/>
  <c r="R19" i="24"/>
  <c r="R18" i="24"/>
  <c r="R17" i="24"/>
  <c r="R14" i="24"/>
  <c r="R13" i="24"/>
  <c r="R12" i="24"/>
  <c r="R11" i="24"/>
  <c r="R10" i="24"/>
  <c r="J10" i="20"/>
  <c r="G96" i="3" l="1"/>
  <c r="H89" i="3" s="1"/>
  <c r="J89" i="3" s="1"/>
  <c r="K89" i="3" s="1"/>
  <c r="G63" i="3"/>
  <c r="H56" i="3" s="1"/>
  <c r="J56" i="3" s="1"/>
  <c r="K56" i="3" s="1"/>
  <c r="G74" i="3"/>
  <c r="H67" i="3" s="1"/>
  <c r="J67" i="3" s="1"/>
  <c r="K67" i="3" s="1"/>
  <c r="G85" i="3"/>
  <c r="H78" i="3" s="1"/>
  <c r="J78" i="3" s="1"/>
  <c r="K78" i="3" s="1"/>
  <c r="G107" i="3"/>
  <c r="H100" i="3" s="1"/>
  <c r="J100" i="3" s="1"/>
  <c r="K100" i="3" s="1"/>
  <c r="G118" i="3"/>
  <c r="H111" i="3" s="1"/>
  <c r="J111" i="3" s="1"/>
  <c r="K111" i="3" s="1"/>
  <c r="G129" i="3"/>
  <c r="H122" i="3" s="1"/>
  <c r="J122" i="3" s="1"/>
  <c r="K122" i="3" s="1"/>
  <c r="G40" i="3"/>
  <c r="H33" i="3" s="1"/>
  <c r="J33" i="3" s="1"/>
  <c r="K33" i="3" s="1"/>
  <c r="G29" i="3"/>
  <c r="H22" i="3" s="1"/>
  <c r="K22" i="3" s="1"/>
  <c r="G51" i="3"/>
  <c r="H44" i="3" s="1"/>
  <c r="J44" i="3" s="1"/>
  <c r="K44" i="3" s="1"/>
  <c r="S26" i="24"/>
  <c r="S27" i="24" s="1"/>
  <c r="B77" i="21"/>
  <c r="D53" i="25" s="1"/>
  <c r="F34" i="25" s="1"/>
  <c r="B54" i="21"/>
  <c r="D30" i="25" s="1"/>
  <c r="F11" i="25" s="1"/>
</calcChain>
</file>

<file path=xl/sharedStrings.xml><?xml version="1.0" encoding="utf-8"?>
<sst xmlns="http://schemas.openxmlformats.org/spreadsheetml/2006/main" count="1407" uniqueCount="447">
  <si>
    <r>
      <t xml:space="preserve">PROCESO: </t>
    </r>
    <r>
      <rPr>
        <sz val="11"/>
        <color indexed="8"/>
        <rFont val="Arial"/>
        <family val="2"/>
      </rPr>
      <t>GESTION INTEGRAL DE CALIDAD</t>
    </r>
  </si>
  <si>
    <t>Codigo:FOR-13-PRO-GIC-02</t>
  </si>
  <si>
    <t>Versión:</t>
  </si>
  <si>
    <t>FORMATO: CONTEXTO ESTRATEGICO</t>
  </si>
  <si>
    <t xml:space="preserve">Fecha: </t>
  </si>
  <si>
    <t>Pagina:</t>
  </si>
  <si>
    <t xml:space="preserve">CONTEXTO ESTRATEGICO </t>
  </si>
  <si>
    <t xml:space="preserve">PROCESO: </t>
  </si>
  <si>
    <t xml:space="preserve">Gestión de Evaluación y  Seguimiento </t>
  </si>
  <si>
    <t xml:space="preserve">OBJETIVO: </t>
  </si>
  <si>
    <t xml:space="preserve">EVALUAR CONFORME AL PLAN ANUAL DE AUDITORÍA EL NIVEL DE IMPLEMENTACIÓN DEL SISTEMA DE CONTROL INTERNO, ASI COMO LA EFICIENCIA, EFICACIA Y EFECTIVIDAD DE LOS PROCESOS, EL NIVEL DE EJECUCIÓN DE PLANES Y PROGRAMAS; A TRAVÉS DE MECANISMOS DE VERIFICACIÓN, EVALUACIÓN Y SEGUIMIENTO,  CON EL PROPÓSTITO DE PROVEER HERRAMIENTAS DE JUICIO PARA GENERAR RECOMENDACIONES QUE CONTRIBUYAN A LA TOMA DE DECISIONES, LA MEJORA CONTINUA Y EL LOGRO DE LOS OBJETIVOS INSTITUCIONALES. </t>
  </si>
  <si>
    <t>FACTORES EXTERNOS</t>
  </si>
  <si>
    <t>CAUSAS</t>
  </si>
  <si>
    <t>FACTORES INTERNOS</t>
  </si>
  <si>
    <t>FACTORES DEL PROCESO</t>
  </si>
  <si>
    <t>Constantes cambios normativos, diversidad jurídica.</t>
  </si>
  <si>
    <t>PERSONAL: Capacidad del personal, políticas de manejo del talento humano, idoneidad.</t>
  </si>
  <si>
    <t>Interacción con otros procesos</t>
  </si>
  <si>
    <t xml:space="preserve">POLITICOS </t>
  </si>
  <si>
    <t xml:space="preserve">Cambios de Gobierno </t>
  </si>
  <si>
    <t>OPERATIVOS / PROCESOS</t>
  </si>
  <si>
    <t>TECNOLOGICO: Cambios tecnológicos</t>
  </si>
  <si>
    <t>Constante innovación tecnológica.</t>
  </si>
  <si>
    <t>Trafico de influencias.</t>
  </si>
  <si>
    <t xml:space="preserve">Demoras en la entrega de información por parte de las unidades administrativas, en respuesta a los requerimientos de la oficina. </t>
  </si>
  <si>
    <t xml:space="preserve">Fallas en aplicativos para cargue o reporte de información a entes de control. </t>
  </si>
  <si>
    <t>Prevalencia de intereses particulares sobre intereses generales.</t>
  </si>
  <si>
    <t xml:space="preserve">TECNOLOGÍA: integridad de datos, disponibilidad de datos y sistemas, desarrollo, producción, mantenimiento de sistemas de información. </t>
  </si>
  <si>
    <t>FACTORES GEOGRÁFICOS (ubicación, espacio,topografía, clima, recursos naturales, etc.)</t>
  </si>
  <si>
    <t>Unidades administrativas ubicadas en diferentes sitios de la ciudad (Ibagué).</t>
  </si>
  <si>
    <r>
      <t xml:space="preserve">PROCESO: </t>
    </r>
    <r>
      <rPr>
        <sz val="12"/>
        <color indexed="8"/>
        <rFont val="Arial"/>
        <family val="2"/>
      </rPr>
      <t>MEJORAMIENTO CONTINUO</t>
    </r>
  </si>
  <si>
    <t>Codigo:</t>
  </si>
  <si>
    <r>
      <t xml:space="preserve">FORMATO: </t>
    </r>
    <r>
      <rPr>
        <sz val="12"/>
        <color indexed="8"/>
        <rFont val="Arial"/>
        <family val="2"/>
      </rPr>
      <t>MAPA DE RIESGOS DE CORRUPCION</t>
    </r>
  </si>
  <si>
    <t>Fecha: DD_____MM_____AA______</t>
  </si>
  <si>
    <t>Matriz definicion del Riesgo de Corrupción</t>
  </si>
  <si>
    <t>descripcion del riesgo</t>
  </si>
  <si>
    <t>Accion y Omision</t>
  </si>
  <si>
    <t>Uso del Poder</t>
  </si>
  <si>
    <t>Desviar la gestión de lo público</t>
  </si>
  <si>
    <t>Beneficio Particular</t>
  </si>
  <si>
    <t>Solicitud y/o recibimiento de dadivas para el favoritismo de una decision</t>
  </si>
  <si>
    <t>si</t>
  </si>
  <si>
    <t>Tráfico de influencias y amiguismo en la celeredidad de respuesta de un tramite</t>
  </si>
  <si>
    <t>Cobro para la realizacion de un tramite o beneficiar una decision</t>
  </si>
  <si>
    <t>Uso indebido de la información que reposa en las bases de datos de la Secretaría</t>
  </si>
  <si>
    <t>Perdida, daño, alteracion o manipulación de documentos en el archivo de gestión y en el archivo  Urbanistico</t>
  </si>
  <si>
    <t xml:space="preserve">Versión: </t>
  </si>
  <si>
    <r>
      <t xml:space="preserve">FORMATO: </t>
    </r>
    <r>
      <rPr>
        <sz val="11"/>
        <color indexed="8"/>
        <rFont val="Arial"/>
        <family val="2"/>
      </rPr>
      <t>MAPA DE RIESGOS ADMINISTRATIVO</t>
    </r>
  </si>
  <si>
    <t>IDENTIFICACION DEL RIESGO</t>
  </si>
  <si>
    <t>Proceso</t>
  </si>
  <si>
    <t>Objetivo del proceso</t>
  </si>
  <si>
    <t>Que Puede Suceder?</t>
  </si>
  <si>
    <t>Cómo Puede Suceder?
(Causas)</t>
  </si>
  <si>
    <t>Cuándo puede Suceder?</t>
  </si>
  <si>
    <t>Consecuencia</t>
  </si>
  <si>
    <t>Descripción del Riesgo</t>
  </si>
  <si>
    <t>FORMATO: PRIORIZACION DE CAUSAS (Amenazas y Debilidades)</t>
  </si>
  <si>
    <t xml:space="preserve">PROCESO: Gestión de Evaluación y  Seguimiento </t>
  </si>
  <si>
    <r>
      <rPr>
        <b/>
        <sz val="12"/>
        <color theme="1"/>
        <rFont val="Arial"/>
        <family val="2"/>
      </rPr>
      <t>OBJETIVO:</t>
    </r>
    <r>
      <rPr>
        <sz val="12"/>
        <color theme="1"/>
        <rFont val="Arial"/>
        <family val="2"/>
      </rPr>
      <t xml:space="preserve"> EVALUAR CONFORME AL PLAN ANUAL DE AUDITORÍA EL NIVEL DE IMPLEMENTACIÓN DEL SISTEMA DE CONTROL INTERNO, ASI COMO LA EFICIENCIA, EFICACIA Y EFECTIVIDAD DE LOS PROCESOS, EL NIVEL DE EJECUCIÓN DE PLANES Y PROGRAMAS; A TRAVÉS DE MECANISMOS DE VERIFICACIÓN, EVALUACIÓN Y SEGUIMIENTO,  CON EL PROPÓSTITO DE PROVEER HERRAMIENTAS DE JUICIO PARA GENERAR RECOMENDACIONES QUE CONTRIBUYAN A LA TOMA DE DECISIONES, LA MEJORA CONTINUA Y EL LOGRO DE LOS OBJETIVOS INSTITUCIONALES. </t>
    </r>
  </si>
  <si>
    <t>PRIORIZACION DE CAUSAS (Amenazas y Debilidades)
CALIFIQUE DE 1 A 5  donde 1 es la menos importante</t>
  </si>
  <si>
    <t>No.</t>
  </si>
  <si>
    <t>CAUSAS (Amenazas y Debilidades)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</si>
  <si>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</si>
  <si>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</si>
  <si>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</si>
  <si>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</si>
  <si>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</si>
  <si>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</si>
  <si>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</si>
  <si>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</si>
  <si>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</si>
  <si>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</si>
  <si>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</si>
  <si>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</si>
  <si>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</si>
  <si>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</si>
  <si>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</si>
  <si>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TOTAL</t>
  </si>
  <si>
    <t>PROMEDIO</t>
  </si>
  <si>
    <t>FORMATO: MATRIZ DOFA</t>
  </si>
  <si>
    <t xml:space="preserve">
MATRIZ DOFA
IDENTIFICACION DE FACTORES 
Y
DEFINICION DE ESTRATEGIAS
</t>
  </si>
  <si>
    <t>NEGATIVOS</t>
  </si>
  <si>
    <t>POSITIVOS</t>
  </si>
  <si>
    <t>DEBILIDADES (D)</t>
  </si>
  <si>
    <t>FORTALEZAS (F)</t>
  </si>
  <si>
    <r>
      <rPr>
        <b/>
        <sz val="11"/>
        <color rgb="FFFF0000"/>
        <rFont val="Arial"/>
        <family val="2"/>
      </rPr>
      <t xml:space="preserve">2) </t>
    </r>
    <r>
      <rPr>
        <sz val="11"/>
        <color rgb="FFFF0000"/>
        <rFont val="Arial"/>
        <family val="2"/>
      </rPr>
      <t xml:space="preserve">Acceso a consulta de sistemas de información desarrollados e implementados en la entidad. </t>
    </r>
  </si>
  <si>
    <r>
      <rPr>
        <b/>
        <sz val="11"/>
        <color theme="1"/>
        <rFont val="Arial"/>
        <family val="2"/>
      </rPr>
      <t xml:space="preserve">3) </t>
    </r>
    <r>
      <rPr>
        <sz val="11"/>
        <color theme="1"/>
        <rFont val="Arial"/>
        <family val="2"/>
      </rPr>
      <t>Talento Humano con formación multidisciplinaria, especializado y con experiencia.</t>
    </r>
  </si>
  <si>
    <r>
      <rPr>
        <b/>
        <sz val="11"/>
        <color theme="1"/>
        <rFont val="Arial"/>
        <family val="2"/>
      </rPr>
      <t xml:space="preserve">4) </t>
    </r>
    <r>
      <rPr>
        <sz val="11"/>
        <color theme="1"/>
        <rFont val="Arial"/>
        <family val="2"/>
      </rPr>
      <t>Asignación de auditorias a procesos no acordes al perfil profesional del auditor.</t>
    </r>
  </si>
  <si>
    <r>
      <rPr>
        <b/>
        <sz val="11"/>
        <color rgb="FFFF0000"/>
        <rFont val="Arial"/>
        <family val="2"/>
      </rPr>
      <t xml:space="preserve">4) </t>
    </r>
    <r>
      <rPr>
        <sz val="11"/>
        <color rgb="FFFF0000"/>
        <rFont val="Arial"/>
        <family val="2"/>
      </rPr>
      <t xml:space="preserve">Capacitación permanente en temas transversales. </t>
    </r>
  </si>
  <si>
    <r>
      <rPr>
        <b/>
        <sz val="11"/>
        <color rgb="FFFF0000"/>
        <rFont val="Arial"/>
        <family val="2"/>
      </rPr>
      <t xml:space="preserve">5) </t>
    </r>
    <r>
      <rPr>
        <sz val="11"/>
        <color rgb="FFFF0000"/>
        <rFont val="Arial"/>
        <family val="2"/>
      </rPr>
      <t xml:space="preserve">Falta de articulación entre la Secretaría de Planeación y la Oficina de Control  Interno. </t>
    </r>
  </si>
  <si>
    <r>
      <rPr>
        <b/>
        <sz val="11"/>
        <color rgb="FFFF0000"/>
        <rFont val="Arial"/>
        <family val="2"/>
      </rPr>
      <t xml:space="preserve">5) </t>
    </r>
    <r>
      <rPr>
        <sz val="11"/>
        <color rgb="FFFF0000"/>
        <rFont val="Arial"/>
        <family val="2"/>
      </rPr>
      <t xml:space="preserve">Conocimiento de la entidad, Documentación de procesos y procedimientos. </t>
    </r>
  </si>
  <si>
    <r>
      <rPr>
        <b/>
        <sz val="11"/>
        <color rgb="FFFF0000"/>
        <rFont val="Arial"/>
        <family val="2"/>
      </rPr>
      <t xml:space="preserve">6) </t>
    </r>
    <r>
      <rPr>
        <sz val="11"/>
        <color rgb="FFFF0000"/>
        <rFont val="Arial"/>
        <family val="2"/>
      </rPr>
      <t xml:space="preserve">Equipos tecnologicos obsoletos, Sistema de Información no integrados. </t>
    </r>
  </si>
  <si>
    <r>
      <rPr>
        <b/>
        <sz val="11"/>
        <color rgb="FFFF0000"/>
        <rFont val="Arial"/>
        <family val="2"/>
      </rPr>
      <t xml:space="preserve">7) </t>
    </r>
    <r>
      <rPr>
        <sz val="11"/>
        <color rgb="FFFF0000"/>
        <rFont val="Arial"/>
        <family val="2"/>
      </rPr>
      <t>Ausencia  de controles  y  de registros en los procedimientos a auditar.</t>
    </r>
  </si>
  <si>
    <t>OPORTUNIDADES (O)</t>
  </si>
  <si>
    <r>
      <t xml:space="preserve">ESTRATEGIA DO (SUPERVIVENCIA)
</t>
    </r>
    <r>
      <rPr>
        <b/>
        <sz val="11"/>
        <color theme="1"/>
        <rFont val="Calibri"/>
        <family val="2"/>
        <scheme val="minor"/>
      </rPr>
      <t>consiste en contrarrestar Debilidades por medio de Oportunidades.</t>
    </r>
  </si>
  <si>
    <r>
      <t xml:space="preserve">ESTRATEGIA FO (CRECIMIENTO)
</t>
    </r>
    <r>
      <rPr>
        <b/>
        <sz val="11"/>
        <color theme="1"/>
        <rFont val="Calibri"/>
        <family val="2"/>
        <scheme val="minor"/>
      </rPr>
      <t>Utilizar fortalezas para optimizar oportunidades.</t>
    </r>
  </si>
  <si>
    <r>
      <rPr>
        <b/>
        <sz val="11"/>
        <color rgb="FFFF0000"/>
        <rFont val="Arial"/>
        <family val="2"/>
      </rPr>
      <t xml:space="preserve">1) </t>
    </r>
    <r>
      <rPr>
        <sz val="11"/>
        <color rgb="FFFF0000"/>
        <rFont val="Arial"/>
        <family val="2"/>
      </rPr>
      <t xml:space="preserve">Cambios de Gobierno (Estilos de Dirección) </t>
    </r>
  </si>
  <si>
    <r>
      <rPr>
        <b/>
        <sz val="11"/>
        <color theme="1"/>
        <rFont val="Arial"/>
        <family val="2"/>
      </rPr>
      <t>D</t>
    </r>
    <r>
      <rPr>
        <b/>
        <sz val="9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>,</t>
    </r>
    <r>
      <rPr>
        <b/>
        <sz val="9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O</t>
    </r>
    <r>
      <rPr>
        <b/>
        <sz val="9"/>
        <color theme="1"/>
        <rFont val="Arial"/>
        <family val="2"/>
      </rPr>
      <t>7</t>
    </r>
    <r>
      <rPr>
        <sz val="11"/>
        <color theme="1"/>
        <rFont val="Arial"/>
        <family val="2"/>
      </rPr>
      <t xml:space="preserve"> Solicitar mediante memorando la asignación de un Ingeniero de Sistemas y un abogado con especialización y experiencia en auditoría.</t>
    </r>
  </si>
  <si>
    <r>
      <t>F</t>
    </r>
    <r>
      <rPr>
        <b/>
        <sz val="9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>O</t>
    </r>
    <r>
      <rPr>
        <b/>
        <sz val="9"/>
        <color theme="1"/>
        <rFont val="Arial"/>
        <family val="2"/>
      </rPr>
      <t>1,4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Socializar los informes de la Oficina en Comité de Coordinación, generando alertas tempranas para la toma de decisiones.</t>
    </r>
  </si>
  <si>
    <r>
      <rPr>
        <b/>
        <sz val="11"/>
        <color rgb="FFFF0000"/>
        <rFont val="Arial"/>
        <family val="2"/>
      </rPr>
      <t xml:space="preserve">2) </t>
    </r>
    <r>
      <rPr>
        <sz val="11"/>
        <color rgb="FFFF0000"/>
        <rFont val="Arial"/>
        <family val="2"/>
      </rPr>
      <t>Constante innovación tecnológica. Acceso a páginas web de entes de control y entidades reguladoras (DAFP,  CNSC, DNP, etc.), facilitando la consulta de normas y disposiciones  que regulan el accionar de la Oficina de Control Interno).</t>
    </r>
  </si>
  <si>
    <r>
      <rPr>
        <b/>
        <sz val="11"/>
        <color theme="1"/>
        <rFont val="Arial"/>
        <family val="2"/>
      </rPr>
      <t>D</t>
    </r>
    <r>
      <rPr>
        <b/>
        <sz val="9"/>
        <color theme="1"/>
        <rFont val="Arial"/>
        <family val="2"/>
      </rPr>
      <t>3</t>
    </r>
    <r>
      <rPr>
        <b/>
        <sz val="11"/>
        <color theme="1"/>
        <rFont val="Arial"/>
        <family val="2"/>
      </rPr>
      <t>O</t>
    </r>
    <r>
      <rPr>
        <b/>
        <sz val="9"/>
        <color theme="1"/>
        <rFont val="Arial"/>
        <family val="2"/>
      </rPr>
      <t>6</t>
    </r>
    <r>
      <rPr>
        <sz val="11"/>
        <color theme="1"/>
        <rFont val="Arial"/>
        <family val="2"/>
      </rPr>
      <t xml:space="preserve"> Elaborar el proyecto de aprendizaje y solicitar la capacitación grupal en las temáticas referentes a redacción de informes y ejecución de auditorías de gestión para que se incluya en la matriz del Plan Institucional de Capacitación.</t>
    </r>
  </si>
  <si>
    <r>
      <rPr>
        <b/>
        <sz val="11"/>
        <color theme="1"/>
        <rFont val="Arial"/>
        <family val="2"/>
      </rPr>
      <t>F</t>
    </r>
    <r>
      <rPr>
        <b/>
        <sz val="9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O</t>
    </r>
    <r>
      <rPr>
        <b/>
        <sz val="9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Solicitar soporte técnico a la Dirección de Informática para el manejo de los aplicativos desarrollados por la entidad.</t>
    </r>
  </si>
  <si>
    <r>
      <rPr>
        <b/>
        <sz val="11"/>
        <color rgb="FFFF0000"/>
        <rFont val="Arial"/>
        <family val="2"/>
      </rPr>
      <t xml:space="preserve">3) </t>
    </r>
    <r>
      <rPr>
        <sz val="11"/>
        <color rgb="FFFF0000"/>
        <rFont val="Arial"/>
        <family val="2"/>
      </rPr>
      <t xml:space="preserve">Apoyo técnico por parte de la Dirección del Grupo de Informática. </t>
    </r>
  </si>
  <si>
    <r>
      <rPr>
        <b/>
        <sz val="11"/>
        <color theme="1"/>
        <rFont val="Arial"/>
        <family val="2"/>
      </rPr>
      <t>D</t>
    </r>
    <r>
      <rPr>
        <b/>
        <sz val="9"/>
        <color theme="1"/>
        <rFont val="Arial"/>
        <family val="2"/>
      </rPr>
      <t>5</t>
    </r>
    <r>
      <rPr>
        <b/>
        <sz val="11"/>
        <color theme="1"/>
        <rFont val="Arial"/>
        <family val="2"/>
      </rPr>
      <t>O</t>
    </r>
    <r>
      <rPr>
        <b/>
        <sz val="9"/>
        <color theme="1"/>
        <rFont val="Arial"/>
        <family val="2"/>
      </rPr>
      <t>8</t>
    </r>
    <r>
      <rPr>
        <sz val="11"/>
        <color theme="1"/>
        <rFont val="Arial"/>
        <family val="2"/>
      </rPr>
      <t xml:space="preserve"> Realizar mesas de trabajo con el equipo de Estudios Estratégicos de la Secretaría de Planeación para tratar temas asociados a la evaluación de la gestión por dependencias y a la gestión de riesgos. </t>
    </r>
  </si>
  <si>
    <r>
      <rPr>
        <b/>
        <sz val="11"/>
        <color theme="1"/>
        <rFont val="Arial"/>
        <family val="2"/>
      </rPr>
      <t>F</t>
    </r>
    <r>
      <rPr>
        <b/>
        <sz val="9"/>
        <color theme="1"/>
        <rFont val="Arial"/>
        <family val="2"/>
      </rPr>
      <t>4</t>
    </r>
    <r>
      <rPr>
        <b/>
        <sz val="11"/>
        <color theme="1"/>
        <rFont val="Arial"/>
        <family val="2"/>
      </rPr>
      <t>O</t>
    </r>
    <r>
      <rPr>
        <b/>
        <sz val="9"/>
        <color theme="1"/>
        <rFont val="Arial"/>
        <family val="2"/>
      </rPr>
      <t>6</t>
    </r>
    <r>
      <rPr>
        <sz val="11"/>
        <color theme="1"/>
        <rFont val="Arial"/>
        <family val="2"/>
      </rPr>
      <t xml:space="preserve"> Solicitar a la Dirección de Talento Humano capacitaciones en las temáticas requeridas por el personal adscrito a la Oficina.</t>
    </r>
  </si>
  <si>
    <r>
      <rPr>
        <b/>
        <sz val="11"/>
        <color rgb="FFFF0000"/>
        <rFont val="Arial"/>
        <family val="2"/>
      </rPr>
      <t xml:space="preserve">4) </t>
    </r>
    <r>
      <rPr>
        <sz val="11"/>
        <color rgb="FFFF0000"/>
        <rFont val="Arial"/>
        <family val="2"/>
      </rPr>
      <t xml:space="preserve">Comité Interinstitucional de Control Interno, Comité Departamental de Control Interno y Comité Institucional de Coordinación de Control Interno.  
</t>
    </r>
  </si>
  <si>
    <r>
      <rPr>
        <b/>
        <sz val="11"/>
        <rFont val="Arial"/>
        <family val="2"/>
      </rPr>
      <t>D</t>
    </r>
    <r>
      <rPr>
        <b/>
        <sz val="9"/>
        <rFont val="Arial"/>
        <family val="2"/>
      </rPr>
      <t>6</t>
    </r>
    <r>
      <rPr>
        <b/>
        <sz val="11"/>
        <rFont val="Arial"/>
        <family val="2"/>
      </rPr>
      <t>O</t>
    </r>
    <r>
      <rPr>
        <b/>
        <sz val="9"/>
        <rFont val="Arial"/>
        <family val="2"/>
      </rPr>
      <t>2,3</t>
    </r>
    <r>
      <rPr>
        <b/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>Diligenciar el formato de necesidades registrando la necesidad de equipos tecnológicos para el personal adscrito a la Oficina y requerir soporte técnico cuando se requiera.</t>
    </r>
  </si>
  <si>
    <r>
      <rPr>
        <b/>
        <sz val="11"/>
        <color theme="1"/>
        <rFont val="Arial"/>
        <family val="2"/>
      </rPr>
      <t>F</t>
    </r>
    <r>
      <rPr>
        <b/>
        <sz val="9"/>
        <color theme="1"/>
        <rFont val="Arial"/>
        <family val="2"/>
      </rPr>
      <t>5</t>
    </r>
    <r>
      <rPr>
        <b/>
        <sz val="11"/>
        <color theme="1"/>
        <rFont val="Arial"/>
        <family val="2"/>
      </rPr>
      <t>O</t>
    </r>
    <r>
      <rPr>
        <b/>
        <sz val="9"/>
        <color theme="1"/>
        <rFont val="Arial"/>
        <family val="2"/>
      </rPr>
      <t>4</t>
    </r>
    <r>
      <rPr>
        <sz val="11"/>
        <color theme="1"/>
        <rFont val="Arial"/>
        <family val="2"/>
      </rPr>
      <t xml:space="preserve"> Asesorar y acompañar al nivel directivo desde el Comité de Coordinación de Control Interno.</t>
    </r>
  </si>
  <si>
    <r>
      <rPr>
        <b/>
        <sz val="11"/>
        <color theme="1"/>
        <rFont val="Arial"/>
        <family val="2"/>
      </rPr>
      <t xml:space="preserve">5) </t>
    </r>
    <r>
      <rPr>
        <sz val="11"/>
        <color theme="1"/>
        <rFont val="Arial"/>
        <family val="2"/>
      </rPr>
      <t xml:space="preserve">Participación en consejos de Gobierno. 
</t>
    </r>
  </si>
  <si>
    <r>
      <rPr>
        <b/>
        <sz val="11"/>
        <color theme="1"/>
        <rFont val="Arial"/>
        <family val="2"/>
      </rPr>
      <t>D</t>
    </r>
    <r>
      <rPr>
        <b/>
        <sz val="9"/>
        <color theme="1"/>
        <rFont val="Arial"/>
        <family val="2"/>
      </rPr>
      <t>7</t>
    </r>
    <r>
      <rPr>
        <b/>
        <sz val="11"/>
        <color theme="1"/>
        <rFont val="Arial"/>
        <family val="2"/>
      </rPr>
      <t>O</t>
    </r>
    <r>
      <rPr>
        <b/>
        <sz val="9"/>
        <color theme="1"/>
        <rFont val="Arial"/>
        <family val="2"/>
      </rPr>
      <t>8</t>
    </r>
    <r>
      <rPr>
        <sz val="11"/>
        <color theme="1"/>
        <rFont val="Arial"/>
        <family val="2"/>
      </rPr>
      <t xml:space="preserve"> Realizar mesas de trabajo con el equipo de Estudios Estratégicos de la Secretaría de Planeación para tratar temas asociados a la documentación de los procesos. </t>
    </r>
  </si>
  <si>
    <r>
      <rPr>
        <b/>
        <sz val="11"/>
        <color rgb="FFFF0000"/>
        <rFont val="Arial"/>
        <family val="2"/>
      </rPr>
      <t xml:space="preserve">6) </t>
    </r>
    <r>
      <rPr>
        <sz val="11"/>
        <color rgb="FFFF0000"/>
        <rFont val="Arial"/>
        <family val="2"/>
      </rPr>
      <t xml:space="preserve">Programa de capacitación Institucional. </t>
    </r>
  </si>
  <si>
    <r>
      <rPr>
        <b/>
        <sz val="11"/>
        <color theme="1"/>
        <rFont val="Arial"/>
        <family val="2"/>
      </rPr>
      <t>D</t>
    </r>
    <r>
      <rPr>
        <b/>
        <sz val="9"/>
        <color theme="1"/>
        <rFont val="Arial"/>
        <family val="2"/>
      </rPr>
      <t>8,9</t>
    </r>
    <r>
      <rPr>
        <b/>
        <sz val="11"/>
        <color theme="1"/>
        <rFont val="Arial"/>
        <family val="2"/>
      </rPr>
      <t>O</t>
    </r>
    <r>
      <rPr>
        <b/>
        <sz val="8"/>
        <color theme="1"/>
        <rFont val="Arial"/>
        <family val="2"/>
      </rPr>
      <t>4</t>
    </r>
    <r>
      <rPr>
        <sz val="11"/>
        <color theme="1"/>
        <rFont val="Arial"/>
        <family val="2"/>
      </rPr>
      <t xml:space="preserve"> Incluir dentro de las temáticas a tratar en Comité de Coordinación de Control Interno, la falta de compromiso por parte de los líderes de los procesos en los planes de mejoramiento, atención a las recomendaciones de la Oficina de Control Interno y oportunidad en la entrega de la información.</t>
    </r>
  </si>
  <si>
    <r>
      <rPr>
        <b/>
        <sz val="11"/>
        <color rgb="FFFF0000"/>
        <rFont val="Arial"/>
        <family val="2"/>
      </rPr>
      <t xml:space="preserve">7) </t>
    </r>
    <r>
      <rPr>
        <sz val="11"/>
        <color rgb="FFFF0000"/>
        <rFont val="Arial"/>
        <family val="2"/>
      </rPr>
      <t xml:space="preserve">Reorganización administrativa de la Alcaldía. </t>
    </r>
  </si>
  <si>
    <r>
      <rPr>
        <b/>
        <sz val="11"/>
        <color rgb="FFFF0000"/>
        <rFont val="Arial"/>
        <family val="2"/>
      </rPr>
      <t xml:space="preserve">8) </t>
    </r>
    <r>
      <rPr>
        <sz val="11"/>
        <color rgb="FFFF0000"/>
        <rFont val="Arial"/>
        <family val="2"/>
      </rPr>
      <t xml:space="preserve">Mesas de trabajo con unidades administrativas. </t>
    </r>
  </si>
  <si>
    <t>AMENAZAS (A)</t>
  </si>
  <si>
    <r>
      <t xml:space="preserve">ESTRATEGIA DA (CONTINGENCIA)
</t>
    </r>
    <r>
      <rPr>
        <b/>
        <sz val="11"/>
        <color theme="1"/>
        <rFont val="Calibri"/>
        <family val="2"/>
        <scheme val="minor"/>
      </rPr>
      <t>Cuando el riesgo se materialice a partir de la combinación de debilidades
con amenazas, para formular acciones de contingencia.</t>
    </r>
  </si>
  <si>
    <r>
      <t xml:space="preserve">ESTRATEGIA FA (SUPERVIVENCIA)
</t>
    </r>
    <r>
      <rPr>
        <b/>
        <sz val="11"/>
        <color theme="1"/>
        <rFont val="Calibri"/>
        <family val="2"/>
        <scheme val="minor"/>
      </rPr>
      <t>Utilizar fortalezas para contrarrestar amenazas</t>
    </r>
    <r>
      <rPr>
        <b/>
        <sz val="14"/>
        <color theme="1"/>
        <rFont val="Calibri"/>
        <family val="2"/>
        <scheme val="minor"/>
      </rPr>
      <t xml:space="preserve">
</t>
    </r>
  </si>
  <si>
    <r>
      <rPr>
        <b/>
        <sz val="11"/>
        <color rgb="FFFF0000"/>
        <rFont val="Arial"/>
        <family val="2"/>
      </rPr>
      <t xml:space="preserve">1) </t>
    </r>
    <r>
      <rPr>
        <sz val="11"/>
        <color rgb="FFFF0000"/>
        <rFont val="Arial"/>
        <family val="2"/>
      </rPr>
      <t>Constantes cambios normativos, diversidad jurídica.</t>
    </r>
  </si>
  <si>
    <r>
      <rPr>
        <b/>
        <sz val="11"/>
        <color theme="1"/>
        <rFont val="Arial"/>
        <family val="2"/>
      </rPr>
      <t>D</t>
    </r>
    <r>
      <rPr>
        <b/>
        <sz val="9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>A</t>
    </r>
    <r>
      <rPr>
        <b/>
        <sz val="9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Solicitar personal en comisión con conocimientos y experiencia que aporten al cumplimiento de las actividades propias de la Oficina de Control Interno.</t>
    </r>
  </si>
  <si>
    <r>
      <rPr>
        <b/>
        <sz val="11"/>
        <color theme="1"/>
        <rFont val="Arial"/>
        <family val="2"/>
      </rPr>
      <t>F</t>
    </r>
    <r>
      <rPr>
        <b/>
        <sz val="9"/>
        <color theme="1"/>
        <rFont val="Arial"/>
        <family val="2"/>
      </rPr>
      <t>4</t>
    </r>
    <r>
      <rPr>
        <b/>
        <sz val="11"/>
        <color theme="1"/>
        <rFont val="Arial"/>
        <family val="2"/>
      </rPr>
      <t>A</t>
    </r>
    <r>
      <rPr>
        <b/>
        <sz val="9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Solicitar capacitación en modificaciones normativas y realizar jornadas internas de actualización.</t>
    </r>
  </si>
  <si>
    <r>
      <rPr>
        <b/>
        <sz val="11"/>
        <color rgb="FFFF0000"/>
        <rFont val="Arial"/>
        <family val="2"/>
      </rPr>
      <t xml:space="preserve">2) </t>
    </r>
    <r>
      <rPr>
        <sz val="11"/>
        <color rgb="FFFF0000"/>
        <rFont val="Arial"/>
        <family val="2"/>
      </rPr>
      <t xml:space="preserve">Cambios normativos en los que establecen responsabilidades a las Oficinas de Control Interno. </t>
    </r>
  </si>
  <si>
    <r>
      <rPr>
        <b/>
        <sz val="11"/>
        <color theme="1"/>
        <rFont val="Arial"/>
        <family val="2"/>
      </rPr>
      <t>F</t>
    </r>
    <r>
      <rPr>
        <b/>
        <sz val="9"/>
        <color theme="1"/>
        <rFont val="Arial"/>
        <family val="2"/>
      </rPr>
      <t>6</t>
    </r>
    <r>
      <rPr>
        <b/>
        <sz val="11"/>
        <color theme="1"/>
        <rFont val="Arial"/>
        <family val="2"/>
      </rPr>
      <t>A</t>
    </r>
    <r>
      <rPr>
        <b/>
        <sz val="9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Solicitar la información requerida a la unidades administrativas con suficiente antelación a la fecha de vencimiento y coordinar el reporte a los entes de control un día antes de los términos de vencimiento.</t>
    </r>
  </si>
  <si>
    <r>
      <rPr>
        <b/>
        <sz val="11"/>
        <color theme="1"/>
        <rFont val="Arial"/>
        <family val="2"/>
      </rPr>
      <t xml:space="preserve">3) </t>
    </r>
    <r>
      <rPr>
        <sz val="11"/>
        <color theme="1"/>
        <rFont val="Arial"/>
        <family val="2"/>
      </rPr>
      <t xml:space="preserve">Fallas en aplicativos para cargue o reporte de información a entes de control. </t>
    </r>
  </si>
  <si>
    <t>FORMATO: IDENTIFICACION DE RIESGOS</t>
  </si>
  <si>
    <t>Riesgo</t>
  </si>
  <si>
    <t>Acción u Omisión</t>
  </si>
  <si>
    <t>Uso del poder</t>
  </si>
  <si>
    <t>Desviar la Gestión de lo Público</t>
  </si>
  <si>
    <t>Beneficio Privado</t>
  </si>
  <si>
    <t>Clasificación</t>
  </si>
  <si>
    <r>
      <t>FORMATO: DESCRIPCION DEL RIESGO</t>
    </r>
    <r>
      <rPr>
        <sz val="11"/>
        <color indexed="8"/>
        <rFont val="Arial"/>
        <family val="2"/>
      </rPr>
      <t xml:space="preserve"> </t>
    </r>
  </si>
  <si>
    <t>DESCRIPCION DEL RIESGO</t>
  </si>
  <si>
    <t>Descripción</t>
  </si>
  <si>
    <t xml:space="preserve"> Clasificación</t>
  </si>
  <si>
    <t>Causas</t>
  </si>
  <si>
    <t>Consecuencias</t>
  </si>
  <si>
    <t xml:space="preserve">Seleccione </t>
  </si>
  <si>
    <t xml:space="preserve">Codigo:                                  </t>
  </si>
  <si>
    <t>FORMATO:DETERMINACION  DE LA PROBABILIDAD</t>
  </si>
  <si>
    <t>DETERMINACION DE LA PROBABILIDAD</t>
  </si>
  <si>
    <t>PRIORIZACION DE LA PROBABILIDAD
(Califique de 1 a 5 , de acuerdo con la tabla de criterios</t>
  </si>
  <si>
    <t>Nivel</t>
  </si>
  <si>
    <t xml:space="preserve">Codigo:                        </t>
  </si>
  <si>
    <t>FORMATO: DETERMINACION DEL IMPACTO DE RIESGOS DE GESTION</t>
  </si>
  <si>
    <t>Fecha:</t>
  </si>
  <si>
    <t>RIESGO</t>
  </si>
  <si>
    <t>NIVELES</t>
  </si>
  <si>
    <t>Impacto (Consecuencias)</t>
  </si>
  <si>
    <t>Cuantitativo</t>
  </si>
  <si>
    <t>Cualitativo</t>
  </si>
  <si>
    <t>Seleccione</t>
  </si>
  <si>
    <t>FORMATO: DETERMINACION DEL IMPACTO RIESGOS DE CORRUPCION</t>
  </si>
  <si>
    <t>RIESGO DE CORRUPCION</t>
  </si>
  <si>
    <t>SI EL RIESGO DE CORRUPCION SE MATERIALIZA PODRIA…</t>
  </si>
  <si>
    <t>RESPUESTA (MARQUE CON X)</t>
  </si>
  <si>
    <t>NIVEL DE IMPACTO</t>
  </si>
  <si>
    <t>SI</t>
  </si>
  <si>
    <t>NO</t>
  </si>
  <si>
    <t>1 ¿Afectar al grupo de funcionarios del proceso?</t>
  </si>
  <si>
    <t xml:space="preserve">2 ¿Afectar el cumplimiento de metas y objetivos de la dependencia? </t>
  </si>
  <si>
    <t xml:space="preserve">3 ¿Afectar el cumplimiento de misión de la Entidad? </t>
  </si>
  <si>
    <t xml:space="preserve">4 ¿Afectar el cumplimiento de la misión del sector al que pertenece la Entidad? </t>
  </si>
  <si>
    <t xml:space="preserve">5 ¿Generar pérdida de confianza de la Entidad, afectando su reputación? </t>
  </si>
  <si>
    <t xml:space="preserve">6 ¿Generar pérdida de recursos económicos? </t>
  </si>
  <si>
    <t xml:space="preserve">7 ¿Afectar la generación de los productos o la prestación de servicios? </t>
  </si>
  <si>
    <t>8 ¿Dar lugar al detrimento de calidad de vida de la comunidad por la pérdida del bien o servicios o los recursos públicos?</t>
  </si>
  <si>
    <t xml:space="preserve">9 ¿Generar pérdida de información de la Entidad? </t>
  </si>
  <si>
    <t xml:space="preserve">10 ¿Generar intervención de los órganos de control, de la Fiscalía, u otro ente? </t>
  </si>
  <si>
    <t xml:space="preserve">11 ¿Dar lugar a procesos sancionatorios? </t>
  </si>
  <si>
    <t xml:space="preserve">12 ¿Dar lugar a procesos disciplinarios? </t>
  </si>
  <si>
    <t xml:space="preserve">13 ¿Dar lugar a procesos fiscales? </t>
  </si>
  <si>
    <t>14 ¿Dar lugar a procesos penales</t>
  </si>
  <si>
    <t xml:space="preserve">15 ¿Generar pérdida de credibilidad del sector? </t>
  </si>
  <si>
    <t xml:space="preserve">16 ¿Ocasionar lesiones físicas o pérdida de vidas humanas? </t>
  </si>
  <si>
    <t xml:space="preserve">17 ¿Afectar la imagen regional? </t>
  </si>
  <si>
    <t xml:space="preserve">18 ¿Afectar la imagen nacional? </t>
  </si>
  <si>
    <t xml:space="preserve">19 ¿Generar daño ambiental? </t>
  </si>
  <si>
    <t>Versión:02</t>
  </si>
  <si>
    <t>Fecha: 2018/07/30</t>
  </si>
  <si>
    <t>GRAFICO DE UBICACIÓN EN LA ZONA DE RIESGO</t>
  </si>
  <si>
    <t>RIESGO:</t>
  </si>
  <si>
    <t>ZONA DE RIESGO</t>
  </si>
  <si>
    <t>PROBABILIDAD DE OCURRENCIA</t>
  </si>
  <si>
    <t>EXTREMA</t>
  </si>
  <si>
    <t>Casi Seguro</t>
  </si>
  <si>
    <t>ALTA</t>
  </si>
  <si>
    <t>Probable</t>
  </si>
  <si>
    <t>MODERADA</t>
  </si>
  <si>
    <t>Posible</t>
  </si>
  <si>
    <t>BAJA</t>
  </si>
  <si>
    <t>Rara Vez</t>
  </si>
  <si>
    <t>Insignificante</t>
  </si>
  <si>
    <t>Menor</t>
  </si>
  <si>
    <t>Moderado</t>
  </si>
  <si>
    <t>Mayor</t>
  </si>
  <si>
    <t>Catastrófico</t>
  </si>
  <si>
    <t>IMPACTO</t>
  </si>
  <si>
    <t>Fecha: 201/07/30</t>
  </si>
  <si>
    <t>DEFINICION RIESGO</t>
  </si>
  <si>
    <t>X</t>
  </si>
  <si>
    <t>NA</t>
  </si>
  <si>
    <t>TIPOLOGIA</t>
  </si>
  <si>
    <t>Estratégico</t>
  </si>
  <si>
    <t>Gerencial</t>
  </si>
  <si>
    <t>Operativo</t>
  </si>
  <si>
    <t>Financiero</t>
  </si>
  <si>
    <t>Tecnológico</t>
  </si>
  <si>
    <t>Cumplimiento</t>
  </si>
  <si>
    <t>Imagen o Reputación</t>
  </si>
  <si>
    <t>Corrupción</t>
  </si>
  <si>
    <t>Seguridad Digital</t>
  </si>
  <si>
    <t>5. CATASTROFICO</t>
  </si>
  <si>
    <t>4. MAYOR</t>
  </si>
  <si>
    <t>3. MODERADO</t>
  </si>
  <si>
    <t>2. MENOR</t>
  </si>
  <si>
    <t>1. INSIGNIFICANTE</t>
  </si>
  <si>
    <t>CATASTROFICO</t>
  </si>
  <si>
    <t xml:space="preserve">* Interrupción de las operaciones de la Entidad por más de cinco (5) días.
* Intervención por parte de un ente de control u otro ente regulador.
* Pérdida de Información crítica para la entidad que no se puede recuperar.
* Incumplimiento en las metas y objetivos institucionales afectando de forma grave la ejecución presupuestal.
* Imagen institucional afectada en el orden nacional o regional por actos o hechos de corrupción </t>
  </si>
  <si>
    <t>* Impacto que afecte la ejecución presupuestal en un valor ≥50%
* Pérdida de cobertura en la prestación de los servicios de la entidad ≥50%.
* Pago de indemnizaciones a terceros por acciones legales que pueden afectar el presupuesto total de la entidad en un valor ≥50%
* Pago de sanciones económicas por incumplimiento en la normatividad aplicable ante un ente regulador, las cuales afectan en un valor ≥50% del presupuesto general de la  entidad.</t>
  </si>
  <si>
    <t>MAYOR</t>
  </si>
  <si>
    <t>* Interrupción de las operaciones de la Entidad por más de dos (2) días.
* Pérdida de información crítica que puede ser recuperada de forma parcial o incompleta.
* Sanción por parte del ente de control u otro ente regulador.
* Incumplimiento en las metas y objetivos institucionales afectando el cumplimiento en las metas de gobierno.
* Imagen institucional afectada en el orden nacional o regional por incumplimientos en la prestación del servicio a los usuarios o ciudadanos.</t>
  </si>
  <si>
    <t>* Impacto que afecte la ejecución presupuestal en un valor ≥20%
* Pérdida de cobertura en la prestación de los servicios de la entidad ≥20%.
* Pago de indemnizaciones a terceros por acciones legales que pueden afectar el presupuesto total de la entidad en un valor ≥20%
* Pago de sanciones económicas por incumplimiento en la normatividad aplicable ante un ente regulador, las cuales afectan en un valor ≥20% del presupuesto general de la entidad.</t>
  </si>
  <si>
    <t>MODERADO</t>
  </si>
  <si>
    <t>* Interrupción de las operaciones de la Entidad por un (1) día.
* Reclamaciones o quejas de los usuarios que podrían implicar una denuncia ante los entes reguladores o una demanda de largo alcance para la entidad.
* Inoportunidad en la información ocasionando retrasos en la atención a los usuarios.
* Reproceso de actividades y aumento de carga operativa.
* Imagen institucional afectada en el orden nacional o regional por retrasos en la prestación del servicio a los usuarios o ciudadanos.
* Investigaciones penales, fiscales o disciplinarias.</t>
  </si>
  <si>
    <t>* Impacto que afecte la ejecución presupuestal en un valor ≥5%
* Pérdida de cobertura en la prestación de los servicios de la entidad ≥10%.
* Pago de indemnizaciones a terceros por acciones legales que pueden afectar el presupuesto total de la entidad en un valor ≥5%
* Pago de sanciones económicas por incumplimiento en la normatividad aplicable ante un ente regulador, las cuales afectan en un valor ≥5% del presupuesto general de la entidad.</t>
  </si>
  <si>
    <t>MENOR</t>
  </si>
  <si>
    <t>* Interrupción de las operaciones de la Entidad por algunas horas.
* Reclamaciones o quejas de los usuarios que implican investigaciones internas disciplinarias.
* Imagen institucional afectada localmente por retrasos en la prestación del servicio a los usuarios o ciudadanos.</t>
  </si>
  <si>
    <t>* Impacto que afecte la ejecución presupuestal en un valor ≥1%
* Pérdida de cobertura en la prestación de los servicios de la entidad ≥5%.
* Pago de indemnizaciones a terceros por acciones legales que pueden afectar el presupuesto total de la entidad en un valor ≥1%
* Pago de sanciones económicas por incumplimiento en la normatividad aplicable ante un ente regulador, las cuales afectan en un valor ≥1%del presupuesto general de la entidad.</t>
  </si>
  <si>
    <t>INSIGNIFICANTE</t>
  </si>
  <si>
    <t>* No hay interrupción de las operaciones de la entidad.
* No se generan sanciones económicas o administrativas.
* No se afecta la imagen institucional de forma significativa</t>
  </si>
  <si>
    <t>* Impacto que afecte la ejecución presupuestal en un valor ≥0,5%
* Pérdida de cobertura en la prestación de los servicios de la entidad ≥1%.
* Pago de indemnizaciones a terceros por acciones legales que pueden afectar el presupuesto total de la entidad en un valor ≥0,5%
* Pago de sanciones económicas por incumplimiento en la normatividad aplicable ante un ente regulador, las cuales afectan en un valor ≥0,5%del presupuesto general de la entidad.</t>
  </si>
  <si>
    <t>RIESGO 1</t>
  </si>
  <si>
    <t>RESPUESTA SI O NO</t>
  </si>
  <si>
    <t>total</t>
  </si>
  <si>
    <t>riesgo 2</t>
  </si>
  <si>
    <t>riesgo 3</t>
  </si>
  <si>
    <t>riesgo 4</t>
  </si>
  <si>
    <t>RESPUESTA CONTROLES</t>
  </si>
  <si>
    <t>RESPONSABLE</t>
  </si>
  <si>
    <t>Seleccionar</t>
  </si>
  <si>
    <t>Asignado</t>
  </si>
  <si>
    <t>No Asignado</t>
  </si>
  <si>
    <t>Adecuado</t>
  </si>
  <si>
    <t>Inadecuado</t>
  </si>
  <si>
    <t>PERIODICIDAD</t>
  </si>
  <si>
    <t>Oportuna</t>
  </si>
  <si>
    <t>Inoportuna</t>
  </si>
  <si>
    <t>PROPOSITO</t>
  </si>
  <si>
    <t>Prevenir</t>
  </si>
  <si>
    <t>Detectar</t>
  </si>
  <si>
    <t>No es un Control</t>
  </si>
  <si>
    <t>COMO SE REALIZA</t>
  </si>
  <si>
    <t>Confiable</t>
  </si>
  <si>
    <t>No confiable</t>
  </si>
  <si>
    <t>OBSERVACIONES</t>
  </si>
  <si>
    <t>Se investigan y se resuelven oportunamente</t>
  </si>
  <si>
    <t>No se investigan y resuelven oportunamente</t>
  </si>
  <si>
    <t>EVIDENCIA</t>
  </si>
  <si>
    <t>Completa</t>
  </si>
  <si>
    <t>Incompleta</t>
  </si>
  <si>
    <t>No existe</t>
  </si>
  <si>
    <t>EJECUCION</t>
  </si>
  <si>
    <t>Fuerte (Siempre se Ejecuta)</t>
  </si>
  <si>
    <t>Moderado (Algunas veces se ejecuta)</t>
  </si>
  <si>
    <t>Débil (No se ejecuta)</t>
  </si>
  <si>
    <t>FORMATO: EVALUACION DE CONTROLES</t>
  </si>
  <si>
    <t>DESCRIPCION DEL CONTROL</t>
  </si>
  <si>
    <t xml:space="preserve">EVALUACION DEL DISEÑO DEL CONTROL </t>
  </si>
  <si>
    <t>EVALUACION A LA EJECUCION</t>
  </si>
  <si>
    <t>Solidez individual de cada
control fuerte:100
moderado:50
debil:0</t>
  </si>
  <si>
    <t>Aplica plan de
acción para
fortalecer el control
Sí / NO</t>
  </si>
  <si>
    <t>CRITERIO DE EVALUACION</t>
  </si>
  <si>
    <t>ASPECTO A EVALUAR EN EL DISEÑO DEL CONTROL</t>
  </si>
  <si>
    <t>OPCIONES DE RESPUESTA</t>
  </si>
  <si>
    <t>PESO EN LA EVALUACION</t>
  </si>
  <si>
    <t>CALIFICACION DEL DISEÑO DEL CONTROL</t>
  </si>
  <si>
    <t>El control se ejecuta de manera consistente por los responsables.
(EJECUCIÓN)</t>
  </si>
  <si>
    <t>1. Responsable</t>
  </si>
  <si>
    <t>¿Existe un responsable asignado a la ejecución del control?</t>
  </si>
  <si>
    <t>¿El responsable tiene la autoridad y adecuada segregación de funciones en la ejecución del control?</t>
  </si>
  <si>
    <t>2. Periodicidad</t>
  </si>
  <si>
    <t>¿La oportunidad en que se ejecuta el control ayuda a prevenir la mitigación del riesgo o a detectar la materialización del riesgo de manera oportuna?</t>
  </si>
  <si>
    <t>3. Propósito</t>
  </si>
  <si>
    <t>¿Las actividades que se desarrollan en el control realmente buscan por si sola prevenir o detectar las causas que pueden dar origen al riesgo, ejemplo Verificar, Validar,Cotejar, Comparar, Revisar, etc.?</t>
  </si>
  <si>
    <t>4. Cómo se realiza la actividad de control</t>
  </si>
  <si>
    <t>¿La fuente de información que se utiliza en el desarrollo del control es información confiable que permita mitigar el riesgo?.</t>
  </si>
  <si>
    <t>5. Qué pasa con las observaciones o desviaciones</t>
  </si>
  <si>
    <t>¿Las observaciones, desviaciones o diferencias identificadas como resultados de la ejecución del control son investigadas y resueltas de manera oportuna?</t>
  </si>
  <si>
    <t>6. Evidencia de la ejecución del control</t>
  </si>
  <si>
    <t>¿Se deja evidencia o rastro de la ejecución del control, que permita a cualquier tercero con la evidencia, llegar a la misma conclusión?.</t>
  </si>
  <si>
    <t>R#-C#</t>
  </si>
  <si>
    <t>CALIFICACION DEL DISEÑO</t>
  </si>
  <si>
    <t>FORMATO: EVALUACION SOLIDEZ  DEL CONJUNTO DE CONTROLES</t>
  </si>
  <si>
    <t>CAUSA</t>
  </si>
  <si>
    <t>CALIFICACION DE LA EJECUCION DEL CONTROL</t>
  </si>
  <si>
    <t>SOLIDEZ INDIVIDUAL DEL CONTROL 
control Fuerte:100
Moderado:50
Débil:0</t>
  </si>
  <si>
    <t>SOLIDEZ DEL CONJUNTO DE CONTROLES</t>
  </si>
  <si>
    <t xml:space="preserve">PROMEDIO </t>
  </si>
  <si>
    <t>FORMATO: MAPA Y PLAN DE TRATAMIENTO DE RIESGOS</t>
  </si>
  <si>
    <t>ENTIDAD</t>
  </si>
  <si>
    <t>MISION</t>
  </si>
  <si>
    <t>PROCESO Y OBJETIVO</t>
  </si>
  <si>
    <t xml:space="preserve">Riesgo </t>
  </si>
  <si>
    <t>Probabilidad</t>
  </si>
  <si>
    <t>Impacto</t>
  </si>
  <si>
    <t>Riesgo Residual</t>
  </si>
  <si>
    <t>Opción de Manejo</t>
  </si>
  <si>
    <t>Actividad de Control</t>
  </si>
  <si>
    <t>Soporte</t>
  </si>
  <si>
    <t>Responsable</t>
  </si>
  <si>
    <t>Tiempo</t>
  </si>
  <si>
    <t>Indicador</t>
  </si>
  <si>
    <r>
      <t>D</t>
    </r>
    <r>
      <rPr>
        <b/>
        <sz val="9"/>
        <color theme="1"/>
        <rFont val="Arial"/>
        <family val="2"/>
      </rPr>
      <t>10</t>
    </r>
    <r>
      <rPr>
        <b/>
        <sz val="11"/>
        <color theme="1"/>
        <rFont val="Arial"/>
        <family val="2"/>
      </rPr>
      <t>O</t>
    </r>
    <r>
      <rPr>
        <b/>
        <sz val="9"/>
        <color theme="1"/>
        <rFont val="Arial"/>
        <family val="2"/>
      </rPr>
      <t xml:space="preserve">1 </t>
    </r>
    <r>
      <rPr>
        <sz val="11"/>
        <color theme="1"/>
        <rFont val="Arial"/>
        <family val="2"/>
      </rPr>
      <t>Presentar oportunamente en Comité de Coordinación de Control Interno los informes emitidos por la Oficina de Control Interno.</t>
    </r>
  </si>
  <si>
    <t>Sanciones al representante legal de la entidad</t>
  </si>
  <si>
    <t>En los plazos establecidos por los entes externos para la entrega de informes</t>
  </si>
  <si>
    <t>Pérdida de imagen y credibilidad</t>
  </si>
  <si>
    <r>
      <rPr>
        <b/>
        <sz val="11"/>
        <color rgb="FFFF0000"/>
        <rFont val="Arial"/>
        <family val="2"/>
      </rPr>
      <t xml:space="preserve">11) </t>
    </r>
    <r>
      <rPr>
        <sz val="11"/>
        <color rgb="FFFF0000"/>
        <rFont val="Arial"/>
        <family val="2"/>
      </rPr>
      <t>Trafico de influencias.</t>
    </r>
  </si>
  <si>
    <t>9) Normatividad concreta que regula el comportamiento de los auditores.</t>
  </si>
  <si>
    <r>
      <rPr>
        <b/>
        <sz val="11"/>
        <color theme="1"/>
        <rFont val="Arial"/>
        <family val="2"/>
      </rPr>
      <t>D</t>
    </r>
    <r>
      <rPr>
        <b/>
        <sz val="9"/>
        <color theme="1"/>
        <rFont val="Arial"/>
        <family val="2"/>
      </rPr>
      <t>4,11,12</t>
    </r>
    <r>
      <rPr>
        <b/>
        <sz val="11"/>
        <color theme="1"/>
        <rFont val="Arial"/>
        <family val="2"/>
      </rPr>
      <t>O</t>
    </r>
    <r>
      <rPr>
        <b/>
        <sz val="9"/>
        <color theme="1"/>
        <rFont val="Arial"/>
        <family val="2"/>
      </rPr>
      <t xml:space="preserve">9 </t>
    </r>
    <r>
      <rPr>
        <sz val="11"/>
        <color theme="1"/>
        <rFont val="Arial"/>
        <family val="2"/>
      </rPr>
      <t>Aplicar el Código del Auditor Interno y el Estatuto de Auditoría.</t>
    </r>
  </si>
  <si>
    <t>Sanciones disciplinarias y penales</t>
  </si>
  <si>
    <t>GESTIÓN</t>
  </si>
  <si>
    <t>CORRUPCIÓN</t>
  </si>
  <si>
    <t>ALTO</t>
  </si>
  <si>
    <t>EXTREMO</t>
  </si>
  <si>
    <t>Improbable</t>
  </si>
  <si>
    <t>REDUCIR</t>
  </si>
  <si>
    <t>DESCRIPCION DEL CONTROL  -  Plan Anual de Auditoría</t>
  </si>
  <si>
    <t>GESTION CONTRACTUAL</t>
  </si>
  <si>
    <t>GESTIONAR LA ADQUISICIÓN DE LA TOTALIDAD DE LOS BIENES Y SERVICIOS REQUERIDOS PARA LA CONTINUA OPERACIÓN DE LOS PROCESOS DE LA ENTIDAD ACORDE A LA NORMATIVIDAD LEGAL VIGENTE.</t>
  </si>
  <si>
    <t>LEGALES Y REGLAMENTARIOS</t>
  </si>
  <si>
    <t>ECONOMICOS Y FINANCIEROS</t>
  </si>
  <si>
    <t>ESCASOS RECURSOS</t>
  </si>
  <si>
    <t xml:space="preserve">Personal insuficiente para adelantar las labores de proceso contractual. </t>
  </si>
  <si>
    <t>PROCESOS</t>
  </si>
  <si>
    <t xml:space="preserve">Inobservancia a los líneamientos establecidos en el  Código de Integridad en el desarrollo de las funciones </t>
  </si>
  <si>
    <t>Omisión en la aplicación de la normativa asociada a las funciones</t>
  </si>
  <si>
    <t>Falta de articulación entre las Secretaría ejecutoras, Secretaria de Planeacion  y Contratacion</t>
  </si>
  <si>
    <t xml:space="preserve">Equipos tecnologicos obsoletos, Sistemas de Información no integrados. </t>
  </si>
  <si>
    <t>Ausencia  de controles  y  de registros en los procedimientos</t>
  </si>
  <si>
    <t>RESPONSABLES DEL PROCESO: grado de autoridad y responsabilidad de los funcionarios frente al proceso.</t>
  </si>
  <si>
    <t xml:space="preserve"> </t>
  </si>
  <si>
    <t>Falta de compromiso de los líderes de los procesos en la implementación de mejora, asociadas a los planes de mejoramiento</t>
  </si>
  <si>
    <t>COMUNICACIÓN ENTRE LOS PROCESOS: efectividad en los flujos de
información determinados en la interacción de los procesos.</t>
  </si>
  <si>
    <t xml:space="preserve">Desconocimiento del Manual y procedimimentos  </t>
  </si>
  <si>
    <t>Desconocimiento del Manual y procedimimentos</t>
  </si>
  <si>
    <t xml:space="preserve">falta de conocimiento y/o experiencia del personal que maneja la contratacion </t>
  </si>
  <si>
    <t>debilidades en la etapa de planeacion que orienten a favorecer un proponente (prepliegos pliegos y adendas)</t>
  </si>
  <si>
    <r>
      <rPr>
        <b/>
        <sz val="11"/>
        <color rgb="FFFF0000"/>
        <rFont val="Arial"/>
        <family val="2"/>
      </rPr>
      <t xml:space="preserve">1) </t>
    </r>
    <r>
      <rPr>
        <sz val="11"/>
        <color rgb="FFFF0000"/>
        <rFont val="Arial"/>
        <family val="2"/>
      </rPr>
      <t xml:space="preserve">Independencia para  desarrollar las funciones asignadas a la </t>
    </r>
  </si>
  <si>
    <r>
      <rPr>
        <b/>
        <sz val="11"/>
        <color rgb="FFFF0000"/>
        <rFont val="Arial"/>
        <family val="2"/>
      </rPr>
      <t xml:space="preserve">8) </t>
    </r>
    <r>
      <rPr>
        <sz val="11"/>
        <color rgb="FFFF0000"/>
        <rFont val="Arial"/>
        <family val="2"/>
      </rPr>
      <t>Falta de compromiso de los líderes de los procesos en la implementación de mejora, asociadas a los planes de mejoramiento y en atención a las recomendaciones establecidas en los informes</t>
    </r>
  </si>
  <si>
    <r>
      <rPr>
        <b/>
        <sz val="11"/>
        <color rgb="FFFF0000"/>
        <rFont val="Arial"/>
        <family val="2"/>
      </rPr>
      <t xml:space="preserve">9) </t>
    </r>
    <r>
      <rPr>
        <sz val="11"/>
        <color rgb="FFFF0000"/>
        <rFont val="Arial"/>
        <family val="2"/>
      </rPr>
      <t xml:space="preserve">Demoras en la entrega de información por parte de las unidades. </t>
    </r>
  </si>
  <si>
    <r>
      <rPr>
        <b/>
        <sz val="11"/>
        <color rgb="FFFF0000"/>
        <rFont val="Arial"/>
        <family val="2"/>
      </rPr>
      <t>10)</t>
    </r>
    <r>
      <rPr>
        <sz val="11"/>
        <color rgb="FFFF0000"/>
        <rFont val="Arial"/>
        <family val="2"/>
      </rPr>
      <t xml:space="preserve"> Ausencia de liderazgo del Jefe de la Oficina de </t>
    </r>
  </si>
  <si>
    <r>
      <rPr>
        <b/>
        <sz val="11"/>
        <color rgb="FFFF0000"/>
        <rFont val="Arial"/>
        <family val="2"/>
      </rPr>
      <t xml:space="preserve">12) </t>
    </r>
    <r>
      <rPr>
        <sz val="11"/>
        <color rgb="FFFF0000"/>
        <rFont val="Arial"/>
        <family val="2"/>
      </rPr>
      <t>Inobservancia a los líneamientos establecidos en el  Código de É</t>
    </r>
  </si>
  <si>
    <t>Incumplimiento de los programas y proyectos por desconocimiento de los Manuales y procedimientos de contratacion</t>
  </si>
  <si>
    <t>direccionamoiento de contratos</t>
  </si>
  <si>
    <t>fallas en la planeacion</t>
  </si>
  <si>
    <t>Deficiencias en la supervision</t>
  </si>
  <si>
    <t>perdida de expedientes contractuales</t>
  </si>
  <si>
    <t>Reprocesos y demora en los tramites</t>
  </si>
  <si>
    <t>Amiguismo, tráfico de influencias, cohecho, favorecimiento a terceros a cambio de dádivas.</t>
  </si>
  <si>
    <t>Falta de seguimiento adecuado a la duración de términos de revisión y/o realización de trámites internos.</t>
  </si>
  <si>
    <t>falta de conocimiento y/o experiencia de los directivos y del personal que maneja la contratacion.</t>
  </si>
  <si>
    <t>Inadecuada formulación y elaboración del PAA</t>
  </si>
  <si>
    <t xml:space="preserve">Posibilidad de recibir o solicitar cualquier dádiva o beneficio a nombre propio o de terceros con el fin de celebrar un contrato. </t>
  </si>
  <si>
    <t>Posibilidad de direccionar el proceso contractual y/o vinculación en favor de un tercero.</t>
  </si>
  <si>
    <r>
      <t xml:space="preserve">PROCESO: </t>
    </r>
    <r>
      <rPr>
        <sz val="12"/>
        <color indexed="8"/>
        <rFont val="Arial"/>
        <family val="2"/>
      </rPr>
      <t>GESTION INTEGRAL DE CALIDAD</t>
    </r>
  </si>
  <si>
    <t>Posibilidad de Ejecución de Obras sin control y en condiciones desfavorable.</t>
  </si>
  <si>
    <t xml:space="preserve">Archivos de contratos y convenios sin la totalidad de los documentos requeridos asociados a las etapas contractuales </t>
  </si>
  <si>
    <t xml:space="preserve">Presentación de los Estudios Previos y Análisis del Sector mal estructurados y sin soportes </t>
  </si>
  <si>
    <t>EN CADA ETAPA DEL PROCESO CONTRACTUAL</t>
  </si>
  <si>
    <t xml:space="preserve">Constante innovación tecnológica, equipos tecnologicos obsoletos, Sistemas de Información no integrados. </t>
  </si>
  <si>
    <t>Parálisis en los procesos</t>
  </si>
  <si>
    <t>Incumplimiento en la entrega debienes y servicios a los grupos de valor</t>
  </si>
  <si>
    <t>Demandas</t>
  </si>
  <si>
    <t>Investigaciones disciplinarias</t>
  </si>
  <si>
    <t>perdida de Imagen institucional</t>
  </si>
  <si>
    <t xml:space="preserve">Detrimento patrimonial </t>
  </si>
  <si>
    <t xml:space="preserve">Accidentes </t>
  </si>
  <si>
    <t xml:space="preserve">omision en la supervision </t>
  </si>
  <si>
    <t xml:space="preserve">Etapa Contractual </t>
  </si>
  <si>
    <t>Pérdida de imagen y credibilidad de la Oficina de Contratacion y de la Entidad</t>
  </si>
  <si>
    <t xml:space="preserve">Hallazgos en la diferentes auditrias </t>
  </si>
  <si>
    <t>Al inicio del procesos contractual</t>
  </si>
  <si>
    <t>etapa precontractual</t>
  </si>
  <si>
    <t xml:space="preserve">perdida de credibilidad, detrimento en el patimonio, </t>
  </si>
  <si>
    <t>Inobservancia a los líneamientos establecidos en el  Código de Ética del servidor publico en el desarrollo de las funciones</t>
  </si>
  <si>
    <t xml:space="preserve">Fallas en aplicativos para cargue (SECOP I y II) o reporte de información a entes de control. </t>
  </si>
  <si>
    <t xml:space="preserve">Personal insuficiente o sin capacitacion para adelantar las labores de proceso contractual. </t>
  </si>
  <si>
    <t xml:space="preserve">Personal insuficiente y sin capacitacion para adelantar las labores de proceso contractual. </t>
  </si>
  <si>
    <t>en la etapa Contractual</t>
  </si>
  <si>
    <t xml:space="preserve">Investigaciones disciplinarias </t>
  </si>
  <si>
    <t>Sanciones Disciplinarias y penales</t>
  </si>
  <si>
    <t>Inoportunidad en la adquisición de los bienes y servicios requeridos por la entidad.</t>
  </si>
  <si>
    <t>La combinanción de factores como: Demoras en la entrega de información por parte de las unidades administrativas, en respuesta a los requerimientos de la oficina; Cambios normativos en los que establecen responsabilidades a las Oficinas; pueden ocasionar Inoportunidad en la adquisición de los bienes y servicios requeridos por la entidad.</t>
  </si>
  <si>
    <t>Perfil  profesional de estructuradores insuficientes para realizar la labor; la falta de compromiso de los Secretarios ejecutores en la planeacion y estructuracion de los procesos contractuales, asociadas a las recomendaciones establecidas en los informes emitidos por la Oficina de Control Interno.</t>
  </si>
  <si>
    <t>expedientes contractuales incompletos especialmente en la etapa contractual, (actas de inicio, informes etc)</t>
  </si>
  <si>
    <t>la designacion inadecuada de Supervisores (supervisores sin idoneidad, carga alta de supervisiones) Posibilita la Ejecución de Obras sin control y en condiciones desfavorable.</t>
  </si>
  <si>
    <t xml:space="preserve">La combinanción de factores como: Trafico de influencias; falta de etica profesional e Inobservancia de los valores establecidos en el  Código de Integridad Posibilidad de recibir o solicitar cualquier dádiva o beneficio a nombre propio o de terceros con el fin de celebrar un contrato. </t>
  </si>
  <si>
    <t>La combinanción de factores como: Trafico de influencias; falta de etica profesional e Inobservancia de los valores establecidos en el  Código de Integridad Posibilita direccionar el proceso contractual y/o vinculación en favor de un tercero.</t>
  </si>
  <si>
    <t>Inobservancia de los valores establecidos en el  Código de Integridad del servidor publico en el desarrollo de las funciones</t>
  </si>
  <si>
    <t>Perdida de credibilidad</t>
  </si>
  <si>
    <t>Detrimento en el patimonio</t>
  </si>
  <si>
    <t>Inoportunidad en la adquisición de los bienes y servicios requeridos por la entidad</t>
  </si>
  <si>
    <t>Posibilidad de Ejecución de Obras sin control y en condiciones desfavorable</t>
  </si>
  <si>
    <t>Posibilidad de recibir o solicitar cualquier dádiva o beneficio a nombre propio o de terceros con el fin de celebrar un contrato</t>
  </si>
  <si>
    <t>Posibilidad de direccionar el proceso contractual y/o vinculación en favor de un tercero</t>
  </si>
  <si>
    <t>Amiguismo</t>
  </si>
  <si>
    <t>Planilla de control de préstamos de las carpetas de los contratos de manera exclusiva por el personal de Archivo y Gestión Documental.</t>
  </si>
  <si>
    <t>Manual de Contratacion</t>
  </si>
  <si>
    <t>Planeacion del Talento Humano para el Procesos Gestion Contractual en todas sus etapas</t>
  </si>
  <si>
    <t xml:space="preserve">Manual y Procedimiento de Supervision  </t>
  </si>
  <si>
    <t>Codigo de Integridad</t>
  </si>
  <si>
    <t>Lista de chequeo</t>
  </si>
  <si>
    <t>Alcaldia de Ibgaue</t>
  </si>
  <si>
    <t>GESTION</t>
  </si>
  <si>
    <t>CORRUPCION</t>
  </si>
  <si>
    <t>Planeacion del Talento Humano para el Procesos Gestion Contractual en todas sus etapas (MESAS DE TRABAJO PARA PLANEAR EL TALENTO HUMANO REQUERIDO)</t>
  </si>
  <si>
    <t>Manual de Contratacion (Socializacion de Manual de Contratacion)</t>
  </si>
  <si>
    <t>DEBIL</t>
  </si>
  <si>
    <t>FUERTE</t>
  </si>
  <si>
    <t>Codigo de Integridad, Socializacion del Codigo</t>
  </si>
  <si>
    <t xml:space="preserve">Actas de reunion, Memorando </t>
  </si>
  <si>
    <t>Actas y memorandos realizados</t>
  </si>
  <si>
    <t>Registro</t>
  </si>
  <si>
    <t>Tecnico Operativo de Archivo</t>
  </si>
  <si>
    <t>N° de registros diligenciados</t>
  </si>
  <si>
    <t>Codigo de integridad</t>
  </si>
  <si>
    <t xml:space="preserve">Socializaciones realizadas/Socializaciones programadas </t>
  </si>
  <si>
    <t>Formato de listas de chequeo</t>
  </si>
  <si>
    <t>Abogados de contratacion</t>
  </si>
  <si>
    <t>Del 01/01/2018
al 31/12/2018</t>
  </si>
  <si>
    <t>Del 01/01/2019
al 31/12/2019</t>
  </si>
  <si>
    <t>Jefe de Oficina Asesora de Contratacion</t>
  </si>
  <si>
    <t>Diligenciar Planilla de control de préstamos de las carpetas de los contratos, utilizar el drive para prestamo y mantener actualizada la informacion en PISAMI</t>
  </si>
  <si>
    <t xml:space="preserve">Implementar pliegos estándar con sugecion a lo establecido por colombia compra eficiente, Implementar SECOP II, en las etapas precontractual, contractual y postcontractual, </t>
  </si>
  <si>
    <t xml:space="preserve"> solicitar capacitacion a talento humano acerca del codigo de integridad y realizar socializacion para generar sentido de pertenencia</t>
  </si>
  <si>
    <t>Planear el talento humano requerido para el desarrollo de la actividades de Contratacion y realizar la induccion y reinduccion en sitio de trabajo</t>
  </si>
  <si>
    <t xml:space="preserve">socializar permanentemente el Manual de
contratación
con parámetros
técnicos y
financieros para
cada tipo de
contratación </t>
  </si>
  <si>
    <t>Manual de contratacion socializado</t>
  </si>
  <si>
    <t xml:space="preserve">
Socializar permanentemente Manual de Supervision e interventoria asi com las funciones del supervisor y sus procedimientos </t>
  </si>
  <si>
    <t>Manual y Procedimiento de Supervision socializado</t>
  </si>
  <si>
    <t>Pliegos estándar implementados</t>
  </si>
  <si>
    <t>Estimular la construcción colectiva del desarrollo humano, social, económico, territorial y la protección de los principios, derechos y deberes para mejorar el bienestar y calidad de vida de la población, suministrando de una manera oportuna, eficiente, equitativa y con calidad los bienes y servicios básicos de los sectores de su competencia que determine la ley con el uso eficiente y transparente de los recursos públicos en alianza con la iniciativa privada, facilitando nuevos procesos productivos.</t>
  </si>
  <si>
    <t>Codigo: FOR-13-PRO-GIC-02</t>
  </si>
  <si>
    <t>Versión: 03</t>
  </si>
  <si>
    <t>Fecha: 2018/12/05</t>
  </si>
  <si>
    <t>Pagina: 1 de 1</t>
  </si>
  <si>
    <t xml:space="preserve">PROCESO: GESTION CONTRACTUAL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</si>
</sst>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2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indexed="17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8837"/>
        <bgColor indexed="64"/>
      </patternFill>
    </fill>
    <fill>
      <patternFill patternType="solid">
        <fgColor rgb="FFFF9B57"/>
        <bgColor indexed="64"/>
      </patternFill>
    </fill>
    <fill>
      <patternFill patternType="solid">
        <fgColor rgb="FFFFA3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9">
    <xf numFmtId="0" fontId="0" fillId="0" borderId="0" xfId="0"/>
    <xf numFmtId="0" fontId="4" fillId="0" borderId="0" xfId="0" applyFont="1"/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3" xfId="0" applyBorder="1"/>
    <xf numFmtId="0" fontId="5" fillId="2" borderId="5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11" xfId="0" applyBorder="1"/>
    <xf numFmtId="0" fontId="0" fillId="0" borderId="12" xfId="0" applyBorder="1"/>
    <xf numFmtId="0" fontId="4" fillId="0" borderId="1" xfId="0" applyFont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/>
    </xf>
    <xf numFmtId="0" fontId="4" fillId="0" borderId="28" xfId="0" applyFont="1" applyBorder="1" applyAlignment="1">
      <alignment horizontal="center"/>
    </xf>
    <xf numFmtId="0" fontId="4" fillId="0" borderId="28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0" fillId="3" borderId="0" xfId="0" applyFill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2" xfId="0" applyFill="1" applyBorder="1" applyAlignment="1">
      <alignment horizontal="center" vertical="top"/>
    </xf>
    <xf numFmtId="0" fontId="7" fillId="5" borderId="10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 wrapText="1"/>
    </xf>
    <xf numFmtId="0" fontId="9" fillId="0" borderId="0" xfId="0" applyFont="1"/>
    <xf numFmtId="0" fontId="9" fillId="10" borderId="0" xfId="0" applyFont="1" applyFill="1"/>
    <xf numFmtId="0" fontId="9" fillId="9" borderId="0" xfId="0" applyFont="1" applyFill="1"/>
    <xf numFmtId="0" fontId="9" fillId="8" borderId="0" xfId="0" applyFont="1" applyFill="1"/>
    <xf numFmtId="0" fontId="9" fillId="11" borderId="0" xfId="0" applyFont="1" applyFill="1"/>
    <xf numFmtId="0" fontId="0" fillId="3" borderId="26" xfId="0" applyFill="1" applyBorder="1"/>
    <xf numFmtId="0" fontId="0" fillId="3" borderId="19" xfId="0" applyFill="1" applyBorder="1"/>
    <xf numFmtId="0" fontId="0" fillId="3" borderId="21" xfId="0" applyFill="1" applyBorder="1"/>
    <xf numFmtId="0" fontId="0" fillId="3" borderId="39" xfId="0" applyFill="1" applyBorder="1"/>
    <xf numFmtId="0" fontId="0" fillId="3" borderId="0" xfId="0" applyFill="1"/>
    <xf numFmtId="0" fontId="0" fillId="3" borderId="22" xfId="0" applyFill="1" applyBorder="1"/>
    <xf numFmtId="0" fontId="9" fillId="3" borderId="0" xfId="0" applyFont="1" applyFill="1"/>
    <xf numFmtId="0" fontId="9" fillId="3" borderId="22" xfId="0" applyFont="1" applyFill="1" applyBorder="1"/>
    <xf numFmtId="0" fontId="0" fillId="3" borderId="35" xfId="0" applyFill="1" applyBorder="1"/>
    <xf numFmtId="0" fontId="0" fillId="3" borderId="41" xfId="0" applyFill="1" applyBorder="1"/>
    <xf numFmtId="0" fontId="9" fillId="3" borderId="22" xfId="0" applyFont="1" applyFill="1" applyBorder="1" applyAlignment="1">
      <alignment horizontal="center" vertical="center"/>
    </xf>
    <xf numFmtId="0" fontId="0" fillId="3" borderId="24" xfId="0" applyFill="1" applyBorder="1"/>
    <xf numFmtId="0" fontId="0" fillId="3" borderId="40" xfId="0" applyFill="1" applyBorder="1"/>
    <xf numFmtId="0" fontId="7" fillId="5" borderId="25" xfId="0" applyFont="1" applyFill="1" applyBorder="1" applyAlignment="1">
      <alignment vertical="center"/>
    </xf>
    <xf numFmtId="0" fontId="7" fillId="5" borderId="25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3" fillId="0" borderId="0" xfId="0" applyFont="1"/>
    <xf numFmtId="0" fontId="6" fillId="0" borderId="0" xfId="0" applyFont="1"/>
    <xf numFmtId="0" fontId="1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7" fillId="5" borderId="10" xfId="0" applyFont="1" applyFill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11" fillId="0" borderId="0" xfId="0" applyFont="1"/>
    <xf numFmtId="0" fontId="7" fillId="5" borderId="14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1" xfId="0" applyFill="1" applyBorder="1"/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64" fontId="4" fillId="0" borderId="0" xfId="0" applyNumberFormat="1" applyFont="1" applyAlignment="1" applyProtection="1">
      <alignment horizontal="center" vertical="center" wrapText="1"/>
      <protection locked="0"/>
    </xf>
    <xf numFmtId="16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Protection="1">
      <protection locked="0"/>
    </xf>
    <xf numFmtId="0" fontId="0" fillId="12" borderId="1" xfId="0" applyFill="1" applyBorder="1" applyProtection="1">
      <protection locked="0"/>
    </xf>
    <xf numFmtId="165" fontId="0" fillId="12" borderId="1" xfId="0" applyNumberFormat="1" applyFill="1" applyBorder="1"/>
    <xf numFmtId="0" fontId="0" fillId="4" borderId="0" xfId="0" applyFill="1"/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7" fillId="15" borderId="2" xfId="0" applyFont="1" applyFill="1" applyBorder="1" applyAlignment="1">
      <alignment vertical="center"/>
    </xf>
    <xf numFmtId="0" fontId="1" fillId="15" borderId="2" xfId="0" applyFont="1" applyFill="1" applyBorder="1" applyAlignment="1">
      <alignment vertical="center" wrapText="1"/>
    </xf>
    <xf numFmtId="0" fontId="9" fillId="15" borderId="1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/>
    <xf numFmtId="0" fontId="13" fillId="0" borderId="3" xfId="0" applyFont="1" applyBorder="1"/>
    <xf numFmtId="0" fontId="4" fillId="3" borderId="28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vertical="center"/>
    </xf>
    <xf numFmtId="0" fontId="4" fillId="0" borderId="17" xfId="0" applyFont="1" applyBorder="1" applyAlignment="1">
      <alignment horizontal="left" vertical="center" wrapText="1"/>
    </xf>
    <xf numFmtId="0" fontId="9" fillId="15" borderId="28" xfId="0" applyFont="1" applyFill="1" applyBorder="1" applyAlignment="1" applyProtection="1">
      <alignment horizontal="center" vertical="center" wrapText="1"/>
      <protection locked="0"/>
    </xf>
    <xf numFmtId="0" fontId="5" fillId="15" borderId="29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top" wrapText="1"/>
    </xf>
    <xf numFmtId="0" fontId="7" fillId="14" borderId="2" xfId="0" applyFont="1" applyFill="1" applyBorder="1" applyAlignment="1">
      <alignment vertical="center"/>
    </xf>
    <xf numFmtId="0" fontId="1" fillId="14" borderId="2" xfId="0" applyFont="1" applyFill="1" applyBorder="1" applyAlignment="1">
      <alignment vertical="center" wrapText="1"/>
    </xf>
    <xf numFmtId="0" fontId="13" fillId="14" borderId="0" xfId="0" applyFont="1" applyFill="1"/>
    <xf numFmtId="0" fontId="9" fillId="14" borderId="1" xfId="0" applyFont="1" applyFill="1" applyBorder="1"/>
    <xf numFmtId="0" fontId="4" fillId="0" borderId="1" xfId="0" applyFont="1" applyBorder="1" applyAlignment="1">
      <alignment vertical="top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4" fillId="0" borderId="36" xfId="0" applyFont="1" applyBorder="1" applyAlignment="1">
      <alignment horizontal="left" vertical="center" wrapText="1"/>
    </xf>
    <xf numFmtId="0" fontId="0" fillId="5" borderId="62" xfId="0" applyFill="1" applyBorder="1" applyAlignment="1">
      <alignment horizontal="left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39" xfId="0" applyFont="1" applyBorder="1"/>
    <xf numFmtId="0" fontId="0" fillId="5" borderId="4" xfId="0" applyFill="1" applyBorder="1" applyAlignment="1">
      <alignment horizontal="center" vertical="center" wrapText="1"/>
    </xf>
    <xf numFmtId="0" fontId="0" fillId="5" borderId="58" xfId="0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/>
    </xf>
    <xf numFmtId="0" fontId="4" fillId="0" borderId="41" xfId="0" applyFont="1" applyBorder="1"/>
    <xf numFmtId="0" fontId="14" fillId="5" borderId="2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/>
    </xf>
    <xf numFmtId="0" fontId="14" fillId="0" borderId="0" xfId="0" applyFont="1"/>
    <xf numFmtId="0" fontId="6" fillId="0" borderId="1" xfId="0" applyFont="1" applyBorder="1"/>
    <xf numFmtId="0" fontId="14" fillId="5" borderId="2" xfId="0" applyFont="1" applyFill="1" applyBorder="1" applyAlignment="1">
      <alignment horizontal="left" vertical="center"/>
    </xf>
    <xf numFmtId="0" fontId="6" fillId="0" borderId="3" xfId="0" applyFont="1" applyBorder="1"/>
    <xf numFmtId="0" fontId="14" fillId="5" borderId="3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vertical="center"/>
    </xf>
    <xf numFmtId="0" fontId="7" fillId="5" borderId="7" xfId="0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0" fontId="7" fillId="6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9" borderId="1" xfId="0" applyFont="1" applyFill="1" applyBorder="1" applyAlignment="1">
      <alignment vertical="center"/>
    </xf>
    <xf numFmtId="1" fontId="5" fillId="9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justify" vertical="top"/>
    </xf>
    <xf numFmtId="0" fontId="4" fillId="0" borderId="60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17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18" borderId="0" xfId="0" applyFill="1"/>
    <xf numFmtId="0" fontId="0" fillId="19" borderId="0" xfId="0" applyFill="1"/>
    <xf numFmtId="0" fontId="0" fillId="11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1" fillId="14" borderId="0" xfId="0" applyFont="1" applyFill="1" applyAlignment="1">
      <alignment horizontal="center" wrapText="1"/>
    </xf>
    <xf numFmtId="0" fontId="21" fillId="14" borderId="36" xfId="0" applyFont="1" applyFill="1" applyBorder="1" applyAlignment="1">
      <alignment horizontal="center" wrapText="1"/>
    </xf>
    <xf numFmtId="0" fontId="4" fillId="0" borderId="6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62" xfId="0" applyFont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wrapText="1"/>
    </xf>
    <xf numFmtId="0" fontId="27" fillId="0" borderId="1" xfId="0" applyFont="1" applyBorder="1" applyAlignment="1">
      <alignment vertical="center" wrapText="1"/>
    </xf>
    <xf numFmtId="0" fontId="27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0" fillId="5" borderId="62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13" borderId="61" xfId="0" applyFont="1" applyFill="1" applyBorder="1" applyAlignment="1">
      <alignment horizontal="center" vertical="center"/>
    </xf>
    <xf numFmtId="0" fontId="4" fillId="0" borderId="0" xfId="0" applyFont="1" applyBorder="1"/>
    <xf numFmtId="0" fontId="5" fillId="13" borderId="58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center"/>
    </xf>
    <xf numFmtId="0" fontId="4" fillId="0" borderId="24" xfId="0" applyFont="1" applyBorder="1"/>
    <xf numFmtId="0" fontId="2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28" fillId="18" borderId="0" xfId="0" applyFont="1" applyFill="1"/>
    <xf numFmtId="0" fontId="8" fillId="0" borderId="0" xfId="0" applyFont="1"/>
    <xf numFmtId="0" fontId="8" fillId="0" borderId="39" xfId="0" applyFont="1" applyBorder="1"/>
    <xf numFmtId="0" fontId="8" fillId="0" borderId="22" xfId="0" applyFont="1" applyBorder="1"/>
    <xf numFmtId="0" fontId="8" fillId="0" borderId="10" xfId="0" applyFont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/>
    <xf numFmtId="0" fontId="7" fillId="5" borderId="13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/>
    <xf numFmtId="0" fontId="8" fillId="0" borderId="5" xfId="0" applyFont="1" applyBorder="1"/>
    <xf numFmtId="0" fontId="8" fillId="0" borderId="67" xfId="0" applyFont="1" applyBorder="1" applyAlignment="1">
      <alignment wrapText="1"/>
    </xf>
    <xf numFmtId="0" fontId="8" fillId="0" borderId="68" xfId="0" applyFont="1" applyBorder="1"/>
    <xf numFmtId="0" fontId="7" fillId="0" borderId="68" xfId="0" applyFont="1" applyBorder="1" applyAlignment="1">
      <alignment vertical="center" wrapText="1"/>
    </xf>
    <xf numFmtId="0" fontId="8" fillId="0" borderId="69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23" fillId="17" borderId="1" xfId="0" applyFont="1" applyFill="1" applyBorder="1" applyAlignment="1">
      <alignment horizontal="left" vertical="center" wrapText="1"/>
    </xf>
    <xf numFmtId="0" fontId="23" fillId="16" borderId="1" xfId="0" applyFont="1" applyFill="1" applyBorder="1" applyAlignment="1">
      <alignment vertical="top" wrapText="1"/>
    </xf>
    <xf numFmtId="0" fontId="23" fillId="7" borderId="1" xfId="0" applyFont="1" applyFill="1" applyBorder="1" applyAlignment="1">
      <alignment horizontal="left" vertical="center" wrapText="1"/>
    </xf>
    <xf numFmtId="0" fontId="23" fillId="16" borderId="60" xfId="0" applyFont="1" applyFill="1" applyBorder="1" applyAlignment="1">
      <alignment horizontal="left" vertical="center" wrapText="1"/>
    </xf>
    <xf numFmtId="0" fontId="23" fillId="17" borderId="1" xfId="0" applyFont="1" applyFill="1" applyBorder="1" applyAlignment="1">
      <alignment vertical="center" wrapText="1"/>
    </xf>
    <xf numFmtId="0" fontId="23" fillId="16" borderId="1" xfId="0" applyFont="1" applyFill="1" applyBorder="1" applyAlignment="1">
      <alignment horizontal="justify" vertical="top"/>
    </xf>
    <xf numFmtId="0" fontId="31" fillId="0" borderId="7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31" fillId="0" borderId="5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wrapText="1"/>
    </xf>
    <xf numFmtId="0" fontId="31" fillId="0" borderId="1" xfId="0" applyFont="1" applyFill="1" applyBorder="1" applyAlignment="1">
      <alignment horizont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68" xfId="0" applyFont="1" applyBorder="1"/>
    <xf numFmtId="0" fontId="31" fillId="0" borderId="68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top" wrapText="1"/>
    </xf>
    <xf numFmtId="0" fontId="5" fillId="5" borderId="1" xfId="0" applyFont="1" applyFill="1" applyBorder="1" applyAlignment="1">
      <alignment vertical="center"/>
    </xf>
    <xf numFmtId="0" fontId="15" fillId="5" borderId="10" xfId="0" applyFont="1" applyFill="1" applyBorder="1" applyAlignment="1">
      <alignment vertical="center" wrapText="1"/>
    </xf>
    <xf numFmtId="0" fontId="27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left" vertical="top" wrapText="1"/>
    </xf>
    <xf numFmtId="0" fontId="27" fillId="0" borderId="1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wrapText="1"/>
    </xf>
    <xf numFmtId="0" fontId="27" fillId="0" borderId="5" xfId="0" applyFont="1" applyBorder="1" applyAlignment="1">
      <alignment horizontal="left" vertical="top" wrapText="1"/>
    </xf>
    <xf numFmtId="0" fontId="4" fillId="0" borderId="9" xfId="0" applyFont="1" applyBorder="1"/>
    <xf numFmtId="0" fontId="4" fillId="0" borderId="3" xfId="0" applyFont="1" applyBorder="1"/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1" xfId="0" applyFont="1" applyBorder="1"/>
    <xf numFmtId="0" fontId="0" fillId="0" borderId="0" xfId="0" applyBorder="1" applyAlignment="1">
      <alignment horizontal="center"/>
    </xf>
    <xf numFmtId="0" fontId="7" fillId="14" borderId="56" xfId="0" applyFont="1" applyFill="1" applyBorder="1" applyAlignment="1">
      <alignment vertical="center"/>
    </xf>
    <xf numFmtId="0" fontId="1" fillId="14" borderId="56" xfId="0" applyFont="1" applyFill="1" applyBorder="1" applyAlignment="1">
      <alignment vertical="center" wrapText="1"/>
    </xf>
    <xf numFmtId="0" fontId="5" fillId="5" borderId="61" xfId="0" applyFont="1" applyFill="1" applyBorder="1" applyAlignment="1">
      <alignment horizontal="center" vertical="center"/>
    </xf>
    <xf numFmtId="0" fontId="5" fillId="5" borderId="6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39" xfId="0" applyFont="1" applyBorder="1"/>
    <xf numFmtId="0" fontId="4" fillId="0" borderId="55" xfId="0" applyFont="1" applyBorder="1" applyAlignment="1">
      <alignment vertical="center" wrapText="1"/>
    </xf>
    <xf numFmtId="0" fontId="27" fillId="0" borderId="65" xfId="0" applyFont="1" applyBorder="1" applyAlignment="1">
      <alignment horizontal="center" vertical="top" wrapText="1"/>
    </xf>
    <xf numFmtId="0" fontId="0" fillId="5" borderId="72" xfId="0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top" wrapText="1"/>
    </xf>
    <xf numFmtId="0" fontId="1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7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8" fillId="6" borderId="1" xfId="0" applyFont="1" applyFill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0" fontId="16" fillId="6" borderId="1" xfId="0" applyFont="1" applyFill="1" applyBorder="1" applyAlignment="1">
      <alignment vertical="center" wrapText="1"/>
    </xf>
    <xf numFmtId="0" fontId="16" fillId="6" borderId="3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5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9" fillId="5" borderId="39" xfId="0" applyFont="1" applyFill="1" applyBorder="1" applyAlignment="1" applyProtection="1">
      <alignment horizontal="center" wrapText="1"/>
      <protection locked="0"/>
    </xf>
    <xf numFmtId="0" fontId="9" fillId="5" borderId="0" xfId="0" applyFont="1" applyFill="1" applyAlignment="1" applyProtection="1">
      <alignment horizontal="center"/>
      <protection locked="0"/>
    </xf>
    <xf numFmtId="0" fontId="9" fillId="5" borderId="22" xfId="0" applyFont="1" applyFill="1" applyBorder="1" applyAlignment="1" applyProtection="1">
      <alignment horizontal="center"/>
      <protection locked="0"/>
    </xf>
    <xf numFmtId="0" fontId="7" fillId="12" borderId="1" xfId="0" applyFont="1" applyFill="1" applyBorder="1" applyAlignment="1" applyProtection="1">
      <alignment horizontal="left" vertical="center"/>
      <protection locked="0"/>
    </xf>
    <xf numFmtId="0" fontId="8" fillId="12" borderId="60" xfId="0" applyFont="1" applyFill="1" applyBorder="1" applyAlignment="1" applyProtection="1">
      <alignment horizontal="left" vertical="center" wrapText="1"/>
      <protection locked="0"/>
    </xf>
    <xf numFmtId="0" fontId="8" fillId="12" borderId="56" xfId="0" applyFont="1" applyFill="1" applyBorder="1" applyAlignment="1" applyProtection="1">
      <alignment horizontal="left" vertical="center" wrapText="1"/>
      <protection locked="0"/>
    </xf>
    <xf numFmtId="0" fontId="8" fillId="12" borderId="62" xfId="0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59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 wrapText="1"/>
      <protection locked="0"/>
    </xf>
    <xf numFmtId="0" fontId="4" fillId="0" borderId="61" xfId="0" applyFont="1" applyBorder="1" applyAlignment="1" applyProtection="1">
      <alignment horizontal="left" vertical="center" wrapText="1"/>
      <protection locked="0"/>
    </xf>
    <xf numFmtId="0" fontId="23" fillId="3" borderId="60" xfId="0" applyFont="1" applyFill="1" applyBorder="1" applyAlignment="1">
      <alignment horizontal="center" vertical="center" wrapText="1"/>
    </xf>
    <xf numFmtId="0" fontId="23" fillId="3" borderId="62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top"/>
    </xf>
    <xf numFmtId="0" fontId="19" fillId="6" borderId="1" xfId="0" applyFont="1" applyFill="1" applyBorder="1" applyAlignment="1">
      <alignment horizontal="center" vertical="top"/>
    </xf>
    <xf numFmtId="0" fontId="4" fillId="0" borderId="6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 textRotation="255"/>
    </xf>
    <xf numFmtId="0" fontId="19" fillId="12" borderId="1" xfId="0" applyFont="1" applyFill="1" applyBorder="1" applyAlignment="1">
      <alignment horizontal="center" wrapText="1"/>
    </xf>
    <xf numFmtId="0" fontId="19" fillId="12" borderId="1" xfId="0" applyFont="1" applyFill="1" applyBorder="1" applyAlignment="1">
      <alignment horizontal="center"/>
    </xf>
    <xf numFmtId="0" fontId="19" fillId="12" borderId="60" xfId="0" applyFont="1" applyFill="1" applyBorder="1" applyAlignment="1">
      <alignment horizontal="center" vertical="top" wrapText="1"/>
    </xf>
    <xf numFmtId="0" fontId="19" fillId="12" borderId="56" xfId="0" applyFont="1" applyFill="1" applyBorder="1" applyAlignment="1">
      <alignment horizontal="center" vertical="top"/>
    </xf>
    <xf numFmtId="0" fontId="19" fillId="12" borderId="62" xfId="0" applyFont="1" applyFill="1" applyBorder="1" applyAlignment="1">
      <alignment horizontal="center" vertical="top"/>
    </xf>
    <xf numFmtId="0" fontId="19" fillId="1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3" fillId="7" borderId="60" xfId="0" applyFont="1" applyFill="1" applyBorder="1" applyAlignment="1">
      <alignment horizontal="center" vertical="center" wrapText="1"/>
    </xf>
    <xf numFmtId="0" fontId="23" fillId="7" borderId="62" xfId="0" applyFont="1" applyFill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4" fillId="7" borderId="60" xfId="0" applyFont="1" applyFill="1" applyBorder="1" applyAlignment="1">
      <alignment horizontal="center" vertical="center" wrapText="1"/>
    </xf>
    <xf numFmtId="0" fontId="4" fillId="7" borderId="62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4" fillId="7" borderId="6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14" borderId="16" xfId="0" applyFont="1" applyFill="1" applyBorder="1" applyAlignment="1">
      <alignment horizontal="center" vertical="center" wrapText="1"/>
    </xf>
    <xf numFmtId="0" fontId="19" fillId="14" borderId="38" xfId="0" applyFont="1" applyFill="1" applyBorder="1" applyAlignment="1">
      <alignment horizontal="center" vertical="center" wrapText="1"/>
    </xf>
    <xf numFmtId="0" fontId="19" fillId="14" borderId="17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19" fillId="12" borderId="1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/>
    </xf>
    <xf numFmtId="0" fontId="19" fillId="12" borderId="60" xfId="0" applyFont="1" applyFill="1" applyBorder="1" applyAlignment="1">
      <alignment horizontal="center" vertical="center" wrapText="1"/>
    </xf>
    <xf numFmtId="0" fontId="19" fillId="12" borderId="56" xfId="0" applyFont="1" applyFill="1" applyBorder="1" applyAlignment="1">
      <alignment horizontal="center" vertical="center"/>
    </xf>
    <xf numFmtId="0" fontId="19" fillId="12" borderId="62" xfId="0" applyFont="1" applyFill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0" fontId="21" fillId="14" borderId="0" xfId="0" applyFont="1" applyFill="1" applyAlignment="1">
      <alignment horizontal="center" wrapText="1"/>
    </xf>
    <xf numFmtId="0" fontId="21" fillId="14" borderId="36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19" fillId="14" borderId="60" xfId="0" applyFont="1" applyFill="1" applyBorder="1" applyAlignment="1">
      <alignment horizontal="center"/>
    </xf>
    <xf numFmtId="0" fontId="19" fillId="14" borderId="56" xfId="0" applyFont="1" applyFill="1" applyBorder="1" applyAlignment="1">
      <alignment horizontal="center"/>
    </xf>
    <xf numFmtId="0" fontId="19" fillId="14" borderId="62" xfId="0" applyFont="1" applyFill="1" applyBorder="1" applyAlignment="1">
      <alignment horizontal="center"/>
    </xf>
    <xf numFmtId="0" fontId="31" fillId="0" borderId="11" xfId="0" applyFont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5" borderId="59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left" vertical="center"/>
    </xf>
    <xf numFmtId="0" fontId="7" fillId="6" borderId="37" xfId="0" applyFont="1" applyFill="1" applyBorder="1" applyAlignment="1">
      <alignment horizontal="left" vertical="center"/>
    </xf>
    <xf numFmtId="0" fontId="7" fillId="6" borderId="63" xfId="0" applyFont="1" applyFill="1" applyBorder="1" applyAlignment="1">
      <alignment horizontal="left" vertical="center"/>
    </xf>
    <xf numFmtId="0" fontId="8" fillId="6" borderId="16" xfId="0" applyFont="1" applyFill="1" applyBorder="1" applyAlignment="1">
      <alignment horizontal="left" vertical="center" wrapText="1"/>
    </xf>
    <xf numFmtId="0" fontId="8" fillId="6" borderId="38" xfId="0" applyFont="1" applyFill="1" applyBorder="1" applyAlignment="1">
      <alignment horizontal="left" vertical="center" wrapText="1"/>
    </xf>
    <xf numFmtId="0" fontId="8" fillId="6" borderId="64" xfId="0" applyFont="1" applyFill="1" applyBorder="1" applyAlignment="1">
      <alignment horizontal="left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31" fillId="0" borderId="65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6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30" fillId="0" borderId="9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27" fillId="0" borderId="65" xfId="0" applyFont="1" applyBorder="1" applyAlignment="1">
      <alignment horizontal="center" vertical="top" wrapText="1"/>
    </xf>
    <xf numFmtId="0" fontId="27" fillId="0" borderId="66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15" borderId="8" xfId="0" applyFont="1" applyFill="1" applyBorder="1" applyAlignment="1">
      <alignment horizontal="center" vertical="center"/>
    </xf>
    <xf numFmtId="0" fontId="7" fillId="15" borderId="61" xfId="0" applyFont="1" applyFill="1" applyBorder="1" applyAlignment="1">
      <alignment horizontal="center" vertical="center"/>
    </xf>
    <xf numFmtId="0" fontId="7" fillId="15" borderId="7" xfId="0" applyFont="1" applyFill="1" applyBorder="1" applyAlignment="1">
      <alignment horizontal="center" vertical="center"/>
    </xf>
    <xf numFmtId="0" fontId="7" fillId="15" borderId="9" xfId="0" applyFont="1" applyFill="1" applyBorder="1" applyAlignment="1">
      <alignment horizontal="center" vertical="center"/>
    </xf>
    <xf numFmtId="0" fontId="7" fillId="6" borderId="60" xfId="0" applyFont="1" applyFill="1" applyBorder="1" applyAlignment="1">
      <alignment horizontal="center" vertical="center"/>
    </xf>
    <xf numFmtId="0" fontId="7" fillId="6" borderId="56" xfId="0" applyFont="1" applyFill="1" applyBorder="1" applyAlignment="1">
      <alignment horizontal="center" vertical="center"/>
    </xf>
    <xf numFmtId="0" fontId="7" fillId="6" borderId="62" xfId="0" applyFont="1" applyFill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7" fillId="15" borderId="37" xfId="0" applyFont="1" applyFill="1" applyBorder="1" applyAlignment="1">
      <alignment horizontal="center" vertical="center"/>
    </xf>
    <xf numFmtId="0" fontId="7" fillId="15" borderId="38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5" fillId="5" borderId="7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9" fillId="14" borderId="1" xfId="0" applyFont="1" applyFill="1" applyBorder="1" applyAlignment="1">
      <alignment horizontal="center" wrapText="1"/>
    </xf>
    <xf numFmtId="0" fontId="10" fillId="14" borderId="1" xfId="0" applyFont="1" applyFill="1" applyBorder="1" applyAlignment="1">
      <alignment horizontal="center" vertical="center"/>
    </xf>
    <xf numFmtId="0" fontId="20" fillId="14" borderId="60" xfId="0" applyFont="1" applyFill="1" applyBorder="1" applyAlignment="1">
      <alignment horizontal="center"/>
    </xf>
    <xf numFmtId="0" fontId="20" fillId="14" borderId="62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60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6" borderId="60" xfId="0" applyFont="1" applyFill="1" applyBorder="1" applyAlignment="1">
      <alignment horizontal="left" vertical="center" wrapText="1"/>
    </xf>
    <xf numFmtId="0" fontId="7" fillId="6" borderId="56" xfId="0" applyFont="1" applyFill="1" applyBorder="1" applyAlignment="1">
      <alignment horizontal="left" vertical="center" wrapText="1"/>
    </xf>
    <xf numFmtId="0" fontId="0" fillId="0" borderId="37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top"/>
    </xf>
    <xf numFmtId="0" fontId="0" fillId="7" borderId="33" xfId="0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9" borderId="31" xfId="0" applyFill="1" applyBorder="1" applyAlignment="1">
      <alignment horizontal="center" vertical="center" wrapText="1"/>
    </xf>
    <xf numFmtId="0" fontId="0" fillId="9" borderId="31" xfId="0" applyFill="1" applyBorder="1" applyAlignment="1">
      <alignment horizontal="center" vertical="center"/>
    </xf>
    <xf numFmtId="0" fontId="0" fillId="10" borderId="51" xfId="0" applyFill="1" applyBorder="1" applyAlignment="1">
      <alignment horizontal="center" vertical="center" wrapText="1"/>
    </xf>
    <xf numFmtId="0" fontId="0" fillId="10" borderId="52" xfId="0" applyFill="1" applyBorder="1" applyAlignment="1">
      <alignment horizontal="center" vertical="center" wrapText="1"/>
    </xf>
    <xf numFmtId="0" fontId="0" fillId="10" borderId="31" xfId="0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0" fillId="8" borderId="31" xfId="0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/>
    </xf>
    <xf numFmtId="0" fontId="0" fillId="9" borderId="51" xfId="0" applyFill="1" applyBorder="1" applyAlignment="1">
      <alignment horizontal="center" vertical="center" wrapText="1"/>
    </xf>
    <xf numFmtId="0" fontId="0" fillId="9" borderId="52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8" borderId="33" xfId="0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8" xfId="0" applyFont="1" applyFill="1" applyBorder="1" applyAlignment="1">
      <alignment horizontal="left" vertical="center" wrapText="1"/>
    </xf>
    <xf numFmtId="0" fontId="2" fillId="6" borderId="49" xfId="0" applyFont="1" applyFill="1" applyBorder="1" applyAlignment="1">
      <alignment horizontal="left" vertical="center" wrapText="1"/>
    </xf>
    <xf numFmtId="0" fontId="2" fillId="6" borderId="50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10" fillId="0" borderId="39" xfId="0" applyFont="1" applyBorder="1" applyAlignment="1">
      <alignment vertical="center" textRotation="90"/>
    </xf>
    <xf numFmtId="0" fontId="0" fillId="9" borderId="33" xfId="0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10" borderId="31" xfId="0" applyFill="1" applyBorder="1" applyAlignment="1">
      <alignment horizontal="center" vertical="center"/>
    </xf>
    <xf numFmtId="0" fontId="2" fillId="6" borderId="48" xfId="0" applyFont="1" applyFill="1" applyBorder="1" applyAlignment="1">
      <alignment horizontal="center" vertical="center"/>
    </xf>
    <xf numFmtId="0" fontId="2" fillId="6" borderId="49" xfId="0" applyFont="1" applyFill="1" applyBorder="1" applyAlignment="1">
      <alignment horizontal="center" vertical="center"/>
    </xf>
    <xf numFmtId="0" fontId="2" fillId="6" borderId="50" xfId="0" applyFont="1" applyFill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15" fillId="0" borderId="18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0" fontId="14" fillId="13" borderId="6" xfId="0" applyFont="1" applyFill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center" vertical="center" wrapText="1"/>
    </xf>
    <xf numFmtId="0" fontId="27" fillId="0" borderId="70" xfId="0" applyFont="1" applyBorder="1" applyAlignment="1">
      <alignment horizontal="center" vertical="top" wrapText="1"/>
    </xf>
    <xf numFmtId="0" fontId="27" fillId="0" borderId="54" xfId="0" applyFont="1" applyBorder="1" applyAlignment="1">
      <alignment horizontal="center" vertical="top" wrapText="1"/>
    </xf>
    <xf numFmtId="0" fontId="27" fillId="0" borderId="71" xfId="0" applyFont="1" applyBorder="1" applyAlignment="1">
      <alignment horizontal="center" vertical="top" wrapText="1"/>
    </xf>
    <xf numFmtId="0" fontId="27" fillId="0" borderId="53" xfId="0" applyFont="1" applyBorder="1" applyAlignment="1">
      <alignment horizontal="center" vertical="top" wrapText="1"/>
    </xf>
    <xf numFmtId="0" fontId="4" fillId="13" borderId="8" xfId="0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13" borderId="65" xfId="0" applyFont="1" applyFill="1" applyBorder="1" applyAlignment="1">
      <alignment horizontal="center" vertical="center"/>
    </xf>
    <xf numFmtId="0" fontId="5" fillId="13" borderId="66" xfId="0" applyFont="1" applyFill="1" applyBorder="1" applyAlignment="1">
      <alignment horizontal="center" vertical="center"/>
    </xf>
    <xf numFmtId="0" fontId="27" fillId="0" borderId="28" xfId="0" applyFont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7" fillId="0" borderId="11" xfId="0" applyFont="1" applyFill="1" applyBorder="1" applyAlignment="1">
      <alignment horizontal="center" vertical="top" wrapText="1"/>
    </xf>
    <xf numFmtId="0" fontId="27" fillId="0" borderId="28" xfId="0" applyFont="1" applyFill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top" wrapText="1"/>
    </xf>
    <xf numFmtId="0" fontId="4" fillId="0" borderId="47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7" fillId="6" borderId="1" xfId="0" applyFont="1" applyFill="1" applyBorder="1" applyAlignment="1">
      <alignment horizontal="left" vertical="center"/>
    </xf>
    <xf numFmtId="0" fontId="5" fillId="13" borderId="2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13" borderId="13" xfId="0" applyFont="1" applyFill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28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27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FF9B57"/>
      <color rgb="FFFF8837"/>
      <color rgb="FFFFA3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733425</xdr:colOff>
      <xdr:row>0</xdr:row>
      <xdr:rowOff>38100</xdr:rowOff>
    </xdr:from>
    <xdr:to>
      <xdr:col>5</xdr:col>
      <xdr:colOff>1257300</xdr:colOff>
      <xdr:row>3</xdr:row>
      <xdr:rowOff>123825</xdr:rowOff>
    </xdr:to>
    <xdr:pic>
      <xdr:nvPicPr>
        <xdr:cNvPr id="2150" name="1 Imagen" descr="logocapitalmusical">
          <a:extLst>
            <a:ext uri="{FF2B5EF4-FFF2-40B4-BE49-F238E27FC236}">
              <a16:creationId xmlns:a16="http://schemas.microsoft.com/office/drawing/2014/main" xmlns="" id="{00000000-0008-0000-00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3810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143865</xdr:colOff>
      <xdr:row>0</xdr:row>
      <xdr:rowOff>61851</xdr:rowOff>
    </xdr:from>
    <xdr:to>
      <xdr:col>5</xdr:col>
      <xdr:colOff>806219</xdr:colOff>
      <xdr:row>3</xdr:row>
      <xdr:rowOff>185675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1949" y="61851"/>
          <a:ext cx="662354" cy="791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3</xdr:row>
      <xdr:rowOff>104776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3</xdr:row>
      <xdr:rowOff>104776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3</xdr:row>
      <xdr:rowOff>104776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4</xdr:row>
      <xdr:rowOff>161926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4</xdr:row>
      <xdr:rowOff>161926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1133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4</xdr:row>
      <xdr:rowOff>161926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1133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490435</xdr:colOff>
      <xdr:row>0</xdr:row>
      <xdr:rowOff>168613</xdr:rowOff>
    </xdr:from>
    <xdr:to>
      <xdr:col>9</xdr:col>
      <xdr:colOff>1180998</xdr:colOff>
      <xdr:row>3</xdr:row>
      <xdr:rowOff>140038</xdr:rowOff>
    </xdr:to>
    <xdr:pic>
      <xdr:nvPicPr>
        <xdr:cNvPr id="3203" name="1 Imagen" descr="logocapitalmusical">
          <a:extLst>
            <a:ext uri="{FF2B5EF4-FFF2-40B4-BE49-F238E27FC236}">
              <a16:creationId xmlns:a16="http://schemas.microsoft.com/office/drawing/2014/main" xmlns="" id="{00000000-0008-0000-0E00-00008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1419" y="168613"/>
          <a:ext cx="690563" cy="832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490435</xdr:colOff>
      <xdr:row>0</xdr:row>
      <xdr:rowOff>168613</xdr:rowOff>
    </xdr:from>
    <xdr:to>
      <xdr:col>9</xdr:col>
      <xdr:colOff>1180998</xdr:colOff>
      <xdr:row>3</xdr:row>
      <xdr:rowOff>140038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6110" y="168613"/>
          <a:ext cx="69056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395187</xdr:colOff>
      <xdr:row>0</xdr:row>
      <xdr:rowOff>87549</xdr:rowOff>
    </xdr:from>
    <xdr:to>
      <xdr:col>7</xdr:col>
      <xdr:colOff>1085750</xdr:colOff>
      <xdr:row>3</xdr:row>
      <xdr:rowOff>58974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0240" y="87549"/>
          <a:ext cx="690563" cy="832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253999</xdr:colOff>
      <xdr:row>0</xdr:row>
      <xdr:rowOff>41586</xdr:rowOff>
    </xdr:from>
    <xdr:to>
      <xdr:col>12</xdr:col>
      <xdr:colOff>765109</xdr:colOff>
      <xdr:row>3</xdr:row>
      <xdr:rowOff>127311</xdr:rowOff>
    </xdr:to>
    <xdr:pic>
      <xdr:nvPicPr>
        <xdr:cNvPr id="1134" name="1 Imagen" descr="logocapitalmusical">
          <a:extLst>
            <a:ext uri="{FF2B5EF4-FFF2-40B4-BE49-F238E27FC236}">
              <a16:creationId xmlns:a16="http://schemas.microsoft.com/office/drawing/2014/main" xmlns="" id="{00000000-0008-0000-10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7999" y="41586"/>
          <a:ext cx="511110" cy="68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85725</xdr:rowOff>
    </xdr:from>
    <xdr:to>
      <xdr:col>4</xdr:col>
      <xdr:colOff>1066800</xdr:colOff>
      <xdr:row>3</xdr:row>
      <xdr:rowOff>152400</xdr:rowOff>
    </xdr:to>
    <xdr:pic>
      <xdr:nvPicPr>
        <xdr:cNvPr id="4191" name="1 Imagen" descr="logocapitalmusical">
          <a:extLst>
            <a:ext uri="{FF2B5EF4-FFF2-40B4-BE49-F238E27FC236}">
              <a16:creationId xmlns:a16="http://schemas.microsoft.com/office/drawing/2014/main" xmlns="" id="{00000000-0008-0000-0100-00005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85725"/>
          <a:ext cx="685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420687</xdr:colOff>
      <xdr:row>0</xdr:row>
      <xdr:rowOff>0</xdr:rowOff>
    </xdr:from>
    <xdr:to>
      <xdr:col>6</xdr:col>
      <xdr:colOff>1106487</xdr:colOff>
      <xdr:row>3</xdr:row>
      <xdr:rowOff>142875</xdr:rowOff>
    </xdr:to>
    <xdr:pic>
      <xdr:nvPicPr>
        <xdr:cNvPr id="5217" name="1 Imagen" descr="logocapitalmusical">
          <a:extLst>
            <a:ext uri="{FF2B5EF4-FFF2-40B4-BE49-F238E27FC236}">
              <a16:creationId xmlns:a16="http://schemas.microsoft.com/office/drawing/2014/main" xmlns="" id="{00000000-0008-0000-0200-00006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062" y="0"/>
          <a:ext cx="685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173181</xdr:colOff>
      <xdr:row>0</xdr:row>
      <xdr:rowOff>43296</xdr:rowOff>
    </xdr:from>
    <xdr:to>
      <xdr:col>18</xdr:col>
      <xdr:colOff>151959</xdr:colOff>
      <xdr:row>3</xdr:row>
      <xdr:rowOff>130221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49" y="43296"/>
          <a:ext cx="524301" cy="658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260395</xdr:colOff>
      <xdr:row>0</xdr:row>
      <xdr:rowOff>67862</xdr:rowOff>
    </xdr:from>
    <xdr:to>
      <xdr:col>9</xdr:col>
      <xdr:colOff>784270</xdr:colOff>
      <xdr:row>3</xdr:row>
      <xdr:rowOff>153587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4959" y="67862"/>
          <a:ext cx="523875" cy="65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39687</xdr:colOff>
      <xdr:row>0</xdr:row>
      <xdr:rowOff>63500</xdr:rowOff>
    </xdr:from>
    <xdr:to>
      <xdr:col>9</xdr:col>
      <xdr:colOff>650875</xdr:colOff>
      <xdr:row>3</xdr:row>
      <xdr:rowOff>34132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4500" y="63500"/>
          <a:ext cx="611188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158749</xdr:rowOff>
    </xdr:from>
    <xdr:to>
      <xdr:col>5</xdr:col>
      <xdr:colOff>611188</xdr:colOff>
      <xdr:row>3</xdr:row>
      <xdr:rowOff>136524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3250" y="158749"/>
          <a:ext cx="611188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381000</xdr:colOff>
      <xdr:row>0</xdr:row>
      <xdr:rowOff>85725</xdr:rowOff>
    </xdr:from>
    <xdr:to>
      <xdr:col>19</xdr:col>
      <xdr:colOff>1066800</xdr:colOff>
      <xdr:row>3</xdr:row>
      <xdr:rowOff>57150</xdr:rowOff>
    </xdr:to>
    <xdr:pic>
      <xdr:nvPicPr>
        <xdr:cNvPr id="6236" name="1 Imagen" descr="logocapitalmusical">
          <a:extLst>
            <a:ext uri="{FF2B5EF4-FFF2-40B4-BE49-F238E27FC236}">
              <a16:creationId xmlns:a16="http://schemas.microsoft.com/office/drawing/2014/main" xmlns="" id="{00000000-0008-0000-0700-00005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85725"/>
          <a:ext cx="685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857250</xdr:colOff>
      <xdr:row>0</xdr:row>
      <xdr:rowOff>66676</xdr:rowOff>
    </xdr:from>
    <xdr:to>
      <xdr:col>7</xdr:col>
      <xdr:colOff>352425</xdr:colOff>
      <xdr:row>3</xdr:row>
      <xdr:rowOff>133350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66676"/>
          <a:ext cx="685800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4"/>
  <sheetViews>
    <sheetView topLeftCell="C18" zoomScale="150" zoomScaleNormal="150" workbookViewId="0">
      <selection activeCell="F13" sqref="F13"/>
    </sheetView>
  </sheetViews>
  <sheetFormatPr baseColWidth="10" defaultColWidth="11.44140625" defaultRowHeight="13.8" x14ac:dyDescent="0.25"/>
  <cols>
    <col min="1" max="1" width="27.5546875" style="1" customWidth="1"/>
    <col min="2" max="2" width="26.88671875" style="1" customWidth="1"/>
    <col min="3" max="3" width="28.44140625" style="1" customWidth="1"/>
    <col min="4" max="4" width="29.88671875" style="1" customWidth="1"/>
    <col min="5" max="5" width="33.6640625" style="1" customWidth="1"/>
    <col min="6" max="6" width="28.33203125" style="1" customWidth="1"/>
    <col min="7" max="16384" width="11.44140625" style="1"/>
  </cols>
  <sheetData>
    <row r="1" spans="1:10" ht="15" customHeight="1" x14ac:dyDescent="0.25">
      <c r="A1" s="287"/>
      <c r="B1" s="297" t="s">
        <v>0</v>
      </c>
      <c r="C1" s="297"/>
      <c r="D1" s="297"/>
      <c r="E1" s="59" t="s">
        <v>1</v>
      </c>
      <c r="F1" s="284"/>
      <c r="G1" s="2"/>
      <c r="J1" s="283"/>
    </row>
    <row r="2" spans="1:10" ht="15" customHeight="1" x14ac:dyDescent="0.25">
      <c r="A2" s="288"/>
      <c r="B2" s="298"/>
      <c r="C2" s="298"/>
      <c r="D2" s="298"/>
      <c r="E2" s="58" t="s">
        <v>2</v>
      </c>
      <c r="F2" s="285"/>
      <c r="G2" s="2"/>
      <c r="J2" s="283"/>
    </row>
    <row r="3" spans="1:10" ht="15" customHeight="1" x14ac:dyDescent="0.25">
      <c r="A3" s="288"/>
      <c r="B3" s="298" t="s">
        <v>3</v>
      </c>
      <c r="C3" s="298"/>
      <c r="D3" s="298"/>
      <c r="E3" s="58" t="s">
        <v>4</v>
      </c>
      <c r="F3" s="285"/>
      <c r="G3" s="2"/>
      <c r="J3" s="283"/>
    </row>
    <row r="4" spans="1:10" ht="15.75" customHeight="1" thickBot="1" x14ac:dyDescent="0.3">
      <c r="A4" s="289"/>
      <c r="B4" s="299"/>
      <c r="C4" s="299"/>
      <c r="D4" s="299"/>
      <c r="E4" s="60" t="s">
        <v>5</v>
      </c>
      <c r="F4" s="286"/>
      <c r="G4" s="2"/>
      <c r="J4" s="283"/>
    </row>
    <row r="5" spans="1:10" ht="15" thickBot="1" x14ac:dyDescent="0.25"/>
    <row r="6" spans="1:10" ht="15.75" x14ac:dyDescent="0.2">
      <c r="A6" s="294" t="s">
        <v>6</v>
      </c>
      <c r="B6" s="295"/>
      <c r="C6" s="295"/>
      <c r="D6" s="295"/>
      <c r="E6" s="295"/>
      <c r="F6" s="296"/>
    </row>
    <row r="7" spans="1:10" ht="27" customHeight="1" x14ac:dyDescent="0.2">
      <c r="A7" s="22" t="s">
        <v>7</v>
      </c>
      <c r="B7" s="290" t="s">
        <v>327</v>
      </c>
      <c r="C7" s="290"/>
      <c r="D7" s="290"/>
      <c r="E7" s="290"/>
      <c r="F7" s="291"/>
    </row>
    <row r="8" spans="1:10" ht="71.25" customHeight="1" x14ac:dyDescent="0.25">
      <c r="A8" s="21" t="s">
        <v>9</v>
      </c>
      <c r="B8" s="292" t="s">
        <v>328</v>
      </c>
      <c r="C8" s="292"/>
      <c r="D8" s="292"/>
      <c r="E8" s="292"/>
      <c r="F8" s="293"/>
    </row>
    <row r="9" spans="1:10" ht="22.5" customHeight="1" x14ac:dyDescent="0.2">
      <c r="A9" s="50" t="s">
        <v>11</v>
      </c>
      <c r="B9" s="29" t="s">
        <v>12</v>
      </c>
      <c r="C9" s="29" t="s">
        <v>13</v>
      </c>
      <c r="D9" s="29" t="s">
        <v>12</v>
      </c>
      <c r="E9" s="29" t="s">
        <v>14</v>
      </c>
      <c r="F9" s="30" t="s">
        <v>12</v>
      </c>
    </row>
    <row r="10" spans="1:10" ht="67.5" customHeight="1" x14ac:dyDescent="0.25">
      <c r="A10" s="282" t="s">
        <v>329</v>
      </c>
      <c r="B10" s="300" t="s">
        <v>15</v>
      </c>
      <c r="C10" s="58" t="s">
        <v>16</v>
      </c>
      <c r="D10" s="147" t="s">
        <v>332</v>
      </c>
      <c r="E10" s="58" t="s">
        <v>17</v>
      </c>
      <c r="F10" s="189" t="s">
        <v>338</v>
      </c>
    </row>
    <row r="11" spans="1:10" ht="67.5" customHeight="1" x14ac:dyDescent="0.25">
      <c r="A11" s="282"/>
      <c r="B11" s="301"/>
      <c r="C11" s="58"/>
      <c r="D11" s="189" t="s">
        <v>345</v>
      </c>
      <c r="E11" s="58"/>
      <c r="F11" s="189"/>
    </row>
    <row r="12" spans="1:10" ht="75" customHeight="1" x14ac:dyDescent="0.25">
      <c r="A12" s="282"/>
      <c r="B12" s="302"/>
      <c r="C12" s="58"/>
      <c r="D12" s="189" t="s">
        <v>346</v>
      </c>
      <c r="E12" s="58" t="s">
        <v>339</v>
      </c>
      <c r="F12" s="147" t="s">
        <v>343</v>
      </c>
    </row>
    <row r="13" spans="1:10" ht="75" customHeight="1" x14ac:dyDescent="0.25">
      <c r="A13" s="158" t="s">
        <v>330</v>
      </c>
      <c r="B13" s="148" t="s">
        <v>331</v>
      </c>
      <c r="C13" s="58" t="s">
        <v>333</v>
      </c>
      <c r="D13" s="171" t="s">
        <v>23</v>
      </c>
      <c r="E13" s="58"/>
      <c r="F13" s="159" t="s">
        <v>341</v>
      </c>
    </row>
    <row r="14" spans="1:10" ht="135" customHeight="1" x14ac:dyDescent="0.25">
      <c r="A14" s="58"/>
      <c r="B14" s="147"/>
      <c r="C14" s="58"/>
      <c r="D14" s="147" t="s">
        <v>334</v>
      </c>
      <c r="E14" s="58"/>
      <c r="F14" s="147" t="s">
        <v>340</v>
      </c>
    </row>
    <row r="15" spans="1:10" ht="56.25" customHeight="1" x14ac:dyDescent="0.25">
      <c r="A15" s="58" t="s">
        <v>18</v>
      </c>
      <c r="B15" s="149" t="s">
        <v>19</v>
      </c>
      <c r="C15" s="58" t="s">
        <v>20</v>
      </c>
      <c r="D15" s="171" t="s">
        <v>335</v>
      </c>
      <c r="E15" s="58"/>
      <c r="F15" s="58"/>
    </row>
    <row r="16" spans="1:10" ht="84" customHeight="1" x14ac:dyDescent="0.25">
      <c r="A16" s="282" t="s">
        <v>21</v>
      </c>
      <c r="B16" s="149" t="s">
        <v>22</v>
      </c>
      <c r="C16" s="58"/>
      <c r="D16" s="190" t="s">
        <v>26</v>
      </c>
      <c r="E16" s="58" t="s">
        <v>342</v>
      </c>
      <c r="F16" s="58" t="s">
        <v>24</v>
      </c>
    </row>
    <row r="17" spans="1:6" ht="80.25" customHeight="1" x14ac:dyDescent="0.25">
      <c r="A17" s="282"/>
      <c r="B17" s="149" t="s">
        <v>25</v>
      </c>
      <c r="C17" s="58"/>
      <c r="D17" s="172" t="s">
        <v>336</v>
      </c>
      <c r="E17" s="58"/>
      <c r="F17" s="58"/>
    </row>
    <row r="18" spans="1:6" ht="83.25" customHeight="1" x14ac:dyDescent="0.25">
      <c r="A18" s="151"/>
      <c r="B18" s="151"/>
      <c r="C18" s="58" t="s">
        <v>27</v>
      </c>
      <c r="D18" s="173" t="s">
        <v>337</v>
      </c>
      <c r="E18" s="150"/>
      <c r="F18" s="150"/>
    </row>
    <row r="19" spans="1:6" ht="63.75" customHeight="1" x14ac:dyDescent="0.25">
      <c r="A19" s="150"/>
      <c r="B19" s="152"/>
      <c r="C19" s="58" t="s">
        <v>28</v>
      </c>
      <c r="D19" s="173" t="s">
        <v>29</v>
      </c>
      <c r="E19" s="150"/>
      <c r="F19" s="150"/>
    </row>
    <row r="20" spans="1:6" ht="52.5" customHeight="1" x14ac:dyDescent="0.2">
      <c r="C20" s="58"/>
      <c r="D20" s="171"/>
    </row>
    <row r="21" spans="1:6" ht="14.25" x14ac:dyDescent="0.2">
      <c r="C21" s="58"/>
    </row>
    <row r="24" spans="1:6" ht="14.25" x14ac:dyDescent="0.2">
      <c r="D24" s="174"/>
    </row>
  </sheetData>
  <mergeCells count="11">
    <mergeCell ref="A10:A12"/>
    <mergeCell ref="A16:A17"/>
    <mergeCell ref="J1:J4"/>
    <mergeCell ref="F1:F4"/>
    <mergeCell ref="A1:A4"/>
    <mergeCell ref="B7:F7"/>
    <mergeCell ref="B8:F8"/>
    <mergeCell ref="A6:F6"/>
    <mergeCell ref="B1:D2"/>
    <mergeCell ref="B3:D4"/>
    <mergeCell ref="B10:B1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22"/>
  <sheetViews>
    <sheetView topLeftCell="B13" zoomScale="110" zoomScaleNormal="110" workbookViewId="0">
      <selection activeCell="G20" sqref="G20"/>
    </sheetView>
  </sheetViews>
  <sheetFormatPr baseColWidth="10" defaultColWidth="11.44140625" defaultRowHeight="14.4" x14ac:dyDescent="0.3"/>
  <cols>
    <col min="1" max="1" width="34" customWidth="1"/>
    <col min="2" max="2" width="91" customWidth="1"/>
    <col min="3" max="3" width="16.5546875" customWidth="1"/>
    <col min="4" max="4" width="10.33203125" customWidth="1"/>
    <col min="5" max="5" width="8.33203125" customWidth="1"/>
    <col min="6" max="6" width="15" customWidth="1"/>
  </cols>
  <sheetData>
    <row r="1" spans="1:6" ht="22.5" customHeight="1" x14ac:dyDescent="0.3">
      <c r="A1" s="529"/>
      <c r="B1" s="297" t="s">
        <v>0</v>
      </c>
      <c r="C1" s="538" t="s">
        <v>142</v>
      </c>
      <c r="D1" s="538"/>
      <c r="E1" s="538"/>
      <c r="F1" s="541"/>
    </row>
    <row r="2" spans="1:6" ht="15.75" customHeight="1" x14ac:dyDescent="0.3">
      <c r="A2" s="530"/>
      <c r="B2" s="298"/>
      <c r="C2" s="539" t="s">
        <v>2</v>
      </c>
      <c r="D2" s="539"/>
      <c r="E2" s="539"/>
      <c r="F2" s="542"/>
    </row>
    <row r="3" spans="1:6" ht="15" customHeight="1" x14ac:dyDescent="0.3">
      <c r="A3" s="530"/>
      <c r="B3" s="298" t="s">
        <v>151</v>
      </c>
      <c r="C3" s="539" t="s">
        <v>144</v>
      </c>
      <c r="D3" s="539"/>
      <c r="E3" s="539"/>
      <c r="F3" s="542"/>
    </row>
    <row r="4" spans="1:6" ht="15.75" customHeight="1" thickBot="1" x14ac:dyDescent="0.35">
      <c r="A4" s="531"/>
      <c r="B4" s="299"/>
      <c r="C4" s="540" t="s">
        <v>5</v>
      </c>
      <c r="D4" s="540"/>
      <c r="E4" s="540"/>
      <c r="F4" s="543"/>
    </row>
    <row r="6" spans="1:6" ht="33" customHeight="1" x14ac:dyDescent="0.25">
      <c r="A6" s="107" t="s">
        <v>7</v>
      </c>
      <c r="B6" s="532" t="str">
        <f>CONTEXTO!B7</f>
        <v>GESTION CONTRACTUAL</v>
      </c>
      <c r="C6" s="533"/>
      <c r="D6" s="533"/>
      <c r="E6" s="533"/>
      <c r="F6" s="533"/>
    </row>
    <row r="7" spans="1:6" ht="33" customHeight="1" x14ac:dyDescent="0.25">
      <c r="A7" s="108" t="s">
        <v>9</v>
      </c>
      <c r="B7" s="532" t="str">
        <f>CONTEXTO!B8</f>
        <v>GESTIONAR LA ADQUISICIÓN DE LA TOTALIDAD DE LOS BIENES Y SERVICIOS REQUERIDOS PARA LA CONTINUA OPERACIÓN DE LOS PROCESOS DE LA ENTIDAD ACORDE A LA NORMATIVIDAD LEGAL VIGENTE.</v>
      </c>
      <c r="C7" s="533"/>
      <c r="D7" s="533"/>
      <c r="E7" s="533"/>
      <c r="F7" s="533"/>
    </row>
    <row r="8" spans="1:6" ht="15" x14ac:dyDescent="0.25">
      <c r="A8" s="534"/>
      <c r="B8" s="534"/>
      <c r="C8" s="534"/>
      <c r="D8" s="534"/>
      <c r="E8" s="534"/>
      <c r="F8" s="534"/>
    </row>
    <row r="9" spans="1:6" ht="34.5" customHeight="1" x14ac:dyDescent="0.3">
      <c r="A9" s="522" t="s">
        <v>152</v>
      </c>
      <c r="B9" s="522" t="s">
        <v>153</v>
      </c>
      <c r="C9" s="522"/>
      <c r="D9" s="521" t="s">
        <v>154</v>
      </c>
      <c r="E9" s="521"/>
      <c r="F9" s="521" t="s">
        <v>155</v>
      </c>
    </row>
    <row r="10" spans="1:6" ht="21" customHeight="1" x14ac:dyDescent="0.3">
      <c r="A10" s="522"/>
      <c r="B10" s="522"/>
      <c r="C10" s="522"/>
      <c r="D10" s="110" t="s">
        <v>156</v>
      </c>
      <c r="E10" s="110" t="s">
        <v>157</v>
      </c>
      <c r="F10" s="521"/>
    </row>
    <row r="11" spans="1:6" ht="26.25" customHeight="1" x14ac:dyDescent="0.3">
      <c r="A11" s="525" t="str">
        <f>+(PROBABILIDAD!A15)</f>
        <v>Posibilidad de recibir o solicitar cualquier dádiva o beneficio a nombre propio o de terceros con el fin de celebrar un contrato</v>
      </c>
      <c r="B11" s="520" t="s">
        <v>158</v>
      </c>
      <c r="C11" s="520"/>
      <c r="D11" s="166" t="s">
        <v>199</v>
      </c>
      <c r="E11" s="166"/>
      <c r="F11" s="535" t="str">
        <f>IF(D26="X","CATASTROFICO",IF(AND(D30&gt;0,D30&lt;=5),"MODERADO",IF(AND(D30&gt;=6,D30&lt;=11),"MAYOR",IF(AND(D30&gt;=12,D30&lt;=19),"CATASTROFICO"," "))))</f>
        <v>CATASTROFICO</v>
      </c>
    </row>
    <row r="12" spans="1:6" ht="26.25" customHeight="1" x14ac:dyDescent="0.3">
      <c r="A12" s="525"/>
      <c r="B12" s="520" t="s">
        <v>159</v>
      </c>
      <c r="C12" s="520"/>
      <c r="D12" s="166" t="s">
        <v>199</v>
      </c>
      <c r="E12" s="166"/>
      <c r="F12" s="536"/>
    </row>
    <row r="13" spans="1:6" ht="26.25" customHeight="1" x14ac:dyDescent="0.3">
      <c r="A13" s="525"/>
      <c r="B13" s="520" t="s">
        <v>160</v>
      </c>
      <c r="C13" s="520"/>
      <c r="D13" s="166" t="s">
        <v>199</v>
      </c>
      <c r="E13" s="166"/>
      <c r="F13" s="536"/>
    </row>
    <row r="14" spans="1:6" ht="26.25" customHeight="1" x14ac:dyDescent="0.3">
      <c r="A14" s="525"/>
      <c r="B14" s="520" t="s">
        <v>161</v>
      </c>
      <c r="C14" s="520"/>
      <c r="D14" s="166" t="s">
        <v>199</v>
      </c>
      <c r="E14" s="166"/>
      <c r="F14" s="536"/>
    </row>
    <row r="15" spans="1:6" ht="26.25" customHeight="1" x14ac:dyDescent="0.3">
      <c r="A15" s="525"/>
      <c r="B15" s="520" t="s">
        <v>162</v>
      </c>
      <c r="C15" s="520"/>
      <c r="D15" s="166" t="s">
        <v>199</v>
      </c>
      <c r="E15" s="166"/>
      <c r="F15" s="536"/>
    </row>
    <row r="16" spans="1:6" ht="26.25" customHeight="1" x14ac:dyDescent="0.3">
      <c r="A16" s="525"/>
      <c r="B16" s="520" t="s">
        <v>163</v>
      </c>
      <c r="C16" s="520"/>
      <c r="D16" s="166" t="s">
        <v>199</v>
      </c>
      <c r="E16" s="166"/>
      <c r="F16" s="536"/>
    </row>
    <row r="17" spans="1:6" ht="26.25" customHeight="1" x14ac:dyDescent="0.3">
      <c r="A17" s="525"/>
      <c r="B17" s="520" t="s">
        <v>164</v>
      </c>
      <c r="C17" s="520"/>
      <c r="D17" s="166" t="s">
        <v>199</v>
      </c>
      <c r="E17" s="166"/>
      <c r="F17" s="536"/>
    </row>
    <row r="18" spans="1:6" ht="33" customHeight="1" x14ac:dyDescent="0.3">
      <c r="A18" s="525"/>
      <c r="B18" s="520" t="s">
        <v>165</v>
      </c>
      <c r="C18" s="520"/>
      <c r="D18" s="166" t="s">
        <v>199</v>
      </c>
      <c r="E18" s="166"/>
      <c r="F18" s="536"/>
    </row>
    <row r="19" spans="1:6" ht="26.25" customHeight="1" x14ac:dyDescent="0.3">
      <c r="A19" s="525"/>
      <c r="B19" s="520" t="s">
        <v>166</v>
      </c>
      <c r="C19" s="520"/>
      <c r="D19" s="166" t="s">
        <v>199</v>
      </c>
      <c r="E19" s="166"/>
      <c r="F19" s="536"/>
    </row>
    <row r="20" spans="1:6" ht="26.25" customHeight="1" x14ac:dyDescent="0.3">
      <c r="A20" s="525"/>
      <c r="B20" s="520" t="s">
        <v>167</v>
      </c>
      <c r="C20" s="520"/>
      <c r="D20" s="166" t="s">
        <v>199</v>
      </c>
      <c r="E20" s="166"/>
      <c r="F20" s="536"/>
    </row>
    <row r="21" spans="1:6" ht="26.25" customHeight="1" x14ac:dyDescent="0.3">
      <c r="A21" s="525"/>
      <c r="B21" s="520" t="s">
        <v>168</v>
      </c>
      <c r="C21" s="520"/>
      <c r="D21" s="166" t="s">
        <v>199</v>
      </c>
      <c r="E21" s="166"/>
      <c r="F21" s="536"/>
    </row>
    <row r="22" spans="1:6" ht="26.25" customHeight="1" x14ac:dyDescent="0.3">
      <c r="A22" s="525"/>
      <c r="B22" s="520" t="s">
        <v>169</v>
      </c>
      <c r="C22" s="520"/>
      <c r="D22" s="166" t="s">
        <v>199</v>
      </c>
      <c r="E22" s="166"/>
      <c r="F22" s="536"/>
    </row>
    <row r="23" spans="1:6" ht="26.25" customHeight="1" x14ac:dyDescent="0.3">
      <c r="A23" s="525"/>
      <c r="B23" s="520" t="s">
        <v>170</v>
      </c>
      <c r="C23" s="520"/>
      <c r="D23" s="166" t="s">
        <v>199</v>
      </c>
      <c r="E23" s="166"/>
      <c r="F23" s="536"/>
    </row>
    <row r="24" spans="1:6" ht="26.25" customHeight="1" x14ac:dyDescent="0.3">
      <c r="A24" s="525"/>
      <c r="B24" s="520" t="s">
        <v>171</v>
      </c>
      <c r="C24" s="520"/>
      <c r="D24" s="166" t="s">
        <v>199</v>
      </c>
      <c r="E24" s="166"/>
      <c r="F24" s="536"/>
    </row>
    <row r="25" spans="1:6" ht="26.25" customHeight="1" x14ac:dyDescent="0.3">
      <c r="A25" s="525"/>
      <c r="B25" s="520" t="s">
        <v>172</v>
      </c>
      <c r="C25" s="520"/>
      <c r="D25" s="166"/>
      <c r="E25" s="166" t="s">
        <v>199</v>
      </c>
      <c r="F25" s="536"/>
    </row>
    <row r="26" spans="1:6" ht="26.25" customHeight="1" x14ac:dyDescent="0.3">
      <c r="A26" s="525"/>
      <c r="B26" s="520" t="s">
        <v>173</v>
      </c>
      <c r="C26" s="520"/>
      <c r="D26" s="166"/>
      <c r="E26" s="166" t="s">
        <v>199</v>
      </c>
      <c r="F26" s="536"/>
    </row>
    <row r="27" spans="1:6" ht="26.25" customHeight="1" x14ac:dyDescent="0.3">
      <c r="A27" s="525"/>
      <c r="B27" s="520" t="s">
        <v>174</v>
      </c>
      <c r="C27" s="520"/>
      <c r="D27" s="166"/>
      <c r="E27" s="166" t="s">
        <v>199</v>
      </c>
      <c r="F27" s="536"/>
    </row>
    <row r="28" spans="1:6" ht="26.25" customHeight="1" x14ac:dyDescent="0.3">
      <c r="A28" s="525"/>
      <c r="B28" s="520" t="s">
        <v>175</v>
      </c>
      <c r="C28" s="520"/>
      <c r="D28" s="166"/>
      <c r="E28" s="166" t="s">
        <v>199</v>
      </c>
      <c r="F28" s="536"/>
    </row>
    <row r="29" spans="1:6" ht="26.25" customHeight="1" x14ac:dyDescent="0.3">
      <c r="A29" s="525"/>
      <c r="B29" s="520" t="s">
        <v>176</v>
      </c>
      <c r="C29" s="520"/>
      <c r="D29" s="166"/>
      <c r="E29" s="166" t="s">
        <v>199</v>
      </c>
      <c r="F29" s="536"/>
    </row>
    <row r="30" spans="1:6" ht="15.6" x14ac:dyDescent="0.3">
      <c r="A30" s="525"/>
      <c r="B30" s="523" t="s">
        <v>77</v>
      </c>
      <c r="C30" s="524"/>
      <c r="D30" s="113">
        <f>+Hoja3!B54</f>
        <v>14</v>
      </c>
      <c r="E30" s="112"/>
      <c r="F30" s="537"/>
    </row>
    <row r="31" spans="1:6" ht="15.75" customHeight="1" x14ac:dyDescent="0.3">
      <c r="A31" s="526"/>
      <c r="B31" s="527"/>
      <c r="C31" s="527"/>
      <c r="D31" s="527"/>
      <c r="E31" s="527"/>
      <c r="F31" s="528"/>
    </row>
    <row r="32" spans="1:6" ht="34.5" customHeight="1" x14ac:dyDescent="0.3">
      <c r="A32" s="522" t="s">
        <v>152</v>
      </c>
      <c r="B32" s="522" t="s">
        <v>153</v>
      </c>
      <c r="C32" s="522"/>
      <c r="D32" s="521" t="s">
        <v>154</v>
      </c>
      <c r="E32" s="521"/>
      <c r="F32" s="521" t="s">
        <v>155</v>
      </c>
    </row>
    <row r="33" spans="1:6" ht="21" customHeight="1" x14ac:dyDescent="0.3">
      <c r="A33" s="522"/>
      <c r="B33" s="522"/>
      <c r="C33" s="522"/>
      <c r="D33" s="110" t="s">
        <v>156</v>
      </c>
      <c r="E33" s="110" t="s">
        <v>157</v>
      </c>
      <c r="F33" s="521"/>
    </row>
    <row r="34" spans="1:6" ht="26.25" customHeight="1" x14ac:dyDescent="0.3">
      <c r="A34" s="525" t="str">
        <f>PROBABILIDAD!A16</f>
        <v>Posibilidad de direccionar el proceso contractual y/o vinculación en favor de un tercero</v>
      </c>
      <c r="B34" s="520" t="s">
        <v>158</v>
      </c>
      <c r="C34" s="520"/>
      <c r="D34" s="166" t="s">
        <v>199</v>
      </c>
      <c r="E34" s="166"/>
      <c r="F34" s="363" t="str">
        <f>IF(D49="X","CATASTROFICO",IF(AND(D53&gt;0,D53&lt;=5),"MODERADO",IF(AND(D53&gt;=6,D53&lt;=11),"MAYOR",IF(AND(D53&gt;=12,D53&lt;=19),"CATASTROFICO"," "))))</f>
        <v>CATASTROFICO</v>
      </c>
    </row>
    <row r="35" spans="1:6" ht="26.25" customHeight="1" x14ac:dyDescent="0.3">
      <c r="A35" s="525"/>
      <c r="B35" s="520" t="s">
        <v>159</v>
      </c>
      <c r="C35" s="520"/>
      <c r="D35" s="166" t="s">
        <v>199</v>
      </c>
      <c r="E35" s="166"/>
      <c r="F35" s="363"/>
    </row>
    <row r="36" spans="1:6" ht="26.25" customHeight="1" x14ac:dyDescent="0.3">
      <c r="A36" s="525"/>
      <c r="B36" s="520" t="s">
        <v>160</v>
      </c>
      <c r="C36" s="520"/>
      <c r="D36" s="166" t="s">
        <v>199</v>
      </c>
      <c r="E36" s="166"/>
      <c r="F36" s="363"/>
    </row>
    <row r="37" spans="1:6" ht="26.25" customHeight="1" x14ac:dyDescent="0.3">
      <c r="A37" s="525"/>
      <c r="B37" s="520" t="s">
        <v>161</v>
      </c>
      <c r="C37" s="520"/>
      <c r="D37" s="166" t="s">
        <v>199</v>
      </c>
      <c r="E37" s="166"/>
      <c r="F37" s="363"/>
    </row>
    <row r="38" spans="1:6" ht="26.25" customHeight="1" x14ac:dyDescent="0.3">
      <c r="A38" s="525"/>
      <c r="B38" s="520" t="s">
        <v>162</v>
      </c>
      <c r="C38" s="520"/>
      <c r="D38" s="166" t="s">
        <v>199</v>
      </c>
      <c r="E38" s="166"/>
      <c r="F38" s="363"/>
    </row>
    <row r="39" spans="1:6" ht="26.25" customHeight="1" x14ac:dyDescent="0.3">
      <c r="A39" s="525"/>
      <c r="B39" s="520" t="s">
        <v>163</v>
      </c>
      <c r="C39" s="520"/>
      <c r="D39" s="166" t="s">
        <v>199</v>
      </c>
      <c r="E39" s="166"/>
      <c r="F39" s="363"/>
    </row>
    <row r="40" spans="1:6" ht="26.25" customHeight="1" x14ac:dyDescent="0.3">
      <c r="A40" s="525"/>
      <c r="B40" s="520" t="s">
        <v>164</v>
      </c>
      <c r="C40" s="520"/>
      <c r="D40" s="166" t="s">
        <v>199</v>
      </c>
      <c r="E40" s="166"/>
      <c r="F40" s="363"/>
    </row>
    <row r="41" spans="1:6" ht="33" customHeight="1" x14ac:dyDescent="0.3">
      <c r="A41" s="525"/>
      <c r="B41" s="520" t="s">
        <v>165</v>
      </c>
      <c r="C41" s="520"/>
      <c r="D41" s="166" t="s">
        <v>199</v>
      </c>
      <c r="E41" s="166"/>
      <c r="F41" s="363"/>
    </row>
    <row r="42" spans="1:6" ht="26.25" customHeight="1" x14ac:dyDescent="0.3">
      <c r="A42" s="525"/>
      <c r="B42" s="520" t="s">
        <v>166</v>
      </c>
      <c r="C42" s="520"/>
      <c r="D42" s="166"/>
      <c r="E42" s="166" t="s">
        <v>199</v>
      </c>
      <c r="F42" s="363"/>
    </row>
    <row r="43" spans="1:6" ht="26.25" customHeight="1" x14ac:dyDescent="0.3">
      <c r="A43" s="525"/>
      <c r="B43" s="520" t="s">
        <v>167</v>
      </c>
      <c r="C43" s="520"/>
      <c r="D43" s="166" t="s">
        <v>199</v>
      </c>
      <c r="E43" s="166"/>
      <c r="F43" s="363"/>
    </row>
    <row r="44" spans="1:6" ht="26.25" customHeight="1" x14ac:dyDescent="0.3">
      <c r="A44" s="525"/>
      <c r="B44" s="520" t="s">
        <v>168</v>
      </c>
      <c r="C44" s="520"/>
      <c r="D44" s="166" t="s">
        <v>199</v>
      </c>
      <c r="E44" s="166"/>
      <c r="F44" s="363"/>
    </row>
    <row r="45" spans="1:6" ht="26.25" customHeight="1" x14ac:dyDescent="0.3">
      <c r="A45" s="525"/>
      <c r="B45" s="520" t="s">
        <v>169</v>
      </c>
      <c r="C45" s="520"/>
      <c r="D45" s="177" t="s">
        <v>199</v>
      </c>
      <c r="E45" s="177"/>
      <c r="F45" s="363"/>
    </row>
    <row r="46" spans="1:6" ht="26.25" customHeight="1" x14ac:dyDescent="0.3">
      <c r="A46" s="525"/>
      <c r="B46" s="520" t="s">
        <v>170</v>
      </c>
      <c r="C46" s="520"/>
      <c r="D46" s="177" t="s">
        <v>199</v>
      </c>
      <c r="E46" s="177"/>
      <c r="F46" s="363"/>
    </row>
    <row r="47" spans="1:6" ht="26.25" customHeight="1" x14ac:dyDescent="0.3">
      <c r="A47" s="525"/>
      <c r="B47" s="520" t="s">
        <v>171</v>
      </c>
      <c r="C47" s="520"/>
      <c r="D47" s="177" t="s">
        <v>199</v>
      </c>
      <c r="E47" s="177"/>
      <c r="F47" s="363"/>
    </row>
    <row r="48" spans="1:6" ht="26.25" customHeight="1" x14ac:dyDescent="0.3">
      <c r="A48" s="525"/>
      <c r="B48" s="520" t="s">
        <v>172</v>
      </c>
      <c r="C48" s="520"/>
      <c r="D48" s="177"/>
      <c r="E48" s="177" t="s">
        <v>199</v>
      </c>
      <c r="F48" s="363"/>
    </row>
    <row r="49" spans="1:6" ht="26.25" customHeight="1" x14ac:dyDescent="0.3">
      <c r="A49" s="525"/>
      <c r="B49" s="520" t="s">
        <v>173</v>
      </c>
      <c r="C49" s="520"/>
      <c r="D49" s="177"/>
      <c r="E49" s="177" t="s">
        <v>199</v>
      </c>
      <c r="F49" s="363"/>
    </row>
    <row r="50" spans="1:6" ht="26.25" customHeight="1" x14ac:dyDescent="0.3">
      <c r="A50" s="525"/>
      <c r="B50" s="520" t="s">
        <v>174</v>
      </c>
      <c r="C50" s="520"/>
      <c r="D50" s="177"/>
      <c r="E50" s="177" t="s">
        <v>199</v>
      </c>
      <c r="F50" s="363"/>
    </row>
    <row r="51" spans="1:6" ht="26.25" customHeight="1" x14ac:dyDescent="0.3">
      <c r="A51" s="525"/>
      <c r="B51" s="520" t="s">
        <v>175</v>
      </c>
      <c r="C51" s="520"/>
      <c r="D51" s="177"/>
      <c r="E51" s="177" t="s">
        <v>199</v>
      </c>
      <c r="F51" s="363"/>
    </row>
    <row r="52" spans="1:6" ht="26.25" customHeight="1" x14ac:dyDescent="0.3">
      <c r="A52" s="525"/>
      <c r="B52" s="520" t="s">
        <v>176</v>
      </c>
      <c r="C52" s="520"/>
      <c r="D52" s="177"/>
      <c r="E52" s="177" t="s">
        <v>199</v>
      </c>
      <c r="F52" s="363"/>
    </row>
    <row r="53" spans="1:6" ht="15.6" x14ac:dyDescent="0.3">
      <c r="A53" s="525"/>
      <c r="B53" s="523" t="s">
        <v>77</v>
      </c>
      <c r="C53" s="524"/>
      <c r="D53" s="113">
        <f>+Hoja3!B77</f>
        <v>13</v>
      </c>
      <c r="E53" s="112"/>
      <c r="F53" s="363"/>
    </row>
    <row r="55" spans="1:6" ht="34.5" customHeight="1" x14ac:dyDescent="0.3">
      <c r="A55" s="522" t="s">
        <v>152</v>
      </c>
      <c r="B55" s="522" t="s">
        <v>153</v>
      </c>
      <c r="C55" s="522"/>
      <c r="D55" s="521" t="s">
        <v>154</v>
      </c>
      <c r="E55" s="521"/>
      <c r="F55" s="521" t="s">
        <v>155</v>
      </c>
    </row>
    <row r="56" spans="1:6" ht="21" customHeight="1" x14ac:dyDescent="0.3">
      <c r="A56" s="522"/>
      <c r="B56" s="522"/>
      <c r="C56" s="522"/>
      <c r="D56" s="110" t="s">
        <v>156</v>
      </c>
      <c r="E56" s="110" t="s">
        <v>157</v>
      </c>
      <c r="F56" s="521"/>
    </row>
    <row r="57" spans="1:6" ht="26.25" customHeight="1" x14ac:dyDescent="0.3">
      <c r="A57" s="519"/>
      <c r="B57" s="520" t="s">
        <v>158</v>
      </c>
      <c r="C57" s="520"/>
      <c r="D57" s="111"/>
      <c r="E57" s="111"/>
      <c r="F57" s="363" t="str">
        <f>IF(D72="X","CATASTROFICO",IF(AND(D76&gt;0,D76&lt;=5),"MODERADO",IF(AND(D76&gt;=6,D76&lt;=11),"MAYOR",IF(AND(D76&gt;=12,D76&lt;=19),"CATASTROFICO"," "))))</f>
        <v xml:space="preserve"> </v>
      </c>
    </row>
    <row r="58" spans="1:6" ht="26.25" customHeight="1" x14ac:dyDescent="0.3">
      <c r="A58" s="519"/>
      <c r="B58" s="520" t="s">
        <v>159</v>
      </c>
      <c r="C58" s="520"/>
      <c r="D58" s="111"/>
      <c r="E58" s="111"/>
      <c r="F58" s="363"/>
    </row>
    <row r="59" spans="1:6" ht="26.25" customHeight="1" x14ac:dyDescent="0.3">
      <c r="A59" s="519"/>
      <c r="B59" s="520" t="s">
        <v>160</v>
      </c>
      <c r="C59" s="520"/>
      <c r="D59" s="111"/>
      <c r="E59" s="111"/>
      <c r="F59" s="363"/>
    </row>
    <row r="60" spans="1:6" ht="26.25" customHeight="1" x14ac:dyDescent="0.3">
      <c r="A60" s="519"/>
      <c r="B60" s="520" t="s">
        <v>161</v>
      </c>
      <c r="C60" s="520"/>
      <c r="D60" s="111"/>
      <c r="E60" s="111"/>
      <c r="F60" s="363"/>
    </row>
    <row r="61" spans="1:6" ht="26.25" customHeight="1" x14ac:dyDescent="0.3">
      <c r="A61" s="519"/>
      <c r="B61" s="520" t="s">
        <v>162</v>
      </c>
      <c r="C61" s="520"/>
      <c r="D61" s="111"/>
      <c r="E61" s="111"/>
      <c r="F61" s="363"/>
    </row>
    <row r="62" spans="1:6" ht="26.25" customHeight="1" x14ac:dyDescent="0.3">
      <c r="A62" s="519"/>
      <c r="B62" s="520" t="s">
        <v>163</v>
      </c>
      <c r="C62" s="520"/>
      <c r="D62" s="111"/>
      <c r="E62" s="111"/>
      <c r="F62" s="363"/>
    </row>
    <row r="63" spans="1:6" ht="26.25" customHeight="1" x14ac:dyDescent="0.3">
      <c r="A63" s="519"/>
      <c r="B63" s="520" t="s">
        <v>164</v>
      </c>
      <c r="C63" s="520"/>
      <c r="D63" s="111"/>
      <c r="E63" s="111"/>
      <c r="F63" s="363"/>
    </row>
    <row r="64" spans="1:6" ht="26.25" customHeight="1" x14ac:dyDescent="0.3">
      <c r="A64" s="519"/>
      <c r="B64" s="520" t="s">
        <v>165</v>
      </c>
      <c r="C64" s="520"/>
      <c r="D64" s="111"/>
      <c r="E64" s="111"/>
      <c r="F64" s="363"/>
    </row>
    <row r="65" spans="1:6" ht="26.25" customHeight="1" x14ac:dyDescent="0.3">
      <c r="A65" s="519"/>
      <c r="B65" s="520" t="s">
        <v>166</v>
      </c>
      <c r="C65" s="520"/>
      <c r="D65" s="111"/>
      <c r="E65" s="111"/>
      <c r="F65" s="363"/>
    </row>
    <row r="66" spans="1:6" ht="26.25" customHeight="1" x14ac:dyDescent="0.3">
      <c r="A66" s="519"/>
      <c r="B66" s="520" t="s">
        <v>167</v>
      </c>
      <c r="C66" s="520"/>
      <c r="D66" s="111"/>
      <c r="E66" s="111"/>
      <c r="F66" s="363"/>
    </row>
    <row r="67" spans="1:6" ht="26.25" customHeight="1" x14ac:dyDescent="0.3">
      <c r="A67" s="519"/>
      <c r="B67" s="520" t="s">
        <v>168</v>
      </c>
      <c r="C67" s="520"/>
      <c r="D67" s="111"/>
      <c r="E67" s="111"/>
      <c r="F67" s="363"/>
    </row>
    <row r="68" spans="1:6" ht="26.25" customHeight="1" x14ac:dyDescent="0.3">
      <c r="A68" s="519"/>
      <c r="B68" s="520" t="s">
        <v>169</v>
      </c>
      <c r="C68" s="520"/>
      <c r="D68" s="111"/>
      <c r="E68" s="111"/>
      <c r="F68" s="363"/>
    </row>
    <row r="69" spans="1:6" ht="26.25" customHeight="1" x14ac:dyDescent="0.3">
      <c r="A69" s="519"/>
      <c r="B69" s="520" t="s">
        <v>170</v>
      </c>
      <c r="C69" s="520"/>
      <c r="D69" s="111"/>
      <c r="E69" s="111"/>
      <c r="F69" s="363"/>
    </row>
    <row r="70" spans="1:6" ht="26.25" customHeight="1" x14ac:dyDescent="0.3">
      <c r="A70" s="519"/>
      <c r="B70" s="520" t="s">
        <v>171</v>
      </c>
      <c r="C70" s="520"/>
      <c r="D70" s="111"/>
      <c r="E70" s="111"/>
      <c r="F70" s="363"/>
    </row>
    <row r="71" spans="1:6" ht="26.25" customHeight="1" x14ac:dyDescent="0.3">
      <c r="A71" s="519"/>
      <c r="B71" s="520" t="s">
        <v>172</v>
      </c>
      <c r="C71" s="520"/>
      <c r="D71" s="111"/>
      <c r="E71" s="111"/>
      <c r="F71" s="363"/>
    </row>
    <row r="72" spans="1:6" ht="26.25" customHeight="1" x14ac:dyDescent="0.3">
      <c r="A72" s="519"/>
      <c r="B72" s="520" t="s">
        <v>173</v>
      </c>
      <c r="C72" s="520"/>
      <c r="D72" s="111"/>
      <c r="E72" s="111"/>
      <c r="F72" s="363"/>
    </row>
    <row r="73" spans="1:6" ht="26.25" customHeight="1" x14ac:dyDescent="0.3">
      <c r="A73" s="519"/>
      <c r="B73" s="520" t="s">
        <v>174</v>
      </c>
      <c r="C73" s="520"/>
      <c r="D73" s="111"/>
      <c r="E73" s="111"/>
      <c r="F73" s="363"/>
    </row>
    <row r="74" spans="1:6" ht="26.25" customHeight="1" x14ac:dyDescent="0.3">
      <c r="A74" s="519"/>
      <c r="B74" s="520" t="s">
        <v>175</v>
      </c>
      <c r="C74" s="520"/>
      <c r="D74" s="111"/>
      <c r="E74" s="111"/>
      <c r="F74" s="363"/>
    </row>
    <row r="75" spans="1:6" ht="26.25" customHeight="1" x14ac:dyDescent="0.3">
      <c r="A75" s="519"/>
      <c r="B75" s="520" t="s">
        <v>176</v>
      </c>
      <c r="C75" s="520"/>
      <c r="D75" s="111"/>
      <c r="E75" s="111"/>
      <c r="F75" s="363"/>
    </row>
    <row r="76" spans="1:6" ht="15.6" x14ac:dyDescent="0.3">
      <c r="A76" s="519"/>
      <c r="B76" s="523" t="s">
        <v>77</v>
      </c>
      <c r="C76" s="524"/>
      <c r="D76" s="113">
        <f>+Hoja3!B100</f>
        <v>0</v>
      </c>
      <c r="E76" s="112"/>
      <c r="F76" s="363"/>
    </row>
    <row r="78" spans="1:6" ht="34.5" customHeight="1" x14ac:dyDescent="0.3">
      <c r="A78" s="522" t="s">
        <v>152</v>
      </c>
      <c r="B78" s="522" t="s">
        <v>153</v>
      </c>
      <c r="C78" s="522"/>
      <c r="D78" s="521" t="s">
        <v>154</v>
      </c>
      <c r="E78" s="521"/>
      <c r="F78" s="521" t="s">
        <v>155</v>
      </c>
    </row>
    <row r="79" spans="1:6" ht="21" customHeight="1" x14ac:dyDescent="0.3">
      <c r="A79" s="522"/>
      <c r="B79" s="522"/>
      <c r="C79" s="522"/>
      <c r="D79" s="110" t="s">
        <v>156</v>
      </c>
      <c r="E79" s="110" t="s">
        <v>157</v>
      </c>
      <c r="F79" s="521"/>
    </row>
    <row r="80" spans="1:6" ht="26.25" customHeight="1" x14ac:dyDescent="0.3">
      <c r="A80" s="519"/>
      <c r="B80" s="520" t="s">
        <v>158</v>
      </c>
      <c r="C80" s="520"/>
      <c r="D80" s="111"/>
      <c r="E80" s="111"/>
      <c r="F80" s="363" t="str">
        <f>IF(D95="X","CATASTROFICO",IF(AND(D99&gt;0,D99&lt;=5),"MODERADO",IF(AND(D99&gt;=6,D99&lt;=11),"MAYOR",IF(AND(D99&gt;=12,D99&lt;=19),"CATASTROFICO"," "))))</f>
        <v xml:space="preserve"> </v>
      </c>
    </row>
    <row r="81" spans="1:6" ht="26.25" customHeight="1" x14ac:dyDescent="0.3">
      <c r="A81" s="519"/>
      <c r="B81" s="520" t="s">
        <v>159</v>
      </c>
      <c r="C81" s="520"/>
      <c r="D81" s="111"/>
      <c r="E81" s="111"/>
      <c r="F81" s="363"/>
    </row>
    <row r="82" spans="1:6" ht="26.25" customHeight="1" x14ac:dyDescent="0.3">
      <c r="A82" s="519"/>
      <c r="B82" s="520" t="s">
        <v>160</v>
      </c>
      <c r="C82" s="520"/>
      <c r="D82" s="111"/>
      <c r="E82" s="111"/>
      <c r="F82" s="363"/>
    </row>
    <row r="83" spans="1:6" ht="26.25" customHeight="1" x14ac:dyDescent="0.3">
      <c r="A83" s="519"/>
      <c r="B83" s="520" t="s">
        <v>161</v>
      </c>
      <c r="C83" s="520"/>
      <c r="D83" s="111"/>
      <c r="E83" s="111"/>
      <c r="F83" s="363"/>
    </row>
    <row r="84" spans="1:6" ht="26.25" customHeight="1" x14ac:dyDescent="0.3">
      <c r="A84" s="519"/>
      <c r="B84" s="520" t="s">
        <v>162</v>
      </c>
      <c r="C84" s="520"/>
      <c r="D84" s="111"/>
      <c r="E84" s="111"/>
      <c r="F84" s="363"/>
    </row>
    <row r="85" spans="1:6" ht="26.25" customHeight="1" x14ac:dyDescent="0.3">
      <c r="A85" s="519"/>
      <c r="B85" s="520" t="s">
        <v>163</v>
      </c>
      <c r="C85" s="520"/>
      <c r="D85" s="111"/>
      <c r="E85" s="111"/>
      <c r="F85" s="363"/>
    </row>
    <row r="86" spans="1:6" ht="26.25" customHeight="1" x14ac:dyDescent="0.3">
      <c r="A86" s="519"/>
      <c r="B86" s="520" t="s">
        <v>164</v>
      </c>
      <c r="C86" s="520"/>
      <c r="D86" s="111"/>
      <c r="E86" s="111"/>
      <c r="F86" s="363"/>
    </row>
    <row r="87" spans="1:6" ht="26.25" customHeight="1" x14ac:dyDescent="0.3">
      <c r="A87" s="519"/>
      <c r="B87" s="520" t="s">
        <v>165</v>
      </c>
      <c r="C87" s="520"/>
      <c r="D87" s="111"/>
      <c r="E87" s="111"/>
      <c r="F87" s="363"/>
    </row>
    <row r="88" spans="1:6" ht="26.25" customHeight="1" x14ac:dyDescent="0.3">
      <c r="A88" s="519"/>
      <c r="B88" s="520" t="s">
        <v>166</v>
      </c>
      <c r="C88" s="520"/>
      <c r="D88" s="111"/>
      <c r="E88" s="111"/>
      <c r="F88" s="363"/>
    </row>
    <row r="89" spans="1:6" ht="26.25" customHeight="1" x14ac:dyDescent="0.3">
      <c r="A89" s="519"/>
      <c r="B89" s="520" t="s">
        <v>167</v>
      </c>
      <c r="C89" s="520"/>
      <c r="D89" s="111"/>
      <c r="E89" s="111"/>
      <c r="F89" s="363"/>
    </row>
    <row r="90" spans="1:6" ht="26.25" customHeight="1" x14ac:dyDescent="0.3">
      <c r="A90" s="519"/>
      <c r="B90" s="520" t="s">
        <v>168</v>
      </c>
      <c r="C90" s="520"/>
      <c r="D90" s="111"/>
      <c r="E90" s="111"/>
      <c r="F90" s="363"/>
    </row>
    <row r="91" spans="1:6" ht="26.25" customHeight="1" x14ac:dyDescent="0.3">
      <c r="A91" s="519"/>
      <c r="B91" s="520" t="s">
        <v>169</v>
      </c>
      <c r="C91" s="520"/>
      <c r="D91" s="111"/>
      <c r="E91" s="111"/>
      <c r="F91" s="363"/>
    </row>
    <row r="92" spans="1:6" ht="26.25" customHeight="1" x14ac:dyDescent="0.3">
      <c r="A92" s="519"/>
      <c r="B92" s="520" t="s">
        <v>170</v>
      </c>
      <c r="C92" s="520"/>
      <c r="D92" s="111"/>
      <c r="E92" s="111"/>
      <c r="F92" s="363"/>
    </row>
    <row r="93" spans="1:6" ht="26.25" customHeight="1" x14ac:dyDescent="0.3">
      <c r="A93" s="519"/>
      <c r="B93" s="520" t="s">
        <v>171</v>
      </c>
      <c r="C93" s="520"/>
      <c r="D93" s="111"/>
      <c r="E93" s="111"/>
      <c r="F93" s="363"/>
    </row>
    <row r="94" spans="1:6" ht="26.25" customHeight="1" x14ac:dyDescent="0.3">
      <c r="A94" s="519"/>
      <c r="B94" s="520" t="s">
        <v>172</v>
      </c>
      <c r="C94" s="520"/>
      <c r="D94" s="111"/>
      <c r="E94" s="111"/>
      <c r="F94" s="363"/>
    </row>
    <row r="95" spans="1:6" ht="26.25" customHeight="1" x14ac:dyDescent="0.3">
      <c r="A95" s="519"/>
      <c r="B95" s="520" t="s">
        <v>173</v>
      </c>
      <c r="C95" s="520"/>
      <c r="D95" s="111"/>
      <c r="E95" s="111"/>
      <c r="F95" s="363"/>
    </row>
    <row r="96" spans="1:6" ht="26.25" customHeight="1" x14ac:dyDescent="0.3">
      <c r="A96" s="519"/>
      <c r="B96" s="520" t="s">
        <v>174</v>
      </c>
      <c r="C96" s="520"/>
      <c r="D96" s="111"/>
      <c r="E96" s="111"/>
      <c r="F96" s="363"/>
    </row>
    <row r="97" spans="1:6" ht="26.25" customHeight="1" x14ac:dyDescent="0.3">
      <c r="A97" s="519"/>
      <c r="B97" s="520" t="s">
        <v>175</v>
      </c>
      <c r="C97" s="520"/>
      <c r="D97" s="111"/>
      <c r="E97" s="111"/>
      <c r="F97" s="363"/>
    </row>
    <row r="98" spans="1:6" ht="26.25" customHeight="1" x14ac:dyDescent="0.3">
      <c r="A98" s="519"/>
      <c r="B98" s="520" t="s">
        <v>176</v>
      </c>
      <c r="C98" s="520"/>
      <c r="D98" s="111"/>
      <c r="E98" s="111"/>
      <c r="F98" s="363"/>
    </row>
    <row r="99" spans="1:6" ht="15.6" x14ac:dyDescent="0.3">
      <c r="A99" s="519"/>
      <c r="B99" s="523" t="s">
        <v>77</v>
      </c>
      <c r="C99" s="524"/>
      <c r="D99" s="113">
        <f>+Hoja3!B123</f>
        <v>0</v>
      </c>
      <c r="E99" s="112"/>
      <c r="F99" s="363"/>
    </row>
    <row r="101" spans="1:6" ht="34.5" customHeight="1" x14ac:dyDescent="0.3">
      <c r="A101" s="522" t="s">
        <v>152</v>
      </c>
      <c r="B101" s="522" t="s">
        <v>153</v>
      </c>
      <c r="C101" s="522"/>
      <c r="D101" s="521" t="s">
        <v>154</v>
      </c>
      <c r="E101" s="521"/>
      <c r="F101" s="521" t="s">
        <v>155</v>
      </c>
    </row>
    <row r="102" spans="1:6" ht="21" customHeight="1" x14ac:dyDescent="0.3">
      <c r="A102" s="522"/>
      <c r="B102" s="522"/>
      <c r="C102" s="522"/>
      <c r="D102" s="110" t="s">
        <v>156</v>
      </c>
      <c r="E102" s="110" t="s">
        <v>157</v>
      </c>
      <c r="F102" s="521"/>
    </row>
    <row r="103" spans="1:6" ht="26.25" customHeight="1" x14ac:dyDescent="0.3">
      <c r="A103" s="519"/>
      <c r="B103" s="520" t="s">
        <v>158</v>
      </c>
      <c r="C103" s="520"/>
      <c r="D103" s="111"/>
      <c r="E103" s="111"/>
      <c r="F103" s="363" t="str">
        <f>IF(D118="X","CATASTROFICO",IF(AND(D122&gt;0,D122&lt;=5),"MODERADO",IF(AND(D122&gt;=6,D122&lt;=11),"MAYOR",IF(AND(D122&gt;=12,D122&lt;=19),"CATASTROFICO"," "))))</f>
        <v xml:space="preserve"> </v>
      </c>
    </row>
    <row r="104" spans="1:6" ht="26.25" customHeight="1" x14ac:dyDescent="0.3">
      <c r="A104" s="519"/>
      <c r="B104" s="520" t="s">
        <v>159</v>
      </c>
      <c r="C104" s="520"/>
      <c r="D104" s="111"/>
      <c r="E104" s="111"/>
      <c r="F104" s="363"/>
    </row>
    <row r="105" spans="1:6" ht="26.25" customHeight="1" x14ac:dyDescent="0.3">
      <c r="A105" s="519"/>
      <c r="B105" s="520" t="s">
        <v>160</v>
      </c>
      <c r="C105" s="520"/>
      <c r="D105" s="111"/>
      <c r="E105" s="111"/>
      <c r="F105" s="363"/>
    </row>
    <row r="106" spans="1:6" ht="26.25" customHeight="1" x14ac:dyDescent="0.3">
      <c r="A106" s="519"/>
      <c r="B106" s="520" t="s">
        <v>161</v>
      </c>
      <c r="C106" s="520"/>
      <c r="D106" s="111"/>
      <c r="E106" s="111"/>
      <c r="F106" s="363"/>
    </row>
    <row r="107" spans="1:6" ht="26.25" customHeight="1" x14ac:dyDescent="0.3">
      <c r="A107" s="519"/>
      <c r="B107" s="520" t="s">
        <v>162</v>
      </c>
      <c r="C107" s="520"/>
      <c r="D107" s="111"/>
      <c r="E107" s="111"/>
      <c r="F107" s="363"/>
    </row>
    <row r="108" spans="1:6" ht="26.25" customHeight="1" x14ac:dyDescent="0.3">
      <c r="A108" s="519"/>
      <c r="B108" s="520" t="s">
        <v>163</v>
      </c>
      <c r="C108" s="520"/>
      <c r="D108" s="111"/>
      <c r="E108" s="111"/>
      <c r="F108" s="363"/>
    </row>
    <row r="109" spans="1:6" ht="26.25" customHeight="1" x14ac:dyDescent="0.3">
      <c r="A109" s="519"/>
      <c r="B109" s="520" t="s">
        <v>164</v>
      </c>
      <c r="C109" s="520"/>
      <c r="D109" s="111"/>
      <c r="E109" s="111"/>
      <c r="F109" s="363"/>
    </row>
    <row r="110" spans="1:6" ht="26.25" customHeight="1" x14ac:dyDescent="0.3">
      <c r="A110" s="519"/>
      <c r="B110" s="520" t="s">
        <v>165</v>
      </c>
      <c r="C110" s="520"/>
      <c r="D110" s="111"/>
      <c r="E110" s="111"/>
      <c r="F110" s="363"/>
    </row>
    <row r="111" spans="1:6" ht="26.25" customHeight="1" x14ac:dyDescent="0.3">
      <c r="A111" s="519"/>
      <c r="B111" s="520" t="s">
        <v>166</v>
      </c>
      <c r="C111" s="520"/>
      <c r="D111" s="111"/>
      <c r="E111" s="111"/>
      <c r="F111" s="363"/>
    </row>
    <row r="112" spans="1:6" ht="26.25" customHeight="1" x14ac:dyDescent="0.3">
      <c r="A112" s="519"/>
      <c r="B112" s="520" t="s">
        <v>167</v>
      </c>
      <c r="C112" s="520"/>
      <c r="D112" s="111"/>
      <c r="E112" s="111"/>
      <c r="F112" s="363"/>
    </row>
    <row r="113" spans="1:6" ht="26.25" customHeight="1" x14ac:dyDescent="0.3">
      <c r="A113" s="519"/>
      <c r="B113" s="520" t="s">
        <v>168</v>
      </c>
      <c r="C113" s="520"/>
      <c r="D113" s="111"/>
      <c r="E113" s="111"/>
      <c r="F113" s="363"/>
    </row>
    <row r="114" spans="1:6" ht="26.25" customHeight="1" x14ac:dyDescent="0.3">
      <c r="A114" s="519"/>
      <c r="B114" s="520" t="s">
        <v>169</v>
      </c>
      <c r="C114" s="520"/>
      <c r="D114" s="111"/>
      <c r="E114" s="111"/>
      <c r="F114" s="363"/>
    </row>
    <row r="115" spans="1:6" ht="26.25" customHeight="1" x14ac:dyDescent="0.3">
      <c r="A115" s="519"/>
      <c r="B115" s="520" t="s">
        <v>170</v>
      </c>
      <c r="C115" s="520"/>
      <c r="D115" s="111"/>
      <c r="E115" s="111"/>
      <c r="F115" s="363"/>
    </row>
    <row r="116" spans="1:6" ht="26.25" customHeight="1" x14ac:dyDescent="0.3">
      <c r="A116" s="519"/>
      <c r="B116" s="520" t="s">
        <v>171</v>
      </c>
      <c r="C116" s="520"/>
      <c r="D116" s="111"/>
      <c r="E116" s="111"/>
      <c r="F116" s="363"/>
    </row>
    <row r="117" spans="1:6" ht="26.25" customHeight="1" x14ac:dyDescent="0.3">
      <c r="A117" s="519"/>
      <c r="B117" s="520" t="s">
        <v>172</v>
      </c>
      <c r="C117" s="520"/>
      <c r="D117" s="111"/>
      <c r="E117" s="111"/>
      <c r="F117" s="363"/>
    </row>
    <row r="118" spans="1:6" ht="26.25" customHeight="1" x14ac:dyDescent="0.3">
      <c r="A118" s="519"/>
      <c r="B118" s="520" t="s">
        <v>173</v>
      </c>
      <c r="C118" s="520"/>
      <c r="D118" s="111"/>
      <c r="E118" s="111"/>
      <c r="F118" s="363"/>
    </row>
    <row r="119" spans="1:6" ht="26.25" customHeight="1" x14ac:dyDescent="0.3">
      <c r="A119" s="519"/>
      <c r="B119" s="520" t="s">
        <v>174</v>
      </c>
      <c r="C119" s="520"/>
      <c r="D119" s="111"/>
      <c r="E119" s="111"/>
      <c r="F119" s="363"/>
    </row>
    <row r="120" spans="1:6" ht="26.25" customHeight="1" x14ac:dyDescent="0.3">
      <c r="A120" s="519"/>
      <c r="B120" s="520" t="s">
        <v>175</v>
      </c>
      <c r="C120" s="520"/>
      <c r="D120" s="111"/>
      <c r="E120" s="111"/>
      <c r="F120" s="363"/>
    </row>
    <row r="121" spans="1:6" ht="26.25" customHeight="1" x14ac:dyDescent="0.3">
      <c r="A121" s="519"/>
      <c r="B121" s="520" t="s">
        <v>176</v>
      </c>
      <c r="C121" s="520"/>
      <c r="D121" s="111"/>
      <c r="E121" s="111"/>
      <c r="F121" s="363"/>
    </row>
    <row r="122" spans="1:6" ht="15.6" x14ac:dyDescent="0.3">
      <c r="A122" s="519"/>
      <c r="B122" s="523" t="s">
        <v>77</v>
      </c>
      <c r="C122" s="524"/>
      <c r="D122" s="113">
        <f>+Hoja3!B146</f>
        <v>0</v>
      </c>
      <c r="E122" s="112"/>
      <c r="F122" s="363"/>
    </row>
  </sheetData>
  <mergeCells count="142">
    <mergeCell ref="A9:A10"/>
    <mergeCell ref="A1:A4"/>
    <mergeCell ref="B1:B2"/>
    <mergeCell ref="B3:B4"/>
    <mergeCell ref="B6:F6"/>
    <mergeCell ref="B7:F7"/>
    <mergeCell ref="A8:F8"/>
    <mergeCell ref="A11:A30"/>
    <mergeCell ref="F11:F30"/>
    <mergeCell ref="B30:C30"/>
    <mergeCell ref="C1:E1"/>
    <mergeCell ref="C2:E2"/>
    <mergeCell ref="C3:E3"/>
    <mergeCell ref="C4:E4"/>
    <mergeCell ref="F1:F4"/>
    <mergeCell ref="B28:C28"/>
    <mergeCell ref="B29:C29"/>
    <mergeCell ref="F9:F10"/>
    <mergeCell ref="B25:C25"/>
    <mergeCell ref="B26:C26"/>
    <mergeCell ref="B27:C27"/>
    <mergeCell ref="B22:C22"/>
    <mergeCell ref="B23:C23"/>
    <mergeCell ref="B24:C24"/>
    <mergeCell ref="A34:A53"/>
    <mergeCell ref="B34:C34"/>
    <mergeCell ref="A31:F31"/>
    <mergeCell ref="A32:A33"/>
    <mergeCell ref="B32:C33"/>
    <mergeCell ref="D32:E32"/>
    <mergeCell ref="F32:F33"/>
    <mergeCell ref="B16:C16"/>
    <mergeCell ref="B17:C17"/>
    <mergeCell ref="B18:C18"/>
    <mergeCell ref="B19:C19"/>
    <mergeCell ref="B20:C20"/>
    <mergeCell ref="B37:C37"/>
    <mergeCell ref="B38:C38"/>
    <mergeCell ref="B39:C39"/>
    <mergeCell ref="B40:C40"/>
    <mergeCell ref="B41:C41"/>
    <mergeCell ref="F55:F56"/>
    <mergeCell ref="D9:E9"/>
    <mergeCell ref="B21:C21"/>
    <mergeCell ref="B42:C42"/>
    <mergeCell ref="B43:C43"/>
    <mergeCell ref="B44:C44"/>
    <mergeCell ref="B45:C45"/>
    <mergeCell ref="B46:C46"/>
    <mergeCell ref="B47:C47"/>
    <mergeCell ref="B9:C10"/>
    <mergeCell ref="B11:C11"/>
    <mergeCell ref="B12:C12"/>
    <mergeCell ref="B13:C13"/>
    <mergeCell ref="B14:C14"/>
    <mergeCell ref="B15:C15"/>
    <mergeCell ref="A57:A76"/>
    <mergeCell ref="B57:C57"/>
    <mergeCell ref="F57:F76"/>
    <mergeCell ref="B58:C58"/>
    <mergeCell ref="B59:C59"/>
    <mergeCell ref="B60:C60"/>
    <mergeCell ref="B48:C48"/>
    <mergeCell ref="B49:C49"/>
    <mergeCell ref="B50:C50"/>
    <mergeCell ref="B51:C51"/>
    <mergeCell ref="B52:C52"/>
    <mergeCell ref="B61:C61"/>
    <mergeCell ref="B62:C62"/>
    <mergeCell ref="B63:C63"/>
    <mergeCell ref="B64:C64"/>
    <mergeCell ref="B65:C65"/>
    <mergeCell ref="B66:C66"/>
    <mergeCell ref="A55:A56"/>
    <mergeCell ref="B55:C56"/>
    <mergeCell ref="D55:E55"/>
    <mergeCell ref="B53:C53"/>
    <mergeCell ref="F34:F53"/>
    <mergeCell ref="B35:C35"/>
    <mergeCell ref="B36:C36"/>
    <mergeCell ref="B109:C109"/>
    <mergeCell ref="B110:C110"/>
    <mergeCell ref="B111:C111"/>
    <mergeCell ref="B99:C99"/>
    <mergeCell ref="A78:A79"/>
    <mergeCell ref="B78:C79"/>
    <mergeCell ref="D78:E78"/>
    <mergeCell ref="B76:C76"/>
    <mergeCell ref="B67:C67"/>
    <mergeCell ref="B68:C68"/>
    <mergeCell ref="B69:C69"/>
    <mergeCell ref="B70:C70"/>
    <mergeCell ref="B71:C71"/>
    <mergeCell ref="B72:C72"/>
    <mergeCell ref="B81:C81"/>
    <mergeCell ref="B82:C82"/>
    <mergeCell ref="B83:C83"/>
    <mergeCell ref="B84:C84"/>
    <mergeCell ref="B85:C85"/>
    <mergeCell ref="B86:C86"/>
    <mergeCell ref="B73:C73"/>
    <mergeCell ref="B74:C74"/>
    <mergeCell ref="B75:C75"/>
    <mergeCell ref="B93:C93"/>
    <mergeCell ref="F78:F79"/>
    <mergeCell ref="A101:A102"/>
    <mergeCell ref="B101:C102"/>
    <mergeCell ref="D101:E101"/>
    <mergeCell ref="F101:F102"/>
    <mergeCell ref="A103:A122"/>
    <mergeCell ref="B103:C103"/>
    <mergeCell ref="F103:F122"/>
    <mergeCell ref="B104:C104"/>
    <mergeCell ref="B105:C105"/>
    <mergeCell ref="B122:C122"/>
    <mergeCell ref="B118:C118"/>
    <mergeCell ref="B119:C119"/>
    <mergeCell ref="B120:C120"/>
    <mergeCell ref="B121:C121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A80:A99"/>
    <mergeCell ref="B80:C80"/>
    <mergeCell ref="F80:F99"/>
    <mergeCell ref="B97:C97"/>
    <mergeCell ref="B98:C98"/>
    <mergeCell ref="B87:C87"/>
    <mergeCell ref="B88:C88"/>
    <mergeCell ref="B89:C89"/>
    <mergeCell ref="B90:C90"/>
    <mergeCell ref="B91:C91"/>
    <mergeCell ref="B92:C92"/>
    <mergeCell ref="B94:C94"/>
    <mergeCell ref="B95:C95"/>
    <mergeCell ref="B96:C96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>
          <x14:formula1>
            <xm:f>Hoja3!$C$35:$C$36</xm:f>
          </x14:formula1>
          <xm:sqref>D11:E29 D34:E52 D57:E75 D80:E98 D103:E121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12" zoomScale="120" zoomScaleNormal="120" workbookViewId="0">
      <selection activeCell="B9" sqref="B9:K9"/>
    </sheetView>
  </sheetViews>
  <sheetFormatPr baseColWidth="10" defaultColWidth="11.44140625" defaultRowHeight="14.4" x14ac:dyDescent="0.3"/>
  <cols>
    <col min="1" max="1" width="14.5546875" customWidth="1"/>
    <col min="2" max="2" width="15" customWidth="1"/>
    <col min="3" max="7" width="13.6640625" customWidth="1"/>
    <col min="8" max="8" width="3.88671875" customWidth="1"/>
    <col min="11" max="11" width="14.44140625" bestFit="1" customWidth="1"/>
  </cols>
  <sheetData>
    <row r="1" spans="1:11" ht="15" customHeight="1" x14ac:dyDescent="0.3">
      <c r="A1" s="307"/>
      <c r="B1" s="307"/>
      <c r="C1" s="298" t="s">
        <v>0</v>
      </c>
      <c r="D1" s="298"/>
      <c r="E1" s="298"/>
      <c r="F1" s="298"/>
      <c r="G1" s="396" t="s">
        <v>1</v>
      </c>
      <c r="H1" s="396"/>
      <c r="I1" s="396"/>
      <c r="J1" s="577"/>
      <c r="K1" s="577"/>
    </row>
    <row r="2" spans="1:11" ht="15" customHeight="1" x14ac:dyDescent="0.3">
      <c r="A2" s="307"/>
      <c r="B2" s="307"/>
      <c r="C2" s="298"/>
      <c r="D2" s="298"/>
      <c r="E2" s="298"/>
      <c r="F2" s="298"/>
      <c r="G2" s="396" t="s">
        <v>177</v>
      </c>
      <c r="H2" s="396"/>
      <c r="I2" s="396"/>
      <c r="J2" s="577"/>
      <c r="K2" s="577"/>
    </row>
    <row r="3" spans="1:11" ht="34.5" customHeight="1" x14ac:dyDescent="0.3">
      <c r="A3" s="307"/>
      <c r="B3" s="307"/>
      <c r="C3" s="298" t="s">
        <v>47</v>
      </c>
      <c r="D3" s="298"/>
      <c r="E3" s="298"/>
      <c r="F3" s="298"/>
      <c r="G3" s="396" t="s">
        <v>178</v>
      </c>
      <c r="H3" s="396"/>
      <c r="I3" s="396"/>
      <c r="J3" s="577"/>
      <c r="K3" s="577"/>
    </row>
    <row r="4" spans="1:11" ht="15.75" customHeight="1" x14ac:dyDescent="0.3">
      <c r="A4" s="307"/>
      <c r="B4" s="307"/>
      <c r="C4" s="298"/>
      <c r="D4" s="298"/>
      <c r="E4" s="298"/>
      <c r="F4" s="298"/>
      <c r="G4" s="396" t="s">
        <v>5</v>
      </c>
      <c r="H4" s="396"/>
      <c r="I4" s="396"/>
      <c r="J4" s="577"/>
      <c r="K4" s="577"/>
    </row>
    <row r="5" spans="1:11" ht="15.75" thickBot="1" x14ac:dyDescent="0.3"/>
    <row r="6" spans="1:11" ht="26.25" customHeight="1" x14ac:dyDescent="0.3">
      <c r="A6" s="563" t="s">
        <v>179</v>
      </c>
      <c r="B6" s="564"/>
      <c r="C6" s="564"/>
      <c r="D6" s="564"/>
      <c r="E6" s="564"/>
      <c r="F6" s="564"/>
      <c r="G6" s="564"/>
      <c r="H6" s="564"/>
      <c r="I6" s="564"/>
      <c r="J6" s="564"/>
      <c r="K6" s="565"/>
    </row>
    <row r="7" spans="1:11" ht="24" customHeight="1" x14ac:dyDescent="0.25">
      <c r="A7" s="22" t="s">
        <v>7</v>
      </c>
      <c r="B7" s="566" t="str">
        <f>CONTEXTO!B7</f>
        <v>GESTION CONTRACTUAL</v>
      </c>
      <c r="C7" s="566"/>
      <c r="D7" s="566"/>
      <c r="E7" s="566"/>
      <c r="F7" s="566"/>
      <c r="G7" s="566"/>
      <c r="H7" s="566"/>
      <c r="I7" s="566"/>
      <c r="J7" s="566"/>
      <c r="K7" s="567"/>
    </row>
    <row r="8" spans="1:11" ht="35.25" customHeight="1" x14ac:dyDescent="0.25">
      <c r="A8" s="21" t="s">
        <v>9</v>
      </c>
      <c r="B8" s="568" t="str">
        <f>CONTEXTO!B8</f>
        <v>GESTIONAR LA ADQUISICIÓN DE LA TOTALIDAD DE LOS BIENES Y SERVICIOS REQUERIDOS PARA LA CONTINUA OPERACIÓN DE LOS PROCESOS DE LA ENTIDAD ACORDE A LA NORMATIVIDAD LEGAL VIGENTE.</v>
      </c>
      <c r="C8" s="568"/>
      <c r="D8" s="568"/>
      <c r="E8" s="568"/>
      <c r="F8" s="568"/>
      <c r="G8" s="568"/>
      <c r="H8" s="568"/>
      <c r="I8" s="568"/>
      <c r="J8" s="568"/>
      <c r="K8" s="569"/>
    </row>
    <row r="9" spans="1:11" ht="29.25" customHeight="1" thickBot="1" x14ac:dyDescent="0.3">
      <c r="A9" s="31" t="s">
        <v>180</v>
      </c>
      <c r="B9" s="570" t="str">
        <f>PROBABILIDAD!A11</f>
        <v>Inoportunidad en la adquisición de los bienes y servicios requeridos por la entidad</v>
      </c>
      <c r="C9" s="571"/>
      <c r="D9" s="571"/>
      <c r="E9" s="571"/>
      <c r="F9" s="571"/>
      <c r="G9" s="571"/>
      <c r="H9" s="571"/>
      <c r="I9" s="571"/>
      <c r="J9" s="571"/>
      <c r="K9" s="572"/>
    </row>
    <row r="10" spans="1:11" ht="15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ht="15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573" t="s">
        <v>181</v>
      </c>
      <c r="K11" s="574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5">
      <c r="A13" s="575" t="s">
        <v>182</v>
      </c>
      <c r="B13" s="27">
        <v>5</v>
      </c>
      <c r="C13" s="576"/>
      <c r="D13" s="560"/>
      <c r="E13" s="551"/>
      <c r="F13" s="551"/>
      <c r="G13" s="551"/>
      <c r="H13" s="41"/>
      <c r="I13" s="41"/>
      <c r="J13" s="33"/>
      <c r="K13" s="47" t="s">
        <v>183</v>
      </c>
    </row>
    <row r="14" spans="1:11" ht="30" customHeight="1" thickBot="1" x14ac:dyDescent="0.35">
      <c r="A14" s="575"/>
      <c r="B14" s="28" t="s">
        <v>184</v>
      </c>
      <c r="C14" s="576"/>
      <c r="D14" s="560"/>
      <c r="E14" s="551"/>
      <c r="F14" s="551"/>
      <c r="G14" s="551"/>
      <c r="H14" s="41"/>
      <c r="I14" s="41"/>
      <c r="J14" s="43"/>
      <c r="K14" s="47"/>
    </row>
    <row r="15" spans="1:11" ht="30" customHeight="1" thickBot="1" x14ac:dyDescent="0.35">
      <c r="A15" s="575"/>
      <c r="B15" s="27">
        <v>4</v>
      </c>
      <c r="C15" s="562"/>
      <c r="D15" s="560"/>
      <c r="E15" s="548" t="s">
        <v>199</v>
      </c>
      <c r="F15" s="549"/>
      <c r="G15" s="551"/>
      <c r="H15" s="41"/>
      <c r="I15" s="41"/>
      <c r="J15" s="34"/>
      <c r="K15" s="47" t="s">
        <v>185</v>
      </c>
    </row>
    <row r="16" spans="1:11" ht="30" customHeight="1" thickBot="1" x14ac:dyDescent="0.35">
      <c r="A16" s="575"/>
      <c r="B16" s="28" t="s">
        <v>186</v>
      </c>
      <c r="C16" s="562"/>
      <c r="D16" s="560"/>
      <c r="E16" s="548"/>
      <c r="F16" s="550"/>
      <c r="G16" s="551"/>
      <c r="H16" s="41"/>
      <c r="I16" s="41"/>
      <c r="J16" s="32"/>
      <c r="K16" s="47"/>
    </row>
    <row r="17" spans="1:11" ht="30" customHeight="1" thickBot="1" x14ac:dyDescent="0.35">
      <c r="A17" s="575"/>
      <c r="B17" s="27">
        <v>3</v>
      </c>
      <c r="C17" s="545"/>
      <c r="D17" s="546"/>
      <c r="E17" s="547"/>
      <c r="F17" s="549"/>
      <c r="G17" s="551"/>
      <c r="H17" s="41"/>
      <c r="I17" s="41"/>
      <c r="J17" s="35"/>
      <c r="K17" s="47" t="s">
        <v>187</v>
      </c>
    </row>
    <row r="18" spans="1:11" ht="30" customHeight="1" thickBot="1" x14ac:dyDescent="0.35">
      <c r="A18" s="575"/>
      <c r="B18" s="28" t="s">
        <v>188</v>
      </c>
      <c r="C18" s="545"/>
      <c r="D18" s="546"/>
      <c r="E18" s="548"/>
      <c r="F18" s="550"/>
      <c r="G18" s="551"/>
      <c r="H18" s="41"/>
      <c r="I18" s="41"/>
      <c r="J18" s="32"/>
      <c r="K18" s="47"/>
    </row>
    <row r="19" spans="1:11" ht="30" customHeight="1" thickBot="1" x14ac:dyDescent="0.35">
      <c r="A19" s="575"/>
      <c r="B19" s="27">
        <v>2</v>
      </c>
      <c r="C19" s="545"/>
      <c r="D19" s="552"/>
      <c r="E19" s="553"/>
      <c r="F19" s="555"/>
      <c r="G19" s="551"/>
      <c r="H19" s="41"/>
      <c r="I19" s="41"/>
      <c r="J19" s="36"/>
      <c r="K19" s="47" t="s">
        <v>189</v>
      </c>
    </row>
    <row r="20" spans="1:11" ht="30" customHeight="1" thickBot="1" x14ac:dyDescent="0.35">
      <c r="A20" s="575"/>
      <c r="B20" s="28" t="s">
        <v>324</v>
      </c>
      <c r="C20" s="545"/>
      <c r="D20" s="552"/>
      <c r="E20" s="554"/>
      <c r="F20" s="556"/>
      <c r="G20" s="551"/>
      <c r="H20" s="41"/>
      <c r="I20" s="41"/>
      <c r="J20" s="41"/>
      <c r="K20" s="42"/>
    </row>
    <row r="21" spans="1:11" ht="30" customHeight="1" thickBot="1" x14ac:dyDescent="0.35">
      <c r="A21" s="575"/>
      <c r="B21" s="27">
        <v>1</v>
      </c>
      <c r="C21" s="545"/>
      <c r="D21" s="552"/>
      <c r="E21" s="546"/>
      <c r="F21" s="560"/>
      <c r="G21" s="560"/>
      <c r="H21" s="41"/>
      <c r="I21" s="41"/>
      <c r="J21" s="41"/>
      <c r="K21" s="42"/>
    </row>
    <row r="22" spans="1:11" ht="30" customHeight="1" thickBot="1" x14ac:dyDescent="0.35">
      <c r="A22" s="575"/>
      <c r="B22" s="28" t="s">
        <v>190</v>
      </c>
      <c r="C22" s="557"/>
      <c r="D22" s="558"/>
      <c r="E22" s="559"/>
      <c r="F22" s="561"/>
      <c r="G22" s="561"/>
      <c r="H22" s="45"/>
      <c r="I22" s="41"/>
      <c r="J22" s="41"/>
      <c r="K22" s="42"/>
    </row>
    <row r="23" spans="1:11" ht="15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3">
      <c r="A24" s="40"/>
      <c r="B24" s="41"/>
      <c r="C24" s="26" t="s">
        <v>191</v>
      </c>
      <c r="D24" s="26" t="s">
        <v>192</v>
      </c>
      <c r="E24" s="26" t="s">
        <v>193</v>
      </c>
      <c r="F24" s="26" t="s">
        <v>194</v>
      </c>
      <c r="G24" s="26" t="s">
        <v>195</v>
      </c>
      <c r="H24" s="41"/>
      <c r="I24" s="41"/>
      <c r="J24" s="41"/>
      <c r="K24" s="42"/>
    </row>
    <row r="25" spans="1:11" x14ac:dyDescent="0.3">
      <c r="A25" s="40"/>
      <c r="B25" s="41"/>
      <c r="C25" s="544" t="s">
        <v>196</v>
      </c>
      <c r="D25" s="544"/>
      <c r="E25" s="544"/>
      <c r="F25" s="544"/>
      <c r="G25" s="544"/>
      <c r="H25" s="41"/>
      <c r="I25" s="41"/>
      <c r="J25" s="41"/>
      <c r="K25" s="42"/>
    </row>
    <row r="26" spans="1:11" x14ac:dyDescent="0.3">
      <c r="A26" s="40"/>
      <c r="B26" s="41"/>
      <c r="C26" s="544"/>
      <c r="D26" s="544"/>
      <c r="E26" s="544"/>
      <c r="F26" s="544"/>
      <c r="G26" s="544"/>
      <c r="H26" s="41"/>
      <c r="I26" s="41"/>
      <c r="J26" s="41"/>
      <c r="K26" s="42"/>
    </row>
    <row r="27" spans="1:11" ht="15" thickBot="1" x14ac:dyDescent="0.35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A1:B4"/>
    <mergeCell ref="C1:F2"/>
    <mergeCell ref="G1:I1"/>
    <mergeCell ref="J1:K4"/>
    <mergeCell ref="G2:I2"/>
    <mergeCell ref="C3:F4"/>
    <mergeCell ref="G3:I3"/>
    <mergeCell ref="G4:I4"/>
    <mergeCell ref="A13:A22"/>
    <mergeCell ref="C13:C14"/>
    <mergeCell ref="D13:D14"/>
    <mergeCell ref="E13:E14"/>
    <mergeCell ref="F13:F14"/>
    <mergeCell ref="A6:K6"/>
    <mergeCell ref="B7:K7"/>
    <mergeCell ref="B8:K8"/>
    <mergeCell ref="B9:K9"/>
    <mergeCell ref="J11:K11"/>
    <mergeCell ref="G13:G14"/>
    <mergeCell ref="C15:C16"/>
    <mergeCell ref="D15:D16"/>
    <mergeCell ref="E15:E16"/>
    <mergeCell ref="F15:F16"/>
    <mergeCell ref="G15:G16"/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2" zoomScale="120" zoomScaleNormal="120" workbookViewId="0">
      <selection activeCell="B8" sqref="B8:K8"/>
    </sheetView>
  </sheetViews>
  <sheetFormatPr baseColWidth="10" defaultColWidth="11.44140625" defaultRowHeight="14.4" x14ac:dyDescent="0.3"/>
  <cols>
    <col min="1" max="1" width="14.5546875" customWidth="1"/>
    <col min="2" max="2" width="15" customWidth="1"/>
    <col min="3" max="7" width="13.6640625" customWidth="1"/>
    <col min="8" max="8" width="3.88671875" customWidth="1"/>
    <col min="11" max="11" width="14.44140625" bestFit="1" customWidth="1"/>
  </cols>
  <sheetData>
    <row r="1" spans="1:11" ht="15" customHeight="1" x14ac:dyDescent="0.3">
      <c r="A1" s="307"/>
      <c r="B1" s="307"/>
      <c r="C1" s="298" t="s">
        <v>0</v>
      </c>
      <c r="D1" s="298"/>
      <c r="E1" s="298"/>
      <c r="F1" s="298"/>
      <c r="G1" s="396" t="s">
        <v>1</v>
      </c>
      <c r="H1" s="396"/>
      <c r="I1" s="396"/>
      <c r="J1" s="577"/>
      <c r="K1" s="577"/>
    </row>
    <row r="2" spans="1:11" ht="15" customHeight="1" x14ac:dyDescent="0.3">
      <c r="A2" s="307"/>
      <c r="B2" s="307"/>
      <c r="C2" s="298"/>
      <c r="D2" s="298"/>
      <c r="E2" s="298"/>
      <c r="F2" s="298"/>
      <c r="G2" s="396" t="s">
        <v>177</v>
      </c>
      <c r="H2" s="396"/>
      <c r="I2" s="396"/>
      <c r="J2" s="577"/>
      <c r="K2" s="577"/>
    </row>
    <row r="3" spans="1:11" ht="34.5" customHeight="1" x14ac:dyDescent="0.3">
      <c r="A3" s="307"/>
      <c r="B3" s="307"/>
      <c r="C3" s="298" t="s">
        <v>47</v>
      </c>
      <c r="D3" s="298"/>
      <c r="E3" s="298"/>
      <c r="F3" s="298"/>
      <c r="G3" s="396" t="s">
        <v>197</v>
      </c>
      <c r="H3" s="396"/>
      <c r="I3" s="396"/>
      <c r="J3" s="577"/>
      <c r="K3" s="577"/>
    </row>
    <row r="4" spans="1:11" ht="15.75" customHeight="1" x14ac:dyDescent="0.3">
      <c r="A4" s="307"/>
      <c r="B4" s="307"/>
      <c r="C4" s="298"/>
      <c r="D4" s="298"/>
      <c r="E4" s="298"/>
      <c r="F4" s="298"/>
      <c r="G4" s="396" t="s">
        <v>5</v>
      </c>
      <c r="H4" s="396"/>
      <c r="I4" s="396"/>
      <c r="J4" s="577"/>
      <c r="K4" s="577"/>
    </row>
    <row r="5" spans="1:11" ht="15.75" thickBot="1" x14ac:dyDescent="0.3"/>
    <row r="6" spans="1:11" ht="26.25" customHeight="1" x14ac:dyDescent="0.3">
      <c r="A6" s="563" t="s">
        <v>179</v>
      </c>
      <c r="B6" s="564"/>
      <c r="C6" s="564"/>
      <c r="D6" s="564"/>
      <c r="E6" s="564"/>
      <c r="F6" s="564"/>
      <c r="G6" s="564"/>
      <c r="H6" s="564"/>
      <c r="I6" s="564"/>
      <c r="J6" s="564"/>
      <c r="K6" s="565"/>
    </row>
    <row r="7" spans="1:11" ht="24" customHeight="1" x14ac:dyDescent="0.25">
      <c r="A7" s="22" t="s">
        <v>7</v>
      </c>
      <c r="B7" s="566" t="str">
        <f>CONTEXTO!B7</f>
        <v>GESTION CONTRACTUAL</v>
      </c>
      <c r="C7" s="566"/>
      <c r="D7" s="566"/>
      <c r="E7" s="566"/>
      <c r="F7" s="566"/>
      <c r="G7" s="566"/>
      <c r="H7" s="566"/>
      <c r="I7" s="566"/>
      <c r="J7" s="566"/>
      <c r="K7" s="567"/>
    </row>
    <row r="8" spans="1:11" ht="35.25" customHeight="1" x14ac:dyDescent="0.25">
      <c r="A8" s="21" t="s">
        <v>9</v>
      </c>
      <c r="B8" s="568" t="str">
        <f>CONTEXTO!B8</f>
        <v>GESTIONAR LA ADQUISICIÓN DE LA TOTALIDAD DE LOS BIENES Y SERVICIOS REQUERIDOS PARA LA CONTINUA OPERACIÓN DE LOS PROCESOS DE LA ENTIDAD ACORDE A LA NORMATIVIDAD LEGAL VIGENTE.</v>
      </c>
      <c r="C8" s="568"/>
      <c r="D8" s="568"/>
      <c r="E8" s="568"/>
      <c r="F8" s="568"/>
      <c r="G8" s="568"/>
      <c r="H8" s="568"/>
      <c r="I8" s="568"/>
      <c r="J8" s="568"/>
      <c r="K8" s="569"/>
    </row>
    <row r="9" spans="1:11" ht="29.25" customHeight="1" thickBot="1" x14ac:dyDescent="0.3">
      <c r="A9" s="31" t="s">
        <v>180</v>
      </c>
      <c r="B9" s="570" t="str">
        <f>PROBABILIDAD!A12</f>
        <v xml:space="preserve">Presentación de los Estudios Previos y Análisis del Sector mal estructurados y sin soportes </v>
      </c>
      <c r="C9" s="571"/>
      <c r="D9" s="571"/>
      <c r="E9" s="571"/>
      <c r="F9" s="571"/>
      <c r="G9" s="571"/>
      <c r="H9" s="571"/>
      <c r="I9" s="571"/>
      <c r="J9" s="571"/>
      <c r="K9" s="572"/>
    </row>
    <row r="10" spans="1:11" ht="15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ht="15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573" t="s">
        <v>181</v>
      </c>
      <c r="K11" s="574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5">
      <c r="A13" s="575" t="s">
        <v>182</v>
      </c>
      <c r="B13" s="27">
        <v>5</v>
      </c>
      <c r="C13" s="576"/>
      <c r="D13" s="560"/>
      <c r="E13" s="551"/>
      <c r="F13" s="551"/>
      <c r="G13" s="551"/>
      <c r="H13" s="41"/>
      <c r="I13" s="41"/>
      <c r="J13" s="33"/>
      <c r="K13" s="47" t="s">
        <v>183</v>
      </c>
    </row>
    <row r="14" spans="1:11" ht="30" customHeight="1" thickBot="1" x14ac:dyDescent="0.35">
      <c r="A14" s="575"/>
      <c r="B14" s="28" t="s">
        <v>184</v>
      </c>
      <c r="C14" s="576"/>
      <c r="D14" s="560"/>
      <c r="E14" s="551"/>
      <c r="F14" s="551"/>
      <c r="G14" s="551"/>
      <c r="H14" s="41"/>
      <c r="I14" s="41"/>
      <c r="J14" s="43"/>
      <c r="K14" s="47"/>
    </row>
    <row r="15" spans="1:11" ht="30" customHeight="1" thickBot="1" x14ac:dyDescent="0.35">
      <c r="A15" s="575"/>
      <c r="B15" s="27">
        <v>4</v>
      </c>
      <c r="C15" s="562"/>
      <c r="D15" s="560"/>
      <c r="E15" s="560"/>
      <c r="F15" s="549"/>
      <c r="G15" s="551"/>
      <c r="H15" s="41"/>
      <c r="I15" s="41"/>
      <c r="J15" s="34"/>
      <c r="K15" s="47" t="s">
        <v>185</v>
      </c>
    </row>
    <row r="16" spans="1:11" ht="30" customHeight="1" thickBot="1" x14ac:dyDescent="0.35">
      <c r="A16" s="575"/>
      <c r="B16" s="28" t="s">
        <v>186</v>
      </c>
      <c r="C16" s="562"/>
      <c r="D16" s="560"/>
      <c r="E16" s="560"/>
      <c r="F16" s="550"/>
      <c r="G16" s="551"/>
      <c r="H16" s="41"/>
      <c r="I16" s="41"/>
      <c r="J16" s="32"/>
      <c r="K16" s="47"/>
    </row>
    <row r="17" spans="1:11" ht="30" customHeight="1" thickBot="1" x14ac:dyDescent="0.35">
      <c r="A17" s="575"/>
      <c r="B17" s="27">
        <v>3</v>
      </c>
      <c r="C17" s="545"/>
      <c r="D17" s="546"/>
      <c r="E17" s="547"/>
      <c r="F17" s="549" t="s">
        <v>199</v>
      </c>
      <c r="G17" s="551"/>
      <c r="H17" s="41"/>
      <c r="I17" s="41"/>
      <c r="J17" s="35"/>
      <c r="K17" s="47" t="s">
        <v>187</v>
      </c>
    </row>
    <row r="18" spans="1:11" ht="30" customHeight="1" thickBot="1" x14ac:dyDescent="0.35">
      <c r="A18" s="575"/>
      <c r="B18" s="28" t="s">
        <v>188</v>
      </c>
      <c r="C18" s="545"/>
      <c r="D18" s="546"/>
      <c r="E18" s="548"/>
      <c r="F18" s="550"/>
      <c r="G18" s="551"/>
      <c r="H18" s="41"/>
      <c r="I18" s="41"/>
      <c r="J18" s="32"/>
      <c r="K18" s="47"/>
    </row>
    <row r="19" spans="1:11" ht="30" customHeight="1" thickBot="1" x14ac:dyDescent="0.35">
      <c r="A19" s="575"/>
      <c r="B19" s="27">
        <v>2</v>
      </c>
      <c r="C19" s="545"/>
      <c r="D19" s="552"/>
      <c r="E19" s="553"/>
      <c r="F19" s="555"/>
      <c r="G19" s="551"/>
      <c r="H19" s="41"/>
      <c r="I19" s="41"/>
      <c r="J19" s="36"/>
      <c r="K19" s="47" t="s">
        <v>189</v>
      </c>
    </row>
    <row r="20" spans="1:11" ht="30" customHeight="1" thickBot="1" x14ac:dyDescent="0.35">
      <c r="A20" s="575"/>
      <c r="B20" s="28" t="s">
        <v>324</v>
      </c>
      <c r="C20" s="545"/>
      <c r="D20" s="552"/>
      <c r="E20" s="554"/>
      <c r="F20" s="556"/>
      <c r="G20" s="551"/>
      <c r="H20" s="41"/>
      <c r="I20" s="41"/>
      <c r="J20" s="41"/>
      <c r="K20" s="42"/>
    </row>
    <row r="21" spans="1:11" ht="30" customHeight="1" thickBot="1" x14ac:dyDescent="0.35">
      <c r="A21" s="575"/>
      <c r="B21" s="27">
        <v>1</v>
      </c>
      <c r="C21" s="545"/>
      <c r="D21" s="552"/>
      <c r="E21" s="546"/>
      <c r="F21" s="560"/>
      <c r="G21" s="560"/>
      <c r="H21" s="41"/>
      <c r="I21" s="41"/>
      <c r="J21" s="41"/>
      <c r="K21" s="42"/>
    </row>
    <row r="22" spans="1:11" ht="30" customHeight="1" thickBot="1" x14ac:dyDescent="0.35">
      <c r="A22" s="575"/>
      <c r="B22" s="28" t="s">
        <v>190</v>
      </c>
      <c r="C22" s="557"/>
      <c r="D22" s="558"/>
      <c r="E22" s="559"/>
      <c r="F22" s="561"/>
      <c r="G22" s="561"/>
      <c r="H22" s="45"/>
      <c r="I22" s="41"/>
      <c r="J22" s="41"/>
      <c r="K22" s="42"/>
    </row>
    <row r="23" spans="1:11" x14ac:dyDescent="0.3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3">
      <c r="A24" s="40"/>
      <c r="B24" s="41"/>
      <c r="C24" s="26" t="s">
        <v>191</v>
      </c>
      <c r="D24" s="26" t="s">
        <v>192</v>
      </c>
      <c r="E24" s="26" t="s">
        <v>193</v>
      </c>
      <c r="F24" s="26" t="s">
        <v>194</v>
      </c>
      <c r="G24" s="26" t="s">
        <v>195</v>
      </c>
      <c r="H24" s="41"/>
      <c r="I24" s="41"/>
      <c r="J24" s="41"/>
      <c r="K24" s="42"/>
    </row>
    <row r="25" spans="1:11" x14ac:dyDescent="0.3">
      <c r="A25" s="40"/>
      <c r="B25" s="41"/>
      <c r="C25" s="544" t="s">
        <v>196</v>
      </c>
      <c r="D25" s="544"/>
      <c r="E25" s="544"/>
      <c r="F25" s="544"/>
      <c r="G25" s="544"/>
      <c r="H25" s="41"/>
      <c r="I25" s="41"/>
      <c r="J25" s="41"/>
      <c r="K25" s="42"/>
    </row>
    <row r="26" spans="1:11" x14ac:dyDescent="0.3">
      <c r="A26" s="40"/>
      <c r="B26" s="41"/>
      <c r="C26" s="544"/>
      <c r="D26" s="544"/>
      <c r="E26" s="544"/>
      <c r="F26" s="544"/>
      <c r="G26" s="544"/>
      <c r="H26" s="41"/>
      <c r="I26" s="41"/>
      <c r="J26" s="41"/>
      <c r="K26" s="42"/>
    </row>
    <row r="27" spans="1:11" ht="15" thickBot="1" x14ac:dyDescent="0.35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A1:B4"/>
    <mergeCell ref="C1:F2"/>
    <mergeCell ref="G1:I1"/>
    <mergeCell ref="J1:K4"/>
    <mergeCell ref="G2:I2"/>
    <mergeCell ref="C3:F4"/>
    <mergeCell ref="G3:I3"/>
    <mergeCell ref="G4:I4"/>
    <mergeCell ref="A13:A22"/>
    <mergeCell ref="C13:C14"/>
    <mergeCell ref="D13:D14"/>
    <mergeCell ref="E13:E14"/>
    <mergeCell ref="F13:F14"/>
    <mergeCell ref="A6:K6"/>
    <mergeCell ref="B7:K7"/>
    <mergeCell ref="B8:K8"/>
    <mergeCell ref="B9:K9"/>
    <mergeCell ref="J11:K11"/>
    <mergeCell ref="G13:G14"/>
    <mergeCell ref="C15:C16"/>
    <mergeCell ref="D15:D16"/>
    <mergeCell ref="E15:E16"/>
    <mergeCell ref="F15:F16"/>
    <mergeCell ref="G15:G16"/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12" zoomScale="120" zoomScaleNormal="120" workbookViewId="0">
      <selection activeCell="B10" sqref="B10"/>
    </sheetView>
  </sheetViews>
  <sheetFormatPr baseColWidth="10" defaultColWidth="11.44140625" defaultRowHeight="14.4" x14ac:dyDescent="0.3"/>
  <cols>
    <col min="1" max="1" width="14.5546875" customWidth="1"/>
    <col min="2" max="2" width="15" customWidth="1"/>
    <col min="3" max="7" width="13.6640625" customWidth="1"/>
    <col min="8" max="8" width="3.88671875" customWidth="1"/>
    <col min="11" max="11" width="14.44140625" bestFit="1" customWidth="1"/>
  </cols>
  <sheetData>
    <row r="1" spans="1:11" ht="15" customHeight="1" x14ac:dyDescent="0.3">
      <c r="A1" s="307"/>
      <c r="B1" s="307"/>
      <c r="C1" s="298" t="s">
        <v>0</v>
      </c>
      <c r="D1" s="298"/>
      <c r="E1" s="298"/>
      <c r="F1" s="298"/>
      <c r="G1" s="396" t="s">
        <v>1</v>
      </c>
      <c r="H1" s="396"/>
      <c r="I1" s="396"/>
      <c r="J1" s="577"/>
      <c r="K1" s="577"/>
    </row>
    <row r="2" spans="1:11" ht="15" customHeight="1" x14ac:dyDescent="0.3">
      <c r="A2" s="307"/>
      <c r="B2" s="307"/>
      <c r="C2" s="298"/>
      <c r="D2" s="298"/>
      <c r="E2" s="298"/>
      <c r="F2" s="298"/>
      <c r="G2" s="396" t="s">
        <v>177</v>
      </c>
      <c r="H2" s="396"/>
      <c r="I2" s="396"/>
      <c r="J2" s="577"/>
      <c r="K2" s="577"/>
    </row>
    <row r="3" spans="1:11" ht="34.5" customHeight="1" x14ac:dyDescent="0.3">
      <c r="A3" s="307"/>
      <c r="B3" s="307"/>
      <c r="C3" s="298" t="s">
        <v>47</v>
      </c>
      <c r="D3" s="298"/>
      <c r="E3" s="298"/>
      <c r="F3" s="298"/>
      <c r="G3" s="396" t="s">
        <v>178</v>
      </c>
      <c r="H3" s="396"/>
      <c r="I3" s="396"/>
      <c r="J3" s="577"/>
      <c r="K3" s="577"/>
    </row>
    <row r="4" spans="1:11" ht="15.75" customHeight="1" x14ac:dyDescent="0.3">
      <c r="A4" s="307"/>
      <c r="B4" s="307"/>
      <c r="C4" s="298"/>
      <c r="D4" s="298"/>
      <c r="E4" s="298"/>
      <c r="F4" s="298"/>
      <c r="G4" s="396" t="s">
        <v>5</v>
      </c>
      <c r="H4" s="396"/>
      <c r="I4" s="396"/>
      <c r="J4" s="577"/>
      <c r="K4" s="577"/>
    </row>
    <row r="5" spans="1:11" ht="15.75" thickBot="1" x14ac:dyDescent="0.3"/>
    <row r="6" spans="1:11" ht="26.25" customHeight="1" x14ac:dyDescent="0.3">
      <c r="A6" s="563" t="s">
        <v>179</v>
      </c>
      <c r="B6" s="564"/>
      <c r="C6" s="564"/>
      <c r="D6" s="564"/>
      <c r="E6" s="564"/>
      <c r="F6" s="564"/>
      <c r="G6" s="564"/>
      <c r="H6" s="564"/>
      <c r="I6" s="564"/>
      <c r="J6" s="564"/>
      <c r="K6" s="565"/>
    </row>
    <row r="7" spans="1:11" ht="24" customHeight="1" x14ac:dyDescent="0.25">
      <c r="A7" s="22" t="s">
        <v>7</v>
      </c>
      <c r="B7" s="566" t="str">
        <f>CONTEXTO!B7</f>
        <v>GESTION CONTRACTUAL</v>
      </c>
      <c r="C7" s="566"/>
      <c r="D7" s="566"/>
      <c r="E7" s="566"/>
      <c r="F7" s="566"/>
      <c r="G7" s="566"/>
      <c r="H7" s="566"/>
      <c r="I7" s="566"/>
      <c r="J7" s="566"/>
      <c r="K7" s="567"/>
    </row>
    <row r="8" spans="1:11" ht="35.25" customHeight="1" x14ac:dyDescent="0.25">
      <c r="A8" s="21" t="s">
        <v>9</v>
      </c>
      <c r="B8" s="568" t="str">
        <f>CONTEXTO!B8</f>
        <v>GESTIONAR LA ADQUISICIÓN DE LA TOTALIDAD DE LOS BIENES Y SERVICIOS REQUERIDOS PARA LA CONTINUA OPERACIÓN DE LOS PROCESOS DE LA ENTIDAD ACORDE A LA NORMATIVIDAD LEGAL VIGENTE.</v>
      </c>
      <c r="C8" s="568"/>
      <c r="D8" s="568"/>
      <c r="E8" s="568"/>
      <c r="F8" s="568"/>
      <c r="G8" s="568"/>
      <c r="H8" s="568"/>
      <c r="I8" s="568"/>
      <c r="J8" s="568"/>
      <c r="K8" s="569"/>
    </row>
    <row r="9" spans="1:11" ht="29.25" customHeight="1" thickBot="1" x14ac:dyDescent="0.3">
      <c r="A9" s="31" t="s">
        <v>180</v>
      </c>
      <c r="B9" s="570" t="str">
        <f>PROBABILIDAD!A13</f>
        <v xml:space="preserve">Archivos de contratos y convenios sin la totalidad de los documentos requeridos asociados a las etapas contractuales </v>
      </c>
      <c r="C9" s="571"/>
      <c r="D9" s="571"/>
      <c r="E9" s="571"/>
      <c r="F9" s="571"/>
      <c r="G9" s="571"/>
      <c r="H9" s="571"/>
      <c r="I9" s="571"/>
      <c r="J9" s="571"/>
      <c r="K9" s="572"/>
    </row>
    <row r="10" spans="1:11" ht="15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ht="15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573" t="s">
        <v>181</v>
      </c>
      <c r="K11" s="574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5">
      <c r="A13" s="575" t="s">
        <v>182</v>
      </c>
      <c r="B13" s="27">
        <v>5</v>
      </c>
      <c r="C13" s="576"/>
      <c r="D13" s="560"/>
      <c r="E13" s="551"/>
      <c r="F13" s="551"/>
      <c r="G13" s="551"/>
      <c r="H13" s="41"/>
      <c r="I13" s="41"/>
      <c r="J13" s="33"/>
      <c r="K13" s="47" t="s">
        <v>183</v>
      </c>
    </row>
    <row r="14" spans="1:11" ht="30" customHeight="1" thickBot="1" x14ac:dyDescent="0.35">
      <c r="A14" s="575"/>
      <c r="B14" s="28" t="s">
        <v>184</v>
      </c>
      <c r="C14" s="576"/>
      <c r="D14" s="560"/>
      <c r="E14" s="551"/>
      <c r="F14" s="551"/>
      <c r="G14" s="551"/>
      <c r="H14" s="41"/>
      <c r="I14" s="41"/>
      <c r="J14" s="43"/>
      <c r="K14" s="47"/>
    </row>
    <row r="15" spans="1:11" ht="30" customHeight="1" thickBot="1" x14ac:dyDescent="0.35">
      <c r="A15" s="575"/>
      <c r="B15" s="27">
        <v>4</v>
      </c>
      <c r="C15" s="562"/>
      <c r="D15" s="560"/>
      <c r="E15" s="560"/>
      <c r="F15" s="549"/>
      <c r="G15" s="551"/>
      <c r="H15" s="41"/>
      <c r="I15" s="41"/>
      <c r="J15" s="34"/>
      <c r="K15" s="47" t="s">
        <v>185</v>
      </c>
    </row>
    <row r="16" spans="1:11" ht="30" customHeight="1" thickBot="1" x14ac:dyDescent="0.35">
      <c r="A16" s="575"/>
      <c r="B16" s="28" t="s">
        <v>186</v>
      </c>
      <c r="C16" s="562"/>
      <c r="D16" s="560"/>
      <c r="E16" s="560"/>
      <c r="F16" s="550"/>
      <c r="G16" s="551"/>
      <c r="H16" s="41"/>
      <c r="I16" s="41"/>
      <c r="J16" s="32"/>
      <c r="K16" s="47"/>
    </row>
    <row r="17" spans="1:11" ht="30" customHeight="1" thickBot="1" x14ac:dyDescent="0.35">
      <c r="A17" s="575"/>
      <c r="B17" s="27">
        <v>3</v>
      </c>
      <c r="C17" s="545"/>
      <c r="D17" s="553" t="s">
        <v>199</v>
      </c>
      <c r="E17" s="547"/>
      <c r="F17" s="549"/>
      <c r="G17" s="551"/>
      <c r="H17" s="41"/>
      <c r="I17" s="41"/>
      <c r="J17" s="35"/>
      <c r="K17" s="47" t="s">
        <v>187</v>
      </c>
    </row>
    <row r="18" spans="1:11" ht="30" customHeight="1" thickBot="1" x14ac:dyDescent="0.35">
      <c r="A18" s="575"/>
      <c r="B18" s="28" t="s">
        <v>188</v>
      </c>
      <c r="C18" s="545"/>
      <c r="D18" s="553"/>
      <c r="E18" s="548"/>
      <c r="F18" s="550"/>
      <c r="G18" s="551"/>
      <c r="H18" s="41"/>
      <c r="I18" s="41"/>
      <c r="J18" s="32"/>
      <c r="K18" s="47"/>
    </row>
    <row r="19" spans="1:11" ht="30" customHeight="1" thickBot="1" x14ac:dyDescent="0.35">
      <c r="A19" s="575"/>
      <c r="B19" s="27">
        <v>2</v>
      </c>
      <c r="C19" s="545"/>
      <c r="D19" s="552"/>
      <c r="E19" s="553"/>
      <c r="F19" s="555"/>
      <c r="G19" s="551"/>
      <c r="H19" s="41"/>
      <c r="I19" s="41"/>
      <c r="J19" s="36"/>
      <c r="K19" s="47" t="s">
        <v>189</v>
      </c>
    </row>
    <row r="20" spans="1:11" ht="30" customHeight="1" thickBot="1" x14ac:dyDescent="0.35">
      <c r="A20" s="575"/>
      <c r="B20" s="28" t="s">
        <v>324</v>
      </c>
      <c r="C20" s="545"/>
      <c r="D20" s="552"/>
      <c r="E20" s="554"/>
      <c r="F20" s="556"/>
      <c r="G20" s="551"/>
      <c r="H20" s="41"/>
      <c r="I20" s="41"/>
      <c r="J20" s="41"/>
      <c r="K20" s="42"/>
    </row>
    <row r="21" spans="1:11" ht="30" customHeight="1" thickBot="1" x14ac:dyDescent="0.35">
      <c r="A21" s="575"/>
      <c r="B21" s="27">
        <v>1</v>
      </c>
      <c r="C21" s="545"/>
      <c r="D21" s="552"/>
      <c r="E21" s="546"/>
      <c r="F21" s="560"/>
      <c r="G21" s="560"/>
      <c r="H21" s="41"/>
      <c r="I21" s="41"/>
      <c r="J21" s="41"/>
      <c r="K21" s="42"/>
    </row>
    <row r="22" spans="1:11" ht="30" customHeight="1" thickBot="1" x14ac:dyDescent="0.35">
      <c r="A22" s="575"/>
      <c r="B22" s="28" t="s">
        <v>190</v>
      </c>
      <c r="C22" s="557"/>
      <c r="D22" s="558"/>
      <c r="E22" s="559"/>
      <c r="F22" s="561"/>
      <c r="G22" s="561"/>
      <c r="H22" s="45"/>
      <c r="I22" s="41"/>
      <c r="J22" s="41"/>
      <c r="K22" s="42"/>
    </row>
    <row r="23" spans="1:11" ht="15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3">
      <c r="A24" s="40"/>
      <c r="B24" s="41"/>
      <c r="C24" s="26" t="s">
        <v>191</v>
      </c>
      <c r="D24" s="26" t="s">
        <v>192</v>
      </c>
      <c r="E24" s="26" t="s">
        <v>193</v>
      </c>
      <c r="F24" s="26" t="s">
        <v>194</v>
      </c>
      <c r="G24" s="26" t="s">
        <v>195</v>
      </c>
      <c r="H24" s="41"/>
      <c r="I24" s="41"/>
      <c r="J24" s="41"/>
      <c r="K24" s="42"/>
    </row>
    <row r="25" spans="1:11" x14ac:dyDescent="0.3">
      <c r="A25" s="40"/>
      <c r="B25" s="41"/>
      <c r="C25" s="544" t="s">
        <v>196</v>
      </c>
      <c r="D25" s="544"/>
      <c r="E25" s="544"/>
      <c r="F25" s="544"/>
      <c r="G25" s="544"/>
      <c r="H25" s="41"/>
      <c r="I25" s="41"/>
      <c r="J25" s="41"/>
      <c r="K25" s="42"/>
    </row>
    <row r="26" spans="1:11" x14ac:dyDescent="0.3">
      <c r="A26" s="40"/>
      <c r="B26" s="41"/>
      <c r="C26" s="544"/>
      <c r="D26" s="544"/>
      <c r="E26" s="544"/>
      <c r="F26" s="544"/>
      <c r="G26" s="544"/>
      <c r="H26" s="41"/>
      <c r="I26" s="41"/>
      <c r="J26" s="41"/>
      <c r="K26" s="42"/>
    </row>
    <row r="27" spans="1:11" ht="15" thickBot="1" x14ac:dyDescent="0.35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A1:B4"/>
    <mergeCell ref="C1:F2"/>
    <mergeCell ref="G1:I1"/>
    <mergeCell ref="J1:K4"/>
    <mergeCell ref="G2:I2"/>
    <mergeCell ref="C3:F4"/>
    <mergeCell ref="G3:I3"/>
    <mergeCell ref="G4:I4"/>
    <mergeCell ref="A13:A22"/>
    <mergeCell ref="C13:C14"/>
    <mergeCell ref="D13:D14"/>
    <mergeCell ref="E13:E14"/>
    <mergeCell ref="F13:F14"/>
    <mergeCell ref="A6:K6"/>
    <mergeCell ref="B7:K7"/>
    <mergeCell ref="B8:K8"/>
    <mergeCell ref="B9:K9"/>
    <mergeCell ref="J11:K11"/>
    <mergeCell ref="G13:G14"/>
    <mergeCell ref="C15:C16"/>
    <mergeCell ref="D15:D16"/>
    <mergeCell ref="E15:E16"/>
    <mergeCell ref="F15:F16"/>
    <mergeCell ref="G15:G16"/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11" workbookViewId="0">
      <selection activeCell="B10" sqref="B10"/>
    </sheetView>
  </sheetViews>
  <sheetFormatPr baseColWidth="10" defaultColWidth="11.44140625" defaultRowHeight="14.4" x14ac:dyDescent="0.3"/>
  <cols>
    <col min="1" max="1" width="14.5546875" customWidth="1"/>
    <col min="2" max="2" width="15" customWidth="1"/>
    <col min="3" max="7" width="13.6640625" customWidth="1"/>
    <col min="8" max="8" width="3.88671875" customWidth="1"/>
    <col min="11" max="11" width="14.44140625" bestFit="1" customWidth="1"/>
  </cols>
  <sheetData>
    <row r="1" spans="1:11" ht="15" customHeight="1" x14ac:dyDescent="0.3">
      <c r="A1" s="307"/>
      <c r="B1" s="307"/>
      <c r="C1" s="298" t="s">
        <v>0</v>
      </c>
      <c r="D1" s="298"/>
      <c r="E1" s="298"/>
      <c r="F1" s="298"/>
      <c r="G1" s="396" t="s">
        <v>1</v>
      </c>
      <c r="H1" s="396"/>
      <c r="I1" s="396"/>
      <c r="J1" s="577"/>
      <c r="K1" s="577"/>
    </row>
    <row r="2" spans="1:11" ht="15" customHeight="1" x14ac:dyDescent="0.3">
      <c r="A2" s="307"/>
      <c r="B2" s="307"/>
      <c r="C2" s="298"/>
      <c r="D2" s="298"/>
      <c r="E2" s="298"/>
      <c r="F2" s="298"/>
      <c r="G2" s="396" t="s">
        <v>177</v>
      </c>
      <c r="H2" s="396"/>
      <c r="I2" s="396"/>
      <c r="J2" s="577"/>
      <c r="K2" s="577"/>
    </row>
    <row r="3" spans="1:11" ht="34.5" customHeight="1" x14ac:dyDescent="0.3">
      <c r="A3" s="307"/>
      <c r="B3" s="307"/>
      <c r="C3" s="298" t="s">
        <v>47</v>
      </c>
      <c r="D3" s="298"/>
      <c r="E3" s="298"/>
      <c r="F3" s="298"/>
      <c r="G3" s="396" t="s">
        <v>178</v>
      </c>
      <c r="H3" s="396"/>
      <c r="I3" s="396"/>
      <c r="J3" s="577"/>
      <c r="K3" s="577"/>
    </row>
    <row r="4" spans="1:11" ht="15.75" customHeight="1" x14ac:dyDescent="0.3">
      <c r="A4" s="307"/>
      <c r="B4" s="307"/>
      <c r="C4" s="298"/>
      <c r="D4" s="298"/>
      <c r="E4" s="298"/>
      <c r="F4" s="298"/>
      <c r="G4" s="396" t="s">
        <v>5</v>
      </c>
      <c r="H4" s="396"/>
      <c r="I4" s="396"/>
      <c r="J4" s="577"/>
      <c r="K4" s="577"/>
    </row>
    <row r="5" spans="1:11" ht="15.75" thickBot="1" x14ac:dyDescent="0.3"/>
    <row r="6" spans="1:11" ht="26.25" customHeight="1" x14ac:dyDescent="0.3">
      <c r="A6" s="563" t="s">
        <v>179</v>
      </c>
      <c r="B6" s="564"/>
      <c r="C6" s="564"/>
      <c r="D6" s="564"/>
      <c r="E6" s="564"/>
      <c r="F6" s="564"/>
      <c r="G6" s="564"/>
      <c r="H6" s="564"/>
      <c r="I6" s="564"/>
      <c r="J6" s="564"/>
      <c r="K6" s="565"/>
    </row>
    <row r="7" spans="1:11" ht="24" customHeight="1" x14ac:dyDescent="0.25">
      <c r="A7" s="22" t="s">
        <v>7</v>
      </c>
      <c r="B7" s="566" t="str">
        <f>CONTEXTO!B7</f>
        <v>GESTION CONTRACTUAL</v>
      </c>
      <c r="C7" s="566"/>
      <c r="D7" s="566"/>
      <c r="E7" s="566"/>
      <c r="F7" s="566"/>
      <c r="G7" s="566"/>
      <c r="H7" s="566"/>
      <c r="I7" s="566"/>
      <c r="J7" s="566"/>
      <c r="K7" s="567"/>
    </row>
    <row r="8" spans="1:11" ht="35.25" customHeight="1" x14ac:dyDescent="0.25">
      <c r="A8" s="21" t="s">
        <v>9</v>
      </c>
      <c r="B8" s="568" t="str">
        <f>CONTEXTO!B8</f>
        <v>GESTIONAR LA ADQUISICIÓN DE LA TOTALIDAD DE LOS BIENES Y SERVICIOS REQUERIDOS PARA LA CONTINUA OPERACIÓN DE LOS PROCESOS DE LA ENTIDAD ACORDE A LA NORMATIVIDAD LEGAL VIGENTE.</v>
      </c>
      <c r="C8" s="568"/>
      <c r="D8" s="568"/>
      <c r="E8" s="568"/>
      <c r="F8" s="568"/>
      <c r="G8" s="568"/>
      <c r="H8" s="568"/>
      <c r="I8" s="568"/>
      <c r="J8" s="568"/>
      <c r="K8" s="569"/>
    </row>
    <row r="9" spans="1:11" ht="29.25" customHeight="1" thickBot="1" x14ac:dyDescent="0.3">
      <c r="A9" s="31" t="s">
        <v>180</v>
      </c>
      <c r="B9" s="570" t="str">
        <f>PROBABILIDAD!A14</f>
        <v>Posibilidad de Ejecución de Obras sin control y en condiciones desfavorable</v>
      </c>
      <c r="C9" s="571"/>
      <c r="D9" s="571"/>
      <c r="E9" s="571"/>
      <c r="F9" s="571"/>
      <c r="G9" s="571"/>
      <c r="H9" s="571"/>
      <c r="I9" s="571"/>
      <c r="J9" s="571"/>
      <c r="K9" s="572"/>
    </row>
    <row r="10" spans="1:11" ht="15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ht="15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573" t="s">
        <v>181</v>
      </c>
      <c r="K11" s="574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5">
      <c r="A13" s="575" t="s">
        <v>182</v>
      </c>
      <c r="B13" s="27">
        <v>5</v>
      </c>
      <c r="C13" s="576"/>
      <c r="D13" s="560"/>
      <c r="E13" s="551"/>
      <c r="F13" s="551"/>
      <c r="G13" s="551"/>
      <c r="H13" s="41"/>
      <c r="I13" s="41"/>
      <c r="J13" s="33"/>
      <c r="K13" s="47" t="s">
        <v>183</v>
      </c>
    </row>
    <row r="14" spans="1:11" ht="30" customHeight="1" thickBot="1" x14ac:dyDescent="0.35">
      <c r="A14" s="575"/>
      <c r="B14" s="28" t="s">
        <v>184</v>
      </c>
      <c r="C14" s="576"/>
      <c r="D14" s="560"/>
      <c r="E14" s="551"/>
      <c r="F14" s="551"/>
      <c r="G14" s="551"/>
      <c r="H14" s="41"/>
      <c r="I14" s="41"/>
      <c r="J14" s="43"/>
      <c r="K14" s="47"/>
    </row>
    <row r="15" spans="1:11" ht="30" customHeight="1" thickBot="1" x14ac:dyDescent="0.35">
      <c r="A15" s="575"/>
      <c r="B15" s="27">
        <v>4</v>
      </c>
      <c r="C15" s="562"/>
      <c r="D15" s="560"/>
      <c r="E15" s="560"/>
      <c r="F15" s="549"/>
      <c r="G15" s="551"/>
      <c r="H15" s="41"/>
      <c r="I15" s="41"/>
      <c r="J15" s="34"/>
      <c r="K15" s="47" t="s">
        <v>185</v>
      </c>
    </row>
    <row r="16" spans="1:11" ht="30" customHeight="1" thickBot="1" x14ac:dyDescent="0.35">
      <c r="A16" s="575"/>
      <c r="B16" s="28" t="s">
        <v>186</v>
      </c>
      <c r="C16" s="562"/>
      <c r="D16" s="560"/>
      <c r="E16" s="560"/>
      <c r="F16" s="550"/>
      <c r="G16" s="551"/>
      <c r="H16" s="41"/>
      <c r="I16" s="41"/>
      <c r="J16" s="32"/>
      <c r="K16" s="47"/>
    </row>
    <row r="17" spans="1:11" ht="30" customHeight="1" thickBot="1" x14ac:dyDescent="0.35">
      <c r="A17" s="575"/>
      <c r="B17" s="27">
        <v>3</v>
      </c>
      <c r="C17" s="545"/>
      <c r="D17" s="546"/>
      <c r="E17" s="547"/>
      <c r="F17" s="549"/>
      <c r="G17" s="551"/>
      <c r="H17" s="41"/>
      <c r="I17" s="41"/>
      <c r="J17" s="35"/>
      <c r="K17" s="47" t="s">
        <v>187</v>
      </c>
    </row>
    <row r="18" spans="1:11" ht="30" customHeight="1" thickBot="1" x14ac:dyDescent="0.35">
      <c r="A18" s="575"/>
      <c r="B18" s="28" t="s">
        <v>188</v>
      </c>
      <c r="C18" s="545"/>
      <c r="D18" s="546"/>
      <c r="E18" s="548"/>
      <c r="F18" s="550"/>
      <c r="G18" s="551"/>
      <c r="H18" s="41"/>
      <c r="I18" s="41"/>
      <c r="J18" s="32"/>
      <c r="K18" s="47"/>
    </row>
    <row r="19" spans="1:11" ht="30" customHeight="1" thickBot="1" x14ac:dyDescent="0.35">
      <c r="A19" s="575"/>
      <c r="B19" s="27">
        <v>2</v>
      </c>
      <c r="C19" s="545"/>
      <c r="D19" s="552"/>
      <c r="E19" s="553"/>
      <c r="F19" s="555" t="s">
        <v>199</v>
      </c>
      <c r="G19" s="578"/>
      <c r="H19" s="41"/>
      <c r="I19" s="41"/>
      <c r="J19" s="36"/>
      <c r="K19" s="47" t="s">
        <v>189</v>
      </c>
    </row>
    <row r="20" spans="1:11" ht="30" customHeight="1" thickBot="1" x14ac:dyDescent="0.35">
      <c r="A20" s="575"/>
      <c r="B20" s="28" t="s">
        <v>324</v>
      </c>
      <c r="C20" s="545"/>
      <c r="D20" s="552"/>
      <c r="E20" s="554"/>
      <c r="F20" s="556"/>
      <c r="G20" s="578"/>
      <c r="H20" s="41"/>
      <c r="I20" s="41"/>
      <c r="J20" s="41"/>
      <c r="K20" s="42"/>
    </row>
    <row r="21" spans="1:11" ht="30" customHeight="1" thickBot="1" x14ac:dyDescent="0.35">
      <c r="A21" s="575"/>
      <c r="B21" s="27">
        <v>1</v>
      </c>
      <c r="C21" s="545"/>
      <c r="D21" s="552"/>
      <c r="E21" s="546"/>
      <c r="F21" s="560"/>
      <c r="G21" s="560"/>
      <c r="H21" s="41"/>
      <c r="I21" s="41"/>
      <c r="J21" s="41"/>
      <c r="K21" s="42"/>
    </row>
    <row r="22" spans="1:11" ht="30" customHeight="1" thickBot="1" x14ac:dyDescent="0.35">
      <c r="A22" s="575"/>
      <c r="B22" s="28" t="s">
        <v>190</v>
      </c>
      <c r="C22" s="557"/>
      <c r="D22" s="558"/>
      <c r="E22" s="559"/>
      <c r="F22" s="561"/>
      <c r="G22" s="561"/>
      <c r="H22" s="45"/>
      <c r="I22" s="41"/>
      <c r="J22" s="41"/>
      <c r="K22" s="42"/>
    </row>
    <row r="23" spans="1:11" ht="15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3">
      <c r="A24" s="40"/>
      <c r="B24" s="41"/>
      <c r="C24" s="26" t="s">
        <v>191</v>
      </c>
      <c r="D24" s="26" t="s">
        <v>192</v>
      </c>
      <c r="E24" s="26" t="s">
        <v>193</v>
      </c>
      <c r="F24" s="26" t="s">
        <v>194</v>
      </c>
      <c r="G24" s="26" t="s">
        <v>195</v>
      </c>
      <c r="H24" s="41"/>
      <c r="I24" s="41"/>
      <c r="J24" s="41"/>
      <c r="K24" s="42"/>
    </row>
    <row r="25" spans="1:11" x14ac:dyDescent="0.3">
      <c r="A25" s="40"/>
      <c r="B25" s="41"/>
      <c r="C25" s="544" t="s">
        <v>196</v>
      </c>
      <c r="D25" s="544"/>
      <c r="E25" s="544"/>
      <c r="F25" s="544"/>
      <c r="G25" s="544"/>
      <c r="H25" s="41"/>
      <c r="I25" s="41"/>
      <c r="J25" s="41"/>
      <c r="K25" s="42"/>
    </row>
    <row r="26" spans="1:11" x14ac:dyDescent="0.3">
      <c r="A26" s="40"/>
      <c r="B26" s="41"/>
      <c r="C26" s="544"/>
      <c r="D26" s="544"/>
      <c r="E26" s="544"/>
      <c r="F26" s="544"/>
      <c r="G26" s="544"/>
      <c r="H26" s="41"/>
      <c r="I26" s="41"/>
      <c r="J26" s="41"/>
      <c r="K26" s="42"/>
    </row>
    <row r="27" spans="1:11" ht="15.75" thickBot="1" x14ac:dyDescent="0.3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A1:B4"/>
    <mergeCell ref="C1:F2"/>
    <mergeCell ref="G1:I1"/>
    <mergeCell ref="J1:K4"/>
    <mergeCell ref="G2:I2"/>
    <mergeCell ref="C3:F4"/>
    <mergeCell ref="G3:I3"/>
    <mergeCell ref="G4:I4"/>
    <mergeCell ref="A13:A22"/>
    <mergeCell ref="C13:C14"/>
    <mergeCell ref="D13:D14"/>
    <mergeCell ref="E13:E14"/>
    <mergeCell ref="F13:F14"/>
    <mergeCell ref="A6:K6"/>
    <mergeCell ref="B7:K7"/>
    <mergeCell ref="B8:K8"/>
    <mergeCell ref="B9:K9"/>
    <mergeCell ref="J11:K11"/>
    <mergeCell ref="G13:G14"/>
    <mergeCell ref="C15:C16"/>
    <mergeCell ref="D15:D16"/>
    <mergeCell ref="E15:E16"/>
    <mergeCell ref="F15:F16"/>
    <mergeCell ref="G15:G16"/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C190"/>
  <sheetViews>
    <sheetView topLeftCell="A170" workbookViewId="0">
      <selection activeCell="A186" sqref="A186"/>
    </sheetView>
  </sheetViews>
  <sheetFormatPr baseColWidth="10" defaultColWidth="11.44140625" defaultRowHeight="14.4" x14ac:dyDescent="0.3"/>
  <cols>
    <col min="1" max="1" width="37.5546875" customWidth="1"/>
    <col min="2" max="2" width="72.33203125" customWidth="1"/>
    <col min="3" max="3" width="59.88671875" style="55" customWidth="1"/>
  </cols>
  <sheetData>
    <row r="1" spans="1:1" ht="15" x14ac:dyDescent="0.25">
      <c r="A1" s="73" t="s">
        <v>198</v>
      </c>
    </row>
    <row r="2" spans="1:1" ht="15" x14ac:dyDescent="0.25">
      <c r="A2" s="8"/>
    </row>
    <row r="3" spans="1:1" ht="15" x14ac:dyDescent="0.25">
      <c r="A3" s="8" t="s">
        <v>199</v>
      </c>
    </row>
    <row r="4" spans="1:1" ht="15" x14ac:dyDescent="0.25">
      <c r="A4" s="8" t="s">
        <v>200</v>
      </c>
    </row>
    <row r="6" spans="1:1" ht="15" x14ac:dyDescent="0.25">
      <c r="A6" s="73" t="s">
        <v>201</v>
      </c>
    </row>
    <row r="7" spans="1:1" ht="15" x14ac:dyDescent="0.25">
      <c r="A7" t="s">
        <v>136</v>
      </c>
    </row>
    <row r="8" spans="1:1" x14ac:dyDescent="0.3">
      <c r="A8" t="s">
        <v>202</v>
      </c>
    </row>
    <row r="9" spans="1:1" ht="15" x14ac:dyDescent="0.25">
      <c r="A9" t="s">
        <v>203</v>
      </c>
    </row>
    <row r="10" spans="1:1" ht="15" x14ac:dyDescent="0.25">
      <c r="A10" t="s">
        <v>204</v>
      </c>
    </row>
    <row r="11" spans="1:1" ht="15" x14ac:dyDescent="0.25">
      <c r="A11" t="s">
        <v>205</v>
      </c>
    </row>
    <row r="12" spans="1:1" x14ac:dyDescent="0.3">
      <c r="A12" t="s">
        <v>206</v>
      </c>
    </row>
    <row r="13" spans="1:1" ht="15" x14ac:dyDescent="0.25">
      <c r="A13" t="s">
        <v>207</v>
      </c>
    </row>
    <row r="14" spans="1:1" x14ac:dyDescent="0.3">
      <c r="A14" t="s">
        <v>208</v>
      </c>
    </row>
    <row r="15" spans="1:1" x14ac:dyDescent="0.3">
      <c r="A15" t="s">
        <v>209</v>
      </c>
    </row>
    <row r="16" spans="1:1" ht="15" x14ac:dyDescent="0.25">
      <c r="A16" t="s">
        <v>210</v>
      </c>
    </row>
    <row r="19" spans="1:3" ht="15" x14ac:dyDescent="0.25">
      <c r="A19" s="73" t="s">
        <v>196</v>
      </c>
    </row>
    <row r="20" spans="1:3" ht="15" x14ac:dyDescent="0.25">
      <c r="A20" t="s">
        <v>150</v>
      </c>
    </row>
    <row r="21" spans="1:3" ht="15" x14ac:dyDescent="0.25">
      <c r="A21" t="s">
        <v>211</v>
      </c>
    </row>
    <row r="22" spans="1:3" ht="15" x14ac:dyDescent="0.25">
      <c r="A22" t="s">
        <v>212</v>
      </c>
    </row>
    <row r="23" spans="1:3" ht="15" x14ac:dyDescent="0.25">
      <c r="A23" t="s">
        <v>213</v>
      </c>
    </row>
    <row r="24" spans="1:3" ht="15" x14ac:dyDescent="0.25">
      <c r="A24" t="s">
        <v>214</v>
      </c>
    </row>
    <row r="25" spans="1:3" ht="15" x14ac:dyDescent="0.25">
      <c r="A25" t="s">
        <v>215</v>
      </c>
    </row>
    <row r="28" spans="1:3" ht="141" customHeight="1" x14ac:dyDescent="0.3">
      <c r="A28" s="104" t="s">
        <v>216</v>
      </c>
      <c r="B28" s="106" t="s">
        <v>217</v>
      </c>
      <c r="C28" s="106" t="s">
        <v>218</v>
      </c>
    </row>
    <row r="29" spans="1:3" ht="144" customHeight="1" x14ac:dyDescent="0.3">
      <c r="A29" t="s">
        <v>219</v>
      </c>
      <c r="B29" s="74" t="s">
        <v>220</v>
      </c>
      <c r="C29" s="105" t="s">
        <v>221</v>
      </c>
    </row>
    <row r="30" spans="1:3" ht="115.2" x14ac:dyDescent="0.3">
      <c r="A30" s="98" t="s">
        <v>222</v>
      </c>
      <c r="B30" s="72" t="s">
        <v>223</v>
      </c>
      <c r="C30" s="105" t="s">
        <v>224</v>
      </c>
    </row>
    <row r="31" spans="1:3" ht="96.6" x14ac:dyDescent="0.3">
      <c r="A31" t="s">
        <v>225</v>
      </c>
      <c r="B31" s="72" t="s">
        <v>226</v>
      </c>
      <c r="C31" s="105" t="s">
        <v>227</v>
      </c>
    </row>
    <row r="32" spans="1:3" ht="96.6" x14ac:dyDescent="0.3">
      <c r="A32" t="s">
        <v>228</v>
      </c>
      <c r="B32" s="72" t="s">
        <v>229</v>
      </c>
      <c r="C32" s="105" t="s">
        <v>230</v>
      </c>
    </row>
    <row r="34" spans="1:3" ht="15" x14ac:dyDescent="0.25">
      <c r="A34" t="s">
        <v>231</v>
      </c>
      <c r="C34" s="109" t="s">
        <v>232</v>
      </c>
    </row>
    <row r="35" spans="1:3" ht="15" x14ac:dyDescent="0.25">
      <c r="A35">
        <v>1</v>
      </c>
      <c r="B35">
        <f>IF(' IMPACTO RIESGOS CORRUPCION'!D11="X",1,0)</f>
        <v>1</v>
      </c>
    </row>
    <row r="36" spans="1:3" ht="15" x14ac:dyDescent="0.25">
      <c r="A36">
        <v>2</v>
      </c>
      <c r="B36">
        <f>IF(' IMPACTO RIESGOS CORRUPCION'!D12="X",1,0)</f>
        <v>1</v>
      </c>
      <c r="C36" s="55" t="s">
        <v>199</v>
      </c>
    </row>
    <row r="37" spans="1:3" ht="15" x14ac:dyDescent="0.25">
      <c r="A37">
        <v>3</v>
      </c>
      <c r="B37">
        <f>IF(' IMPACTO RIESGOS CORRUPCION'!D13="X",1,0)</f>
        <v>1</v>
      </c>
    </row>
    <row r="38" spans="1:3" ht="15" x14ac:dyDescent="0.25">
      <c r="A38">
        <v>4</v>
      </c>
      <c r="B38">
        <f>IF(' IMPACTO RIESGOS CORRUPCION'!D14="X",1,0)</f>
        <v>1</v>
      </c>
    </row>
    <row r="39" spans="1:3" ht="15" x14ac:dyDescent="0.25">
      <c r="A39">
        <v>5</v>
      </c>
      <c r="B39">
        <f>IF(' IMPACTO RIESGOS CORRUPCION'!D15="X",1,0)</f>
        <v>1</v>
      </c>
    </row>
    <row r="40" spans="1:3" ht="15" x14ac:dyDescent="0.25">
      <c r="A40">
        <v>6</v>
      </c>
      <c r="B40">
        <f>IF(' IMPACTO RIESGOS CORRUPCION'!D16="X",1,0)</f>
        <v>1</v>
      </c>
    </row>
    <row r="41" spans="1:3" ht="15" x14ac:dyDescent="0.25">
      <c r="A41">
        <v>7</v>
      </c>
      <c r="B41">
        <f>IF(' IMPACTO RIESGOS CORRUPCION'!D17="X",1,0)</f>
        <v>1</v>
      </c>
    </row>
    <row r="42" spans="1:3" ht="15" x14ac:dyDescent="0.25">
      <c r="A42">
        <v>8</v>
      </c>
      <c r="B42">
        <f>IF(' IMPACTO RIESGOS CORRUPCION'!D18="X",1,0)</f>
        <v>1</v>
      </c>
    </row>
    <row r="43" spans="1:3" ht="15" x14ac:dyDescent="0.25">
      <c r="A43">
        <v>9</v>
      </c>
      <c r="B43">
        <f>IF(' IMPACTO RIESGOS CORRUPCION'!D19="X",1,0)</f>
        <v>1</v>
      </c>
    </row>
    <row r="44" spans="1:3" ht="15" x14ac:dyDescent="0.25">
      <c r="A44">
        <v>10</v>
      </c>
      <c r="B44">
        <f>IF(' IMPACTO RIESGOS CORRUPCION'!D20="X",1,0)</f>
        <v>1</v>
      </c>
    </row>
    <row r="45" spans="1:3" ht="15" x14ac:dyDescent="0.25">
      <c r="A45">
        <v>11</v>
      </c>
      <c r="B45">
        <f>IF(' IMPACTO RIESGOS CORRUPCION'!D21="X",1,0)</f>
        <v>1</v>
      </c>
    </row>
    <row r="46" spans="1:3" ht="15" x14ac:dyDescent="0.25">
      <c r="A46">
        <v>12</v>
      </c>
      <c r="B46">
        <f>IF(' IMPACTO RIESGOS CORRUPCION'!D22="X",1,0)</f>
        <v>1</v>
      </c>
    </row>
    <row r="47" spans="1:3" ht="15" x14ac:dyDescent="0.25">
      <c r="A47">
        <v>13</v>
      </c>
      <c r="B47">
        <f>IF(' IMPACTO RIESGOS CORRUPCION'!D23="X",1,0)</f>
        <v>1</v>
      </c>
    </row>
    <row r="48" spans="1:3" ht="15" x14ac:dyDescent="0.25">
      <c r="A48">
        <v>14</v>
      </c>
      <c r="B48">
        <f>IF(' IMPACTO RIESGOS CORRUPCION'!D24="X",1,0)</f>
        <v>1</v>
      </c>
    </row>
    <row r="49" spans="1:2" ht="15" x14ac:dyDescent="0.25">
      <c r="A49">
        <v>15</v>
      </c>
      <c r="B49">
        <f>IF(' IMPACTO RIESGOS CORRUPCION'!D25="X",1,0)</f>
        <v>0</v>
      </c>
    </row>
    <row r="50" spans="1:2" ht="15" x14ac:dyDescent="0.25">
      <c r="A50">
        <v>16</v>
      </c>
      <c r="B50">
        <f>IF(' IMPACTO RIESGOS CORRUPCION'!D26="X",1,0)</f>
        <v>0</v>
      </c>
    </row>
    <row r="51" spans="1:2" ht="15" x14ac:dyDescent="0.25">
      <c r="A51">
        <v>17</v>
      </c>
      <c r="B51">
        <f>IF(' IMPACTO RIESGOS CORRUPCION'!D27="X",1,0)</f>
        <v>0</v>
      </c>
    </row>
    <row r="52" spans="1:2" ht="15" x14ac:dyDescent="0.25">
      <c r="A52">
        <v>18</v>
      </c>
      <c r="B52">
        <f>IF(' IMPACTO RIESGOS CORRUPCION'!D28="X",1,0)</f>
        <v>0</v>
      </c>
    </row>
    <row r="53" spans="1:2" ht="15" x14ac:dyDescent="0.25">
      <c r="A53">
        <v>19</v>
      </c>
      <c r="B53">
        <f>IF(' IMPACTO RIESGOS CORRUPCION'!D29="X",1,0)</f>
        <v>0</v>
      </c>
    </row>
    <row r="54" spans="1:2" ht="15" x14ac:dyDescent="0.25">
      <c r="A54" t="s">
        <v>233</v>
      </c>
      <c r="B54">
        <f>SUM(B35:B53)</f>
        <v>14</v>
      </c>
    </row>
    <row r="57" spans="1:2" ht="15" x14ac:dyDescent="0.25">
      <c r="A57" t="s">
        <v>234</v>
      </c>
    </row>
    <row r="58" spans="1:2" ht="15" x14ac:dyDescent="0.25">
      <c r="A58">
        <v>1</v>
      </c>
      <c r="B58">
        <f>IF(' IMPACTO RIESGOS CORRUPCION'!D34="X",1,0)</f>
        <v>1</v>
      </c>
    </row>
    <row r="59" spans="1:2" ht="15" x14ac:dyDescent="0.25">
      <c r="A59">
        <v>2</v>
      </c>
      <c r="B59">
        <f>IF(' IMPACTO RIESGOS CORRUPCION'!D35="X",1,0)</f>
        <v>1</v>
      </c>
    </row>
    <row r="60" spans="1:2" ht="15" x14ac:dyDescent="0.25">
      <c r="A60">
        <v>3</v>
      </c>
      <c r="B60">
        <f>IF(' IMPACTO RIESGOS CORRUPCION'!D36="X",1,0)</f>
        <v>1</v>
      </c>
    </row>
    <row r="61" spans="1:2" ht="15" x14ac:dyDescent="0.25">
      <c r="A61">
        <v>4</v>
      </c>
      <c r="B61">
        <f>IF(' IMPACTO RIESGOS CORRUPCION'!D37="X",1,0)</f>
        <v>1</v>
      </c>
    </row>
    <row r="62" spans="1:2" ht="15" x14ac:dyDescent="0.25">
      <c r="A62">
        <v>5</v>
      </c>
      <c r="B62">
        <f>IF(' IMPACTO RIESGOS CORRUPCION'!D38="X",1,0)</f>
        <v>1</v>
      </c>
    </row>
    <row r="63" spans="1:2" ht="15" x14ac:dyDescent="0.25">
      <c r="A63">
        <v>6</v>
      </c>
      <c r="B63">
        <f>IF(' IMPACTO RIESGOS CORRUPCION'!D39="X",1,0)</f>
        <v>1</v>
      </c>
    </row>
    <row r="64" spans="1:2" ht="15" x14ac:dyDescent="0.25">
      <c r="A64">
        <v>7</v>
      </c>
      <c r="B64">
        <f>IF(' IMPACTO RIESGOS CORRUPCION'!D40="X",1,0)</f>
        <v>1</v>
      </c>
    </row>
    <row r="65" spans="1:2" ht="15" x14ac:dyDescent="0.25">
      <c r="A65">
        <v>8</v>
      </c>
      <c r="B65">
        <f>IF(' IMPACTO RIESGOS CORRUPCION'!D41="X",1,0)</f>
        <v>1</v>
      </c>
    </row>
    <row r="66" spans="1:2" ht="15" x14ac:dyDescent="0.25">
      <c r="A66">
        <v>9</v>
      </c>
      <c r="B66">
        <f>IF(' IMPACTO RIESGOS CORRUPCION'!D42="X",1,0)</f>
        <v>0</v>
      </c>
    </row>
    <row r="67" spans="1:2" ht="15" x14ac:dyDescent="0.25">
      <c r="A67">
        <v>10</v>
      </c>
      <c r="B67">
        <f>IF(' IMPACTO RIESGOS CORRUPCION'!D43="X",1,0)</f>
        <v>1</v>
      </c>
    </row>
    <row r="68" spans="1:2" ht="15" x14ac:dyDescent="0.25">
      <c r="A68">
        <v>11</v>
      </c>
      <c r="B68">
        <f>IF(' IMPACTO RIESGOS CORRUPCION'!D44="X",1,0)</f>
        <v>1</v>
      </c>
    </row>
    <row r="69" spans="1:2" ht="15" x14ac:dyDescent="0.25">
      <c r="A69">
        <v>12</v>
      </c>
      <c r="B69">
        <f>IF(' IMPACTO RIESGOS CORRUPCION'!D45="X",1,0)</f>
        <v>1</v>
      </c>
    </row>
    <row r="70" spans="1:2" ht="15" x14ac:dyDescent="0.25">
      <c r="A70">
        <v>13</v>
      </c>
      <c r="B70">
        <f>IF(' IMPACTO RIESGOS CORRUPCION'!D46="X",1,0)</f>
        <v>1</v>
      </c>
    </row>
    <row r="71" spans="1:2" ht="15" x14ac:dyDescent="0.25">
      <c r="A71">
        <v>14</v>
      </c>
      <c r="B71">
        <f>IF(' IMPACTO RIESGOS CORRUPCION'!D47="X",1,0)</f>
        <v>1</v>
      </c>
    </row>
    <row r="72" spans="1:2" ht="15" x14ac:dyDescent="0.25">
      <c r="A72">
        <v>15</v>
      </c>
      <c r="B72">
        <f>IF(' IMPACTO RIESGOS CORRUPCION'!D48="X",1,0)</f>
        <v>0</v>
      </c>
    </row>
    <row r="73" spans="1:2" ht="15" x14ac:dyDescent="0.25">
      <c r="A73">
        <v>16</v>
      </c>
      <c r="B73">
        <f>IF(' IMPACTO RIESGOS CORRUPCION'!D49="X",1,0)</f>
        <v>0</v>
      </c>
    </row>
    <row r="74" spans="1:2" ht="15" x14ac:dyDescent="0.25">
      <c r="A74">
        <v>17</v>
      </c>
      <c r="B74">
        <f>IF(' IMPACTO RIESGOS CORRUPCION'!D50="X",1,0)</f>
        <v>0</v>
      </c>
    </row>
    <row r="75" spans="1:2" ht="15" x14ac:dyDescent="0.25">
      <c r="A75">
        <v>18</v>
      </c>
      <c r="B75">
        <f>IF(' IMPACTO RIESGOS CORRUPCION'!D51="X",1,0)</f>
        <v>0</v>
      </c>
    </row>
    <row r="76" spans="1:2" ht="15" x14ac:dyDescent="0.25">
      <c r="A76">
        <v>19</v>
      </c>
      <c r="B76">
        <f>IF(' IMPACTO RIESGOS CORRUPCION'!D52="X",1,0)</f>
        <v>0</v>
      </c>
    </row>
    <row r="77" spans="1:2" ht="15" x14ac:dyDescent="0.25">
      <c r="A77" t="s">
        <v>233</v>
      </c>
      <c r="B77">
        <f>SUM(B58:B76)</f>
        <v>13</v>
      </c>
    </row>
    <row r="80" spans="1:2" ht="15" x14ac:dyDescent="0.25">
      <c r="A80" t="s">
        <v>235</v>
      </c>
    </row>
    <row r="81" spans="1:2" ht="15" x14ac:dyDescent="0.25">
      <c r="A81">
        <v>1</v>
      </c>
      <c r="B81">
        <f>IF(' IMPACTO RIESGOS CORRUPCION'!D57="X",1,0)</f>
        <v>0</v>
      </c>
    </row>
    <row r="82" spans="1:2" ht="15" x14ac:dyDescent="0.25">
      <c r="A82">
        <v>2</v>
      </c>
      <c r="B82">
        <f>IF(' IMPACTO RIESGOS CORRUPCION'!D58="X",1,0)</f>
        <v>0</v>
      </c>
    </row>
    <row r="83" spans="1:2" ht="15" x14ac:dyDescent="0.25">
      <c r="A83">
        <v>3</v>
      </c>
      <c r="B83">
        <f>IF(' IMPACTO RIESGOS CORRUPCION'!D59="X",1,0)</f>
        <v>0</v>
      </c>
    </row>
    <row r="84" spans="1:2" ht="15" x14ac:dyDescent="0.25">
      <c r="A84">
        <v>4</v>
      </c>
      <c r="B84">
        <f>IF(' IMPACTO RIESGOS CORRUPCION'!D60="X",1,0)</f>
        <v>0</v>
      </c>
    </row>
    <row r="85" spans="1:2" ht="15" x14ac:dyDescent="0.25">
      <c r="A85">
        <v>5</v>
      </c>
      <c r="B85">
        <f>IF(' IMPACTO RIESGOS CORRUPCION'!D61="X",1,0)</f>
        <v>0</v>
      </c>
    </row>
    <row r="86" spans="1:2" ht="15" x14ac:dyDescent="0.25">
      <c r="A86">
        <v>6</v>
      </c>
      <c r="B86">
        <f>IF(' IMPACTO RIESGOS CORRUPCION'!D62="X",1,0)</f>
        <v>0</v>
      </c>
    </row>
    <row r="87" spans="1:2" ht="15" x14ac:dyDescent="0.25">
      <c r="A87">
        <v>7</v>
      </c>
      <c r="B87">
        <f>IF(' IMPACTO RIESGOS CORRUPCION'!D63="X",1,0)</f>
        <v>0</v>
      </c>
    </row>
    <row r="88" spans="1:2" ht="15" x14ac:dyDescent="0.25">
      <c r="A88">
        <v>8</v>
      </c>
      <c r="B88">
        <f>IF(' IMPACTO RIESGOS CORRUPCION'!D64="X",1,0)</f>
        <v>0</v>
      </c>
    </row>
    <row r="89" spans="1:2" ht="15" x14ac:dyDescent="0.25">
      <c r="A89">
        <v>9</v>
      </c>
      <c r="B89">
        <f>IF(' IMPACTO RIESGOS CORRUPCION'!D65="X",1,0)</f>
        <v>0</v>
      </c>
    </row>
    <row r="90" spans="1:2" ht="15" x14ac:dyDescent="0.25">
      <c r="A90">
        <v>10</v>
      </c>
      <c r="B90">
        <f>IF(' IMPACTO RIESGOS CORRUPCION'!D66="X",1,0)</f>
        <v>0</v>
      </c>
    </row>
    <row r="91" spans="1:2" ht="15" x14ac:dyDescent="0.25">
      <c r="A91">
        <v>11</v>
      </c>
      <c r="B91">
        <f>IF(' IMPACTO RIESGOS CORRUPCION'!D67="X",1,0)</f>
        <v>0</v>
      </c>
    </row>
    <row r="92" spans="1:2" ht="15" x14ac:dyDescent="0.25">
      <c r="A92">
        <v>12</v>
      </c>
      <c r="B92">
        <f>IF(' IMPACTO RIESGOS CORRUPCION'!D68="X",1,0)</f>
        <v>0</v>
      </c>
    </row>
    <row r="93" spans="1:2" ht="15" x14ac:dyDescent="0.25">
      <c r="A93">
        <v>13</v>
      </c>
      <c r="B93">
        <f>IF(' IMPACTO RIESGOS CORRUPCION'!D69="X",1,0)</f>
        <v>0</v>
      </c>
    </row>
    <row r="94" spans="1:2" ht="15" x14ac:dyDescent="0.25">
      <c r="A94">
        <v>14</v>
      </c>
      <c r="B94">
        <f>IF(' IMPACTO RIESGOS CORRUPCION'!D70="X",1,0)</f>
        <v>0</v>
      </c>
    </row>
    <row r="95" spans="1:2" ht="15" x14ac:dyDescent="0.25">
      <c r="A95">
        <v>15</v>
      </c>
      <c r="B95">
        <f>IF(' IMPACTO RIESGOS CORRUPCION'!D71="X",1,0)</f>
        <v>0</v>
      </c>
    </row>
    <row r="96" spans="1:2" ht="15" x14ac:dyDescent="0.25">
      <c r="A96">
        <v>16</v>
      </c>
      <c r="B96">
        <f>IF(' IMPACTO RIESGOS CORRUPCION'!D72="X",1,0)</f>
        <v>0</v>
      </c>
    </row>
    <row r="97" spans="1:2" ht="15" x14ac:dyDescent="0.25">
      <c r="A97">
        <v>17</v>
      </c>
      <c r="B97">
        <f>IF(' IMPACTO RIESGOS CORRUPCION'!D73="X",1,0)</f>
        <v>0</v>
      </c>
    </row>
    <row r="98" spans="1:2" ht="15" x14ac:dyDescent="0.25">
      <c r="A98">
        <v>18</v>
      </c>
      <c r="B98">
        <f>IF(' IMPACTO RIESGOS CORRUPCION'!D74="X",1,0)</f>
        <v>0</v>
      </c>
    </row>
    <row r="99" spans="1:2" ht="15" x14ac:dyDescent="0.25">
      <c r="A99">
        <v>19</v>
      </c>
      <c r="B99">
        <f>IF(' IMPACTO RIESGOS CORRUPCION'!D75="X",1,0)</f>
        <v>0</v>
      </c>
    </row>
    <row r="100" spans="1:2" ht="15" x14ac:dyDescent="0.25">
      <c r="A100" t="s">
        <v>233</v>
      </c>
      <c r="B100">
        <f>SUM(B81:B99)</f>
        <v>0</v>
      </c>
    </row>
    <row r="103" spans="1:2" ht="15" x14ac:dyDescent="0.25">
      <c r="A103" t="s">
        <v>236</v>
      </c>
    </row>
    <row r="104" spans="1:2" ht="15" x14ac:dyDescent="0.25">
      <c r="A104">
        <v>1</v>
      </c>
      <c r="B104">
        <f>IF(' IMPACTO RIESGOS CORRUPCION'!D80="X",1,0)</f>
        <v>0</v>
      </c>
    </row>
    <row r="105" spans="1:2" ht="15" x14ac:dyDescent="0.25">
      <c r="A105">
        <v>2</v>
      </c>
      <c r="B105">
        <f>IF(' IMPACTO RIESGOS CORRUPCION'!D81="X",1,0)</f>
        <v>0</v>
      </c>
    </row>
    <row r="106" spans="1:2" ht="15" x14ac:dyDescent="0.25">
      <c r="A106">
        <v>3</v>
      </c>
      <c r="B106">
        <f>IF(' IMPACTO RIESGOS CORRUPCION'!D82="X",1,0)</f>
        <v>0</v>
      </c>
    </row>
    <row r="107" spans="1:2" ht="15" x14ac:dyDescent="0.25">
      <c r="A107">
        <v>4</v>
      </c>
      <c r="B107">
        <f>IF(' IMPACTO RIESGOS CORRUPCION'!D83="X",1,0)</f>
        <v>0</v>
      </c>
    </row>
    <row r="108" spans="1:2" ht="15" x14ac:dyDescent="0.25">
      <c r="A108">
        <v>5</v>
      </c>
      <c r="B108">
        <f>IF(' IMPACTO RIESGOS CORRUPCION'!D84="X",1,0)</f>
        <v>0</v>
      </c>
    </row>
    <row r="109" spans="1:2" ht="15" x14ac:dyDescent="0.25">
      <c r="A109">
        <v>6</v>
      </c>
      <c r="B109">
        <f>IF(' IMPACTO RIESGOS CORRUPCION'!D85="X",1,0)</f>
        <v>0</v>
      </c>
    </row>
    <row r="110" spans="1:2" ht="15" x14ac:dyDescent="0.25">
      <c r="A110">
        <v>7</v>
      </c>
      <c r="B110">
        <f>IF(' IMPACTO RIESGOS CORRUPCION'!D86="X",1,0)</f>
        <v>0</v>
      </c>
    </row>
    <row r="111" spans="1:2" ht="15" x14ac:dyDescent="0.25">
      <c r="A111">
        <v>8</v>
      </c>
      <c r="B111">
        <f>IF(' IMPACTO RIESGOS CORRUPCION'!D87="X",1,0)</f>
        <v>0</v>
      </c>
    </row>
    <row r="112" spans="1:2" ht="15" x14ac:dyDescent="0.25">
      <c r="A112">
        <v>9</v>
      </c>
      <c r="B112">
        <f>IF(' IMPACTO RIESGOS CORRUPCION'!D88="X",1,0)</f>
        <v>0</v>
      </c>
    </row>
    <row r="113" spans="1:2" ht="15" x14ac:dyDescent="0.25">
      <c r="A113">
        <v>10</v>
      </c>
      <c r="B113">
        <f>IF(' IMPACTO RIESGOS CORRUPCION'!D89="X",1,0)</f>
        <v>0</v>
      </c>
    </row>
    <row r="114" spans="1:2" ht="15" x14ac:dyDescent="0.25">
      <c r="A114">
        <v>11</v>
      </c>
      <c r="B114">
        <f>IF(' IMPACTO RIESGOS CORRUPCION'!D90="X",1,0)</f>
        <v>0</v>
      </c>
    </row>
    <row r="115" spans="1:2" ht="15" x14ac:dyDescent="0.25">
      <c r="A115">
        <v>12</v>
      </c>
      <c r="B115">
        <f>IF(' IMPACTO RIESGOS CORRUPCION'!D91="X",1,0)</f>
        <v>0</v>
      </c>
    </row>
    <row r="116" spans="1:2" ht="15" x14ac:dyDescent="0.25">
      <c r="A116">
        <v>13</v>
      </c>
      <c r="B116">
        <f>IF(' IMPACTO RIESGOS CORRUPCION'!D92="X",1,0)</f>
        <v>0</v>
      </c>
    </row>
    <row r="117" spans="1:2" ht="15" x14ac:dyDescent="0.25">
      <c r="A117">
        <v>14</v>
      </c>
      <c r="B117">
        <f>IF(' IMPACTO RIESGOS CORRUPCION'!D93="X",1,0)</f>
        <v>0</v>
      </c>
    </row>
    <row r="118" spans="1:2" ht="15" x14ac:dyDescent="0.25">
      <c r="A118">
        <v>15</v>
      </c>
      <c r="B118">
        <f>IF(' IMPACTO RIESGOS CORRUPCION'!D94="X",1,0)</f>
        <v>0</v>
      </c>
    </row>
    <row r="119" spans="1:2" ht="15" x14ac:dyDescent="0.25">
      <c r="A119">
        <v>16</v>
      </c>
      <c r="B119">
        <f>IF(' IMPACTO RIESGOS CORRUPCION'!D95="X",1,0)</f>
        <v>0</v>
      </c>
    </row>
    <row r="120" spans="1:2" ht="15" x14ac:dyDescent="0.25">
      <c r="A120">
        <v>17</v>
      </c>
      <c r="B120">
        <f>IF(' IMPACTO RIESGOS CORRUPCION'!D96="X",1,0)</f>
        <v>0</v>
      </c>
    </row>
    <row r="121" spans="1:2" ht="15" x14ac:dyDescent="0.25">
      <c r="A121">
        <v>18</v>
      </c>
      <c r="B121">
        <f>IF(' IMPACTO RIESGOS CORRUPCION'!D97="X",1,0)</f>
        <v>0</v>
      </c>
    </row>
    <row r="122" spans="1:2" ht="15" x14ac:dyDescent="0.25">
      <c r="A122">
        <v>19</v>
      </c>
      <c r="B122">
        <f>IF(' IMPACTO RIESGOS CORRUPCION'!D98="X",1,0)</f>
        <v>0</v>
      </c>
    </row>
    <row r="123" spans="1:2" ht="15" x14ac:dyDescent="0.25">
      <c r="A123" t="s">
        <v>233</v>
      </c>
      <c r="B123">
        <f>SUM(B104:B122)</f>
        <v>0</v>
      </c>
    </row>
    <row r="126" spans="1:2" ht="15" x14ac:dyDescent="0.25">
      <c r="A126" t="s">
        <v>236</v>
      </c>
    </row>
    <row r="127" spans="1:2" ht="15" x14ac:dyDescent="0.25">
      <c r="A127">
        <v>1</v>
      </c>
      <c r="B127">
        <f>IF(' IMPACTO RIESGOS CORRUPCION'!D103="X",1,0)</f>
        <v>0</v>
      </c>
    </row>
    <row r="128" spans="1:2" ht="15" x14ac:dyDescent="0.25">
      <c r="A128">
        <v>2</v>
      </c>
      <c r="B128">
        <f>IF(' IMPACTO RIESGOS CORRUPCION'!D104="X",1,0)</f>
        <v>0</v>
      </c>
    </row>
    <row r="129" spans="1:2" ht="15" x14ac:dyDescent="0.25">
      <c r="A129">
        <v>3</v>
      </c>
      <c r="B129">
        <f>IF(' IMPACTO RIESGOS CORRUPCION'!D105="X",1,0)</f>
        <v>0</v>
      </c>
    </row>
    <row r="130" spans="1:2" ht="15" x14ac:dyDescent="0.25">
      <c r="A130">
        <v>4</v>
      </c>
      <c r="B130">
        <f>IF(' IMPACTO RIESGOS CORRUPCION'!D106="X",1,0)</f>
        <v>0</v>
      </c>
    </row>
    <row r="131" spans="1:2" ht="15" x14ac:dyDescent="0.25">
      <c r="A131">
        <v>5</v>
      </c>
      <c r="B131">
        <f>IF(' IMPACTO RIESGOS CORRUPCION'!D107="X",1,0)</f>
        <v>0</v>
      </c>
    </row>
    <row r="132" spans="1:2" ht="15" x14ac:dyDescent="0.25">
      <c r="A132">
        <v>6</v>
      </c>
      <c r="B132">
        <f>IF(' IMPACTO RIESGOS CORRUPCION'!D108="X",1,0)</f>
        <v>0</v>
      </c>
    </row>
    <row r="133" spans="1:2" ht="15" x14ac:dyDescent="0.25">
      <c r="A133">
        <v>7</v>
      </c>
      <c r="B133">
        <f>IF(' IMPACTO RIESGOS CORRUPCION'!D109="X",1,0)</f>
        <v>0</v>
      </c>
    </row>
    <row r="134" spans="1:2" ht="15" x14ac:dyDescent="0.25">
      <c r="A134">
        <v>8</v>
      </c>
      <c r="B134">
        <f>IF(' IMPACTO RIESGOS CORRUPCION'!D110="X",1,0)</f>
        <v>0</v>
      </c>
    </row>
    <row r="135" spans="1:2" ht="15" x14ac:dyDescent="0.25">
      <c r="A135">
        <v>9</v>
      </c>
      <c r="B135">
        <f>IF(' IMPACTO RIESGOS CORRUPCION'!D111="X",1,0)</f>
        <v>0</v>
      </c>
    </row>
    <row r="136" spans="1:2" ht="15" x14ac:dyDescent="0.25">
      <c r="A136">
        <v>10</v>
      </c>
      <c r="B136">
        <f>IF(' IMPACTO RIESGOS CORRUPCION'!D112="X",1,0)</f>
        <v>0</v>
      </c>
    </row>
    <row r="137" spans="1:2" ht="15" x14ac:dyDescent="0.25">
      <c r="A137">
        <v>11</v>
      </c>
      <c r="B137">
        <f>IF(' IMPACTO RIESGOS CORRUPCION'!D113="X",1,0)</f>
        <v>0</v>
      </c>
    </row>
    <row r="138" spans="1:2" ht="15" x14ac:dyDescent="0.25">
      <c r="A138">
        <v>12</v>
      </c>
      <c r="B138">
        <f>IF(' IMPACTO RIESGOS CORRUPCION'!D114="X",1,0)</f>
        <v>0</v>
      </c>
    </row>
    <row r="139" spans="1:2" ht="15" x14ac:dyDescent="0.25">
      <c r="A139">
        <v>13</v>
      </c>
      <c r="B139">
        <f>IF(' IMPACTO RIESGOS CORRUPCION'!D115="X",1,0)</f>
        <v>0</v>
      </c>
    </row>
    <row r="140" spans="1:2" ht="15" x14ac:dyDescent="0.25">
      <c r="A140">
        <v>14</v>
      </c>
      <c r="B140">
        <f>IF(' IMPACTO RIESGOS CORRUPCION'!D116="X",1,0)</f>
        <v>0</v>
      </c>
    </row>
    <row r="141" spans="1:2" ht="15" x14ac:dyDescent="0.25">
      <c r="A141">
        <v>15</v>
      </c>
      <c r="B141">
        <f>IF(' IMPACTO RIESGOS CORRUPCION'!D117="X",1,0)</f>
        <v>0</v>
      </c>
    </row>
    <row r="142" spans="1:2" ht="15" x14ac:dyDescent="0.25">
      <c r="A142">
        <v>16</v>
      </c>
      <c r="B142">
        <f>IF(' IMPACTO RIESGOS CORRUPCION'!D118="X",1,0)</f>
        <v>0</v>
      </c>
    </row>
    <row r="143" spans="1:2" ht="15" x14ac:dyDescent="0.25">
      <c r="A143">
        <v>17</v>
      </c>
      <c r="B143">
        <f>IF(' IMPACTO RIESGOS CORRUPCION'!D119="X",1,0)</f>
        <v>0</v>
      </c>
    </row>
    <row r="144" spans="1:2" ht="15" x14ac:dyDescent="0.25">
      <c r="A144">
        <v>18</v>
      </c>
      <c r="B144">
        <f>IF(' IMPACTO RIESGOS CORRUPCION'!D120="X",1,0)</f>
        <v>0</v>
      </c>
    </row>
    <row r="145" spans="1:2" ht="15" x14ac:dyDescent="0.25">
      <c r="A145">
        <v>19</v>
      </c>
      <c r="B145">
        <f>IF(' IMPACTO RIESGOS CORRUPCION'!D121="X",1,0)</f>
        <v>0</v>
      </c>
    </row>
    <row r="146" spans="1:2" ht="15" x14ac:dyDescent="0.25">
      <c r="A146" t="s">
        <v>233</v>
      </c>
      <c r="B146">
        <f>SUM(B127:B145)</f>
        <v>0</v>
      </c>
    </row>
    <row r="150" spans="1:2" ht="15" x14ac:dyDescent="0.25">
      <c r="A150" t="s">
        <v>237</v>
      </c>
    </row>
    <row r="151" spans="1:2" ht="15" x14ac:dyDescent="0.25">
      <c r="A151" s="88" t="s">
        <v>238</v>
      </c>
    </row>
    <row r="152" spans="1:2" ht="15" x14ac:dyDescent="0.25">
      <c r="A152" t="s">
        <v>239</v>
      </c>
    </row>
    <row r="153" spans="1:2" ht="15" x14ac:dyDescent="0.25">
      <c r="A153" t="s">
        <v>240</v>
      </c>
    </row>
    <row r="154" spans="1:2" ht="15" x14ac:dyDescent="0.25">
      <c r="A154" t="s">
        <v>241</v>
      </c>
    </row>
    <row r="155" spans="1:2" ht="15" x14ac:dyDescent="0.25">
      <c r="A155" t="s">
        <v>239</v>
      </c>
    </row>
    <row r="156" spans="1:2" ht="15" x14ac:dyDescent="0.25">
      <c r="A156" t="s">
        <v>242</v>
      </c>
    </row>
    <row r="157" spans="1:2" ht="15" x14ac:dyDescent="0.25">
      <c r="A157" t="s">
        <v>243</v>
      </c>
    </row>
    <row r="159" spans="1:2" ht="15" x14ac:dyDescent="0.25">
      <c r="A159" s="88" t="s">
        <v>244</v>
      </c>
      <c r="B159" t="s">
        <v>200</v>
      </c>
    </row>
    <row r="160" spans="1:2" ht="15" x14ac:dyDescent="0.25">
      <c r="A160" t="s">
        <v>239</v>
      </c>
    </row>
    <row r="161" spans="1:1" ht="15" x14ac:dyDescent="0.25">
      <c r="A161" t="s">
        <v>245</v>
      </c>
    </row>
    <row r="162" spans="1:1" ht="15" x14ac:dyDescent="0.25">
      <c r="A162" t="s">
        <v>246</v>
      </c>
    </row>
    <row r="164" spans="1:1" ht="15" x14ac:dyDescent="0.25">
      <c r="A164" s="88" t="s">
        <v>247</v>
      </c>
    </row>
    <row r="165" spans="1:1" ht="15" x14ac:dyDescent="0.25">
      <c r="A165" t="s">
        <v>239</v>
      </c>
    </row>
    <row r="166" spans="1:1" ht="15" x14ac:dyDescent="0.25">
      <c r="A166" t="s">
        <v>248</v>
      </c>
    </row>
    <row r="167" spans="1:1" ht="15" x14ac:dyDescent="0.25">
      <c r="A167" t="s">
        <v>249</v>
      </c>
    </row>
    <row r="168" spans="1:1" ht="15" x14ac:dyDescent="0.25">
      <c r="A168" t="s">
        <v>250</v>
      </c>
    </row>
    <row r="170" spans="1:1" ht="15" x14ac:dyDescent="0.25">
      <c r="A170" s="88" t="s">
        <v>251</v>
      </c>
    </row>
    <row r="171" spans="1:1" ht="15" x14ac:dyDescent="0.25">
      <c r="A171" t="s">
        <v>239</v>
      </c>
    </row>
    <row r="172" spans="1:1" ht="15" x14ac:dyDescent="0.25">
      <c r="A172" t="s">
        <v>252</v>
      </c>
    </row>
    <row r="173" spans="1:1" ht="15" x14ac:dyDescent="0.25">
      <c r="A173" t="s">
        <v>253</v>
      </c>
    </row>
    <row r="175" spans="1:1" ht="15" x14ac:dyDescent="0.25">
      <c r="A175" s="88" t="s">
        <v>254</v>
      </c>
    </row>
    <row r="176" spans="1:1" ht="15" x14ac:dyDescent="0.25">
      <c r="A176" t="s">
        <v>239</v>
      </c>
    </row>
    <row r="177" spans="1:1" ht="15" x14ac:dyDescent="0.25">
      <c r="A177" t="s">
        <v>255</v>
      </c>
    </row>
    <row r="178" spans="1:1" ht="15" x14ac:dyDescent="0.25">
      <c r="A178" t="s">
        <v>256</v>
      </c>
    </row>
    <row r="180" spans="1:1" ht="15" x14ac:dyDescent="0.25">
      <c r="A180" s="88" t="s">
        <v>257</v>
      </c>
    </row>
    <row r="181" spans="1:1" ht="15" x14ac:dyDescent="0.25">
      <c r="A181" t="s">
        <v>239</v>
      </c>
    </row>
    <row r="182" spans="1:1" ht="15" x14ac:dyDescent="0.25">
      <c r="A182" t="s">
        <v>258</v>
      </c>
    </row>
    <row r="183" spans="1:1" ht="15" x14ac:dyDescent="0.25">
      <c r="A183" t="s">
        <v>259</v>
      </c>
    </row>
    <row r="184" spans="1:1" ht="15" x14ac:dyDescent="0.25">
      <c r="A184" t="s">
        <v>260</v>
      </c>
    </row>
    <row r="186" spans="1:1" ht="15" x14ac:dyDescent="0.25">
      <c r="A186" s="88" t="s">
        <v>261</v>
      </c>
    </row>
    <row r="187" spans="1:1" ht="15" x14ac:dyDescent="0.25">
      <c r="A187" t="s">
        <v>239</v>
      </c>
    </row>
    <row r="188" spans="1:1" ht="15" x14ac:dyDescent="0.25">
      <c r="A188" t="s">
        <v>262</v>
      </c>
    </row>
    <row r="189" spans="1:1" ht="15" x14ac:dyDescent="0.25">
      <c r="A189" t="s">
        <v>263</v>
      </c>
    </row>
    <row r="190" spans="1:1" x14ac:dyDescent="0.3">
      <c r="A190" t="s">
        <v>264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11" workbookViewId="0">
      <selection activeCell="B10" sqref="B10"/>
    </sheetView>
  </sheetViews>
  <sheetFormatPr baseColWidth="10" defaultColWidth="11.44140625" defaultRowHeight="14.4" x14ac:dyDescent="0.3"/>
  <cols>
    <col min="1" max="1" width="14.5546875" customWidth="1"/>
    <col min="2" max="2" width="15" customWidth="1"/>
    <col min="3" max="7" width="13.6640625" customWidth="1"/>
    <col min="8" max="8" width="3.88671875" customWidth="1"/>
    <col min="11" max="11" width="14.44140625" bestFit="1" customWidth="1"/>
  </cols>
  <sheetData>
    <row r="1" spans="1:11" ht="15" customHeight="1" x14ac:dyDescent="0.3">
      <c r="A1" s="307"/>
      <c r="B1" s="307"/>
      <c r="C1" s="298" t="s">
        <v>0</v>
      </c>
      <c r="D1" s="298"/>
      <c r="E1" s="298"/>
      <c r="F1" s="298"/>
      <c r="G1" s="396" t="s">
        <v>1</v>
      </c>
      <c r="H1" s="396"/>
      <c r="I1" s="396"/>
      <c r="J1" s="577"/>
      <c r="K1" s="577"/>
    </row>
    <row r="2" spans="1:11" ht="15" customHeight="1" x14ac:dyDescent="0.3">
      <c r="A2" s="307"/>
      <c r="B2" s="307"/>
      <c r="C2" s="298"/>
      <c r="D2" s="298"/>
      <c r="E2" s="298"/>
      <c r="F2" s="298"/>
      <c r="G2" s="396" t="s">
        <v>177</v>
      </c>
      <c r="H2" s="396"/>
      <c r="I2" s="396"/>
      <c r="J2" s="577"/>
      <c r="K2" s="577"/>
    </row>
    <row r="3" spans="1:11" ht="34.5" customHeight="1" x14ac:dyDescent="0.3">
      <c r="A3" s="307"/>
      <c r="B3" s="307"/>
      <c r="C3" s="298" t="s">
        <v>47</v>
      </c>
      <c r="D3" s="298"/>
      <c r="E3" s="298"/>
      <c r="F3" s="298"/>
      <c r="G3" s="396" t="s">
        <v>178</v>
      </c>
      <c r="H3" s="396"/>
      <c r="I3" s="396"/>
      <c r="J3" s="577"/>
      <c r="K3" s="577"/>
    </row>
    <row r="4" spans="1:11" ht="15.75" customHeight="1" x14ac:dyDescent="0.3">
      <c r="A4" s="307"/>
      <c r="B4" s="307"/>
      <c r="C4" s="298"/>
      <c r="D4" s="298"/>
      <c r="E4" s="298"/>
      <c r="F4" s="298"/>
      <c r="G4" s="396" t="s">
        <v>5</v>
      </c>
      <c r="H4" s="396"/>
      <c r="I4" s="396"/>
      <c r="J4" s="577"/>
      <c r="K4" s="577"/>
    </row>
    <row r="5" spans="1:11" ht="15.75" thickBot="1" x14ac:dyDescent="0.3"/>
    <row r="6" spans="1:11" ht="26.25" customHeight="1" x14ac:dyDescent="0.3">
      <c r="A6" s="563" t="s">
        <v>179</v>
      </c>
      <c r="B6" s="564"/>
      <c r="C6" s="564"/>
      <c r="D6" s="564"/>
      <c r="E6" s="564"/>
      <c r="F6" s="564"/>
      <c r="G6" s="564"/>
      <c r="H6" s="564"/>
      <c r="I6" s="564"/>
      <c r="J6" s="564"/>
      <c r="K6" s="565"/>
    </row>
    <row r="7" spans="1:11" ht="24" customHeight="1" x14ac:dyDescent="0.25">
      <c r="A7" s="22" t="s">
        <v>7</v>
      </c>
      <c r="B7" s="566" t="str">
        <f>CONTEXTO!B7</f>
        <v>GESTION CONTRACTUAL</v>
      </c>
      <c r="C7" s="566"/>
      <c r="D7" s="566"/>
      <c r="E7" s="566"/>
      <c r="F7" s="566"/>
      <c r="G7" s="566"/>
      <c r="H7" s="566"/>
      <c r="I7" s="566"/>
      <c r="J7" s="566"/>
      <c r="K7" s="567"/>
    </row>
    <row r="8" spans="1:11" ht="35.25" customHeight="1" x14ac:dyDescent="0.25">
      <c r="A8" s="21" t="s">
        <v>9</v>
      </c>
      <c r="B8" s="568" t="str">
        <f>CONTEXTO!B8</f>
        <v>GESTIONAR LA ADQUISICIÓN DE LA TOTALIDAD DE LOS BIENES Y SERVICIOS REQUERIDOS PARA LA CONTINUA OPERACIÓN DE LOS PROCESOS DE LA ENTIDAD ACORDE A LA NORMATIVIDAD LEGAL VIGENTE.</v>
      </c>
      <c r="C8" s="568"/>
      <c r="D8" s="568"/>
      <c r="E8" s="568"/>
      <c r="F8" s="568"/>
      <c r="G8" s="568"/>
      <c r="H8" s="568"/>
      <c r="I8" s="568"/>
      <c r="J8" s="568"/>
      <c r="K8" s="569"/>
    </row>
    <row r="9" spans="1:11" ht="29.25" customHeight="1" thickBot="1" x14ac:dyDescent="0.3">
      <c r="A9" s="31" t="s">
        <v>180</v>
      </c>
      <c r="B9" s="579" t="str">
        <f>PROBABILIDAD!A15</f>
        <v>Posibilidad de recibir o solicitar cualquier dádiva o beneficio a nombre propio o de terceros con el fin de celebrar un contrato</v>
      </c>
      <c r="C9" s="580"/>
      <c r="D9" s="580"/>
      <c r="E9" s="580"/>
      <c r="F9" s="580"/>
      <c r="G9" s="580"/>
      <c r="H9" s="580"/>
      <c r="I9" s="580"/>
      <c r="J9" s="580"/>
      <c r="K9" s="581"/>
    </row>
    <row r="10" spans="1:11" ht="15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ht="15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573" t="s">
        <v>181</v>
      </c>
      <c r="K11" s="574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5">
      <c r="A13" s="575" t="s">
        <v>182</v>
      </c>
      <c r="B13" s="27">
        <v>5</v>
      </c>
      <c r="C13" s="576"/>
      <c r="D13" s="560"/>
      <c r="E13" s="551"/>
      <c r="F13" s="551"/>
      <c r="G13" s="551"/>
      <c r="H13" s="41"/>
      <c r="I13" s="41"/>
      <c r="J13" s="33"/>
      <c r="K13" s="47" t="s">
        <v>183</v>
      </c>
    </row>
    <row r="14" spans="1:11" ht="30" customHeight="1" thickBot="1" x14ac:dyDescent="0.35">
      <c r="A14" s="575"/>
      <c r="B14" s="28" t="s">
        <v>184</v>
      </c>
      <c r="C14" s="576"/>
      <c r="D14" s="560"/>
      <c r="E14" s="551"/>
      <c r="F14" s="551"/>
      <c r="G14" s="551"/>
      <c r="H14" s="41"/>
      <c r="I14" s="41"/>
      <c r="J14" s="43"/>
      <c r="K14" s="47"/>
    </row>
    <row r="15" spans="1:11" ht="30" customHeight="1" thickBot="1" x14ac:dyDescent="0.35">
      <c r="A15" s="575"/>
      <c r="B15" s="27">
        <v>4</v>
      </c>
      <c r="C15" s="562"/>
      <c r="D15" s="560"/>
      <c r="E15" s="560"/>
      <c r="F15" s="549"/>
      <c r="G15" s="551"/>
      <c r="H15" s="41"/>
      <c r="I15" s="41"/>
      <c r="J15" s="34"/>
      <c r="K15" s="47" t="s">
        <v>185</v>
      </c>
    </row>
    <row r="16" spans="1:11" ht="30" customHeight="1" thickBot="1" x14ac:dyDescent="0.35">
      <c r="A16" s="575"/>
      <c r="B16" s="28" t="s">
        <v>186</v>
      </c>
      <c r="C16" s="562"/>
      <c r="D16" s="560"/>
      <c r="E16" s="560"/>
      <c r="F16" s="550"/>
      <c r="G16" s="551"/>
      <c r="H16" s="41"/>
      <c r="I16" s="41"/>
      <c r="J16" s="32"/>
      <c r="K16" s="47"/>
    </row>
    <row r="17" spans="1:11" ht="30" customHeight="1" thickBot="1" x14ac:dyDescent="0.35">
      <c r="A17" s="575"/>
      <c r="B17" s="27">
        <v>3</v>
      </c>
      <c r="C17" s="545"/>
      <c r="D17" s="546"/>
      <c r="E17" s="547"/>
      <c r="F17" s="549"/>
      <c r="G17" s="551" t="s">
        <v>199</v>
      </c>
      <c r="H17" s="41"/>
      <c r="I17" s="41"/>
      <c r="J17" s="35"/>
      <c r="K17" s="47" t="s">
        <v>187</v>
      </c>
    </row>
    <row r="18" spans="1:11" ht="30" customHeight="1" thickBot="1" x14ac:dyDescent="0.35">
      <c r="A18" s="575"/>
      <c r="B18" s="28" t="s">
        <v>188</v>
      </c>
      <c r="C18" s="545"/>
      <c r="D18" s="546"/>
      <c r="E18" s="548"/>
      <c r="F18" s="550"/>
      <c r="G18" s="551"/>
      <c r="H18" s="41"/>
      <c r="I18" s="41"/>
      <c r="J18" s="32"/>
      <c r="K18" s="47"/>
    </row>
    <row r="19" spans="1:11" ht="30" customHeight="1" thickBot="1" x14ac:dyDescent="0.35">
      <c r="A19" s="575"/>
      <c r="B19" s="27">
        <v>2</v>
      </c>
      <c r="C19" s="545"/>
      <c r="D19" s="552"/>
      <c r="E19" s="553"/>
      <c r="F19" s="555"/>
      <c r="G19" s="578"/>
      <c r="H19" s="41"/>
      <c r="I19" s="41"/>
      <c r="J19" s="36"/>
      <c r="K19" s="47" t="s">
        <v>189</v>
      </c>
    </row>
    <row r="20" spans="1:11" ht="30" customHeight="1" thickBot="1" x14ac:dyDescent="0.35">
      <c r="A20" s="575"/>
      <c r="B20" s="28" t="s">
        <v>324</v>
      </c>
      <c r="C20" s="545"/>
      <c r="D20" s="552"/>
      <c r="E20" s="554"/>
      <c r="F20" s="556"/>
      <c r="G20" s="578"/>
      <c r="H20" s="41"/>
      <c r="I20" s="41"/>
      <c r="J20" s="41"/>
      <c r="K20" s="42"/>
    </row>
    <row r="21" spans="1:11" ht="30" customHeight="1" thickBot="1" x14ac:dyDescent="0.35">
      <c r="A21" s="575"/>
      <c r="B21" s="27">
        <v>1</v>
      </c>
      <c r="C21" s="545"/>
      <c r="D21" s="552"/>
      <c r="E21" s="546"/>
      <c r="F21" s="560"/>
      <c r="G21" s="560"/>
      <c r="H21" s="41"/>
      <c r="I21" s="41"/>
      <c r="J21" s="41"/>
      <c r="K21" s="42"/>
    </row>
    <row r="22" spans="1:11" ht="30" customHeight="1" thickBot="1" x14ac:dyDescent="0.35">
      <c r="A22" s="575"/>
      <c r="B22" s="28" t="s">
        <v>190</v>
      </c>
      <c r="C22" s="557"/>
      <c r="D22" s="558"/>
      <c r="E22" s="559"/>
      <c r="F22" s="561"/>
      <c r="G22" s="561"/>
      <c r="H22" s="45"/>
      <c r="I22" s="41"/>
      <c r="J22" s="41"/>
      <c r="K22" s="42"/>
    </row>
    <row r="23" spans="1:11" ht="15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3">
      <c r="A24" s="40"/>
      <c r="B24" s="41"/>
      <c r="C24" s="26" t="s">
        <v>191</v>
      </c>
      <c r="D24" s="26" t="s">
        <v>192</v>
      </c>
      <c r="E24" s="26" t="s">
        <v>193</v>
      </c>
      <c r="F24" s="26" t="s">
        <v>194</v>
      </c>
      <c r="G24" s="26" t="s">
        <v>195</v>
      </c>
      <c r="H24" s="41"/>
      <c r="I24" s="41"/>
      <c r="J24" s="41"/>
      <c r="K24" s="42"/>
    </row>
    <row r="25" spans="1:11" x14ac:dyDescent="0.3">
      <c r="A25" s="40"/>
      <c r="B25" s="41"/>
      <c r="C25" s="544" t="s">
        <v>196</v>
      </c>
      <c r="D25" s="544"/>
      <c r="E25" s="544"/>
      <c r="F25" s="544"/>
      <c r="G25" s="544"/>
      <c r="H25" s="41"/>
      <c r="I25" s="41"/>
      <c r="J25" s="41"/>
      <c r="K25" s="42"/>
    </row>
    <row r="26" spans="1:11" x14ac:dyDescent="0.3">
      <c r="A26" s="40"/>
      <c r="B26" s="41"/>
      <c r="C26" s="544"/>
      <c r="D26" s="544"/>
      <c r="E26" s="544"/>
      <c r="F26" s="544"/>
      <c r="G26" s="544"/>
      <c r="H26" s="41"/>
      <c r="I26" s="41"/>
      <c r="J26" s="41"/>
      <c r="K26" s="42"/>
    </row>
    <row r="27" spans="1:11" ht="15.75" thickBot="1" x14ac:dyDescent="0.3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A1:B4"/>
    <mergeCell ref="C1:F2"/>
    <mergeCell ref="G1:I1"/>
    <mergeCell ref="J1:K4"/>
    <mergeCell ref="G2:I2"/>
    <mergeCell ref="C3:F4"/>
    <mergeCell ref="G3:I3"/>
    <mergeCell ref="G4:I4"/>
    <mergeCell ref="A6:K6"/>
    <mergeCell ref="B7:K7"/>
    <mergeCell ref="B8:K8"/>
    <mergeCell ref="J11:K11"/>
    <mergeCell ref="A13:A22"/>
    <mergeCell ref="C13:C14"/>
    <mergeCell ref="D13:D14"/>
    <mergeCell ref="E13:E14"/>
    <mergeCell ref="F13:F14"/>
    <mergeCell ref="G13:G14"/>
    <mergeCell ref="C15:C16"/>
    <mergeCell ref="D15:D16"/>
    <mergeCell ref="E15:E16"/>
    <mergeCell ref="F15:F16"/>
    <mergeCell ref="G15:G16"/>
    <mergeCell ref="B9:K9"/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13" workbookViewId="0">
      <selection activeCell="B9" sqref="B9:K9"/>
    </sheetView>
  </sheetViews>
  <sheetFormatPr baseColWidth="10" defaultColWidth="11.44140625" defaultRowHeight="14.4" x14ac:dyDescent="0.3"/>
  <cols>
    <col min="1" max="1" width="14.5546875" customWidth="1"/>
    <col min="2" max="2" width="15" customWidth="1"/>
    <col min="3" max="7" width="13.6640625" customWidth="1"/>
    <col min="8" max="8" width="3.88671875" customWidth="1"/>
    <col min="11" max="11" width="14.44140625" bestFit="1" customWidth="1"/>
  </cols>
  <sheetData>
    <row r="1" spans="1:11" ht="15" customHeight="1" x14ac:dyDescent="0.3">
      <c r="A1" s="307"/>
      <c r="B1" s="307"/>
      <c r="C1" s="298" t="s">
        <v>0</v>
      </c>
      <c r="D1" s="298"/>
      <c r="E1" s="298"/>
      <c r="F1" s="298"/>
      <c r="G1" s="396" t="s">
        <v>1</v>
      </c>
      <c r="H1" s="396"/>
      <c r="I1" s="396"/>
      <c r="J1" s="577"/>
      <c r="K1" s="577"/>
    </row>
    <row r="2" spans="1:11" ht="15" customHeight="1" x14ac:dyDescent="0.3">
      <c r="A2" s="307"/>
      <c r="B2" s="307"/>
      <c r="C2" s="298"/>
      <c r="D2" s="298"/>
      <c r="E2" s="298"/>
      <c r="F2" s="298"/>
      <c r="G2" s="396" t="s">
        <v>177</v>
      </c>
      <c r="H2" s="396"/>
      <c r="I2" s="396"/>
      <c r="J2" s="577"/>
      <c r="K2" s="577"/>
    </row>
    <row r="3" spans="1:11" ht="34.5" customHeight="1" x14ac:dyDescent="0.3">
      <c r="A3" s="307"/>
      <c r="B3" s="307"/>
      <c r="C3" s="298" t="s">
        <v>47</v>
      </c>
      <c r="D3" s="298"/>
      <c r="E3" s="298"/>
      <c r="F3" s="298"/>
      <c r="G3" s="396" t="s">
        <v>178</v>
      </c>
      <c r="H3" s="396"/>
      <c r="I3" s="396"/>
      <c r="J3" s="577"/>
      <c r="K3" s="577"/>
    </row>
    <row r="4" spans="1:11" ht="15.75" customHeight="1" x14ac:dyDescent="0.3">
      <c r="A4" s="307"/>
      <c r="B4" s="307"/>
      <c r="C4" s="298"/>
      <c r="D4" s="298"/>
      <c r="E4" s="298"/>
      <c r="F4" s="298"/>
      <c r="G4" s="396" t="s">
        <v>5</v>
      </c>
      <c r="H4" s="396"/>
      <c r="I4" s="396"/>
      <c r="J4" s="577"/>
      <c r="K4" s="577"/>
    </row>
    <row r="5" spans="1:11" ht="15.75" thickBot="1" x14ac:dyDescent="0.3"/>
    <row r="6" spans="1:11" ht="26.25" customHeight="1" x14ac:dyDescent="0.3">
      <c r="A6" s="563" t="s">
        <v>179</v>
      </c>
      <c r="B6" s="564"/>
      <c r="C6" s="564"/>
      <c r="D6" s="564"/>
      <c r="E6" s="564"/>
      <c r="F6" s="564"/>
      <c r="G6" s="564"/>
      <c r="H6" s="564"/>
      <c r="I6" s="564"/>
      <c r="J6" s="564"/>
      <c r="K6" s="565"/>
    </row>
    <row r="7" spans="1:11" ht="24" customHeight="1" x14ac:dyDescent="0.25">
      <c r="A7" s="22" t="s">
        <v>7</v>
      </c>
      <c r="B7" s="566" t="str">
        <f>CONTEXTO!B7</f>
        <v>GESTION CONTRACTUAL</v>
      </c>
      <c r="C7" s="566"/>
      <c r="D7" s="566"/>
      <c r="E7" s="566"/>
      <c r="F7" s="566"/>
      <c r="G7" s="566"/>
      <c r="H7" s="566"/>
      <c r="I7" s="566"/>
      <c r="J7" s="566"/>
      <c r="K7" s="567"/>
    </row>
    <row r="8" spans="1:11" ht="35.25" customHeight="1" x14ac:dyDescent="0.25">
      <c r="A8" s="21" t="s">
        <v>9</v>
      </c>
      <c r="B8" s="568" t="str">
        <f>CONTEXTO!B8</f>
        <v>GESTIONAR LA ADQUISICIÓN DE LA TOTALIDAD DE LOS BIENES Y SERVICIOS REQUERIDOS PARA LA CONTINUA OPERACIÓN DE LOS PROCESOS DE LA ENTIDAD ACORDE A LA NORMATIVIDAD LEGAL VIGENTE.</v>
      </c>
      <c r="C8" s="568"/>
      <c r="D8" s="568"/>
      <c r="E8" s="568"/>
      <c r="F8" s="568"/>
      <c r="G8" s="568"/>
      <c r="H8" s="568"/>
      <c r="I8" s="568"/>
      <c r="J8" s="568"/>
      <c r="K8" s="569"/>
    </row>
    <row r="9" spans="1:11" ht="29.25" customHeight="1" thickBot="1" x14ac:dyDescent="0.3">
      <c r="A9" s="31" t="s">
        <v>180</v>
      </c>
      <c r="B9" s="570" t="str">
        <f>PROBABILIDAD!A16</f>
        <v>Posibilidad de direccionar el proceso contractual y/o vinculación en favor de un tercero</v>
      </c>
      <c r="C9" s="571"/>
      <c r="D9" s="571"/>
      <c r="E9" s="571"/>
      <c r="F9" s="571"/>
      <c r="G9" s="571"/>
      <c r="H9" s="571"/>
      <c r="I9" s="571"/>
      <c r="J9" s="571"/>
      <c r="K9" s="572"/>
    </row>
    <row r="10" spans="1:11" ht="15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ht="15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573" t="s">
        <v>181</v>
      </c>
      <c r="K11" s="574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5">
      <c r="A13" s="575" t="s">
        <v>182</v>
      </c>
      <c r="B13" s="27">
        <v>5</v>
      </c>
      <c r="C13" s="576"/>
      <c r="D13" s="560"/>
      <c r="E13" s="551"/>
      <c r="F13" s="551"/>
      <c r="G13" s="551"/>
      <c r="H13" s="41"/>
      <c r="I13" s="41"/>
      <c r="J13" s="33"/>
      <c r="K13" s="47" t="s">
        <v>183</v>
      </c>
    </row>
    <row r="14" spans="1:11" ht="30" customHeight="1" thickBot="1" x14ac:dyDescent="0.35">
      <c r="A14" s="575"/>
      <c r="B14" s="28" t="s">
        <v>184</v>
      </c>
      <c r="C14" s="576"/>
      <c r="D14" s="560"/>
      <c r="E14" s="551"/>
      <c r="F14" s="551"/>
      <c r="G14" s="551"/>
      <c r="H14" s="41"/>
      <c r="I14" s="41"/>
      <c r="J14" s="43"/>
      <c r="K14" s="47"/>
    </row>
    <row r="15" spans="1:11" ht="30" customHeight="1" thickBot="1" x14ac:dyDescent="0.35">
      <c r="A15" s="575"/>
      <c r="B15" s="27">
        <v>4</v>
      </c>
      <c r="C15" s="562"/>
      <c r="D15" s="560"/>
      <c r="E15" s="560"/>
      <c r="F15" s="549"/>
      <c r="G15" s="551"/>
      <c r="H15" s="41"/>
      <c r="I15" s="41"/>
      <c r="J15" s="34"/>
      <c r="K15" s="47" t="s">
        <v>185</v>
      </c>
    </row>
    <row r="16" spans="1:11" ht="30" customHeight="1" thickBot="1" x14ac:dyDescent="0.35">
      <c r="A16" s="575"/>
      <c r="B16" s="28" t="s">
        <v>186</v>
      </c>
      <c r="C16" s="562"/>
      <c r="D16" s="560"/>
      <c r="E16" s="560"/>
      <c r="F16" s="550"/>
      <c r="G16" s="551"/>
      <c r="H16" s="41"/>
      <c r="I16" s="41"/>
      <c r="J16" s="32"/>
      <c r="K16" s="47"/>
    </row>
    <row r="17" spans="1:11" ht="30" customHeight="1" thickBot="1" x14ac:dyDescent="0.35">
      <c r="A17" s="575"/>
      <c r="B17" s="27">
        <v>3</v>
      </c>
      <c r="C17" s="545"/>
      <c r="D17" s="546"/>
      <c r="E17" s="547"/>
      <c r="F17" s="549"/>
      <c r="G17" s="578" t="s">
        <v>199</v>
      </c>
      <c r="H17" s="41"/>
      <c r="I17" s="41"/>
      <c r="J17" s="35"/>
      <c r="K17" s="47" t="s">
        <v>187</v>
      </c>
    </row>
    <row r="18" spans="1:11" ht="30" customHeight="1" thickBot="1" x14ac:dyDescent="0.35">
      <c r="A18" s="575"/>
      <c r="B18" s="28" t="s">
        <v>188</v>
      </c>
      <c r="C18" s="545"/>
      <c r="D18" s="546"/>
      <c r="E18" s="548"/>
      <c r="F18" s="550"/>
      <c r="G18" s="578"/>
      <c r="H18" s="41"/>
      <c r="I18" s="41"/>
      <c r="J18" s="32"/>
      <c r="K18" s="47"/>
    </row>
    <row r="19" spans="1:11" ht="30" customHeight="1" thickBot="1" x14ac:dyDescent="0.35">
      <c r="A19" s="575"/>
      <c r="B19" s="27">
        <v>2</v>
      </c>
      <c r="C19" s="545"/>
      <c r="D19" s="552"/>
      <c r="E19" s="553"/>
      <c r="F19" s="555"/>
      <c r="G19" s="578"/>
      <c r="H19" s="41"/>
      <c r="I19" s="41"/>
      <c r="J19" s="36"/>
      <c r="K19" s="47" t="s">
        <v>189</v>
      </c>
    </row>
    <row r="20" spans="1:11" ht="30" customHeight="1" thickBot="1" x14ac:dyDescent="0.35">
      <c r="A20" s="575"/>
      <c r="B20" s="28" t="s">
        <v>324</v>
      </c>
      <c r="C20" s="545"/>
      <c r="D20" s="552"/>
      <c r="E20" s="554"/>
      <c r="F20" s="556"/>
      <c r="G20" s="578"/>
      <c r="H20" s="41"/>
      <c r="I20" s="41"/>
      <c r="J20" s="41"/>
      <c r="K20" s="42"/>
    </row>
    <row r="21" spans="1:11" ht="30" customHeight="1" thickBot="1" x14ac:dyDescent="0.35">
      <c r="A21" s="575"/>
      <c r="B21" s="27">
        <v>1</v>
      </c>
      <c r="C21" s="545"/>
      <c r="D21" s="552"/>
      <c r="E21" s="546"/>
      <c r="F21" s="560"/>
      <c r="G21" s="560"/>
      <c r="H21" s="41"/>
      <c r="I21" s="41"/>
      <c r="J21" s="41"/>
      <c r="K21" s="42"/>
    </row>
    <row r="22" spans="1:11" ht="30" customHeight="1" thickBot="1" x14ac:dyDescent="0.35">
      <c r="A22" s="575"/>
      <c r="B22" s="28" t="s">
        <v>190</v>
      </c>
      <c r="C22" s="557"/>
      <c r="D22" s="558"/>
      <c r="E22" s="559"/>
      <c r="F22" s="561"/>
      <c r="G22" s="561"/>
      <c r="H22" s="45"/>
      <c r="I22" s="41"/>
      <c r="J22" s="41"/>
      <c r="K22" s="42"/>
    </row>
    <row r="23" spans="1:11" ht="15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3">
      <c r="A24" s="40"/>
      <c r="B24" s="41"/>
      <c r="C24" s="26" t="s">
        <v>191</v>
      </c>
      <c r="D24" s="26" t="s">
        <v>192</v>
      </c>
      <c r="E24" s="26" t="s">
        <v>193</v>
      </c>
      <c r="F24" s="26" t="s">
        <v>194</v>
      </c>
      <c r="G24" s="26" t="s">
        <v>195</v>
      </c>
      <c r="H24" s="41"/>
      <c r="I24" s="41"/>
      <c r="J24" s="41"/>
      <c r="K24" s="42"/>
    </row>
    <row r="25" spans="1:11" x14ac:dyDescent="0.3">
      <c r="A25" s="40"/>
      <c r="B25" s="41"/>
      <c r="C25" s="544" t="s">
        <v>196</v>
      </c>
      <c r="D25" s="544"/>
      <c r="E25" s="544"/>
      <c r="F25" s="544"/>
      <c r="G25" s="544"/>
      <c r="H25" s="41"/>
      <c r="I25" s="41"/>
      <c r="J25" s="41"/>
      <c r="K25" s="42"/>
    </row>
    <row r="26" spans="1:11" x14ac:dyDescent="0.3">
      <c r="A26" s="40"/>
      <c r="B26" s="41"/>
      <c r="C26" s="544"/>
      <c r="D26" s="544"/>
      <c r="E26" s="544"/>
      <c r="F26" s="544"/>
      <c r="G26" s="544"/>
      <c r="H26" s="41"/>
      <c r="I26" s="41"/>
      <c r="J26" s="41"/>
      <c r="K26" s="42"/>
    </row>
    <row r="27" spans="1:11" ht="15.75" thickBot="1" x14ac:dyDescent="0.3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A1:B4"/>
    <mergeCell ref="C1:F2"/>
    <mergeCell ref="G1:I1"/>
    <mergeCell ref="J1:K4"/>
    <mergeCell ref="G2:I2"/>
    <mergeCell ref="C3:F4"/>
    <mergeCell ref="G3:I3"/>
    <mergeCell ref="G4:I4"/>
    <mergeCell ref="A13:A22"/>
    <mergeCell ref="C13:C14"/>
    <mergeCell ref="D13:D14"/>
    <mergeCell ref="E13:E14"/>
    <mergeCell ref="F13:F14"/>
    <mergeCell ref="A6:K6"/>
    <mergeCell ref="B7:K7"/>
    <mergeCell ref="B8:K8"/>
    <mergeCell ref="B9:K9"/>
    <mergeCell ref="J11:K11"/>
    <mergeCell ref="G13:G14"/>
    <mergeCell ref="C15:C16"/>
    <mergeCell ref="D15:D16"/>
    <mergeCell ref="E15:E16"/>
    <mergeCell ref="F15:F16"/>
    <mergeCell ref="G15:G16"/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29"/>
  <sheetViews>
    <sheetView topLeftCell="D61" zoomScale="70" zoomScaleNormal="70" workbookViewId="0">
      <selection activeCell="K67" sqref="K67:K73"/>
    </sheetView>
  </sheetViews>
  <sheetFormatPr baseColWidth="10" defaultColWidth="11.44140625" defaultRowHeight="13.8" x14ac:dyDescent="0.25"/>
  <cols>
    <col min="1" max="2" width="31.109375" style="1" customWidth="1"/>
    <col min="3" max="3" width="57.44140625" style="1" customWidth="1"/>
    <col min="4" max="4" width="29.33203125" style="1" customWidth="1"/>
    <col min="5" max="5" width="71.33203125" style="1" customWidth="1"/>
    <col min="6" max="7" width="15.6640625" style="1" customWidth="1"/>
    <col min="8" max="8" width="25.6640625" style="1" customWidth="1"/>
    <col min="9" max="9" width="26.6640625" style="1" customWidth="1"/>
    <col min="10" max="10" width="29" style="1" customWidth="1"/>
    <col min="11" max="11" width="22.5546875" style="1" customWidth="1"/>
    <col min="12" max="12" width="23.33203125" style="1" customWidth="1"/>
    <col min="13" max="16384" width="11.44140625" style="1"/>
  </cols>
  <sheetData>
    <row r="1" spans="1:12" customFormat="1" ht="15.75" customHeight="1" x14ac:dyDescent="0.3">
      <c r="A1" s="584"/>
      <c r="B1" s="317" t="s">
        <v>0</v>
      </c>
      <c r="C1" s="318"/>
      <c r="D1" s="318"/>
      <c r="E1" s="318"/>
      <c r="F1" s="318"/>
      <c r="G1" s="498"/>
      <c r="H1" s="466" t="s">
        <v>31</v>
      </c>
      <c r="I1" s="466"/>
      <c r="J1" s="639"/>
    </row>
    <row r="2" spans="1:12" customFormat="1" ht="15.75" customHeight="1" x14ac:dyDescent="0.3">
      <c r="A2" s="312"/>
      <c r="B2" s="585"/>
      <c r="C2" s="506"/>
      <c r="D2" s="506"/>
      <c r="E2" s="506"/>
      <c r="F2" s="506"/>
      <c r="G2" s="507"/>
      <c r="H2" s="396" t="s">
        <v>2</v>
      </c>
      <c r="I2" s="396"/>
      <c r="J2" s="509"/>
    </row>
    <row r="3" spans="1:12" customFormat="1" ht="36" customHeight="1" x14ac:dyDescent="0.3">
      <c r="A3" s="312"/>
      <c r="B3" s="585" t="s">
        <v>265</v>
      </c>
      <c r="C3" s="506"/>
      <c r="D3" s="506"/>
      <c r="E3" s="506"/>
      <c r="F3" s="506"/>
      <c r="G3" s="507"/>
      <c r="H3" s="396" t="s">
        <v>4</v>
      </c>
      <c r="I3" s="396"/>
      <c r="J3" s="509"/>
    </row>
    <row r="4" spans="1:12" customFormat="1" ht="15.75" customHeight="1" thickBot="1" x14ac:dyDescent="0.35">
      <c r="A4" s="313"/>
      <c r="B4" s="326"/>
      <c r="C4" s="327"/>
      <c r="D4" s="327"/>
      <c r="E4" s="327"/>
      <c r="F4" s="327"/>
      <c r="G4" s="499"/>
      <c r="H4" s="467" t="s">
        <v>5</v>
      </c>
      <c r="I4" s="467"/>
      <c r="J4" s="640"/>
    </row>
    <row r="5" spans="1:12" ht="14.25" x14ac:dyDescent="0.2">
      <c r="B5" s="650"/>
      <c r="C5" s="650"/>
      <c r="D5" s="650"/>
      <c r="E5" s="650"/>
      <c r="F5" s="650"/>
      <c r="G5" s="650"/>
    </row>
    <row r="6" spans="1:12" customFormat="1" ht="24" customHeight="1" x14ac:dyDescent="0.25">
      <c r="A6" s="89" t="s">
        <v>7</v>
      </c>
      <c r="B6" s="641" t="str">
        <f>CONTEXTO!B7</f>
        <v>GESTION CONTRACTUAL</v>
      </c>
      <c r="C6" s="641"/>
      <c r="D6" s="641"/>
      <c r="E6" s="641"/>
      <c r="F6" s="641"/>
      <c r="G6" s="641"/>
      <c r="H6" s="641"/>
      <c r="I6" s="641"/>
      <c r="J6" s="641"/>
    </row>
    <row r="7" spans="1:12" customFormat="1" ht="35.25" customHeight="1" x14ac:dyDescent="0.25">
      <c r="A7" s="90" t="s">
        <v>9</v>
      </c>
      <c r="B7" s="641" t="str">
        <f>CONTEXTO!B8</f>
        <v>GESTIONAR LA ADQUISICIÓN DE LA TOTALIDAD DE LOS BIENES Y SERVICIOS REQUERIDOS PARA LA CONTINUA OPERACIÓN DE LOS PROCESOS DE LA ENTIDAD ACORDE A LA NORMATIVIDAD LEGAL VIGENTE.</v>
      </c>
      <c r="C7" s="641"/>
      <c r="D7" s="641"/>
      <c r="E7" s="641"/>
      <c r="F7" s="641"/>
      <c r="G7" s="641"/>
      <c r="H7" s="641"/>
      <c r="I7" s="641"/>
      <c r="J7" s="641"/>
    </row>
    <row r="8" spans="1:12" ht="15" thickBot="1" x14ac:dyDescent="0.25">
      <c r="C8" s="64"/>
      <c r="D8" s="64"/>
      <c r="E8" s="64"/>
      <c r="F8" s="64"/>
      <c r="G8" s="64"/>
      <c r="H8" s="64"/>
    </row>
    <row r="9" spans="1:12" s="121" customFormat="1" ht="30" customHeight="1" x14ac:dyDescent="0.3">
      <c r="A9" s="594" t="s">
        <v>145</v>
      </c>
      <c r="B9" s="621" t="s">
        <v>293</v>
      </c>
      <c r="C9" s="596" t="s">
        <v>326</v>
      </c>
      <c r="D9" s="598" t="s">
        <v>267</v>
      </c>
      <c r="E9" s="598"/>
      <c r="F9" s="598"/>
      <c r="G9" s="598"/>
      <c r="H9" s="598"/>
      <c r="I9" s="116" t="s">
        <v>268</v>
      </c>
      <c r="J9" s="599" t="s">
        <v>269</v>
      </c>
      <c r="K9" s="601" t="s">
        <v>270</v>
      </c>
    </row>
    <row r="10" spans="1:12" s="122" customFormat="1" ht="55.8" thickBot="1" x14ac:dyDescent="0.35">
      <c r="A10" s="642"/>
      <c r="B10" s="633"/>
      <c r="C10" s="597"/>
      <c r="D10" s="117" t="s">
        <v>271</v>
      </c>
      <c r="E10" s="118" t="s">
        <v>272</v>
      </c>
      <c r="F10" s="117" t="s">
        <v>273</v>
      </c>
      <c r="G10" s="117" t="s">
        <v>274</v>
      </c>
      <c r="H10" s="119" t="s">
        <v>275</v>
      </c>
      <c r="I10" s="120" t="s">
        <v>276</v>
      </c>
      <c r="J10" s="600"/>
      <c r="K10" s="646"/>
    </row>
    <row r="11" spans="1:12" ht="41.4" x14ac:dyDescent="0.25">
      <c r="A11" s="643" t="str">
        <f>PROBABILIDAD!A11</f>
        <v>Inoportunidad en la adquisición de los bienes y servicios requeridos por la entidad</v>
      </c>
      <c r="B11" s="240" t="s">
        <v>332</v>
      </c>
      <c r="C11" s="647" t="s">
        <v>408</v>
      </c>
      <c r="D11" s="591" t="s">
        <v>277</v>
      </c>
      <c r="E11" s="24" t="s">
        <v>278</v>
      </c>
      <c r="F11" s="23" t="s">
        <v>240</v>
      </c>
      <c r="G11" s="23">
        <f>IF(F11="Asignado",15,0)</f>
        <v>15</v>
      </c>
      <c r="H11" s="592" t="str">
        <f>IF(AND(G18&gt;0,G18&lt;=85),"Débil",IF(AND(G18&gt;85,G18&lt;=95),"Moderado",IF(G18&gt;96,"Fuerte"," ")))</f>
        <v>Débil</v>
      </c>
      <c r="I11" s="395" t="s">
        <v>264</v>
      </c>
      <c r="J11" s="395" t="str">
        <f>IF(AND(H11="Fuerte",I11="Fuerte (Siempre se Ejecuta)"),"Fuerte",IF(AND(H11="Fuerte",I11="Moderado (Algunas veces se ejecuta)"),"Moderado",IF(AND(H11="Fuerte",I11="Débil (No se ejecuta)"),"Débil",IF(AND(H11="Moderado",I11="Fuerte (Siempre se Ejecuta)"),"Moderado",IF(AND(H11="Moderado",I11="Moderado (Algunas veces se ejecuta)"),"Moderado",IF(AND(H11="Moderado",I11="Débil (No se ejecuta)"),"Débil",IF(AND(H11="Débil",I11="Fuerte (Siempre se Ejecuta)"),"Débil",IF(AND(H11="Débil",I11="Moderado (Algunas veces se ejecuta)"),"Débil",IF(AND(H11="Débil",I11="Débil (No se ejecuta)"),"Débil"," ")))))))))</f>
        <v>Débil</v>
      </c>
      <c r="K11" s="644" t="str">
        <f>IF(J11="Fuerte","NO",IF(J11=" "," ","SI"))</f>
        <v>SI</v>
      </c>
      <c r="L11" s="179"/>
    </row>
    <row r="12" spans="1:12" ht="27.6" x14ac:dyDescent="0.25">
      <c r="A12" s="643"/>
      <c r="B12" s="240" t="s">
        <v>15</v>
      </c>
      <c r="C12" s="648"/>
      <c r="D12" s="591"/>
      <c r="E12" s="25" t="s">
        <v>279</v>
      </c>
      <c r="F12" s="16" t="s">
        <v>242</v>
      </c>
      <c r="G12" s="16">
        <f>IF(F12="Adecuado",15,0)</f>
        <v>15</v>
      </c>
      <c r="H12" s="394"/>
      <c r="I12" s="394"/>
      <c r="J12" s="394"/>
      <c r="K12" s="645"/>
    </row>
    <row r="13" spans="1:12" ht="55.2" x14ac:dyDescent="0.25">
      <c r="A13" s="643"/>
      <c r="B13" s="240" t="s">
        <v>360</v>
      </c>
      <c r="C13" s="648"/>
      <c r="D13" s="114" t="s">
        <v>280</v>
      </c>
      <c r="E13" s="25" t="s">
        <v>281</v>
      </c>
      <c r="F13" s="16" t="s">
        <v>245</v>
      </c>
      <c r="G13" s="16">
        <f>IF(F13="Oportuna",15,0)</f>
        <v>15</v>
      </c>
      <c r="H13" s="394"/>
      <c r="I13" s="394"/>
      <c r="J13" s="394"/>
      <c r="K13" s="645"/>
    </row>
    <row r="14" spans="1:12" ht="41.4" x14ac:dyDescent="0.25">
      <c r="A14" s="643"/>
      <c r="B14" s="240"/>
      <c r="C14" s="648"/>
      <c r="D14" s="114" t="s">
        <v>282</v>
      </c>
      <c r="E14" s="25" t="s">
        <v>283</v>
      </c>
      <c r="F14" s="97" t="s">
        <v>248</v>
      </c>
      <c r="G14" s="16">
        <f>IF(F14="Prevenir",15,IF(F14="Detectar",10,0))</f>
        <v>15</v>
      </c>
      <c r="H14" s="394"/>
      <c r="I14" s="394"/>
      <c r="J14" s="394"/>
      <c r="K14" s="645"/>
    </row>
    <row r="15" spans="1:12" ht="69" x14ac:dyDescent="0.25">
      <c r="A15" s="643"/>
      <c r="B15" s="240" t="s">
        <v>369</v>
      </c>
      <c r="C15" s="648"/>
      <c r="D15" s="114" t="s">
        <v>284</v>
      </c>
      <c r="E15" s="25" t="s">
        <v>285</v>
      </c>
      <c r="F15" s="16" t="s">
        <v>253</v>
      </c>
      <c r="G15" s="16">
        <f>IF(F15="Confiable",15,0)</f>
        <v>0</v>
      </c>
      <c r="H15" s="394"/>
      <c r="I15" s="394"/>
      <c r="J15" s="394"/>
      <c r="K15" s="645"/>
    </row>
    <row r="16" spans="1:12" ht="55.2" x14ac:dyDescent="0.25">
      <c r="A16" s="643"/>
      <c r="B16" s="624" t="s">
        <v>385</v>
      </c>
      <c r="C16" s="648"/>
      <c r="D16" s="114" t="s">
        <v>286</v>
      </c>
      <c r="E16" s="25" t="s">
        <v>287</v>
      </c>
      <c r="F16" s="97" t="s">
        <v>256</v>
      </c>
      <c r="G16" s="16">
        <f>IF(F16="Se investigan y se resuelven oportunamente",15,0)</f>
        <v>0</v>
      </c>
      <c r="H16" s="394"/>
      <c r="I16" s="394"/>
      <c r="J16" s="394"/>
      <c r="K16" s="645"/>
    </row>
    <row r="17" spans="1:11" ht="27.6" x14ac:dyDescent="0.25">
      <c r="A17" s="643"/>
      <c r="B17" s="626"/>
      <c r="C17" s="649"/>
      <c r="D17" s="101" t="s">
        <v>288</v>
      </c>
      <c r="E17" s="25" t="s">
        <v>289</v>
      </c>
      <c r="F17" s="16" t="s">
        <v>260</v>
      </c>
      <c r="G17" s="16">
        <f>IF(F17="Completa",10,IF(F17="Incompleta",5,0))</f>
        <v>0</v>
      </c>
      <c r="H17" s="395"/>
      <c r="I17" s="395"/>
      <c r="J17" s="395"/>
      <c r="K17" s="582"/>
    </row>
    <row r="18" spans="1:11" ht="14.4" x14ac:dyDescent="0.25">
      <c r="A18" s="643"/>
      <c r="B18" s="168"/>
      <c r="C18" s="178"/>
      <c r="D18" s="115"/>
      <c r="E18" s="19" t="s">
        <v>290</v>
      </c>
      <c r="F18" s="18"/>
      <c r="G18" s="18">
        <f>SUM(G11:G17)</f>
        <v>60</v>
      </c>
      <c r="H18" s="53"/>
    </row>
    <row r="19" spans="1:11" ht="15" thickBot="1" x14ac:dyDescent="0.25">
      <c r="A19" s="123"/>
      <c r="B19" s="181"/>
    </row>
    <row r="20" spans="1:11" s="122" customFormat="1" ht="30" customHeight="1" x14ac:dyDescent="0.3">
      <c r="A20" s="594" t="s">
        <v>145</v>
      </c>
      <c r="B20" s="621" t="s">
        <v>293</v>
      </c>
      <c r="C20" s="596" t="s">
        <v>266</v>
      </c>
      <c r="D20" s="598" t="s">
        <v>267</v>
      </c>
      <c r="E20" s="598"/>
      <c r="F20" s="598"/>
      <c r="G20" s="598"/>
      <c r="H20" s="598"/>
      <c r="I20" s="116" t="s">
        <v>268</v>
      </c>
      <c r="J20" s="599" t="s">
        <v>269</v>
      </c>
      <c r="K20" s="601" t="s">
        <v>270</v>
      </c>
    </row>
    <row r="21" spans="1:11" s="122" customFormat="1" ht="55.8" thickBot="1" x14ac:dyDescent="0.35">
      <c r="A21" s="595"/>
      <c r="B21" s="633"/>
      <c r="C21" s="597"/>
      <c r="D21" s="117" t="s">
        <v>271</v>
      </c>
      <c r="E21" s="118" t="s">
        <v>272</v>
      </c>
      <c r="F21" s="117" t="s">
        <v>273</v>
      </c>
      <c r="G21" s="117" t="s">
        <v>274</v>
      </c>
      <c r="H21" s="119" t="s">
        <v>291</v>
      </c>
      <c r="I21" s="120" t="s">
        <v>276</v>
      </c>
      <c r="J21" s="600"/>
      <c r="K21" s="602"/>
    </row>
    <row r="22" spans="1:11" ht="63" customHeight="1" x14ac:dyDescent="0.25">
      <c r="A22" s="463" t="str">
        <f>PROBABILIDAD!A12</f>
        <v xml:space="preserve">Presentación de los Estudios Previos y Análisis del Sector mal estructurados y sin soportes </v>
      </c>
      <c r="B22" s="634" t="s">
        <v>346</v>
      </c>
      <c r="C22" s="627" t="s">
        <v>416</v>
      </c>
      <c r="D22" s="628" t="s">
        <v>277</v>
      </c>
      <c r="E22" s="185" t="s">
        <v>278</v>
      </c>
      <c r="F22" s="186" t="s">
        <v>240</v>
      </c>
      <c r="G22" s="186">
        <f>IF(F22="Asignado",15,0)</f>
        <v>15</v>
      </c>
      <c r="H22" s="629" t="str">
        <f>IF(AND(G29&gt;0,G29&lt;=85),"Débil",IF(AND(G29&gt;85,G29&lt;=95),"Moderado",IF(G29&gt;96,"Fuerte"," ")))</f>
        <v>Débil</v>
      </c>
      <c r="I22" s="630" t="s">
        <v>263</v>
      </c>
      <c r="J22" s="630" t="str">
        <f>IF(AND(H22="Fuerte",I22="Fuerte (Siempre se Ejecuta)"),"Fuerte",IF(AND(H22="Fuerte",I22="Moderado (Algunas veces se ejecuta)"),"Moderado",IF(AND(H22="Fuerte",I22="Débil (No se ejecuta)"),"Débil",IF(AND(H22="Moderado",I22="Fuerte (Siempre se Ejecuta)"),"Moderado",IF(AND(H22="Moderado",I22="Moderado (Algunas veces se ejecuta)"),"Moderado",IF(AND(H22="Moderado",I22="Débil (No se ejecuta)"),"Débil",IF(AND(H22="Débil",I22="Fuerte (Siempre se Ejecuta)"),"Débil",IF(AND(H22="Débil",I22="Moderado (Algunas veces se ejecuta)"),"Débil",IF(AND(H22="Débil",I22="Débil (No se ejecuta)"),"Débil"," ")))))))))</f>
        <v>Débil</v>
      </c>
      <c r="K22" s="631" t="str">
        <f>IF(J22="Fuerte","NO",IF(J22=" "," ","SI"))</f>
        <v>SI</v>
      </c>
    </row>
    <row r="23" spans="1:11" ht="29.25" customHeight="1" x14ac:dyDescent="0.25">
      <c r="A23" s="464"/>
      <c r="B23" s="638"/>
      <c r="C23" s="616"/>
      <c r="D23" s="591"/>
      <c r="E23" s="25" t="s">
        <v>279</v>
      </c>
      <c r="F23" s="167" t="s">
        <v>243</v>
      </c>
      <c r="G23" s="167">
        <f>IF(F23="Adecuado",15,0)</f>
        <v>0</v>
      </c>
      <c r="H23" s="592"/>
      <c r="I23" s="282"/>
      <c r="J23" s="282"/>
      <c r="K23" s="632"/>
    </row>
    <row r="24" spans="1:11" ht="27.6" x14ac:dyDescent="0.25">
      <c r="A24" s="464"/>
      <c r="B24" s="636" t="s">
        <v>336</v>
      </c>
      <c r="C24" s="616"/>
      <c r="D24" s="114" t="s">
        <v>280</v>
      </c>
      <c r="E24" s="25" t="s">
        <v>281</v>
      </c>
      <c r="F24" s="167" t="s">
        <v>245</v>
      </c>
      <c r="G24" s="167">
        <f>IF(F24="Oportuna",15,0)</f>
        <v>15</v>
      </c>
      <c r="H24" s="592"/>
      <c r="I24" s="282"/>
      <c r="J24" s="282"/>
      <c r="K24" s="632"/>
    </row>
    <row r="25" spans="1:11" ht="41.4" x14ac:dyDescent="0.25">
      <c r="A25" s="464"/>
      <c r="B25" s="637"/>
      <c r="C25" s="616"/>
      <c r="D25" s="114" t="s">
        <v>282</v>
      </c>
      <c r="E25" s="25" t="s">
        <v>283</v>
      </c>
      <c r="F25" s="97" t="s">
        <v>248</v>
      </c>
      <c r="G25" s="167">
        <f>IF(F25="Prevenir",15,IF(F25="Detectar",10,0))</f>
        <v>15</v>
      </c>
      <c r="H25" s="592"/>
      <c r="I25" s="282"/>
      <c r="J25" s="282"/>
      <c r="K25" s="632"/>
    </row>
    <row r="26" spans="1:11" ht="29.25" customHeight="1" thickBot="1" x14ac:dyDescent="0.3">
      <c r="A26" s="464"/>
      <c r="B26" s="635"/>
      <c r="C26" s="616"/>
      <c r="D26" s="114" t="s">
        <v>284</v>
      </c>
      <c r="E26" s="25" t="s">
        <v>285</v>
      </c>
      <c r="F26" s="167" t="s">
        <v>252</v>
      </c>
      <c r="G26" s="167">
        <f>IF(F26="Confiable",15,0)</f>
        <v>15</v>
      </c>
      <c r="H26" s="592"/>
      <c r="I26" s="282"/>
      <c r="J26" s="282"/>
      <c r="K26" s="632"/>
    </row>
    <row r="27" spans="1:11" ht="43.5" customHeight="1" x14ac:dyDescent="0.25">
      <c r="A27" s="464"/>
      <c r="B27" s="634" t="s">
        <v>344</v>
      </c>
      <c r="C27" s="616"/>
      <c r="D27" s="114" t="s">
        <v>286</v>
      </c>
      <c r="E27" s="25" t="s">
        <v>287</v>
      </c>
      <c r="F27" s="97" t="s">
        <v>256</v>
      </c>
      <c r="G27" s="167">
        <f>IF(F27="Se investigan y se resuelven oportunamente",15,0)</f>
        <v>0</v>
      </c>
      <c r="H27" s="592"/>
      <c r="I27" s="282"/>
      <c r="J27" s="282"/>
      <c r="K27" s="632"/>
    </row>
    <row r="28" spans="1:11" ht="29.25" customHeight="1" thickBot="1" x14ac:dyDescent="0.3">
      <c r="A28" s="464"/>
      <c r="B28" s="635"/>
      <c r="C28" s="617"/>
      <c r="D28" s="101" t="s">
        <v>288</v>
      </c>
      <c r="E28" s="25" t="s">
        <v>289</v>
      </c>
      <c r="F28" s="167" t="s">
        <v>259</v>
      </c>
      <c r="G28" s="167">
        <f>IF(F28="Completa",10,IF(F28="Incompleta",5,0))</f>
        <v>5</v>
      </c>
      <c r="H28" s="593"/>
      <c r="I28" s="282"/>
      <c r="J28" s="282"/>
      <c r="K28" s="632"/>
    </row>
    <row r="29" spans="1:11" s="128" customFormat="1" ht="15" thickBot="1" x14ac:dyDescent="0.3">
      <c r="A29" s="465"/>
      <c r="B29" s="272"/>
      <c r="C29" s="124"/>
      <c r="D29" s="125"/>
      <c r="E29" s="126" t="s">
        <v>290</v>
      </c>
      <c r="F29" s="17"/>
      <c r="G29" s="17">
        <f>SUM(G22:G28)</f>
        <v>65</v>
      </c>
      <c r="H29" s="127"/>
      <c r="K29" s="187"/>
    </row>
    <row r="30" spans="1:11" ht="15" thickBot="1" x14ac:dyDescent="0.25"/>
    <row r="31" spans="1:11" s="121" customFormat="1" ht="30" customHeight="1" x14ac:dyDescent="0.3">
      <c r="A31" s="594" t="s">
        <v>145</v>
      </c>
      <c r="B31" s="621" t="s">
        <v>293</v>
      </c>
      <c r="C31" s="596" t="s">
        <v>266</v>
      </c>
      <c r="D31" s="598" t="s">
        <v>267</v>
      </c>
      <c r="E31" s="598"/>
      <c r="F31" s="598"/>
      <c r="G31" s="598"/>
      <c r="H31" s="598"/>
      <c r="I31" s="169" t="s">
        <v>268</v>
      </c>
      <c r="J31" s="599" t="s">
        <v>269</v>
      </c>
      <c r="K31" s="601" t="s">
        <v>270</v>
      </c>
    </row>
    <row r="32" spans="1:11" s="122" customFormat="1" ht="55.8" thickBot="1" x14ac:dyDescent="0.35">
      <c r="A32" s="595"/>
      <c r="B32" s="622"/>
      <c r="C32" s="597"/>
      <c r="D32" s="170" t="s">
        <v>271</v>
      </c>
      <c r="E32" s="118" t="s">
        <v>272</v>
      </c>
      <c r="F32" s="170" t="s">
        <v>273</v>
      </c>
      <c r="G32" s="170" t="s">
        <v>274</v>
      </c>
      <c r="H32" s="119" t="s">
        <v>291</v>
      </c>
      <c r="I32" s="120" t="s">
        <v>276</v>
      </c>
      <c r="J32" s="600"/>
      <c r="K32" s="602"/>
    </row>
    <row r="33" spans="1:11" ht="20.25" customHeight="1" x14ac:dyDescent="0.25">
      <c r="A33" s="618" t="str">
        <f>PROBABILIDAD!A13</f>
        <v xml:space="preserve">Archivos de contratos y convenios sin la totalidad de los documentos requeridos asociados a las etapas contractuales </v>
      </c>
      <c r="B33" s="485" t="s">
        <v>338</v>
      </c>
      <c r="C33" s="619" t="s">
        <v>406</v>
      </c>
      <c r="D33" s="591" t="s">
        <v>277</v>
      </c>
      <c r="E33" s="24" t="s">
        <v>278</v>
      </c>
      <c r="F33" s="23" t="s">
        <v>240</v>
      </c>
      <c r="G33" s="23">
        <f>IF(F33="Asignado",15,0)</f>
        <v>15</v>
      </c>
      <c r="H33" s="592" t="str">
        <f>IF(AND(G40&gt;0,G40&lt;=85),"Débil",IF(AND(G40&gt;85,G40&lt;=95),"Moderado",IF(G40&gt;96,"Fuerte"," ")))</f>
        <v>Débil</v>
      </c>
      <c r="I33" s="395" t="s">
        <v>263</v>
      </c>
      <c r="J33" s="395" t="str">
        <f>IF(AND(H33="Fuerte",I33="Fuerte (Siempre se Ejecuta)"),"Fuerte",IF(AND(H33="Fuerte",I33="Moderado (Algunas veces se ejecuta)"),"Moderado",IF(AND(H33="Fuerte",I33="Débil (No se ejecuta)"),"Débil",IF(AND(H33="Moderado",I33="Fuerte (Siempre se Ejecuta)"),"Moderado",IF(AND(H33="Moderado",I33="Moderado (Algunas veces se ejecuta)"),"Moderado",IF(AND(H33="Moderado",I33="Débil (No se ejecuta)"),"Débil",IF(AND(H33="Débil",I33="Fuerte (Siempre se Ejecuta)"),"Débil",IF(AND(H33="Débil",I33="Moderado (Algunas veces se ejecuta)"),"Débil",IF(AND(H33="Débil",I33="Débil (No se ejecuta)"),"Débil"," ")))))))))</f>
        <v>Débil</v>
      </c>
      <c r="K33" s="582" t="str">
        <f>IF(J33="Fuerte","NO",IF(J33=" "," ","SI"))</f>
        <v>SI</v>
      </c>
    </row>
    <row r="34" spans="1:11" ht="42.75" customHeight="1" x14ac:dyDescent="0.25">
      <c r="A34" s="353"/>
      <c r="B34" s="623"/>
      <c r="C34" s="619"/>
      <c r="D34" s="591"/>
      <c r="E34" s="25" t="s">
        <v>279</v>
      </c>
      <c r="F34" s="16" t="s">
        <v>243</v>
      </c>
      <c r="G34" s="16">
        <f>IF(F34="Adecuado",15,0)</f>
        <v>0</v>
      </c>
      <c r="H34" s="592"/>
      <c r="I34" s="282"/>
      <c r="J34" s="282"/>
      <c r="K34" s="583"/>
    </row>
    <row r="35" spans="1:11" ht="27.6" x14ac:dyDescent="0.25">
      <c r="A35" s="353"/>
      <c r="B35" s="624" t="s">
        <v>29</v>
      </c>
      <c r="C35" s="619"/>
      <c r="D35" s="114" t="s">
        <v>280</v>
      </c>
      <c r="E35" s="25" t="s">
        <v>281</v>
      </c>
      <c r="F35" s="16" t="s">
        <v>245</v>
      </c>
      <c r="G35" s="16">
        <f>IF(F35="Oportuna",15,0)</f>
        <v>15</v>
      </c>
      <c r="H35" s="592"/>
      <c r="I35" s="282"/>
      <c r="J35" s="282"/>
      <c r="K35" s="583"/>
    </row>
    <row r="36" spans="1:11" ht="41.4" x14ac:dyDescent="0.25">
      <c r="A36" s="353"/>
      <c r="B36" s="625"/>
      <c r="C36" s="619"/>
      <c r="D36" s="114" t="s">
        <v>282</v>
      </c>
      <c r="E36" s="25" t="s">
        <v>283</v>
      </c>
      <c r="F36" s="97" t="s">
        <v>249</v>
      </c>
      <c r="G36" s="16">
        <f>IF(F36="Prevenir",15,IF(F36="Detectar",10,0))</f>
        <v>10</v>
      </c>
      <c r="H36" s="592"/>
      <c r="I36" s="282"/>
      <c r="J36" s="282"/>
      <c r="K36" s="583"/>
    </row>
    <row r="37" spans="1:11" ht="42.75" customHeight="1" x14ac:dyDescent="0.25">
      <c r="A37" s="353"/>
      <c r="B37" s="626"/>
      <c r="C37" s="619"/>
      <c r="D37" s="114" t="s">
        <v>284</v>
      </c>
      <c r="E37" s="25" t="s">
        <v>285</v>
      </c>
      <c r="F37" s="16" t="s">
        <v>253</v>
      </c>
      <c r="G37" s="16">
        <f>IF(F37="Confiable",15,0)</f>
        <v>0</v>
      </c>
      <c r="H37" s="592"/>
      <c r="I37" s="282"/>
      <c r="J37" s="282"/>
      <c r="K37" s="583"/>
    </row>
    <row r="38" spans="1:11" ht="55.2" x14ac:dyDescent="0.25">
      <c r="A38" s="353"/>
      <c r="B38" s="487" t="s">
        <v>387</v>
      </c>
      <c r="C38" s="619"/>
      <c r="D38" s="114" t="s">
        <v>286</v>
      </c>
      <c r="E38" s="25" t="s">
        <v>287</v>
      </c>
      <c r="F38" s="97" t="s">
        <v>256</v>
      </c>
      <c r="G38" s="16">
        <f>IF(F38="Se investigan y se resuelven oportunamente",15,0)</f>
        <v>0</v>
      </c>
      <c r="H38" s="592"/>
      <c r="I38" s="282"/>
      <c r="J38" s="282"/>
      <c r="K38" s="583"/>
    </row>
    <row r="39" spans="1:11" ht="27.6" x14ac:dyDescent="0.25">
      <c r="A39" s="353"/>
      <c r="B39" s="623"/>
      <c r="C39" s="620"/>
      <c r="D39" s="101" t="s">
        <v>288</v>
      </c>
      <c r="E39" s="25" t="s">
        <v>289</v>
      </c>
      <c r="F39" s="16" t="s">
        <v>258</v>
      </c>
      <c r="G39" s="16">
        <f>IF(F39="Completa",10,IF(F39="Incompleta",5,0))</f>
        <v>10</v>
      </c>
      <c r="H39" s="593"/>
      <c r="I39" s="282"/>
      <c r="J39" s="282"/>
      <c r="K39" s="583"/>
    </row>
    <row r="40" spans="1:11" ht="14.4" x14ac:dyDescent="0.25">
      <c r="A40" s="353"/>
      <c r="B40" s="58"/>
      <c r="C40" s="178"/>
      <c r="D40" s="115"/>
      <c r="E40" s="19" t="s">
        <v>290</v>
      </c>
      <c r="F40" s="18"/>
      <c r="G40" s="18">
        <f>SUM(G33:G39)</f>
        <v>50</v>
      </c>
      <c r="H40" s="53"/>
    </row>
    <row r="41" spans="1:11" ht="15.75" thickBot="1" x14ac:dyDescent="0.3">
      <c r="A41" s="271"/>
      <c r="B41" s="181"/>
    </row>
    <row r="42" spans="1:11" s="122" customFormat="1" ht="30" customHeight="1" x14ac:dyDescent="0.3">
      <c r="A42" s="614" t="s">
        <v>145</v>
      </c>
      <c r="B42" s="180"/>
      <c r="C42" s="596" t="s">
        <v>266</v>
      </c>
      <c r="D42" s="598" t="s">
        <v>267</v>
      </c>
      <c r="E42" s="598"/>
      <c r="F42" s="598"/>
      <c r="G42" s="598"/>
      <c r="H42" s="598"/>
      <c r="I42" s="116" t="s">
        <v>268</v>
      </c>
      <c r="J42" s="599" t="s">
        <v>269</v>
      </c>
      <c r="K42" s="601" t="s">
        <v>270</v>
      </c>
    </row>
    <row r="43" spans="1:11" s="122" customFormat="1" ht="55.8" thickBot="1" x14ac:dyDescent="0.35">
      <c r="A43" s="615"/>
      <c r="B43" s="182"/>
      <c r="C43" s="597"/>
      <c r="D43" s="117" t="s">
        <v>271</v>
      </c>
      <c r="E43" s="118" t="s">
        <v>272</v>
      </c>
      <c r="F43" s="117" t="s">
        <v>273</v>
      </c>
      <c r="G43" s="117" t="s">
        <v>274</v>
      </c>
      <c r="H43" s="119" t="s">
        <v>291</v>
      </c>
      <c r="I43" s="120" t="s">
        <v>276</v>
      </c>
      <c r="J43" s="600"/>
      <c r="K43" s="602"/>
    </row>
    <row r="44" spans="1:11" ht="20.25" customHeight="1" x14ac:dyDescent="0.25">
      <c r="A44" s="603" t="str">
        <f>PROBABILIDAD!A14</f>
        <v>Posibilidad de Ejecución de Obras sin control y en condiciones desfavorable</v>
      </c>
      <c r="B44" s="613" t="s">
        <v>335</v>
      </c>
      <c r="C44" s="616" t="s">
        <v>409</v>
      </c>
      <c r="D44" s="591" t="s">
        <v>277</v>
      </c>
      <c r="E44" s="24" t="s">
        <v>278</v>
      </c>
      <c r="F44" s="23" t="s">
        <v>240</v>
      </c>
      <c r="G44" s="23">
        <f>IF(F44="Asignado",15,0)</f>
        <v>15</v>
      </c>
      <c r="H44" s="592" t="str">
        <f>IF(AND(G51&gt;0,G51&lt;=85),"Débil",IF(AND(G51&gt;85,G51&lt;=95),"Moderado",IF(G51&gt;96,"Fuerte"," ")))</f>
        <v>Débil</v>
      </c>
      <c r="I44" s="395" t="s">
        <v>263</v>
      </c>
      <c r="J44" s="395" t="str">
        <f>IF(AND(H44="Fuerte",I44="Fuerte (Siempre se Ejecuta)"),"Fuerte",IF(AND(H44="Fuerte",I44="Moderado (Algunas veces se ejecuta)"),"Moderado",IF(AND(H44="Fuerte",I44="Débil (No se ejecuta)"),"Débil",IF(AND(H44="Moderado",I44="Fuerte (Siempre se Ejecuta)"),"Moderado",IF(AND(H44="Moderado",I44="Moderado (Algunas veces se ejecuta)"),"Moderado",IF(AND(H44="Moderado",I44="Débil (No se ejecuta)"),"Débil",IF(AND(H44="Débil",I44="Fuerte (Siempre se Ejecuta)"),"Débil",IF(AND(H44="Débil",I44="Moderado (Algunas veces se ejecuta)"),"Débil",IF(AND(H44="Débil",I44="Débil (No se ejecuta)"),"Débil"," ")))))))))</f>
        <v>Débil</v>
      </c>
      <c r="K44" s="582" t="str">
        <f>IF(J44="Fuerte","NO",IF(J44=" "," ","SI"))</f>
        <v>SI</v>
      </c>
    </row>
    <row r="45" spans="1:11" ht="27.6" x14ac:dyDescent="0.25">
      <c r="A45" s="604"/>
      <c r="B45" s="611"/>
      <c r="C45" s="616"/>
      <c r="D45" s="591"/>
      <c r="E45" s="25" t="s">
        <v>279</v>
      </c>
      <c r="F45" s="16" t="s">
        <v>242</v>
      </c>
      <c r="G45" s="16">
        <f>IF(F45="Adecuado",15,0)</f>
        <v>15</v>
      </c>
      <c r="H45" s="592"/>
      <c r="I45" s="282"/>
      <c r="J45" s="282"/>
      <c r="K45" s="583"/>
    </row>
    <row r="46" spans="1:11" ht="27.6" x14ac:dyDescent="0.25">
      <c r="A46" s="604"/>
      <c r="B46" s="612"/>
      <c r="C46" s="616"/>
      <c r="D46" s="114" t="s">
        <v>280</v>
      </c>
      <c r="E46" s="25" t="s">
        <v>281</v>
      </c>
      <c r="F46" s="16" t="s">
        <v>245</v>
      </c>
      <c r="G46" s="16">
        <f>IF(F46="Oportuna",15,0)</f>
        <v>15</v>
      </c>
      <c r="H46" s="592"/>
      <c r="I46" s="282"/>
      <c r="J46" s="282"/>
      <c r="K46" s="583"/>
    </row>
    <row r="47" spans="1:11" ht="41.4" x14ac:dyDescent="0.25">
      <c r="A47" s="604"/>
      <c r="B47" s="610" t="s">
        <v>377</v>
      </c>
      <c r="C47" s="616"/>
      <c r="D47" s="114" t="s">
        <v>282</v>
      </c>
      <c r="E47" s="25" t="s">
        <v>283</v>
      </c>
      <c r="F47" s="97" t="s">
        <v>248</v>
      </c>
      <c r="G47" s="16">
        <f>IF(F47="Prevenir",15,IF(F47="Detectar",10,0))</f>
        <v>15</v>
      </c>
      <c r="H47" s="592"/>
      <c r="I47" s="282"/>
      <c r="J47" s="282"/>
      <c r="K47" s="583"/>
    </row>
    <row r="48" spans="1:11" ht="29.25" customHeight="1" x14ac:dyDescent="0.25">
      <c r="A48" s="604"/>
      <c r="B48" s="611"/>
      <c r="C48" s="616"/>
      <c r="D48" s="114" t="s">
        <v>284</v>
      </c>
      <c r="E48" s="25" t="s">
        <v>285</v>
      </c>
      <c r="F48" s="16" t="s">
        <v>252</v>
      </c>
      <c r="G48" s="16">
        <f>IF(F48="Confiable",15,0)</f>
        <v>15</v>
      </c>
      <c r="H48" s="592"/>
      <c r="I48" s="282"/>
      <c r="J48" s="282"/>
      <c r="K48" s="583"/>
    </row>
    <row r="49" spans="1:11" ht="55.2" x14ac:dyDescent="0.25">
      <c r="A49" s="604"/>
      <c r="B49" s="611"/>
      <c r="C49" s="616"/>
      <c r="D49" s="114" t="s">
        <v>286</v>
      </c>
      <c r="E49" s="25" t="s">
        <v>287</v>
      </c>
      <c r="F49" s="97" t="s">
        <v>256</v>
      </c>
      <c r="G49" s="16">
        <f>IF(F49="Se investigan y se resuelven oportunamente",15,0)</f>
        <v>0</v>
      </c>
      <c r="H49" s="592"/>
      <c r="I49" s="282"/>
      <c r="J49" s="282"/>
      <c r="K49" s="583"/>
    </row>
    <row r="50" spans="1:11" ht="29.25" customHeight="1" x14ac:dyDescent="0.25">
      <c r="A50" s="604"/>
      <c r="B50" s="611"/>
      <c r="C50" s="617"/>
      <c r="D50" s="101" t="s">
        <v>288</v>
      </c>
      <c r="E50" s="25" t="s">
        <v>289</v>
      </c>
      <c r="F50" s="16" t="s">
        <v>260</v>
      </c>
      <c r="G50" s="16">
        <f>IF(F50="Completa",10,IF(F50="Incompleta",5,0))</f>
        <v>0</v>
      </c>
      <c r="H50" s="593"/>
      <c r="I50" s="282"/>
      <c r="J50" s="282"/>
      <c r="K50" s="583"/>
    </row>
    <row r="51" spans="1:11" s="128" customFormat="1" ht="15" thickBot="1" x14ac:dyDescent="0.3">
      <c r="A51" s="605"/>
      <c r="B51" s="184"/>
      <c r="C51" s="124"/>
      <c r="D51" s="125"/>
      <c r="E51" s="126" t="s">
        <v>290</v>
      </c>
      <c r="F51" s="17"/>
      <c r="G51" s="17">
        <f>SUM(G44:G50)</f>
        <v>75</v>
      </c>
      <c r="H51" s="127"/>
    </row>
    <row r="53" spans="1:11" ht="15" thickBot="1" x14ac:dyDescent="0.25">
      <c r="A53" s="123"/>
      <c r="B53" s="181"/>
    </row>
    <row r="54" spans="1:11" s="122" customFormat="1" ht="30" customHeight="1" x14ac:dyDescent="0.3">
      <c r="A54" s="594" t="s">
        <v>145</v>
      </c>
      <c r="B54" s="180"/>
      <c r="C54" s="596" t="s">
        <v>266</v>
      </c>
      <c r="D54" s="598" t="s">
        <v>267</v>
      </c>
      <c r="E54" s="598"/>
      <c r="F54" s="598"/>
      <c r="G54" s="598"/>
      <c r="H54" s="598"/>
      <c r="I54" s="116" t="s">
        <v>268</v>
      </c>
      <c r="J54" s="599" t="s">
        <v>269</v>
      </c>
      <c r="K54" s="601" t="s">
        <v>270</v>
      </c>
    </row>
    <row r="55" spans="1:11" s="122" customFormat="1" ht="55.8" thickBot="1" x14ac:dyDescent="0.35">
      <c r="A55" s="595"/>
      <c r="B55" s="182"/>
      <c r="C55" s="597"/>
      <c r="D55" s="117" t="s">
        <v>271</v>
      </c>
      <c r="E55" s="118" t="s">
        <v>272</v>
      </c>
      <c r="F55" s="117" t="s">
        <v>273</v>
      </c>
      <c r="G55" s="117" t="s">
        <v>274</v>
      </c>
      <c r="H55" s="119" t="s">
        <v>291</v>
      </c>
      <c r="I55" s="120" t="s">
        <v>276</v>
      </c>
      <c r="J55" s="600"/>
      <c r="K55" s="602"/>
    </row>
    <row r="56" spans="1:11" ht="20.25" customHeight="1" x14ac:dyDescent="0.25">
      <c r="A56" s="603" t="str">
        <f>PROBABILIDAD!A16</f>
        <v>Posibilidad de direccionar el proceso contractual y/o vinculación en favor de un tercero</v>
      </c>
      <c r="B56" s="613" t="s">
        <v>23</v>
      </c>
      <c r="C56" s="589" t="s">
        <v>419</v>
      </c>
      <c r="D56" s="591" t="s">
        <v>277</v>
      </c>
      <c r="E56" s="24" t="s">
        <v>278</v>
      </c>
      <c r="F56" s="23" t="s">
        <v>240</v>
      </c>
      <c r="G56" s="23">
        <f>IF(F56="Asignado",15,0)</f>
        <v>15</v>
      </c>
      <c r="H56" s="592" t="str">
        <f>IF(AND(G63&gt;0,G63&lt;=85),"Débil",IF(AND(G63&gt;85,G63&lt;=95),"Moderado",IF(G63&gt;96,"Fuerte"," ")))</f>
        <v>Débil</v>
      </c>
      <c r="I56" s="395" t="s">
        <v>263</v>
      </c>
      <c r="J56" s="395" t="str">
        <f>IF(AND(H56="Fuerte",I56="Fuerte (Siempre se Ejecuta)"),"Fuerte",IF(AND(H56="Fuerte",I56="Moderado (Algunas veces se ejecuta)"),"Moderado",IF(AND(H56="Fuerte",I56="Débil (No se ejecuta)"),"Débil",IF(AND(H56="Moderado",I56="Fuerte (Siempre se Ejecuta)"),"Moderado",IF(AND(H56="Moderado",I56="Moderado (Algunas veces se ejecuta)"),"Moderado",IF(AND(H56="Moderado",I56="Débil (No se ejecuta)"),"Débil",IF(AND(H56="Débil",I56="Fuerte (Siempre se Ejecuta)"),"Débil",IF(AND(H56="Débil",I56="Moderado (Algunas veces se ejecuta)"),"Débil",IF(AND(H56="Débil",I56="Débil (No se ejecuta)"),"Débil"," ")))))))))</f>
        <v>Débil</v>
      </c>
      <c r="K56" s="582" t="str">
        <f>IF(J56="Fuerte","NO",IF(J56=" "," ","SI"))</f>
        <v>SI</v>
      </c>
    </row>
    <row r="57" spans="1:11" ht="27.6" x14ac:dyDescent="0.25">
      <c r="A57" s="604"/>
      <c r="B57" s="611"/>
      <c r="C57" s="589"/>
      <c r="D57" s="591"/>
      <c r="E57" s="25" t="s">
        <v>279</v>
      </c>
      <c r="F57" s="16" t="s">
        <v>243</v>
      </c>
      <c r="G57" s="16">
        <f>IF(F57="Adecuado",15,0)</f>
        <v>0</v>
      </c>
      <c r="H57" s="592"/>
      <c r="I57" s="282"/>
      <c r="J57" s="282"/>
      <c r="K57" s="583"/>
    </row>
    <row r="58" spans="1:11" ht="27.6" x14ac:dyDescent="0.25">
      <c r="A58" s="604"/>
      <c r="B58" s="612"/>
      <c r="C58" s="589"/>
      <c r="D58" s="114" t="s">
        <v>280</v>
      </c>
      <c r="E58" s="25" t="s">
        <v>281</v>
      </c>
      <c r="F58" s="16" t="s">
        <v>246</v>
      </c>
      <c r="G58" s="16">
        <f>IF(F58="Oportuna",15,0)</f>
        <v>0</v>
      </c>
      <c r="H58" s="592"/>
      <c r="I58" s="282"/>
      <c r="J58" s="282"/>
      <c r="K58" s="583"/>
    </row>
    <row r="59" spans="1:11" ht="41.4" x14ac:dyDescent="0.25">
      <c r="A59" s="604"/>
      <c r="B59" s="610" t="s">
        <v>405</v>
      </c>
      <c r="C59" s="589"/>
      <c r="D59" s="114" t="s">
        <v>282</v>
      </c>
      <c r="E59" s="25" t="s">
        <v>283</v>
      </c>
      <c r="F59" s="97" t="s">
        <v>248</v>
      </c>
      <c r="G59" s="16">
        <f>IF(F59="Prevenir",15,IF(F59="Detectar",10,0))</f>
        <v>15</v>
      </c>
      <c r="H59" s="592"/>
      <c r="I59" s="282"/>
      <c r="J59" s="282"/>
      <c r="K59" s="583"/>
    </row>
    <row r="60" spans="1:11" ht="27.6" x14ac:dyDescent="0.25">
      <c r="A60" s="604"/>
      <c r="B60" s="612"/>
      <c r="C60" s="589"/>
      <c r="D60" s="114" t="s">
        <v>284</v>
      </c>
      <c r="E60" s="25" t="s">
        <v>285</v>
      </c>
      <c r="F60" s="16" t="s">
        <v>252</v>
      </c>
      <c r="G60" s="16">
        <f>IF(F60="Confiable",15,0)</f>
        <v>15</v>
      </c>
      <c r="H60" s="592"/>
      <c r="I60" s="282"/>
      <c r="J60" s="282"/>
      <c r="K60" s="583"/>
    </row>
    <row r="61" spans="1:11" ht="55.2" x14ac:dyDescent="0.25">
      <c r="A61" s="604"/>
      <c r="B61" s="610" t="s">
        <v>398</v>
      </c>
      <c r="C61" s="589"/>
      <c r="D61" s="114" t="s">
        <v>286</v>
      </c>
      <c r="E61" s="25" t="s">
        <v>287</v>
      </c>
      <c r="F61" s="97" t="s">
        <v>256</v>
      </c>
      <c r="G61" s="16">
        <f>IF(F61="Se investigan y se resuelven oportunamente",15,0)</f>
        <v>0</v>
      </c>
      <c r="H61" s="592"/>
      <c r="I61" s="282"/>
      <c r="J61" s="282"/>
      <c r="K61" s="583"/>
    </row>
    <row r="62" spans="1:11" ht="27.6" x14ac:dyDescent="0.25">
      <c r="A62" s="604"/>
      <c r="B62" s="611"/>
      <c r="C62" s="590"/>
      <c r="D62" s="101" t="s">
        <v>288</v>
      </c>
      <c r="E62" s="25" t="s">
        <v>289</v>
      </c>
      <c r="F62" s="16" t="s">
        <v>260</v>
      </c>
      <c r="G62" s="16">
        <f>IF(F62="Completa",10,IF(F62="Incompleta",5,0))</f>
        <v>0</v>
      </c>
      <c r="H62" s="593"/>
      <c r="I62" s="282"/>
      <c r="J62" s="282"/>
      <c r="K62" s="583"/>
    </row>
    <row r="63" spans="1:11" s="128" customFormat="1" ht="15" thickBot="1" x14ac:dyDescent="0.3">
      <c r="A63" s="605"/>
      <c r="B63" s="184"/>
      <c r="C63" s="124"/>
      <c r="D63" s="125"/>
      <c r="E63" s="126" t="s">
        <v>290</v>
      </c>
      <c r="F63" s="17"/>
      <c r="G63" s="17">
        <f>SUM(G56:G62)</f>
        <v>45</v>
      </c>
      <c r="H63" s="127"/>
    </row>
    <row r="64" spans="1:11" ht="15" thickBot="1" x14ac:dyDescent="0.25"/>
    <row r="65" spans="1:11" s="121" customFormat="1" ht="30" customHeight="1" x14ac:dyDescent="0.3">
      <c r="A65" s="594" t="s">
        <v>145</v>
      </c>
      <c r="B65" s="180"/>
      <c r="C65" s="596" t="s">
        <v>266</v>
      </c>
      <c r="D65" s="598" t="s">
        <v>267</v>
      </c>
      <c r="E65" s="598"/>
      <c r="F65" s="598"/>
      <c r="G65" s="598"/>
      <c r="H65" s="598"/>
      <c r="I65" s="116" t="s">
        <v>268</v>
      </c>
      <c r="J65" s="599" t="s">
        <v>269</v>
      </c>
      <c r="K65" s="601" t="s">
        <v>270</v>
      </c>
    </row>
    <row r="66" spans="1:11" s="122" customFormat="1" ht="55.8" thickBot="1" x14ac:dyDescent="0.35">
      <c r="A66" s="595"/>
      <c r="B66" s="182"/>
      <c r="C66" s="597"/>
      <c r="D66" s="117" t="s">
        <v>271</v>
      </c>
      <c r="E66" s="118" t="s">
        <v>272</v>
      </c>
      <c r="F66" s="117" t="s">
        <v>273</v>
      </c>
      <c r="G66" s="117" t="s">
        <v>274</v>
      </c>
      <c r="H66" s="119" t="s">
        <v>291</v>
      </c>
      <c r="I66" s="120" t="s">
        <v>276</v>
      </c>
      <c r="J66" s="600"/>
      <c r="K66" s="602"/>
    </row>
    <row r="67" spans="1:11" ht="20.25" customHeight="1" x14ac:dyDescent="0.25">
      <c r="A67" s="603" t="str">
        <f>DESCRIPCION!A28</f>
        <v>Posibilidad de direccionar el proceso contractual y/o vinculación en favor de un tercero</v>
      </c>
      <c r="B67" s="609" t="s">
        <v>26</v>
      </c>
      <c r="C67" s="603" t="s">
        <v>411</v>
      </c>
      <c r="D67" s="608" t="s">
        <v>277</v>
      </c>
      <c r="E67" s="24" t="s">
        <v>278</v>
      </c>
      <c r="F67" s="23" t="s">
        <v>240</v>
      </c>
      <c r="G67" s="23">
        <f>IF(F67="Asignado",15,0)</f>
        <v>15</v>
      </c>
      <c r="H67" s="592" t="str">
        <f>IF(AND(G74&gt;0,G74&lt;=85),"Débil",IF(AND(G74&gt;85,G74&lt;=95),"Moderado",IF(G74&gt;96,"Fuerte"," ")))</f>
        <v>Débil</v>
      </c>
      <c r="I67" s="395" t="s">
        <v>262</v>
      </c>
      <c r="J67" s="395" t="str">
        <f>IF(AND(H67="Fuerte",I67="Fuerte (Siempre se Ejecuta)"),"Fuerte",IF(AND(H67="Fuerte",I67="Moderado (Algunas veces se ejecuta)"),"Moderado",IF(AND(H67="Fuerte",I67="Débil (No se ejecuta)"),"Débil",IF(AND(H67="Moderado",I67="Fuerte (Siempre se Ejecuta)"),"Moderado",IF(AND(H67="Moderado",I67="Moderado (Algunas veces se ejecuta)"),"Moderado",IF(AND(H67="Moderado",I67="Débil (No se ejecuta)"),"Débil",IF(AND(H67="Débil",I67="Fuerte (Siempre se Ejecuta)"),"Débil",IF(AND(H67="Débil",I67="Moderado (Algunas veces se ejecuta)"),"Débil",IF(AND(H67="Débil",I67="Débil (No se ejecuta)"),"Débil"," ")))))))))</f>
        <v>Débil</v>
      </c>
      <c r="K67" s="582" t="str">
        <f>IF(J67="Fuerte","NO",IF(J67=" "," ","SI"))</f>
        <v>SI</v>
      </c>
    </row>
    <row r="68" spans="1:11" ht="27.6" x14ac:dyDescent="0.25">
      <c r="A68" s="604"/>
      <c r="B68" s="606"/>
      <c r="C68" s="606"/>
      <c r="D68" s="608"/>
      <c r="E68" s="25" t="s">
        <v>279</v>
      </c>
      <c r="F68" s="16" t="s">
        <v>243</v>
      </c>
      <c r="G68" s="16">
        <f>IF(F68="Adecuado",15,0)</f>
        <v>0</v>
      </c>
      <c r="H68" s="592"/>
      <c r="I68" s="282"/>
      <c r="J68" s="282"/>
      <c r="K68" s="583"/>
    </row>
    <row r="69" spans="1:11" ht="27.6" x14ac:dyDescent="0.25">
      <c r="A69" s="604"/>
      <c r="B69" s="606"/>
      <c r="C69" s="606"/>
      <c r="D69" s="114" t="s">
        <v>280</v>
      </c>
      <c r="E69" s="25" t="s">
        <v>281</v>
      </c>
      <c r="F69" s="16" t="s">
        <v>246</v>
      </c>
      <c r="G69" s="16">
        <f>IF(F69="Oportuna",15,0)</f>
        <v>0</v>
      </c>
      <c r="H69" s="592"/>
      <c r="I69" s="282"/>
      <c r="J69" s="282"/>
      <c r="K69" s="583"/>
    </row>
    <row r="70" spans="1:11" ht="41.4" x14ac:dyDescent="0.25">
      <c r="A70" s="604"/>
      <c r="B70" s="606"/>
      <c r="C70" s="606"/>
      <c r="D70" s="114" t="s">
        <v>282</v>
      </c>
      <c r="E70" s="25" t="s">
        <v>283</v>
      </c>
      <c r="F70" s="97" t="s">
        <v>248</v>
      </c>
      <c r="G70" s="16">
        <f>IF(F70="Prevenir",15,IF(F70="Detectar",10,0))</f>
        <v>15</v>
      </c>
      <c r="H70" s="592"/>
      <c r="I70" s="282"/>
      <c r="J70" s="282"/>
      <c r="K70" s="583"/>
    </row>
    <row r="71" spans="1:11" ht="27.6" x14ac:dyDescent="0.25">
      <c r="A71" s="604"/>
      <c r="B71" s="606"/>
      <c r="C71" s="606"/>
      <c r="D71" s="114" t="s">
        <v>284</v>
      </c>
      <c r="E71" s="25" t="s">
        <v>285</v>
      </c>
      <c r="F71" s="16" t="s">
        <v>253</v>
      </c>
      <c r="G71" s="16">
        <f>IF(F71="Confiable",15,0)</f>
        <v>0</v>
      </c>
      <c r="H71" s="592"/>
      <c r="I71" s="282"/>
      <c r="J71" s="282"/>
      <c r="K71" s="583"/>
    </row>
    <row r="72" spans="1:11" ht="55.2" x14ac:dyDescent="0.25">
      <c r="A72" s="604"/>
      <c r="B72" s="606"/>
      <c r="C72" s="606"/>
      <c r="D72" s="114" t="s">
        <v>286</v>
      </c>
      <c r="E72" s="25" t="s">
        <v>287</v>
      </c>
      <c r="F72" s="97" t="s">
        <v>256</v>
      </c>
      <c r="G72" s="16">
        <f>IF(F72="Se investigan y se resuelven oportunamente",15,0)</f>
        <v>0</v>
      </c>
      <c r="H72" s="592"/>
      <c r="I72" s="282"/>
      <c r="J72" s="282"/>
      <c r="K72" s="583"/>
    </row>
    <row r="73" spans="1:11" ht="27.6" x14ac:dyDescent="0.25">
      <c r="A73" s="604"/>
      <c r="B73" s="606"/>
      <c r="C73" s="607"/>
      <c r="D73" s="101" t="s">
        <v>288</v>
      </c>
      <c r="E73" s="25" t="s">
        <v>289</v>
      </c>
      <c r="F73" s="16" t="s">
        <v>260</v>
      </c>
      <c r="G73" s="16">
        <f>IF(F73="Completa",10,IF(F73="Incompleta",5,0))</f>
        <v>0</v>
      </c>
      <c r="H73" s="593"/>
      <c r="I73" s="282"/>
      <c r="J73" s="282"/>
      <c r="K73" s="583"/>
    </row>
    <row r="74" spans="1:11" ht="15" thickBot="1" x14ac:dyDescent="0.3">
      <c r="A74" s="605"/>
      <c r="B74" s="184"/>
      <c r="C74" s="274"/>
      <c r="D74" s="115"/>
      <c r="E74" s="19" t="s">
        <v>290</v>
      </c>
      <c r="F74" s="18"/>
      <c r="G74" s="18">
        <f>SUM(G67:G73)</f>
        <v>30</v>
      </c>
      <c r="H74" s="53"/>
    </row>
    <row r="75" spans="1:11" ht="15" thickBot="1" x14ac:dyDescent="0.25">
      <c r="A75" s="123"/>
      <c r="B75" s="181"/>
    </row>
    <row r="76" spans="1:11" s="122" customFormat="1" ht="30" customHeight="1" x14ac:dyDescent="0.3">
      <c r="A76" s="594" t="s">
        <v>145</v>
      </c>
      <c r="B76" s="180"/>
      <c r="C76" s="596" t="s">
        <v>266</v>
      </c>
      <c r="D76" s="598" t="s">
        <v>267</v>
      </c>
      <c r="E76" s="598"/>
      <c r="F76" s="598"/>
      <c r="G76" s="598"/>
      <c r="H76" s="598"/>
      <c r="I76" s="116" t="s">
        <v>268</v>
      </c>
      <c r="J76" s="599" t="s">
        <v>269</v>
      </c>
      <c r="K76" s="601" t="s">
        <v>270</v>
      </c>
    </row>
    <row r="77" spans="1:11" s="122" customFormat="1" ht="55.8" thickBot="1" x14ac:dyDescent="0.35">
      <c r="A77" s="595"/>
      <c r="B77" s="182"/>
      <c r="C77" s="597"/>
      <c r="D77" s="117" t="s">
        <v>271</v>
      </c>
      <c r="E77" s="118" t="s">
        <v>272</v>
      </c>
      <c r="F77" s="117" t="s">
        <v>273</v>
      </c>
      <c r="G77" s="117" t="s">
        <v>274</v>
      </c>
      <c r="H77" s="119" t="s">
        <v>291</v>
      </c>
      <c r="I77" s="120" t="s">
        <v>276</v>
      </c>
      <c r="J77" s="600"/>
      <c r="K77" s="602"/>
    </row>
    <row r="78" spans="1:11" ht="20.25" customHeight="1" x14ac:dyDescent="0.25">
      <c r="A78" s="586"/>
      <c r="B78" s="183"/>
      <c r="C78" s="589"/>
      <c r="D78" s="591" t="s">
        <v>277</v>
      </c>
      <c r="E78" s="24" t="s">
        <v>278</v>
      </c>
      <c r="F78" s="23" t="s">
        <v>239</v>
      </c>
      <c r="G78" s="23">
        <f>IF(F78="Asignado",15,0)</f>
        <v>0</v>
      </c>
      <c r="H78" s="592" t="str">
        <f>IF(AND(G85&gt;0,G85&lt;=85),"Débil",IF(AND(G85&gt;85,G85&lt;=95),"Moderado",IF(G85&gt;96,"Fuerte"," ")))</f>
        <v xml:space="preserve"> </v>
      </c>
      <c r="I78" s="395" t="s">
        <v>239</v>
      </c>
      <c r="J78" s="395" t="str">
        <f>IF(AND(H78="Fuerte",I78="Fuerte (Siempre se Ejecuta)"),"Fuerte",IF(AND(H78="Fuerte",I78="Moderado (Algunas veces se ejecuta)"),"Moderado",IF(AND(H78="Fuerte",I78="Débil (No se ejecuta)"),"Débil",IF(AND(H78="Moderado",I78="Fuerte (Siempre se Ejecuta)"),"Moderado",IF(AND(H78="Moderado",I78="Moderado (Algunas veces se ejecuta)"),"Moderado",IF(AND(H78="Moderado",I78="Débil (No se ejecuta)"),"Débil",IF(AND(H78="Débil",I78="Fuerte (Siempre se Ejecuta)"),"Débil",IF(AND(H78="Débil",I78="Moderado (Algunas veces se ejecuta)"),"Débil",IF(AND(H78="Débil",I78="Débil (No se ejecuta)"),"Débil"," ")))))))))</f>
        <v xml:space="preserve"> </v>
      </c>
      <c r="K78" s="582" t="str">
        <f>IF(J78="Fuerte","NO",IF(J78=" "," ","SI"))</f>
        <v xml:space="preserve"> </v>
      </c>
    </row>
    <row r="79" spans="1:11" ht="27.6" x14ac:dyDescent="0.25">
      <c r="A79" s="587"/>
      <c r="B79" s="183"/>
      <c r="C79" s="589"/>
      <c r="D79" s="591"/>
      <c r="E79" s="25" t="s">
        <v>279</v>
      </c>
      <c r="F79" s="16" t="s">
        <v>239</v>
      </c>
      <c r="G79" s="16">
        <f>IF(F79="Adecuado",15,0)</f>
        <v>0</v>
      </c>
      <c r="H79" s="592"/>
      <c r="I79" s="282"/>
      <c r="J79" s="282"/>
      <c r="K79" s="583"/>
    </row>
    <row r="80" spans="1:11" ht="27.6" x14ac:dyDescent="0.25">
      <c r="A80" s="587"/>
      <c r="B80" s="183"/>
      <c r="C80" s="589"/>
      <c r="D80" s="114" t="s">
        <v>280</v>
      </c>
      <c r="E80" s="25" t="s">
        <v>281</v>
      </c>
      <c r="F80" s="16" t="s">
        <v>239</v>
      </c>
      <c r="G80" s="16">
        <f>IF(F80="Oportuna",15,0)</f>
        <v>0</v>
      </c>
      <c r="H80" s="592"/>
      <c r="I80" s="282"/>
      <c r="J80" s="282"/>
      <c r="K80" s="583"/>
    </row>
    <row r="81" spans="1:11" ht="41.4" x14ac:dyDescent="0.25">
      <c r="A81" s="587"/>
      <c r="B81" s="183"/>
      <c r="C81" s="589"/>
      <c r="D81" s="114" t="s">
        <v>282</v>
      </c>
      <c r="E81" s="25" t="s">
        <v>283</v>
      </c>
      <c r="F81" s="97" t="s">
        <v>239</v>
      </c>
      <c r="G81" s="16">
        <f>IF(F81="Prevenir",15,IF(F81="Detectar",10,0))</f>
        <v>0</v>
      </c>
      <c r="H81" s="592"/>
      <c r="I81" s="282"/>
      <c r="J81" s="282"/>
      <c r="K81" s="583"/>
    </row>
    <row r="82" spans="1:11" ht="27.6" x14ac:dyDescent="0.25">
      <c r="A82" s="587"/>
      <c r="B82" s="183"/>
      <c r="C82" s="589"/>
      <c r="D82" s="114" t="s">
        <v>284</v>
      </c>
      <c r="E82" s="25" t="s">
        <v>285</v>
      </c>
      <c r="F82" s="16" t="s">
        <v>239</v>
      </c>
      <c r="G82" s="16">
        <f>IF(F82="Confiable",15,0)</f>
        <v>0</v>
      </c>
      <c r="H82" s="592"/>
      <c r="I82" s="282"/>
      <c r="J82" s="282"/>
      <c r="K82" s="583"/>
    </row>
    <row r="83" spans="1:11" ht="41.4" x14ac:dyDescent="0.25">
      <c r="A83" s="587"/>
      <c r="B83" s="183"/>
      <c r="C83" s="589"/>
      <c r="D83" s="114" t="s">
        <v>286</v>
      </c>
      <c r="E83" s="25" t="s">
        <v>287</v>
      </c>
      <c r="F83" s="97" t="s">
        <v>239</v>
      </c>
      <c r="G83" s="16">
        <f>IF(F83="Se investigan y se resuelven oportunamente",15,0)</f>
        <v>0</v>
      </c>
      <c r="H83" s="592"/>
      <c r="I83" s="282"/>
      <c r="J83" s="282"/>
      <c r="K83" s="583"/>
    </row>
    <row r="84" spans="1:11" ht="27.6" x14ac:dyDescent="0.25">
      <c r="A84" s="587"/>
      <c r="B84" s="183"/>
      <c r="C84" s="590"/>
      <c r="D84" s="101" t="s">
        <v>288</v>
      </c>
      <c r="E84" s="25" t="s">
        <v>289</v>
      </c>
      <c r="F84" s="16" t="s">
        <v>239</v>
      </c>
      <c r="G84" s="16">
        <f>IF(F84="Completa",10,IF(F84="Incompleta",5,0))</f>
        <v>0</v>
      </c>
      <c r="H84" s="593"/>
      <c r="I84" s="282"/>
      <c r="J84" s="282"/>
      <c r="K84" s="583"/>
    </row>
    <row r="85" spans="1:11" s="128" customFormat="1" ht="15" thickBot="1" x14ac:dyDescent="0.3">
      <c r="A85" s="588"/>
      <c r="B85" s="184"/>
      <c r="C85" s="124"/>
      <c r="D85" s="125"/>
      <c r="E85" s="126" t="s">
        <v>290</v>
      </c>
      <c r="F85" s="17"/>
      <c r="G85" s="17">
        <f>SUM(G78:G84)</f>
        <v>0</v>
      </c>
      <c r="H85" s="127"/>
    </row>
    <row r="86" spans="1:11" ht="14.4" thickBot="1" x14ac:dyDescent="0.3"/>
    <row r="87" spans="1:11" s="121" customFormat="1" ht="30" customHeight="1" x14ac:dyDescent="0.3">
      <c r="A87" s="594" t="s">
        <v>145</v>
      </c>
      <c r="B87" s="180"/>
      <c r="C87" s="596" t="s">
        <v>266</v>
      </c>
      <c r="D87" s="598" t="s">
        <v>267</v>
      </c>
      <c r="E87" s="598"/>
      <c r="F87" s="598"/>
      <c r="G87" s="598"/>
      <c r="H87" s="598"/>
      <c r="I87" s="116" t="s">
        <v>268</v>
      </c>
      <c r="J87" s="599" t="s">
        <v>269</v>
      </c>
      <c r="K87" s="601" t="s">
        <v>270</v>
      </c>
    </row>
    <row r="88" spans="1:11" s="122" customFormat="1" ht="55.8" thickBot="1" x14ac:dyDescent="0.35">
      <c r="A88" s="595"/>
      <c r="B88" s="182"/>
      <c r="C88" s="597"/>
      <c r="D88" s="117" t="s">
        <v>271</v>
      </c>
      <c r="E88" s="118" t="s">
        <v>272</v>
      </c>
      <c r="F88" s="117" t="s">
        <v>273</v>
      </c>
      <c r="G88" s="117" t="s">
        <v>274</v>
      </c>
      <c r="H88" s="119" t="s">
        <v>291</v>
      </c>
      <c r="I88" s="120" t="s">
        <v>276</v>
      </c>
      <c r="J88" s="600"/>
      <c r="K88" s="602"/>
    </row>
    <row r="89" spans="1:11" ht="20.25" customHeight="1" x14ac:dyDescent="0.25">
      <c r="A89" s="586"/>
      <c r="B89" s="183"/>
      <c r="C89" s="589"/>
      <c r="D89" s="591" t="s">
        <v>277</v>
      </c>
      <c r="E89" s="24" t="s">
        <v>278</v>
      </c>
      <c r="F89" s="23" t="s">
        <v>239</v>
      </c>
      <c r="G89" s="23">
        <f>IF(F89="Asignado",15,0)</f>
        <v>0</v>
      </c>
      <c r="H89" s="592" t="str">
        <f>IF(AND(G96&gt;0,G96&lt;=85),"Débil",IF(AND(G96&gt;85,G96&lt;=95),"Moderado",IF(G96&gt;96,"Fuerte"," ")))</f>
        <v xml:space="preserve"> </v>
      </c>
      <c r="I89" s="395" t="s">
        <v>239</v>
      </c>
      <c r="J89" s="395" t="str">
        <f>IF(AND(H89="Fuerte",I89="Fuerte (Siempre se Ejecuta)"),"Fuerte",IF(AND(H89="Fuerte",I89="Moderado (Algunas veces se ejecuta)"),"Moderado",IF(AND(H89="Fuerte",I89="Débil (No se ejecuta)"),"Débil",IF(AND(H89="Moderado",I89="Fuerte (Siempre se Ejecuta)"),"Moderado",IF(AND(H89="Moderado",I89="Moderado (Algunas veces se ejecuta)"),"Moderado",IF(AND(H89="Moderado",I89="Débil (No se ejecuta)"),"Débil",IF(AND(H89="Débil",I89="Fuerte (Siempre se Ejecuta)"),"Débil",IF(AND(H89="Débil",I89="Moderado (Algunas veces se ejecuta)"),"Débil",IF(AND(H89="Débil",I89="Débil (No se ejecuta)"),"Débil"," ")))))))))</f>
        <v xml:space="preserve"> </v>
      </c>
      <c r="K89" s="582" t="str">
        <f>IF(J89="Fuerte","NO",IF(J89=" "," ","SI"))</f>
        <v xml:space="preserve"> </v>
      </c>
    </row>
    <row r="90" spans="1:11" ht="27.6" x14ac:dyDescent="0.25">
      <c r="A90" s="587"/>
      <c r="B90" s="183"/>
      <c r="C90" s="589"/>
      <c r="D90" s="591"/>
      <c r="E90" s="25" t="s">
        <v>279</v>
      </c>
      <c r="F90" s="16" t="s">
        <v>239</v>
      </c>
      <c r="G90" s="16">
        <f>IF(F90="Adecuado",15,0)</f>
        <v>0</v>
      </c>
      <c r="H90" s="592"/>
      <c r="I90" s="282"/>
      <c r="J90" s="282"/>
      <c r="K90" s="583"/>
    </row>
    <row r="91" spans="1:11" ht="27.6" x14ac:dyDescent="0.25">
      <c r="A91" s="587"/>
      <c r="B91" s="183"/>
      <c r="C91" s="589"/>
      <c r="D91" s="114" t="s">
        <v>280</v>
      </c>
      <c r="E91" s="25" t="s">
        <v>281</v>
      </c>
      <c r="F91" s="16" t="s">
        <v>239</v>
      </c>
      <c r="G91" s="16">
        <f>IF(F91="Oportuna",15,0)</f>
        <v>0</v>
      </c>
      <c r="H91" s="592"/>
      <c r="I91" s="282"/>
      <c r="J91" s="282"/>
      <c r="K91" s="583"/>
    </row>
    <row r="92" spans="1:11" ht="41.4" x14ac:dyDescent="0.25">
      <c r="A92" s="587"/>
      <c r="B92" s="183"/>
      <c r="C92" s="589"/>
      <c r="D92" s="114" t="s">
        <v>282</v>
      </c>
      <c r="E92" s="25" t="s">
        <v>283</v>
      </c>
      <c r="F92" s="97" t="s">
        <v>239</v>
      </c>
      <c r="G92" s="16">
        <f>IF(F92="Prevenir",15,IF(F92="Detectar",10,0))</f>
        <v>0</v>
      </c>
      <c r="H92" s="592"/>
      <c r="I92" s="282"/>
      <c r="J92" s="282"/>
      <c r="K92" s="583"/>
    </row>
    <row r="93" spans="1:11" ht="27.6" x14ac:dyDescent="0.25">
      <c r="A93" s="587"/>
      <c r="B93" s="183"/>
      <c r="C93" s="589"/>
      <c r="D93" s="114" t="s">
        <v>284</v>
      </c>
      <c r="E93" s="25" t="s">
        <v>285</v>
      </c>
      <c r="F93" s="16" t="s">
        <v>239</v>
      </c>
      <c r="G93" s="16">
        <f>IF(F93="Confiable",15,0)</f>
        <v>0</v>
      </c>
      <c r="H93" s="592"/>
      <c r="I93" s="282"/>
      <c r="J93" s="282"/>
      <c r="K93" s="583"/>
    </row>
    <row r="94" spans="1:11" ht="41.4" x14ac:dyDescent="0.25">
      <c r="A94" s="587"/>
      <c r="B94" s="183"/>
      <c r="C94" s="589"/>
      <c r="D94" s="114" t="s">
        <v>286</v>
      </c>
      <c r="E94" s="25" t="s">
        <v>287</v>
      </c>
      <c r="F94" s="97" t="s">
        <v>239</v>
      </c>
      <c r="G94" s="16">
        <f>IF(F94="Se investigan y se resuelven oportunamente",15,0)</f>
        <v>0</v>
      </c>
      <c r="H94" s="592"/>
      <c r="I94" s="282"/>
      <c r="J94" s="282"/>
      <c r="K94" s="583"/>
    </row>
    <row r="95" spans="1:11" ht="27.6" x14ac:dyDescent="0.25">
      <c r="A95" s="587"/>
      <c r="B95" s="183"/>
      <c r="C95" s="590"/>
      <c r="D95" s="101" t="s">
        <v>288</v>
      </c>
      <c r="E95" s="25" t="s">
        <v>289</v>
      </c>
      <c r="F95" s="16" t="s">
        <v>239</v>
      </c>
      <c r="G95" s="16">
        <f>IF(F95="Completa",10,IF(F95="Incompleta",5,0))</f>
        <v>0</v>
      </c>
      <c r="H95" s="593"/>
      <c r="I95" s="282"/>
      <c r="J95" s="282"/>
      <c r="K95" s="583"/>
    </row>
    <row r="96" spans="1:11" ht="14.4" x14ac:dyDescent="0.25">
      <c r="A96" s="587"/>
      <c r="B96" s="183"/>
      <c r="C96" s="20"/>
      <c r="D96" s="115"/>
      <c r="E96" s="19" t="s">
        <v>290</v>
      </c>
      <c r="F96" s="18"/>
      <c r="G96" s="18">
        <f>SUM(G89:G95)</f>
        <v>0</v>
      </c>
      <c r="H96" s="53"/>
    </row>
    <row r="97" spans="1:11" ht="14.4" thickBot="1" x14ac:dyDescent="0.3">
      <c r="A97" s="123"/>
      <c r="B97" s="181"/>
    </row>
    <row r="98" spans="1:11" s="122" customFormat="1" ht="30" customHeight="1" x14ac:dyDescent="0.3">
      <c r="A98" s="594" t="s">
        <v>145</v>
      </c>
      <c r="B98" s="180"/>
      <c r="C98" s="596" t="s">
        <v>266</v>
      </c>
      <c r="D98" s="598" t="s">
        <v>267</v>
      </c>
      <c r="E98" s="598"/>
      <c r="F98" s="598"/>
      <c r="G98" s="598"/>
      <c r="H98" s="598"/>
      <c r="I98" s="116" t="s">
        <v>268</v>
      </c>
      <c r="J98" s="599" t="s">
        <v>269</v>
      </c>
      <c r="K98" s="601" t="s">
        <v>270</v>
      </c>
    </row>
    <row r="99" spans="1:11" s="122" customFormat="1" ht="55.8" thickBot="1" x14ac:dyDescent="0.35">
      <c r="A99" s="595"/>
      <c r="B99" s="182"/>
      <c r="C99" s="597"/>
      <c r="D99" s="117" t="s">
        <v>271</v>
      </c>
      <c r="E99" s="118" t="s">
        <v>272</v>
      </c>
      <c r="F99" s="117" t="s">
        <v>273</v>
      </c>
      <c r="G99" s="117" t="s">
        <v>274</v>
      </c>
      <c r="H99" s="119" t="s">
        <v>291</v>
      </c>
      <c r="I99" s="120" t="s">
        <v>276</v>
      </c>
      <c r="J99" s="600"/>
      <c r="K99" s="602"/>
    </row>
    <row r="100" spans="1:11" ht="20.25" customHeight="1" x14ac:dyDescent="0.25">
      <c r="A100" s="586"/>
      <c r="B100" s="183"/>
      <c r="C100" s="589"/>
      <c r="D100" s="591" t="s">
        <v>277</v>
      </c>
      <c r="E100" s="24" t="s">
        <v>278</v>
      </c>
      <c r="F100" s="23" t="s">
        <v>239</v>
      </c>
      <c r="G100" s="23">
        <f>IF(F100="Asignado",15,0)</f>
        <v>0</v>
      </c>
      <c r="H100" s="592" t="str">
        <f>IF(AND(G107&gt;0,G107&lt;=85),"Débil",IF(AND(G107&gt;85,G107&lt;=95),"Moderado",IF(G107&gt;96,"Fuerte"," ")))</f>
        <v xml:space="preserve"> </v>
      </c>
      <c r="I100" s="395" t="s">
        <v>239</v>
      </c>
      <c r="J100" s="395" t="str">
        <f>IF(AND(H100="Fuerte",I100="Fuerte (Siempre se Ejecuta)"),"Fuerte",IF(AND(H100="Fuerte",I100="Moderado (Algunas veces se ejecuta)"),"Moderado",IF(AND(H100="Fuerte",I100="Débil (No se ejecuta)"),"Débil",IF(AND(H100="Moderado",I100="Fuerte (Siempre se Ejecuta)"),"Moderado",IF(AND(H100="Moderado",I100="Moderado (Algunas veces se ejecuta)"),"Moderado",IF(AND(H100="Moderado",I100="Débil (No se ejecuta)"),"Débil",IF(AND(H100="Débil",I100="Fuerte (Siempre se Ejecuta)"),"Débil",IF(AND(H100="Débil",I100="Moderado (Algunas veces se ejecuta)"),"Débil",IF(AND(H100="Débil",I100="Débil (No se ejecuta)"),"Débil"," ")))))))))</f>
        <v xml:space="preserve"> </v>
      </c>
      <c r="K100" s="582" t="str">
        <f>IF(J100="Fuerte","NO",IF(J100=" "," ","SI"))</f>
        <v xml:space="preserve"> </v>
      </c>
    </row>
    <row r="101" spans="1:11" ht="27.6" x14ac:dyDescent="0.25">
      <c r="A101" s="587"/>
      <c r="B101" s="183"/>
      <c r="C101" s="589"/>
      <c r="D101" s="591"/>
      <c r="E101" s="25" t="s">
        <v>279</v>
      </c>
      <c r="F101" s="16" t="s">
        <v>239</v>
      </c>
      <c r="G101" s="16">
        <f>IF(F101="Adecuado",15,0)</f>
        <v>0</v>
      </c>
      <c r="H101" s="592"/>
      <c r="I101" s="282"/>
      <c r="J101" s="282"/>
      <c r="K101" s="583"/>
    </row>
    <row r="102" spans="1:11" ht="27.6" x14ac:dyDescent="0.25">
      <c r="A102" s="587"/>
      <c r="B102" s="183"/>
      <c r="C102" s="589"/>
      <c r="D102" s="114" t="s">
        <v>280</v>
      </c>
      <c r="E102" s="25" t="s">
        <v>281</v>
      </c>
      <c r="F102" s="16" t="s">
        <v>239</v>
      </c>
      <c r="G102" s="16">
        <f>IF(F102="Oportuna",15,0)</f>
        <v>0</v>
      </c>
      <c r="H102" s="592"/>
      <c r="I102" s="282"/>
      <c r="J102" s="282"/>
      <c r="K102" s="583"/>
    </row>
    <row r="103" spans="1:11" ht="41.4" x14ac:dyDescent="0.25">
      <c r="A103" s="587"/>
      <c r="B103" s="183"/>
      <c r="C103" s="589"/>
      <c r="D103" s="114" t="s">
        <v>282</v>
      </c>
      <c r="E103" s="25" t="s">
        <v>283</v>
      </c>
      <c r="F103" s="97" t="s">
        <v>239</v>
      </c>
      <c r="G103" s="16">
        <f>IF(F103="Prevenir",15,IF(F103="Detectar",10,0))</f>
        <v>0</v>
      </c>
      <c r="H103" s="592"/>
      <c r="I103" s="282"/>
      <c r="J103" s="282"/>
      <c r="K103" s="583"/>
    </row>
    <row r="104" spans="1:11" ht="27.6" x14ac:dyDescent="0.25">
      <c r="A104" s="587"/>
      <c r="B104" s="183"/>
      <c r="C104" s="589"/>
      <c r="D104" s="114" t="s">
        <v>284</v>
      </c>
      <c r="E104" s="25" t="s">
        <v>285</v>
      </c>
      <c r="F104" s="16" t="s">
        <v>239</v>
      </c>
      <c r="G104" s="16">
        <f>IF(F104="Confiable",15,0)</f>
        <v>0</v>
      </c>
      <c r="H104" s="592"/>
      <c r="I104" s="282"/>
      <c r="J104" s="282"/>
      <c r="K104" s="583"/>
    </row>
    <row r="105" spans="1:11" ht="41.4" x14ac:dyDescent="0.25">
      <c r="A105" s="587"/>
      <c r="B105" s="183"/>
      <c r="C105" s="589"/>
      <c r="D105" s="114" t="s">
        <v>286</v>
      </c>
      <c r="E105" s="25" t="s">
        <v>287</v>
      </c>
      <c r="F105" s="97" t="s">
        <v>239</v>
      </c>
      <c r="G105" s="16">
        <f>IF(F105="Se investigan y se resuelven oportunamente",15,0)</f>
        <v>0</v>
      </c>
      <c r="H105" s="592"/>
      <c r="I105" s="282"/>
      <c r="J105" s="282"/>
      <c r="K105" s="583"/>
    </row>
    <row r="106" spans="1:11" ht="27.6" x14ac:dyDescent="0.25">
      <c r="A106" s="587"/>
      <c r="B106" s="183"/>
      <c r="C106" s="590"/>
      <c r="D106" s="101" t="s">
        <v>288</v>
      </c>
      <c r="E106" s="25" t="s">
        <v>289</v>
      </c>
      <c r="F106" s="16" t="s">
        <v>239</v>
      </c>
      <c r="G106" s="16">
        <f>IF(F106="Completa",10,IF(F106="Incompleta",5,0))</f>
        <v>0</v>
      </c>
      <c r="H106" s="593"/>
      <c r="I106" s="282"/>
      <c r="J106" s="282"/>
      <c r="K106" s="583"/>
    </row>
    <row r="107" spans="1:11" s="128" customFormat="1" ht="15" thickBot="1" x14ac:dyDescent="0.3">
      <c r="A107" s="588"/>
      <c r="B107" s="184"/>
      <c r="C107" s="124"/>
      <c r="D107" s="125"/>
      <c r="E107" s="126" t="s">
        <v>290</v>
      </c>
      <c r="F107" s="17"/>
      <c r="G107" s="17">
        <f>SUM(G100:G106)</f>
        <v>0</v>
      </c>
      <c r="H107" s="127"/>
    </row>
    <row r="108" spans="1:11" ht="14.4" thickBot="1" x14ac:dyDescent="0.3"/>
    <row r="109" spans="1:11" s="121" customFormat="1" ht="30" customHeight="1" x14ac:dyDescent="0.3">
      <c r="A109" s="594" t="s">
        <v>145</v>
      </c>
      <c r="B109" s="180"/>
      <c r="C109" s="596" t="s">
        <v>266</v>
      </c>
      <c r="D109" s="598" t="s">
        <v>267</v>
      </c>
      <c r="E109" s="598"/>
      <c r="F109" s="598"/>
      <c r="G109" s="598"/>
      <c r="H109" s="598"/>
      <c r="I109" s="116" t="s">
        <v>268</v>
      </c>
      <c r="J109" s="599" t="s">
        <v>269</v>
      </c>
      <c r="K109" s="601" t="s">
        <v>270</v>
      </c>
    </row>
    <row r="110" spans="1:11" s="122" customFormat="1" ht="55.8" thickBot="1" x14ac:dyDescent="0.35">
      <c r="A110" s="595"/>
      <c r="B110" s="182"/>
      <c r="C110" s="597"/>
      <c r="D110" s="117" t="s">
        <v>271</v>
      </c>
      <c r="E110" s="118" t="s">
        <v>272</v>
      </c>
      <c r="F110" s="117" t="s">
        <v>273</v>
      </c>
      <c r="G110" s="117" t="s">
        <v>274</v>
      </c>
      <c r="H110" s="119" t="s">
        <v>291</v>
      </c>
      <c r="I110" s="120" t="s">
        <v>276</v>
      </c>
      <c r="J110" s="600"/>
      <c r="K110" s="602"/>
    </row>
    <row r="111" spans="1:11" ht="20.25" customHeight="1" x14ac:dyDescent="0.25">
      <c r="A111" s="586"/>
      <c r="B111" s="183"/>
      <c r="C111" s="589"/>
      <c r="D111" s="591" t="s">
        <v>277</v>
      </c>
      <c r="E111" s="24" t="s">
        <v>278</v>
      </c>
      <c r="F111" s="23" t="s">
        <v>239</v>
      </c>
      <c r="G111" s="23">
        <f>IF(F111="Asignado",15,0)</f>
        <v>0</v>
      </c>
      <c r="H111" s="592" t="str">
        <f>IF(AND(G118&gt;0,G118&lt;=85),"Débil",IF(AND(G118&gt;85,G118&lt;=95),"Moderado",IF(G118&gt;96,"Fuerte"," ")))</f>
        <v xml:space="preserve"> </v>
      </c>
      <c r="I111" s="395" t="s">
        <v>239</v>
      </c>
      <c r="J111" s="395" t="str">
        <f>IF(AND(H111="Fuerte",I111="Fuerte (Siempre se Ejecuta)"),"Fuerte",IF(AND(H111="Fuerte",I111="Moderado (Algunas veces se ejecuta)"),"Moderado",IF(AND(H111="Fuerte",I111="Débil (No se ejecuta)"),"Débil",IF(AND(H111="Moderado",I111="Fuerte (Siempre se Ejecuta)"),"Moderado",IF(AND(H111="Moderado",I111="Moderado (Algunas veces se ejecuta)"),"Moderado",IF(AND(H111="Moderado",I111="Débil (No se ejecuta)"),"Débil",IF(AND(H111="Débil",I111="Fuerte (Siempre se Ejecuta)"),"Débil",IF(AND(H111="Débil",I111="Moderado (Algunas veces se ejecuta)"),"Débil",IF(AND(H111="Débil",I111="Débil (No se ejecuta)"),"Débil"," ")))))))))</f>
        <v xml:space="preserve"> </v>
      </c>
      <c r="K111" s="582" t="str">
        <f>IF(J111="Fuerte","NO",IF(J111=" "," ","SI"))</f>
        <v xml:space="preserve"> </v>
      </c>
    </row>
    <row r="112" spans="1:11" ht="27.6" x14ac:dyDescent="0.25">
      <c r="A112" s="587"/>
      <c r="B112" s="183"/>
      <c r="C112" s="589"/>
      <c r="D112" s="591"/>
      <c r="E112" s="25" t="s">
        <v>279</v>
      </c>
      <c r="F112" s="16" t="s">
        <v>239</v>
      </c>
      <c r="G112" s="16">
        <f>IF(F112="Adecuado",15,0)</f>
        <v>0</v>
      </c>
      <c r="H112" s="592"/>
      <c r="I112" s="282"/>
      <c r="J112" s="282"/>
      <c r="K112" s="583"/>
    </row>
    <row r="113" spans="1:11" ht="27.6" x14ac:dyDescent="0.25">
      <c r="A113" s="587"/>
      <c r="B113" s="183"/>
      <c r="C113" s="589"/>
      <c r="D113" s="114" t="s">
        <v>280</v>
      </c>
      <c r="E113" s="25" t="s">
        <v>281</v>
      </c>
      <c r="F113" s="16" t="s">
        <v>239</v>
      </c>
      <c r="G113" s="16">
        <f>IF(F113="Oportuna",15,0)</f>
        <v>0</v>
      </c>
      <c r="H113" s="592"/>
      <c r="I113" s="282"/>
      <c r="J113" s="282"/>
      <c r="K113" s="583"/>
    </row>
    <row r="114" spans="1:11" ht="41.4" x14ac:dyDescent="0.25">
      <c r="A114" s="587"/>
      <c r="B114" s="183"/>
      <c r="C114" s="589"/>
      <c r="D114" s="114" t="s">
        <v>282</v>
      </c>
      <c r="E114" s="25" t="s">
        <v>283</v>
      </c>
      <c r="F114" s="97" t="s">
        <v>239</v>
      </c>
      <c r="G114" s="16">
        <f>IF(F114="Prevenir",15,IF(F114="Detectar",10,0))</f>
        <v>0</v>
      </c>
      <c r="H114" s="592"/>
      <c r="I114" s="282"/>
      <c r="J114" s="282"/>
      <c r="K114" s="583"/>
    </row>
    <row r="115" spans="1:11" ht="27.6" x14ac:dyDescent="0.25">
      <c r="A115" s="587"/>
      <c r="B115" s="183"/>
      <c r="C115" s="589"/>
      <c r="D115" s="114" t="s">
        <v>284</v>
      </c>
      <c r="E115" s="25" t="s">
        <v>285</v>
      </c>
      <c r="F115" s="16" t="s">
        <v>239</v>
      </c>
      <c r="G115" s="16">
        <f>IF(F115="Confiable",15,0)</f>
        <v>0</v>
      </c>
      <c r="H115" s="592"/>
      <c r="I115" s="282"/>
      <c r="J115" s="282"/>
      <c r="K115" s="583"/>
    </row>
    <row r="116" spans="1:11" ht="41.4" x14ac:dyDescent="0.25">
      <c r="A116" s="587"/>
      <c r="B116" s="183"/>
      <c r="C116" s="589"/>
      <c r="D116" s="114" t="s">
        <v>286</v>
      </c>
      <c r="E116" s="25" t="s">
        <v>287</v>
      </c>
      <c r="F116" s="97" t="s">
        <v>239</v>
      </c>
      <c r="G116" s="16">
        <f>IF(F116="Se investigan y se resuelven oportunamente",15,0)</f>
        <v>0</v>
      </c>
      <c r="H116" s="592"/>
      <c r="I116" s="282"/>
      <c r="J116" s="282"/>
      <c r="K116" s="583"/>
    </row>
    <row r="117" spans="1:11" ht="27.6" x14ac:dyDescent="0.25">
      <c r="A117" s="587"/>
      <c r="B117" s="183"/>
      <c r="C117" s="590"/>
      <c r="D117" s="101" t="s">
        <v>288</v>
      </c>
      <c r="E117" s="25" t="s">
        <v>289</v>
      </c>
      <c r="F117" s="16" t="s">
        <v>239</v>
      </c>
      <c r="G117" s="16">
        <f>IF(F117="Completa",10,IF(F117="Incompleta",5,0))</f>
        <v>0</v>
      </c>
      <c r="H117" s="593"/>
      <c r="I117" s="282"/>
      <c r="J117" s="282"/>
      <c r="K117" s="583"/>
    </row>
    <row r="118" spans="1:11" ht="14.4" x14ac:dyDescent="0.25">
      <c r="A118" s="587"/>
      <c r="B118" s="183"/>
      <c r="C118" s="20"/>
      <c r="D118" s="115"/>
      <c r="E118" s="19" t="s">
        <v>290</v>
      </c>
      <c r="F118" s="18"/>
      <c r="G118" s="18">
        <f>SUM(G111:G117)</f>
        <v>0</v>
      </c>
      <c r="H118" s="53"/>
    </row>
    <row r="119" spans="1:11" ht="14.4" thickBot="1" x14ac:dyDescent="0.3">
      <c r="A119" s="123"/>
      <c r="B119" s="181"/>
    </row>
    <row r="120" spans="1:11" s="122" customFormat="1" ht="30" customHeight="1" x14ac:dyDescent="0.3">
      <c r="A120" s="594" t="s">
        <v>145</v>
      </c>
      <c r="B120" s="180"/>
      <c r="C120" s="596" t="s">
        <v>266</v>
      </c>
      <c r="D120" s="598" t="s">
        <v>267</v>
      </c>
      <c r="E120" s="598"/>
      <c r="F120" s="598"/>
      <c r="G120" s="598"/>
      <c r="H120" s="598"/>
      <c r="I120" s="116" t="s">
        <v>268</v>
      </c>
      <c r="J120" s="599" t="s">
        <v>269</v>
      </c>
      <c r="K120" s="601" t="s">
        <v>270</v>
      </c>
    </row>
    <row r="121" spans="1:11" s="122" customFormat="1" ht="55.8" thickBot="1" x14ac:dyDescent="0.35">
      <c r="A121" s="595"/>
      <c r="B121" s="182"/>
      <c r="C121" s="597"/>
      <c r="D121" s="117" t="s">
        <v>271</v>
      </c>
      <c r="E121" s="118" t="s">
        <v>272</v>
      </c>
      <c r="F121" s="117" t="s">
        <v>273</v>
      </c>
      <c r="G121" s="117" t="s">
        <v>274</v>
      </c>
      <c r="H121" s="119" t="s">
        <v>291</v>
      </c>
      <c r="I121" s="120" t="s">
        <v>276</v>
      </c>
      <c r="J121" s="600"/>
      <c r="K121" s="602"/>
    </row>
    <row r="122" spans="1:11" ht="20.25" customHeight="1" x14ac:dyDescent="0.25">
      <c r="A122" s="586"/>
      <c r="B122" s="183"/>
      <c r="C122" s="589"/>
      <c r="D122" s="591" t="s">
        <v>277</v>
      </c>
      <c r="E122" s="24" t="s">
        <v>278</v>
      </c>
      <c r="F122" s="23" t="s">
        <v>239</v>
      </c>
      <c r="G122" s="23">
        <f>IF(F122="Asignado",15,0)</f>
        <v>0</v>
      </c>
      <c r="H122" s="592" t="str">
        <f>IF(AND(G129&gt;0,G129&lt;=85),"Débil",IF(AND(G129&gt;85,G129&lt;=95),"Moderado",IF(G129&gt;96,"Fuerte"," ")))</f>
        <v xml:space="preserve"> </v>
      </c>
      <c r="I122" s="395" t="s">
        <v>239</v>
      </c>
      <c r="J122" s="395" t="str">
        <f>IF(AND(H122="Fuerte",I122="Fuerte (Siempre se Ejecuta)"),"Fuerte",IF(AND(H122="Fuerte",I122="Moderado (Algunas veces se ejecuta)"),"Moderado",IF(AND(H122="Fuerte",I122="Débil (No se ejecuta)"),"Débil",IF(AND(H122="Moderado",I122="Fuerte (Siempre se Ejecuta)"),"Moderado",IF(AND(H122="Moderado",I122="Moderado (Algunas veces se ejecuta)"),"Moderado",IF(AND(H122="Moderado",I122="Débil (No se ejecuta)"),"Débil",IF(AND(H122="Débil",I122="Fuerte (Siempre se Ejecuta)"),"Débil",IF(AND(H122="Débil",I122="Moderado (Algunas veces se ejecuta)"),"Débil",IF(AND(H122="Débil",I122="Débil (No se ejecuta)"),"Débil"," ")))))))))</f>
        <v xml:space="preserve"> </v>
      </c>
      <c r="K122" s="582" t="str">
        <f>IF(J122="Fuerte","NO",IF(J122=" "," ","SI"))</f>
        <v xml:space="preserve"> </v>
      </c>
    </row>
    <row r="123" spans="1:11" ht="27.6" x14ac:dyDescent="0.25">
      <c r="A123" s="587"/>
      <c r="B123" s="183"/>
      <c r="C123" s="589"/>
      <c r="D123" s="591"/>
      <c r="E123" s="25" t="s">
        <v>279</v>
      </c>
      <c r="F123" s="16" t="s">
        <v>239</v>
      </c>
      <c r="G123" s="16">
        <f>IF(F123="Adecuado",15,0)</f>
        <v>0</v>
      </c>
      <c r="H123" s="592"/>
      <c r="I123" s="282"/>
      <c r="J123" s="282"/>
      <c r="K123" s="583"/>
    </row>
    <row r="124" spans="1:11" ht="27.6" x14ac:dyDescent="0.25">
      <c r="A124" s="587"/>
      <c r="B124" s="183"/>
      <c r="C124" s="589"/>
      <c r="D124" s="114" t="s">
        <v>280</v>
      </c>
      <c r="E124" s="25" t="s">
        <v>281</v>
      </c>
      <c r="F124" s="16" t="s">
        <v>239</v>
      </c>
      <c r="G124" s="16">
        <f>IF(F124="Oportuna",15,0)</f>
        <v>0</v>
      </c>
      <c r="H124" s="592"/>
      <c r="I124" s="282"/>
      <c r="J124" s="282"/>
      <c r="K124" s="583"/>
    </row>
    <row r="125" spans="1:11" ht="41.4" x14ac:dyDescent="0.25">
      <c r="A125" s="587"/>
      <c r="B125" s="183"/>
      <c r="C125" s="589"/>
      <c r="D125" s="114" t="s">
        <v>282</v>
      </c>
      <c r="E125" s="25" t="s">
        <v>283</v>
      </c>
      <c r="F125" s="97" t="s">
        <v>239</v>
      </c>
      <c r="G125" s="16">
        <f>IF(F125="Prevenir",15,IF(F125="Detectar",10,0))</f>
        <v>0</v>
      </c>
      <c r="H125" s="592"/>
      <c r="I125" s="282"/>
      <c r="J125" s="282"/>
      <c r="K125" s="583"/>
    </row>
    <row r="126" spans="1:11" ht="27.6" x14ac:dyDescent="0.25">
      <c r="A126" s="587"/>
      <c r="B126" s="183"/>
      <c r="C126" s="589"/>
      <c r="D126" s="114" t="s">
        <v>284</v>
      </c>
      <c r="E126" s="25" t="s">
        <v>285</v>
      </c>
      <c r="F126" s="16" t="s">
        <v>239</v>
      </c>
      <c r="G126" s="16">
        <f>IF(F126="Confiable",15,0)</f>
        <v>0</v>
      </c>
      <c r="H126" s="592"/>
      <c r="I126" s="282"/>
      <c r="J126" s="282"/>
      <c r="K126" s="583"/>
    </row>
    <row r="127" spans="1:11" ht="41.4" x14ac:dyDescent="0.25">
      <c r="A127" s="587"/>
      <c r="B127" s="183"/>
      <c r="C127" s="589"/>
      <c r="D127" s="114" t="s">
        <v>286</v>
      </c>
      <c r="E127" s="25" t="s">
        <v>287</v>
      </c>
      <c r="F127" s="97" t="s">
        <v>239</v>
      </c>
      <c r="G127" s="16">
        <f>IF(F127="Se investigan y se resuelven oportunamente",15,0)</f>
        <v>0</v>
      </c>
      <c r="H127" s="592"/>
      <c r="I127" s="282"/>
      <c r="J127" s="282"/>
      <c r="K127" s="583"/>
    </row>
    <row r="128" spans="1:11" ht="27.6" x14ac:dyDescent="0.25">
      <c r="A128" s="587"/>
      <c r="B128" s="183"/>
      <c r="C128" s="590"/>
      <c r="D128" s="101" t="s">
        <v>288</v>
      </c>
      <c r="E128" s="25" t="s">
        <v>289</v>
      </c>
      <c r="F128" s="16" t="s">
        <v>239</v>
      </c>
      <c r="G128" s="16">
        <f>IF(F128="Completa",10,IF(F128="Incompleta",5,0))</f>
        <v>0</v>
      </c>
      <c r="H128" s="593"/>
      <c r="I128" s="282"/>
      <c r="J128" s="282"/>
      <c r="K128" s="583"/>
    </row>
    <row r="129" spans="1:8" s="128" customFormat="1" ht="15" thickBot="1" x14ac:dyDescent="0.3">
      <c r="A129" s="588"/>
      <c r="B129" s="184"/>
      <c r="C129" s="124"/>
      <c r="D129" s="125"/>
      <c r="E129" s="126" t="s">
        <v>290</v>
      </c>
      <c r="F129" s="17"/>
      <c r="G129" s="17">
        <f>SUM(G122:G128)</f>
        <v>0</v>
      </c>
      <c r="H129" s="127"/>
    </row>
  </sheetData>
  <mergeCells count="159">
    <mergeCell ref="J1:J4"/>
    <mergeCell ref="B6:J6"/>
    <mergeCell ref="B7:J7"/>
    <mergeCell ref="A9:A10"/>
    <mergeCell ref="A11:A18"/>
    <mergeCell ref="J11:J17"/>
    <mergeCell ref="K11:K17"/>
    <mergeCell ref="J9:J10"/>
    <mergeCell ref="K9:K10"/>
    <mergeCell ref="D11:D12"/>
    <mergeCell ref="H11:H17"/>
    <mergeCell ref="D9:H9"/>
    <mergeCell ref="I11:I17"/>
    <mergeCell ref="C11:C17"/>
    <mergeCell ref="C9:C10"/>
    <mergeCell ref="B5:G5"/>
    <mergeCell ref="H1:I1"/>
    <mergeCell ref="H2:I2"/>
    <mergeCell ref="H3:I3"/>
    <mergeCell ref="H4:I4"/>
    <mergeCell ref="B9:B10"/>
    <mergeCell ref="B16:B17"/>
    <mergeCell ref="A20:A21"/>
    <mergeCell ref="C20:C21"/>
    <mergeCell ref="D20:H20"/>
    <mergeCell ref="J20:J21"/>
    <mergeCell ref="K20:K21"/>
    <mergeCell ref="C22:C28"/>
    <mergeCell ref="D22:D23"/>
    <mergeCell ref="H22:H28"/>
    <mergeCell ref="I22:I28"/>
    <mergeCell ref="J22:J28"/>
    <mergeCell ref="K22:K28"/>
    <mergeCell ref="A22:A29"/>
    <mergeCell ref="B20:B21"/>
    <mergeCell ref="B27:B28"/>
    <mergeCell ref="B24:B26"/>
    <mergeCell ref="B22:B23"/>
    <mergeCell ref="A31:A32"/>
    <mergeCell ref="C31:C32"/>
    <mergeCell ref="D31:H31"/>
    <mergeCell ref="J31:J32"/>
    <mergeCell ref="K31:K32"/>
    <mergeCell ref="A33:A40"/>
    <mergeCell ref="C33:C39"/>
    <mergeCell ref="D33:D34"/>
    <mergeCell ref="H33:H39"/>
    <mergeCell ref="I33:I39"/>
    <mergeCell ref="B31:B32"/>
    <mergeCell ref="B38:B39"/>
    <mergeCell ref="B35:B37"/>
    <mergeCell ref="B33:B34"/>
    <mergeCell ref="A54:A55"/>
    <mergeCell ref="C54:C55"/>
    <mergeCell ref="D54:H54"/>
    <mergeCell ref="J54:J55"/>
    <mergeCell ref="K54:K55"/>
    <mergeCell ref="J33:J39"/>
    <mergeCell ref="K33:K39"/>
    <mergeCell ref="A42:A43"/>
    <mergeCell ref="C42:C43"/>
    <mergeCell ref="D42:H42"/>
    <mergeCell ref="J42:J43"/>
    <mergeCell ref="K42:K43"/>
    <mergeCell ref="J44:J50"/>
    <mergeCell ref="K44:K50"/>
    <mergeCell ref="A44:A51"/>
    <mergeCell ref="C44:C50"/>
    <mergeCell ref="D44:D45"/>
    <mergeCell ref="H44:H50"/>
    <mergeCell ref="I44:I50"/>
    <mergeCell ref="B47:B50"/>
    <mergeCell ref="B44:B46"/>
    <mergeCell ref="J56:J62"/>
    <mergeCell ref="K56:K62"/>
    <mergeCell ref="A65:A66"/>
    <mergeCell ref="C65:C66"/>
    <mergeCell ref="D65:H65"/>
    <mergeCell ref="J65:J66"/>
    <mergeCell ref="K65:K66"/>
    <mergeCell ref="A56:A63"/>
    <mergeCell ref="C56:C62"/>
    <mergeCell ref="D56:D57"/>
    <mergeCell ref="H56:H62"/>
    <mergeCell ref="I56:I62"/>
    <mergeCell ref="B61:B62"/>
    <mergeCell ref="B59:B60"/>
    <mergeCell ref="B56:B58"/>
    <mergeCell ref="J67:J73"/>
    <mergeCell ref="K67:K73"/>
    <mergeCell ref="A76:A77"/>
    <mergeCell ref="C76:C77"/>
    <mergeCell ref="D76:H76"/>
    <mergeCell ref="J76:J77"/>
    <mergeCell ref="K76:K77"/>
    <mergeCell ref="A67:A74"/>
    <mergeCell ref="C67:C73"/>
    <mergeCell ref="D67:D68"/>
    <mergeCell ref="H67:H73"/>
    <mergeCell ref="I67:I73"/>
    <mergeCell ref="B67:B73"/>
    <mergeCell ref="J78:J84"/>
    <mergeCell ref="K78:K84"/>
    <mergeCell ref="A87:A88"/>
    <mergeCell ref="C87:C88"/>
    <mergeCell ref="D87:H87"/>
    <mergeCell ref="J87:J88"/>
    <mergeCell ref="K87:K88"/>
    <mergeCell ref="A78:A85"/>
    <mergeCell ref="C78:C84"/>
    <mergeCell ref="D78:D79"/>
    <mergeCell ref="H78:H84"/>
    <mergeCell ref="I78:I84"/>
    <mergeCell ref="J89:J95"/>
    <mergeCell ref="K89:K95"/>
    <mergeCell ref="A98:A99"/>
    <mergeCell ref="C98:C99"/>
    <mergeCell ref="D98:H98"/>
    <mergeCell ref="J98:J99"/>
    <mergeCell ref="K98:K99"/>
    <mergeCell ref="A89:A96"/>
    <mergeCell ref="C89:C95"/>
    <mergeCell ref="D89:D90"/>
    <mergeCell ref="H89:H95"/>
    <mergeCell ref="I89:I95"/>
    <mergeCell ref="A109:A110"/>
    <mergeCell ref="C109:C110"/>
    <mergeCell ref="D109:H109"/>
    <mergeCell ref="J109:J110"/>
    <mergeCell ref="K109:K110"/>
    <mergeCell ref="A100:A107"/>
    <mergeCell ref="C100:C106"/>
    <mergeCell ref="D100:D101"/>
    <mergeCell ref="H100:H106"/>
    <mergeCell ref="I100:I106"/>
    <mergeCell ref="J122:J128"/>
    <mergeCell ref="K122:K128"/>
    <mergeCell ref="A1:A4"/>
    <mergeCell ref="B1:G2"/>
    <mergeCell ref="B3:G4"/>
    <mergeCell ref="A122:A129"/>
    <mergeCell ref="C122:C128"/>
    <mergeCell ref="D122:D123"/>
    <mergeCell ref="H122:H128"/>
    <mergeCell ref="I122:I128"/>
    <mergeCell ref="J111:J117"/>
    <mergeCell ref="K111:K117"/>
    <mergeCell ref="A120:A121"/>
    <mergeCell ref="C120:C121"/>
    <mergeCell ref="D120:H120"/>
    <mergeCell ref="J120:J121"/>
    <mergeCell ref="K120:K121"/>
    <mergeCell ref="A111:A118"/>
    <mergeCell ref="C111:C117"/>
    <mergeCell ref="D111:D112"/>
    <mergeCell ref="H111:H117"/>
    <mergeCell ref="I111:I117"/>
    <mergeCell ref="J100:J106"/>
    <mergeCell ref="K100:K106"/>
  </mergeCell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Hoja3!$A$152:$A$154</xm:f>
          </x14:formula1>
          <xm:sqref>F11 F22 F33 F44 F56 F67 F78 F89 F100 F111 F122</xm:sqref>
        </x14:dataValidation>
        <x14:dataValidation type="list" allowBlank="1" showInputMessage="1" showErrorMessage="1">
          <x14:formula1>
            <xm:f>Hoja3!$A$155:$A$157</xm:f>
          </x14:formula1>
          <xm:sqref>F12 F23 F34 F45 F57 F68 F79 F90 F101 F112 F123</xm:sqref>
        </x14:dataValidation>
        <x14:dataValidation type="list" allowBlank="1" showInputMessage="1" showErrorMessage="1">
          <x14:formula1>
            <xm:f>Hoja3!$A$160:$A$162</xm:f>
          </x14:formula1>
          <xm:sqref>F13 F24 F35 F46 F58 F69 F80 F91 F102 F113 F124</xm:sqref>
        </x14:dataValidation>
        <x14:dataValidation type="list" allowBlank="1" showInputMessage="1" showErrorMessage="1">
          <x14:formula1>
            <xm:f>Hoja3!$A$165:$A$168</xm:f>
          </x14:formula1>
          <xm:sqref>F14 F25 F36 F47 F59 F70 F81 F92 F103 F114 F125</xm:sqref>
        </x14:dataValidation>
        <x14:dataValidation type="list" allowBlank="1" showInputMessage="1" showErrorMessage="1">
          <x14:formula1>
            <xm:f>Hoja3!$A$171:$A$173</xm:f>
          </x14:formula1>
          <xm:sqref>F15 F26 F37 F48 F60 F71 F82 F93 F104 F115 F126</xm:sqref>
        </x14:dataValidation>
        <x14:dataValidation type="list" allowBlank="1" showInputMessage="1" showErrorMessage="1">
          <x14:formula1>
            <xm:f>Hoja3!$A$176:$A$178</xm:f>
          </x14:formula1>
          <xm:sqref>F16 F27 F38 F49 F61 F72 F83 F94 F105 F116 F127</xm:sqref>
        </x14:dataValidation>
        <x14:dataValidation type="list" allowBlank="1" showInputMessage="1" showErrorMessage="1">
          <x14:formula1>
            <xm:f>Hoja3!$A$181:$A$184</xm:f>
          </x14:formula1>
          <xm:sqref>F17 F28 F39 F50 F62 F73 F84 F95 F106 F117 F128</xm:sqref>
        </x14:dataValidation>
        <x14:dataValidation type="list" allowBlank="1" showInputMessage="1" showErrorMessage="1">
          <x14:formula1>
            <xm:f>Hoja3!$A$187:$A$190</xm:f>
          </x14:formula1>
          <xm:sqref>I11:I17 I22:I28 I33:I39 I44:I50 I56:I62 I67:I73 I78:I84 I89:I95 I100:I106 I111:I117 I122:I128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8"/>
  <sheetViews>
    <sheetView topLeftCell="A15" zoomScale="58" zoomScaleNormal="58" workbookViewId="0">
      <selection activeCell="C22" sqref="C22:C23"/>
    </sheetView>
  </sheetViews>
  <sheetFormatPr baseColWidth="10" defaultColWidth="11.44140625" defaultRowHeight="13.8" x14ac:dyDescent="0.25"/>
  <cols>
    <col min="1" max="2" width="38.33203125" style="1" customWidth="1"/>
    <col min="3" max="5" width="29.33203125" style="1" customWidth="1"/>
    <col min="6" max="6" width="22.88671875" style="1" customWidth="1"/>
    <col min="7" max="7" width="26.6640625" style="1" customWidth="1"/>
    <col min="8" max="8" width="22" style="1" customWidth="1"/>
    <col min="9" max="16384" width="11.44140625" style="1"/>
  </cols>
  <sheetData>
    <row r="1" spans="1:9" customFormat="1" ht="15.75" customHeight="1" x14ac:dyDescent="0.3">
      <c r="A1" s="584"/>
      <c r="B1" s="317" t="s">
        <v>0</v>
      </c>
      <c r="C1" s="318"/>
      <c r="D1" s="498"/>
      <c r="E1" s="466" t="s">
        <v>31</v>
      </c>
      <c r="F1" s="466"/>
      <c r="G1" s="466"/>
      <c r="H1" s="659"/>
    </row>
    <row r="2" spans="1:9" customFormat="1" ht="15.75" customHeight="1" x14ac:dyDescent="0.3">
      <c r="A2" s="312"/>
      <c r="B2" s="585"/>
      <c r="C2" s="506"/>
      <c r="D2" s="507"/>
      <c r="E2" s="396" t="s">
        <v>2</v>
      </c>
      <c r="F2" s="396"/>
      <c r="G2" s="396"/>
      <c r="H2" s="660"/>
    </row>
    <row r="3" spans="1:9" customFormat="1" ht="36" customHeight="1" x14ac:dyDescent="0.3">
      <c r="A3" s="312"/>
      <c r="B3" s="585" t="s">
        <v>292</v>
      </c>
      <c r="C3" s="506"/>
      <c r="D3" s="507"/>
      <c r="E3" s="396" t="s">
        <v>4</v>
      </c>
      <c r="F3" s="396"/>
      <c r="G3" s="396"/>
      <c r="H3" s="660"/>
    </row>
    <row r="4" spans="1:9" customFormat="1" ht="15.75" customHeight="1" thickBot="1" x14ac:dyDescent="0.35">
      <c r="A4" s="313"/>
      <c r="B4" s="326"/>
      <c r="C4" s="327"/>
      <c r="D4" s="499"/>
      <c r="E4" s="467" t="s">
        <v>5</v>
      </c>
      <c r="F4" s="467"/>
      <c r="G4" s="467"/>
      <c r="H4" s="661"/>
    </row>
    <row r="5" spans="1:9" ht="15" thickBot="1" x14ac:dyDescent="0.25">
      <c r="C5" s="64"/>
      <c r="D5" s="64"/>
      <c r="E5" s="64"/>
      <c r="F5" s="64"/>
      <c r="G5" s="64"/>
    </row>
    <row r="6" spans="1:9" customFormat="1" ht="24" customHeight="1" x14ac:dyDescent="0.25">
      <c r="A6" s="136" t="s">
        <v>7</v>
      </c>
      <c r="B6" s="137"/>
      <c r="C6" s="138"/>
      <c r="D6" s="138"/>
      <c r="E6" s="138"/>
      <c r="F6" s="138"/>
      <c r="G6" s="138"/>
      <c r="H6" s="139"/>
    </row>
    <row r="7" spans="1:9" customFormat="1" ht="35.25" customHeight="1" thickBot="1" x14ac:dyDescent="0.3">
      <c r="A7" s="31" t="s">
        <v>9</v>
      </c>
      <c r="B7" s="140"/>
      <c r="C7" s="664"/>
      <c r="D7" s="664"/>
      <c r="E7" s="664"/>
      <c r="F7" s="664"/>
      <c r="G7" s="664"/>
      <c r="H7" s="665"/>
    </row>
    <row r="8" spans="1:9" ht="15" thickBot="1" x14ac:dyDescent="0.25">
      <c r="C8" s="64"/>
      <c r="D8" s="64"/>
      <c r="E8" s="64"/>
      <c r="F8" s="64"/>
      <c r="G8" s="64"/>
    </row>
    <row r="9" spans="1:9" s="121" customFormat="1" ht="30" customHeight="1" x14ac:dyDescent="0.3">
      <c r="A9" s="662" t="s">
        <v>145</v>
      </c>
      <c r="B9" s="662" t="s">
        <v>293</v>
      </c>
      <c r="C9" s="663" t="s">
        <v>266</v>
      </c>
      <c r="D9" s="663" t="s">
        <v>275</v>
      </c>
      <c r="E9" s="663" t="s">
        <v>294</v>
      </c>
      <c r="F9" s="666" t="s">
        <v>295</v>
      </c>
      <c r="G9" s="666"/>
      <c r="H9" s="667" t="s">
        <v>296</v>
      </c>
    </row>
    <row r="10" spans="1:9" s="122" customFormat="1" ht="48.75" customHeight="1" x14ac:dyDescent="0.3">
      <c r="A10" s="662"/>
      <c r="B10" s="662"/>
      <c r="C10" s="663"/>
      <c r="D10" s="663"/>
      <c r="E10" s="663"/>
      <c r="F10" s="666"/>
      <c r="G10" s="666"/>
      <c r="H10" s="667"/>
    </row>
    <row r="11" spans="1:9" s="122" customFormat="1" ht="60" customHeight="1" x14ac:dyDescent="0.3">
      <c r="A11" s="141"/>
      <c r="B11" s="240" t="s">
        <v>332</v>
      </c>
      <c r="C11" s="651" t="s">
        <v>415</v>
      </c>
      <c r="D11" s="651" t="s">
        <v>417</v>
      </c>
      <c r="E11" s="651" t="s">
        <v>418</v>
      </c>
      <c r="F11" s="652" t="s">
        <v>417</v>
      </c>
      <c r="G11" s="655" t="str">
        <f>IF(F11="Fuerte",100,IF(F11="Moderado",50,IF(F11="Débil",0," ")))</f>
        <v xml:space="preserve"> </v>
      </c>
      <c r="H11" s="658" t="str">
        <f>IF(G28=100,"Fuerte",IF(AND(G28&gt;=50,G28&lt;=99),"Moderado",IF(AND(G28&gt;0,G28&lt;=49),"Débil"," ")))</f>
        <v xml:space="preserve"> </v>
      </c>
    </row>
    <row r="12" spans="1:9" s="122" customFormat="1" ht="60" customHeight="1" x14ac:dyDescent="0.3">
      <c r="A12" s="141"/>
      <c r="B12" s="240" t="s">
        <v>360</v>
      </c>
      <c r="C12" s="648"/>
      <c r="D12" s="648"/>
      <c r="E12" s="648"/>
      <c r="F12" s="653"/>
      <c r="G12" s="656"/>
      <c r="H12" s="658"/>
    </row>
    <row r="13" spans="1:9" s="122" customFormat="1" ht="27.6" x14ac:dyDescent="0.3">
      <c r="A13" s="141"/>
      <c r="B13" s="240" t="s">
        <v>15</v>
      </c>
      <c r="C13" s="648"/>
      <c r="D13" s="648"/>
      <c r="E13" s="648"/>
      <c r="F13" s="653"/>
      <c r="G13" s="656"/>
      <c r="H13" s="658"/>
    </row>
    <row r="14" spans="1:9" s="122" customFormat="1" ht="41.4" x14ac:dyDescent="0.3">
      <c r="A14" s="141"/>
      <c r="B14" s="240" t="s">
        <v>369</v>
      </c>
      <c r="C14" s="648"/>
      <c r="D14" s="648"/>
      <c r="E14" s="648"/>
      <c r="F14" s="653"/>
      <c r="G14" s="656"/>
      <c r="H14" s="658"/>
      <c r="I14" s="122" t="s">
        <v>417</v>
      </c>
    </row>
    <row r="15" spans="1:9" s="122" customFormat="1" ht="42" thickBot="1" x14ac:dyDescent="0.35">
      <c r="A15" s="268"/>
      <c r="B15" s="242" t="s">
        <v>385</v>
      </c>
      <c r="C15" s="649"/>
      <c r="D15" s="649"/>
      <c r="E15" s="649"/>
      <c r="F15" s="654"/>
      <c r="G15" s="657"/>
      <c r="H15" s="658"/>
    </row>
    <row r="16" spans="1:9" s="122" customFormat="1" ht="59.25" customHeight="1" x14ac:dyDescent="0.3">
      <c r="A16" s="268"/>
      <c r="B16" s="237" t="s">
        <v>346</v>
      </c>
      <c r="C16" s="651" t="s">
        <v>416</v>
      </c>
      <c r="D16" s="651" t="s">
        <v>417</v>
      </c>
      <c r="E16" s="651" t="s">
        <v>222</v>
      </c>
      <c r="F16" s="652" t="s">
        <v>417</v>
      </c>
      <c r="G16" s="655" t="str">
        <f t="shared" ref="G16:G27" si="0">IF(F16="Fuerte",100,IF(F16="Moderado",50,IF(F16="Débil",0," ")))</f>
        <v xml:space="preserve"> </v>
      </c>
      <c r="H16" s="658"/>
    </row>
    <row r="17" spans="1:8" s="122" customFormat="1" ht="39.75" customHeight="1" x14ac:dyDescent="0.3">
      <c r="A17" s="268"/>
      <c r="B17" s="266" t="s">
        <v>336</v>
      </c>
      <c r="C17" s="648"/>
      <c r="D17" s="648"/>
      <c r="E17" s="648"/>
      <c r="F17" s="653"/>
      <c r="G17" s="656"/>
      <c r="H17" s="658"/>
    </row>
    <row r="18" spans="1:8" s="122" customFormat="1" ht="28.2" thickBot="1" x14ac:dyDescent="0.35">
      <c r="A18" s="268"/>
      <c r="B18" s="266" t="s">
        <v>344</v>
      </c>
      <c r="C18" s="649"/>
      <c r="D18" s="649"/>
      <c r="E18" s="649"/>
      <c r="F18" s="654"/>
      <c r="G18" s="657"/>
      <c r="H18" s="658"/>
    </row>
    <row r="19" spans="1:8" s="122" customFormat="1" ht="39.75" customHeight="1" x14ac:dyDescent="0.3">
      <c r="A19" s="268"/>
      <c r="B19" s="245" t="s">
        <v>338</v>
      </c>
      <c r="C19" s="651" t="s">
        <v>406</v>
      </c>
      <c r="D19" s="651" t="s">
        <v>417</v>
      </c>
      <c r="E19" s="651" t="s">
        <v>222</v>
      </c>
      <c r="F19" s="652" t="s">
        <v>417</v>
      </c>
      <c r="G19" s="655" t="str">
        <f t="shared" si="0"/>
        <v xml:space="preserve"> </v>
      </c>
      <c r="H19" s="658"/>
    </row>
    <row r="20" spans="1:8" s="122" customFormat="1" ht="39.75" customHeight="1" x14ac:dyDescent="0.3">
      <c r="A20" s="268"/>
      <c r="B20" s="246" t="s">
        <v>29</v>
      </c>
      <c r="C20" s="648"/>
      <c r="D20" s="648"/>
      <c r="E20" s="648"/>
      <c r="F20" s="653"/>
      <c r="G20" s="656"/>
      <c r="H20" s="658"/>
    </row>
    <row r="21" spans="1:8" s="122" customFormat="1" ht="39.75" customHeight="1" thickBot="1" x14ac:dyDescent="0.35">
      <c r="A21" s="268"/>
      <c r="B21" s="248" t="s">
        <v>387</v>
      </c>
      <c r="C21" s="649"/>
      <c r="D21" s="649"/>
      <c r="E21" s="649"/>
      <c r="F21" s="654"/>
      <c r="G21" s="657"/>
      <c r="H21" s="658"/>
    </row>
    <row r="22" spans="1:8" s="122" customFormat="1" ht="39.75" customHeight="1" x14ac:dyDescent="0.3">
      <c r="A22" s="268"/>
      <c r="B22" s="245" t="s">
        <v>335</v>
      </c>
      <c r="C22" s="651" t="s">
        <v>409</v>
      </c>
      <c r="D22" s="651" t="s">
        <v>417</v>
      </c>
      <c r="E22" s="651" t="s">
        <v>222</v>
      </c>
      <c r="F22" s="652" t="s">
        <v>417</v>
      </c>
      <c r="G22" s="655" t="str">
        <f t="shared" si="0"/>
        <v xml:space="preserve"> </v>
      </c>
      <c r="H22" s="658"/>
    </row>
    <row r="23" spans="1:8" s="122" customFormat="1" ht="39.75" customHeight="1" thickBot="1" x14ac:dyDescent="0.35">
      <c r="A23" s="268"/>
      <c r="B23" s="281" t="s">
        <v>377</v>
      </c>
      <c r="C23" s="649"/>
      <c r="D23" s="649"/>
      <c r="E23" s="649"/>
      <c r="F23" s="654"/>
      <c r="G23" s="657"/>
      <c r="H23" s="658"/>
    </row>
    <row r="24" spans="1:8" s="122" customFormat="1" ht="39.75" customHeight="1" x14ac:dyDescent="0.3">
      <c r="A24" s="141"/>
      <c r="B24" s="245" t="s">
        <v>23</v>
      </c>
      <c r="C24" s="651" t="s">
        <v>410</v>
      </c>
      <c r="D24" s="651" t="s">
        <v>417</v>
      </c>
      <c r="E24" s="651" t="s">
        <v>222</v>
      </c>
      <c r="F24" s="652" t="s">
        <v>417</v>
      </c>
      <c r="G24" s="655" t="str">
        <f t="shared" si="0"/>
        <v xml:space="preserve"> </v>
      </c>
      <c r="H24" s="658"/>
    </row>
    <row r="25" spans="1:8" s="122" customFormat="1" ht="39.75" customHeight="1" x14ac:dyDescent="0.3">
      <c r="A25" s="141"/>
      <c r="B25" s="240" t="s">
        <v>405</v>
      </c>
      <c r="C25" s="648"/>
      <c r="D25" s="648"/>
      <c r="E25" s="648"/>
      <c r="F25" s="653"/>
      <c r="G25" s="656"/>
      <c r="H25" s="658"/>
    </row>
    <row r="26" spans="1:8" s="122" customFormat="1" ht="39.75" customHeight="1" thickBot="1" x14ac:dyDescent="0.35">
      <c r="A26" s="141"/>
      <c r="B26" s="277" t="s">
        <v>398</v>
      </c>
      <c r="C26" s="649"/>
      <c r="D26" s="649"/>
      <c r="E26" s="649"/>
      <c r="F26" s="654"/>
      <c r="G26" s="657"/>
      <c r="H26" s="658"/>
    </row>
    <row r="27" spans="1:8" s="122" customFormat="1" ht="27.6" x14ac:dyDescent="0.3">
      <c r="A27" s="141"/>
      <c r="B27" s="273" t="s">
        <v>26</v>
      </c>
      <c r="C27" s="142" t="s">
        <v>411</v>
      </c>
      <c r="D27" s="142" t="s">
        <v>417</v>
      </c>
      <c r="E27" s="142" t="s">
        <v>418</v>
      </c>
      <c r="F27" s="143" t="s">
        <v>417</v>
      </c>
      <c r="G27" s="144" t="str">
        <f t="shared" si="0"/>
        <v xml:space="preserve"> </v>
      </c>
      <c r="H27" s="658"/>
    </row>
    <row r="28" spans="1:8" s="122" customFormat="1" ht="39.75" customHeight="1" x14ac:dyDescent="0.25">
      <c r="A28" s="145" t="s">
        <v>297</v>
      </c>
      <c r="B28" s="145"/>
      <c r="C28" s="145"/>
      <c r="D28" s="145"/>
      <c r="E28" s="145"/>
      <c r="F28" s="145"/>
      <c r="G28" s="146">
        <f>IF(ISERROR(AVERAGE(G11:G27)),0,AVERAGE(G11:G27))</f>
        <v>0</v>
      </c>
      <c r="H28" s="144"/>
    </row>
  </sheetData>
  <mergeCells count="42">
    <mergeCell ref="A1:A4"/>
    <mergeCell ref="B9:B10"/>
    <mergeCell ref="D9:D10"/>
    <mergeCell ref="B1:D2"/>
    <mergeCell ref="B3:D4"/>
    <mergeCell ref="C7:H7"/>
    <mergeCell ref="A9:A10"/>
    <mergeCell ref="C9:C10"/>
    <mergeCell ref="E9:E10"/>
    <mergeCell ref="E1:G1"/>
    <mergeCell ref="E2:G2"/>
    <mergeCell ref="F9:G10"/>
    <mergeCell ref="H9:H10"/>
    <mergeCell ref="H11:H27"/>
    <mergeCell ref="E3:G3"/>
    <mergeCell ref="E4:G4"/>
    <mergeCell ref="H1:H4"/>
    <mergeCell ref="F24:F26"/>
    <mergeCell ref="G24:G26"/>
    <mergeCell ref="E24:E26"/>
    <mergeCell ref="C11:C15"/>
    <mergeCell ref="C16:C18"/>
    <mergeCell ref="C19:C21"/>
    <mergeCell ref="C22:C23"/>
    <mergeCell ref="C24:C26"/>
    <mergeCell ref="D11:D15"/>
    <mergeCell ref="E11:E15"/>
    <mergeCell ref="F11:F15"/>
    <mergeCell ref="G11:G15"/>
    <mergeCell ref="D16:D18"/>
    <mergeCell ref="E16:E18"/>
    <mergeCell ref="F16:F18"/>
    <mergeCell ref="G16:G18"/>
    <mergeCell ref="D24:D26"/>
    <mergeCell ref="D19:D21"/>
    <mergeCell ref="E19:E21"/>
    <mergeCell ref="F19:F21"/>
    <mergeCell ref="G19:G21"/>
    <mergeCell ref="F22:F23"/>
    <mergeCell ref="G22:G23"/>
    <mergeCell ref="D22:D23"/>
    <mergeCell ref="E22:E23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7" zoomScale="120" zoomScaleNormal="120" workbookViewId="0">
      <selection activeCell="A12" sqref="A12"/>
    </sheetView>
  </sheetViews>
  <sheetFormatPr baseColWidth="10" defaultColWidth="11.44140625" defaultRowHeight="14.4" x14ac:dyDescent="0.3"/>
  <cols>
    <col min="1" max="1" width="31" customWidth="1"/>
    <col min="2" max="2" width="24.109375" customWidth="1"/>
    <col min="3" max="3" width="22.88671875" customWidth="1"/>
    <col min="4" max="4" width="26.5546875" customWidth="1"/>
    <col min="5" max="5" width="21.44140625" customWidth="1"/>
  </cols>
  <sheetData>
    <row r="1" spans="1:5" ht="15" customHeight="1" x14ac:dyDescent="0.3">
      <c r="A1" s="307"/>
      <c r="B1" s="303" t="s">
        <v>30</v>
      </c>
      <c r="C1" s="304"/>
      <c r="D1" s="3" t="s">
        <v>31</v>
      </c>
      <c r="E1" s="310"/>
    </row>
    <row r="2" spans="1:5" ht="15" customHeight="1" x14ac:dyDescent="0.3">
      <c r="A2" s="307"/>
      <c r="B2" s="305"/>
      <c r="C2" s="306"/>
      <c r="D2" s="3" t="s">
        <v>2</v>
      </c>
      <c r="E2" s="310"/>
    </row>
    <row r="3" spans="1:5" ht="30" customHeight="1" x14ac:dyDescent="0.3">
      <c r="A3" s="307"/>
      <c r="B3" s="303" t="s">
        <v>32</v>
      </c>
      <c r="C3" s="304"/>
      <c r="D3" s="3" t="s">
        <v>33</v>
      </c>
      <c r="E3" s="310"/>
    </row>
    <row r="4" spans="1:5" ht="15" customHeight="1" x14ac:dyDescent="0.3">
      <c r="A4" s="307"/>
      <c r="B4" s="305"/>
      <c r="C4" s="306"/>
      <c r="D4" s="3" t="s">
        <v>5</v>
      </c>
      <c r="E4" s="310"/>
    </row>
    <row r="5" spans="1:5" ht="15.75" thickBot="1" x14ac:dyDescent="0.3"/>
    <row r="6" spans="1:5" x14ac:dyDescent="0.3">
      <c r="A6" s="308" t="s">
        <v>34</v>
      </c>
      <c r="B6" s="309"/>
      <c r="C6" s="309"/>
      <c r="D6" s="309"/>
      <c r="E6" s="309"/>
    </row>
    <row r="7" spans="1:5" ht="28.2" thickBot="1" x14ac:dyDescent="0.35">
      <c r="A7" s="4" t="s">
        <v>35</v>
      </c>
      <c r="B7" s="5" t="s">
        <v>36</v>
      </c>
      <c r="C7" s="5" t="s">
        <v>37</v>
      </c>
      <c r="D7" s="10" t="s">
        <v>38</v>
      </c>
      <c r="E7" s="5" t="s">
        <v>39</v>
      </c>
    </row>
    <row r="8" spans="1:5" ht="45" x14ac:dyDescent="0.25">
      <c r="A8" s="12" t="s">
        <v>40</v>
      </c>
      <c r="B8" s="6" t="s">
        <v>41</v>
      </c>
      <c r="C8" s="6" t="s">
        <v>41</v>
      </c>
      <c r="D8" s="6" t="s">
        <v>41</v>
      </c>
      <c r="E8" s="7" t="s">
        <v>41</v>
      </c>
    </row>
    <row r="9" spans="1:5" ht="40.200000000000003" x14ac:dyDescent="0.3">
      <c r="A9" s="13" t="s">
        <v>42</v>
      </c>
      <c r="B9" s="8" t="s">
        <v>41</v>
      </c>
      <c r="C9" s="8" t="s">
        <v>41</v>
      </c>
      <c r="D9" s="8" t="s">
        <v>41</v>
      </c>
      <c r="E9" s="9" t="s">
        <v>41</v>
      </c>
    </row>
    <row r="10" spans="1:5" ht="30" x14ac:dyDescent="0.25">
      <c r="A10" s="11" t="s">
        <v>43</v>
      </c>
      <c r="B10" s="8" t="s">
        <v>41</v>
      </c>
      <c r="C10" s="8" t="s">
        <v>41</v>
      </c>
      <c r="D10" s="8" t="s">
        <v>41</v>
      </c>
      <c r="E10" s="9" t="s">
        <v>41</v>
      </c>
    </row>
    <row r="11" spans="1:5" ht="40.200000000000003" x14ac:dyDescent="0.3">
      <c r="A11" s="13" t="s">
        <v>44</v>
      </c>
      <c r="B11" s="8" t="s">
        <v>41</v>
      </c>
      <c r="C11" s="8" t="s">
        <v>41</v>
      </c>
      <c r="D11" s="8" t="s">
        <v>41</v>
      </c>
      <c r="E11" s="9" t="s">
        <v>41</v>
      </c>
    </row>
    <row r="12" spans="1:5" ht="53.4" x14ac:dyDescent="0.3">
      <c r="A12" s="13" t="s">
        <v>45</v>
      </c>
      <c r="B12" s="14" t="s">
        <v>41</v>
      </c>
      <c r="C12" s="14" t="s">
        <v>41</v>
      </c>
      <c r="D12" s="14" t="s">
        <v>41</v>
      </c>
      <c r="E12" s="15" t="s">
        <v>41</v>
      </c>
    </row>
  </sheetData>
  <mergeCells count="5">
    <mergeCell ref="B1:C2"/>
    <mergeCell ref="B3:C4"/>
    <mergeCell ref="A1:A4"/>
    <mergeCell ref="A6:E6"/>
    <mergeCell ref="E1:E4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7"/>
  <sheetViews>
    <sheetView tabSelected="1" workbookViewId="0">
      <selection activeCell="B1" sqref="B1:I2"/>
    </sheetView>
  </sheetViews>
  <sheetFormatPr baseColWidth="10" defaultColWidth="11.44140625" defaultRowHeight="13.8" x14ac:dyDescent="0.3"/>
  <cols>
    <col min="1" max="1" width="28.109375" style="55" customWidth="1"/>
    <col min="2" max="3" width="18.5546875" style="55" customWidth="1"/>
    <col min="4" max="4" width="20.5546875" style="57" customWidth="1"/>
    <col min="5" max="5" width="13.6640625" style="55" customWidth="1"/>
    <col min="6" max="6" width="16.6640625" style="55" customWidth="1"/>
    <col min="7" max="7" width="17.33203125" style="55" customWidth="1"/>
    <col min="8" max="8" width="18" style="55" customWidth="1"/>
    <col min="9" max="9" width="18.5546875" style="55" customWidth="1"/>
    <col min="10" max="10" width="16.109375" style="55" customWidth="1"/>
    <col min="11" max="13" width="13.109375" style="55" customWidth="1"/>
    <col min="14" max="16384" width="11.44140625" style="55"/>
  </cols>
  <sheetData>
    <row r="1" spans="1:13" ht="15.75" customHeight="1" x14ac:dyDescent="0.3">
      <c r="A1" s="678"/>
      <c r="B1" s="679" t="s">
        <v>446</v>
      </c>
      <c r="C1" s="679"/>
      <c r="D1" s="679"/>
      <c r="E1" s="679"/>
      <c r="F1" s="679"/>
      <c r="G1" s="679"/>
      <c r="H1" s="679"/>
      <c r="I1" s="679"/>
      <c r="J1" s="466" t="s">
        <v>442</v>
      </c>
      <c r="K1" s="466"/>
      <c r="L1" s="466"/>
      <c r="M1" s="674"/>
    </row>
    <row r="2" spans="1:13" ht="15.75" customHeight="1" x14ac:dyDescent="0.3">
      <c r="A2" s="676"/>
      <c r="B2" s="677"/>
      <c r="C2" s="677"/>
      <c r="D2" s="677"/>
      <c r="E2" s="677"/>
      <c r="F2" s="677"/>
      <c r="G2" s="677"/>
      <c r="H2" s="677"/>
      <c r="I2" s="677"/>
      <c r="J2" s="396" t="s">
        <v>443</v>
      </c>
      <c r="K2" s="396"/>
      <c r="L2" s="396"/>
      <c r="M2" s="675"/>
    </row>
    <row r="3" spans="1:13" ht="15.75" customHeight="1" x14ac:dyDescent="0.3">
      <c r="A3" s="676"/>
      <c r="B3" s="677" t="s">
        <v>298</v>
      </c>
      <c r="C3" s="677"/>
      <c r="D3" s="677"/>
      <c r="E3" s="677"/>
      <c r="F3" s="677"/>
      <c r="G3" s="677"/>
      <c r="H3" s="677"/>
      <c r="I3" s="677"/>
      <c r="J3" s="396" t="s">
        <v>444</v>
      </c>
      <c r="K3" s="396"/>
      <c r="L3" s="396"/>
      <c r="M3" s="675"/>
    </row>
    <row r="4" spans="1:13" ht="15.75" customHeight="1" x14ac:dyDescent="0.3">
      <c r="A4" s="676"/>
      <c r="B4" s="677"/>
      <c r="C4" s="677"/>
      <c r="D4" s="677"/>
      <c r="E4" s="677"/>
      <c r="F4" s="677"/>
      <c r="G4" s="677"/>
      <c r="H4" s="677"/>
      <c r="I4" s="677"/>
      <c r="J4" s="396" t="s">
        <v>445</v>
      </c>
      <c r="K4" s="396"/>
      <c r="L4" s="396"/>
      <c r="M4" s="675"/>
    </row>
    <row r="5" spans="1:13" ht="15" customHeight="1" x14ac:dyDescent="0.3">
      <c r="A5" s="676"/>
      <c r="B5" s="677"/>
      <c r="C5" s="677"/>
      <c r="D5" s="677"/>
      <c r="E5" s="677"/>
      <c r="F5" s="677"/>
      <c r="G5" s="94"/>
      <c r="H5" s="94"/>
      <c r="I5" s="94"/>
      <c r="J5" s="94"/>
      <c r="K5" s="94"/>
      <c r="L5" s="94"/>
      <c r="M5" s="95"/>
    </row>
    <row r="6" spans="1:13" s="56" customFormat="1" ht="15.75" customHeight="1" x14ac:dyDescent="0.2">
      <c r="A6" s="133" t="s">
        <v>299</v>
      </c>
      <c r="B6" s="680" t="s">
        <v>412</v>
      </c>
      <c r="C6" s="680"/>
      <c r="D6" s="680"/>
      <c r="E6" s="680"/>
      <c r="F6" s="680"/>
      <c r="G6" s="680"/>
      <c r="H6" s="680"/>
      <c r="I6" s="680"/>
      <c r="J6" s="680"/>
      <c r="K6" s="680"/>
      <c r="L6" s="680"/>
      <c r="M6" s="681"/>
    </row>
    <row r="7" spans="1:13" s="56" customFormat="1" ht="63" customHeight="1" x14ac:dyDescent="0.25">
      <c r="A7" s="133" t="s">
        <v>300</v>
      </c>
      <c r="B7" s="539" t="s">
        <v>441</v>
      </c>
      <c r="C7" s="539"/>
      <c r="D7" s="539"/>
      <c r="E7" s="539"/>
      <c r="F7" s="539"/>
      <c r="G7" s="539"/>
      <c r="H7" s="539"/>
      <c r="I7" s="539"/>
      <c r="J7" s="539"/>
      <c r="K7" s="539"/>
      <c r="L7" s="539"/>
      <c r="M7" s="682"/>
    </row>
    <row r="8" spans="1:13" s="56" customFormat="1" ht="15" customHeight="1" x14ac:dyDescent="0.2">
      <c r="A8" s="686"/>
      <c r="B8" s="687"/>
      <c r="C8" s="687"/>
      <c r="D8" s="687"/>
      <c r="E8" s="687"/>
      <c r="F8" s="687"/>
      <c r="G8" s="132"/>
      <c r="H8" s="132"/>
      <c r="I8" s="132"/>
      <c r="J8" s="132"/>
      <c r="K8" s="132"/>
      <c r="L8" s="132"/>
      <c r="M8" s="134"/>
    </row>
    <row r="9" spans="1:13" s="131" customFormat="1" ht="40.5" customHeight="1" x14ac:dyDescent="0.25">
      <c r="A9" s="129" t="s">
        <v>301</v>
      </c>
      <c r="B9" s="130" t="s">
        <v>302</v>
      </c>
      <c r="C9" s="130" t="s">
        <v>129</v>
      </c>
      <c r="D9" s="130" t="s">
        <v>12</v>
      </c>
      <c r="E9" s="71" t="s">
        <v>303</v>
      </c>
      <c r="F9" s="71" t="s">
        <v>304</v>
      </c>
      <c r="G9" s="71" t="s">
        <v>305</v>
      </c>
      <c r="H9" s="71" t="s">
        <v>306</v>
      </c>
      <c r="I9" s="71" t="s">
        <v>307</v>
      </c>
      <c r="J9" s="70" t="s">
        <v>308</v>
      </c>
      <c r="K9" s="70" t="s">
        <v>309</v>
      </c>
      <c r="L9" s="70" t="s">
        <v>310</v>
      </c>
      <c r="M9" s="135" t="s">
        <v>311</v>
      </c>
    </row>
    <row r="10" spans="1:13" s="56" customFormat="1" ht="52.8" x14ac:dyDescent="0.25">
      <c r="A10" s="695" t="str">
        <f>CONTEXTO!B7</f>
        <v>GESTION CONTRACTUAL</v>
      </c>
      <c r="B10" s="684" t="str">
        <f>+(PROBABILIDAD!A11)</f>
        <v>Inoportunidad en la adquisición de los bienes y servicios requeridos por la entidad</v>
      </c>
      <c r="C10" s="685" t="s">
        <v>320</v>
      </c>
      <c r="D10" s="175" t="str">
        <f>+(DESCRIPCION!D10)</f>
        <v xml:space="preserve">Personal insuficiente para adelantar las labores de proceso contractual. </v>
      </c>
      <c r="E10" s="685" t="str">
        <f>+(PROBABILIDAD!T11)</f>
        <v>Probable</v>
      </c>
      <c r="F10" s="685" t="str">
        <f>' IMPACTO RIESGOS GESTION'!C11</f>
        <v>3. MODERADO</v>
      </c>
      <c r="G10" s="683" t="s">
        <v>322</v>
      </c>
      <c r="H10" s="685" t="s">
        <v>325</v>
      </c>
      <c r="I10" s="668" t="s">
        <v>435</v>
      </c>
      <c r="J10" s="668" t="s">
        <v>420</v>
      </c>
      <c r="K10" s="668" t="s">
        <v>431</v>
      </c>
      <c r="L10" s="668" t="s">
        <v>430</v>
      </c>
      <c r="M10" s="671" t="s">
        <v>421</v>
      </c>
    </row>
    <row r="11" spans="1:13" s="56" customFormat="1" ht="41.25" customHeight="1" x14ac:dyDescent="0.25">
      <c r="A11" s="696"/>
      <c r="B11" s="684"/>
      <c r="C11" s="685"/>
      <c r="D11" s="175" t="str">
        <f>+(DESCRIPCION!D11)</f>
        <v>Constantes cambios normativos, diversidad jurídica.</v>
      </c>
      <c r="E11" s="685"/>
      <c r="F11" s="685"/>
      <c r="G11" s="683"/>
      <c r="H11" s="685"/>
      <c r="I11" s="670"/>
      <c r="J11" s="670"/>
      <c r="K11" s="670"/>
      <c r="L11" s="670"/>
      <c r="M11" s="672"/>
    </row>
    <row r="12" spans="1:13" s="56" customFormat="1" ht="66" x14ac:dyDescent="0.25">
      <c r="A12" s="696"/>
      <c r="B12" s="684"/>
      <c r="C12" s="685"/>
      <c r="D12" s="175" t="str">
        <f>+(DESCRIPCION!D12)</f>
        <v>falta de conocimiento y/o experiencia de los directivos y del personal que maneja la contratacion.</v>
      </c>
      <c r="E12" s="685"/>
      <c r="F12" s="685"/>
      <c r="G12" s="683"/>
      <c r="H12" s="685"/>
      <c r="I12" s="669"/>
      <c r="J12" s="669"/>
      <c r="K12" s="669"/>
      <c r="L12" s="669"/>
      <c r="M12" s="673"/>
    </row>
    <row r="13" spans="1:13" s="56" customFormat="1" ht="47.25" customHeight="1" x14ac:dyDescent="0.25">
      <c r="A13" s="696"/>
      <c r="B13" s="684" t="str">
        <f>+(PROBABILIDAD!A12)</f>
        <v xml:space="preserve">Presentación de los Estudios Previos y Análisis del Sector mal estructurados y sin soportes </v>
      </c>
      <c r="C13" s="685" t="s">
        <v>320</v>
      </c>
      <c r="D13" s="62" t="str">
        <f>+(DESCRIPCION!D15)</f>
        <v>debilidades en la etapa de planeacion que orienten a favorecer un proponente (prepliegos pliegos y adendas)</v>
      </c>
      <c r="E13" s="685" t="str">
        <f>+(PROBABILIDAD!T12)</f>
        <v>Posible</v>
      </c>
      <c r="F13" s="685" t="str">
        <f>' IMPACTO RIESGOS GESTION'!C12</f>
        <v>4. MAYOR</v>
      </c>
      <c r="G13" s="685" t="s">
        <v>323</v>
      </c>
      <c r="H13" s="685" t="s">
        <v>325</v>
      </c>
      <c r="I13" s="688" t="s">
        <v>436</v>
      </c>
      <c r="J13" s="668" t="s">
        <v>407</v>
      </c>
      <c r="K13" s="668" t="s">
        <v>431</v>
      </c>
      <c r="L13" s="668" t="s">
        <v>430</v>
      </c>
      <c r="M13" s="671" t="s">
        <v>437</v>
      </c>
    </row>
    <row r="14" spans="1:13" s="56" customFormat="1" ht="50.25" customHeight="1" x14ac:dyDescent="0.25">
      <c r="A14" s="696"/>
      <c r="B14" s="684"/>
      <c r="C14" s="685"/>
      <c r="D14" s="62" t="str">
        <f>+(DESCRIPCION!D16)</f>
        <v>Falta de articulación entre las Secretaría ejecutoras, Secretaria de Planeacion  y Contratacion</v>
      </c>
      <c r="E14" s="685"/>
      <c r="F14" s="685"/>
      <c r="G14" s="685"/>
      <c r="H14" s="685"/>
      <c r="I14" s="689"/>
      <c r="J14" s="670"/>
      <c r="K14" s="670"/>
      <c r="L14" s="670"/>
      <c r="M14" s="672"/>
    </row>
    <row r="15" spans="1:13" s="56" customFormat="1" ht="45" customHeight="1" x14ac:dyDescent="0.25">
      <c r="A15" s="696"/>
      <c r="B15" s="684"/>
      <c r="C15" s="685"/>
      <c r="D15" s="62" t="str">
        <f>+(DESCRIPCION!D17)</f>
        <v>Desconocimiento del Manual y procedimimentos</v>
      </c>
      <c r="E15" s="685"/>
      <c r="F15" s="685"/>
      <c r="G15" s="685"/>
      <c r="H15" s="685"/>
      <c r="I15" s="690"/>
      <c r="J15" s="669"/>
      <c r="K15" s="669"/>
      <c r="L15" s="669"/>
      <c r="M15" s="673"/>
    </row>
    <row r="16" spans="1:13" s="56" customFormat="1" ht="36" customHeight="1" x14ac:dyDescent="0.25">
      <c r="A16" s="696"/>
      <c r="B16" s="684" t="str">
        <f>+(PROBABILIDAD!A13)</f>
        <v xml:space="preserve">Archivos de contratos y convenios sin la totalidad de los documentos requeridos asociados a las etapas contractuales </v>
      </c>
      <c r="C16" s="685" t="s">
        <v>320</v>
      </c>
      <c r="D16" s="176" t="str">
        <f>+(DESCRIPCION!D18)</f>
        <v>Ausencia  de controles  y  de registros en los procedimientos</v>
      </c>
      <c r="E16" s="685" t="str">
        <f>+(PROBABILIDAD!T13)</f>
        <v>Posible</v>
      </c>
      <c r="F16" s="685" t="str">
        <f>' IMPACTO RIESGOS GESTION'!C13</f>
        <v>2. MENOR</v>
      </c>
      <c r="G16" s="685" t="s">
        <v>222</v>
      </c>
      <c r="H16" s="685" t="s">
        <v>325</v>
      </c>
      <c r="I16" s="668" t="s">
        <v>432</v>
      </c>
      <c r="J16" s="668" t="s">
        <v>422</v>
      </c>
      <c r="K16" s="668" t="s">
        <v>423</v>
      </c>
      <c r="L16" s="668" t="s">
        <v>430</v>
      </c>
      <c r="M16" s="671" t="s">
        <v>424</v>
      </c>
    </row>
    <row r="17" spans="1:13" s="56" customFormat="1" ht="36" customHeight="1" x14ac:dyDescent="0.25">
      <c r="A17" s="696"/>
      <c r="B17" s="684"/>
      <c r="C17" s="685"/>
      <c r="D17" s="176" t="str">
        <f>+(DESCRIPCION!D19)</f>
        <v>Unidades administrativas ubicadas en diferentes sitios de la ciudad (Ibagué).</v>
      </c>
      <c r="E17" s="685"/>
      <c r="F17" s="685"/>
      <c r="G17" s="685"/>
      <c r="H17" s="685"/>
      <c r="I17" s="670"/>
      <c r="J17" s="670"/>
      <c r="K17" s="670"/>
      <c r="L17" s="670"/>
      <c r="M17" s="672"/>
    </row>
    <row r="18" spans="1:13" s="56" customFormat="1" ht="89.25" customHeight="1" x14ac:dyDescent="0.25">
      <c r="A18" s="697"/>
      <c r="B18" s="684"/>
      <c r="C18" s="685"/>
      <c r="D18" s="176" t="str">
        <f>+(DESCRIPCION!D20)</f>
        <v xml:space="preserve">Personal insuficiente y sin capacitacion para adelantar las labores de proceso contractual. </v>
      </c>
      <c r="E18" s="685"/>
      <c r="F18" s="685"/>
      <c r="G18" s="685"/>
      <c r="H18" s="685"/>
      <c r="I18" s="669"/>
      <c r="J18" s="669"/>
      <c r="K18" s="669"/>
      <c r="L18" s="669"/>
      <c r="M18" s="673"/>
    </row>
    <row r="19" spans="1:13" s="56" customFormat="1" ht="52.8" x14ac:dyDescent="0.25">
      <c r="A19" s="698" t="str">
        <f>CONTEXTO!B8</f>
        <v>GESTIONAR LA ADQUISICIÓN DE LA TOTALIDAD DE LOS BIENES Y SERVICIOS REQUERIDOS PARA LA CONTINUA OPERACIÓN DE LOS PROCESOS DE LA ENTIDAD ACORDE A LA NORMATIVIDAD LEGAL VIGENTE.</v>
      </c>
      <c r="B19" s="684" t="str">
        <f>+(PROBABILIDAD!A14)</f>
        <v>Posibilidad de Ejecución de Obras sin control y en condiciones desfavorable</v>
      </c>
      <c r="C19" s="685" t="s">
        <v>413</v>
      </c>
      <c r="D19" s="269" t="str">
        <f>+(DESCRIPCION!D21)</f>
        <v>Omisión en la aplicación de la normativa asociada a las funciones</v>
      </c>
      <c r="E19" s="685" t="str">
        <f>+(PROBABILIDAD!T14)</f>
        <v>Improbable</v>
      </c>
      <c r="F19" s="685" t="str">
        <f>' IMPACTO RIESGOS GESTION'!C14</f>
        <v>4. MAYOR</v>
      </c>
      <c r="G19" s="685" t="s">
        <v>322</v>
      </c>
      <c r="H19" s="685" t="s">
        <v>325</v>
      </c>
      <c r="I19" s="668" t="s">
        <v>438</v>
      </c>
      <c r="J19" s="668" t="s">
        <v>409</v>
      </c>
      <c r="K19" s="668" t="s">
        <v>431</v>
      </c>
      <c r="L19" s="668" t="s">
        <v>430</v>
      </c>
      <c r="M19" s="668" t="s">
        <v>439</v>
      </c>
    </row>
    <row r="20" spans="1:13" s="56" customFormat="1" ht="39" customHeight="1" x14ac:dyDescent="0.25">
      <c r="A20" s="698"/>
      <c r="B20" s="684"/>
      <c r="C20" s="685"/>
      <c r="D20" s="269" t="str">
        <f>+(DESCRIPCION!D22)</f>
        <v xml:space="preserve">omision en la supervision </v>
      </c>
      <c r="E20" s="685"/>
      <c r="F20" s="685"/>
      <c r="G20" s="685"/>
      <c r="H20" s="685"/>
      <c r="I20" s="669"/>
      <c r="J20" s="669"/>
      <c r="K20" s="669"/>
      <c r="L20" s="670"/>
      <c r="M20" s="669"/>
    </row>
    <row r="21" spans="1:13" s="56" customFormat="1" ht="36" customHeight="1" x14ac:dyDescent="0.25">
      <c r="A21" s="698"/>
      <c r="B21" s="684" t="str">
        <f>+(PROBABILIDAD!A15)</f>
        <v>Posibilidad de recibir o solicitar cualquier dádiva o beneficio a nombre propio o de terceros con el fin de celebrar un contrato</v>
      </c>
      <c r="C21" s="685" t="s">
        <v>414</v>
      </c>
      <c r="D21" s="269" t="str">
        <f>+(DESCRIPCION!D24)</f>
        <v>Trafico de influencias.</v>
      </c>
      <c r="E21" s="668" t="str">
        <f>+(PROBABILIDAD!T16)</f>
        <v>Posible</v>
      </c>
      <c r="F21" s="691" t="s">
        <v>216</v>
      </c>
      <c r="G21" s="691" t="s">
        <v>323</v>
      </c>
      <c r="H21" s="691" t="s">
        <v>325</v>
      </c>
      <c r="I21" s="668" t="s">
        <v>434</v>
      </c>
      <c r="J21" s="668" t="s">
        <v>425</v>
      </c>
      <c r="K21" s="668" t="s">
        <v>431</v>
      </c>
      <c r="L21" s="668" t="s">
        <v>430</v>
      </c>
      <c r="M21" s="668" t="s">
        <v>426</v>
      </c>
    </row>
    <row r="22" spans="1:13" s="56" customFormat="1" ht="36" customHeight="1" x14ac:dyDescent="0.25">
      <c r="A22" s="698"/>
      <c r="B22" s="684"/>
      <c r="C22" s="685"/>
      <c r="D22" s="269" t="str">
        <f>+(DESCRIPCION!D25)</f>
        <v>Amiguismo</v>
      </c>
      <c r="E22" s="670"/>
      <c r="F22" s="692"/>
      <c r="G22" s="692"/>
      <c r="H22" s="692"/>
      <c r="I22" s="670"/>
      <c r="J22" s="670"/>
      <c r="K22" s="670"/>
      <c r="L22" s="670"/>
      <c r="M22" s="670"/>
    </row>
    <row r="23" spans="1:13" s="56" customFormat="1" ht="87" customHeight="1" x14ac:dyDescent="0.25">
      <c r="A23" s="698"/>
      <c r="B23" s="684"/>
      <c r="C23" s="685"/>
      <c r="D23" s="269" t="str">
        <f>+(DESCRIPCION!D26)</f>
        <v>Inobservancia de los valores establecidos en el  Código de Integridad del servidor publico en el desarrollo de las funciones</v>
      </c>
      <c r="E23" s="669"/>
      <c r="F23" s="693"/>
      <c r="G23" s="693"/>
      <c r="H23" s="693"/>
      <c r="I23" s="669"/>
      <c r="J23" s="669"/>
      <c r="K23" s="669"/>
      <c r="L23" s="669"/>
      <c r="M23" s="669"/>
    </row>
    <row r="24" spans="1:13" s="56" customFormat="1" ht="145.19999999999999" x14ac:dyDescent="0.25">
      <c r="A24" s="698"/>
      <c r="B24" s="278" t="str">
        <f>+(PROBABILIDAD!A16)</f>
        <v>Posibilidad de direccionar el proceso contractual y/o vinculación en favor de un tercero</v>
      </c>
      <c r="C24" s="270" t="s">
        <v>321</v>
      </c>
      <c r="D24" s="269" t="str">
        <f>+(DESCRIPCION!D28)</f>
        <v>Prevalencia de intereses particulares sobre intereses generales.</v>
      </c>
      <c r="E24" s="270" t="str">
        <f>+(PROBABILIDAD!T16)</f>
        <v>Posible</v>
      </c>
      <c r="F24" s="279" t="s">
        <v>216</v>
      </c>
      <c r="G24" s="270" t="s">
        <v>323</v>
      </c>
      <c r="H24" s="270" t="s">
        <v>325</v>
      </c>
      <c r="I24" s="269" t="s">
        <v>433</v>
      </c>
      <c r="J24" s="269" t="s">
        <v>427</v>
      </c>
      <c r="K24" s="269" t="s">
        <v>428</v>
      </c>
      <c r="L24" s="269" t="s">
        <v>429</v>
      </c>
      <c r="M24" s="269" t="s">
        <v>440</v>
      </c>
    </row>
    <row r="25" spans="1:13" ht="12.75" x14ac:dyDescent="0.2">
      <c r="B25" s="275"/>
      <c r="F25" s="280"/>
      <c r="L25" s="275"/>
    </row>
    <row r="26" spans="1:13" x14ac:dyDescent="0.3">
      <c r="B26" s="694"/>
      <c r="F26" s="280"/>
      <c r="L26" s="275"/>
    </row>
    <row r="27" spans="1:13" x14ac:dyDescent="0.3">
      <c r="B27" s="694"/>
    </row>
  </sheetData>
  <mergeCells count="70">
    <mergeCell ref="E21:E23"/>
    <mergeCell ref="F21:F23"/>
    <mergeCell ref="G21:G23"/>
    <mergeCell ref="H21:H23"/>
    <mergeCell ref="B26:B27"/>
    <mergeCell ref="B21:B23"/>
    <mergeCell ref="C21:C23"/>
    <mergeCell ref="A10:A18"/>
    <mergeCell ref="A19:A24"/>
    <mergeCell ref="B19:B20"/>
    <mergeCell ref="C19:C20"/>
    <mergeCell ref="B16:B18"/>
    <mergeCell ref="C16:C18"/>
    <mergeCell ref="E10:E12"/>
    <mergeCell ref="F10:F12"/>
    <mergeCell ref="H19:H20"/>
    <mergeCell ref="F16:F18"/>
    <mergeCell ref="G16:G18"/>
    <mergeCell ref="H16:H18"/>
    <mergeCell ref="E19:E20"/>
    <mergeCell ref="F19:F20"/>
    <mergeCell ref="G19:G20"/>
    <mergeCell ref="E16:E18"/>
    <mergeCell ref="B6:M6"/>
    <mergeCell ref="B7:M7"/>
    <mergeCell ref="G10:G12"/>
    <mergeCell ref="B13:B15"/>
    <mergeCell ref="C13:C15"/>
    <mergeCell ref="E13:E15"/>
    <mergeCell ref="F13:F15"/>
    <mergeCell ref="G13:G15"/>
    <mergeCell ref="A8:F8"/>
    <mergeCell ref="H10:H12"/>
    <mergeCell ref="H13:H15"/>
    <mergeCell ref="B10:B12"/>
    <mergeCell ref="C10:C12"/>
    <mergeCell ref="I13:I15"/>
    <mergeCell ref="J13:J15"/>
    <mergeCell ref="K13:K15"/>
    <mergeCell ref="M1:M4"/>
    <mergeCell ref="A5:F5"/>
    <mergeCell ref="A1:A4"/>
    <mergeCell ref="J1:L1"/>
    <mergeCell ref="J2:L2"/>
    <mergeCell ref="J3:L3"/>
    <mergeCell ref="J4:L4"/>
    <mergeCell ref="B1:I2"/>
    <mergeCell ref="B3:I4"/>
    <mergeCell ref="L13:L15"/>
    <mergeCell ref="M13:M15"/>
    <mergeCell ref="I10:I12"/>
    <mergeCell ref="J10:J12"/>
    <mergeCell ref="K10:K12"/>
    <mergeCell ref="L10:L12"/>
    <mergeCell ref="M10:M12"/>
    <mergeCell ref="I16:I18"/>
    <mergeCell ref="J16:J18"/>
    <mergeCell ref="K16:K18"/>
    <mergeCell ref="L16:L18"/>
    <mergeCell ref="M16:M18"/>
    <mergeCell ref="M19:M20"/>
    <mergeCell ref="I21:I23"/>
    <mergeCell ref="J21:J23"/>
    <mergeCell ref="K21:K23"/>
    <mergeCell ref="L21:L23"/>
    <mergeCell ref="M21:M23"/>
    <mergeCell ref="J19:J20"/>
    <mergeCell ref="I19:I20"/>
    <mergeCell ref="K19:K20"/>
    <mergeCell ref="L19:L20"/>
  </mergeCells>
  <printOptions horizontalCentered="1"/>
  <pageMargins left="0.35433070866141736" right="0.35433070866141736" top="0.70866141732283472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18"/>
  <sheetViews>
    <sheetView zoomScale="120" zoomScaleNormal="120" workbookViewId="0">
      <selection activeCell="D10" sqref="D10"/>
    </sheetView>
  </sheetViews>
  <sheetFormatPr baseColWidth="10" defaultColWidth="11.44140625" defaultRowHeight="14.4" x14ac:dyDescent="0.3"/>
  <cols>
    <col min="1" max="1" width="31" customWidth="1"/>
    <col min="2" max="2" width="27.33203125" customWidth="1"/>
    <col min="3" max="3" width="24.6640625" customWidth="1"/>
    <col min="4" max="5" width="27.33203125" customWidth="1"/>
    <col min="6" max="6" width="32.88671875" customWidth="1"/>
    <col min="7" max="7" width="26.33203125" customWidth="1"/>
  </cols>
  <sheetData>
    <row r="1" spans="1:7" x14ac:dyDescent="0.3">
      <c r="A1" s="314"/>
      <c r="B1" s="317" t="s">
        <v>0</v>
      </c>
      <c r="C1" s="318"/>
      <c r="D1" s="318"/>
      <c r="E1" s="318"/>
      <c r="F1" s="59" t="s">
        <v>1</v>
      </c>
      <c r="G1" s="321"/>
    </row>
    <row r="2" spans="1:7" x14ac:dyDescent="0.3">
      <c r="A2" s="315"/>
      <c r="B2" s="319"/>
      <c r="C2" s="320"/>
      <c r="D2" s="320"/>
      <c r="E2" s="320"/>
      <c r="F2" s="58" t="s">
        <v>46</v>
      </c>
      <c r="G2" s="322"/>
    </row>
    <row r="3" spans="1:7" x14ac:dyDescent="0.3">
      <c r="A3" s="315"/>
      <c r="B3" s="324" t="s">
        <v>47</v>
      </c>
      <c r="C3" s="325"/>
      <c r="D3" s="325"/>
      <c r="E3" s="325"/>
      <c r="F3" s="58" t="s">
        <v>4</v>
      </c>
      <c r="G3" s="322"/>
    </row>
    <row r="4" spans="1:7" ht="15" thickBot="1" x14ac:dyDescent="0.35">
      <c r="A4" s="316"/>
      <c r="B4" s="326"/>
      <c r="C4" s="327"/>
      <c r="D4" s="327"/>
      <c r="E4" s="327"/>
      <c r="F4" s="60" t="s">
        <v>5</v>
      </c>
      <c r="G4" s="323"/>
    </row>
    <row r="5" spans="1:7" ht="15.75" thickBot="1" x14ac:dyDescent="0.3"/>
    <row r="6" spans="1:7" s="68" customFormat="1" ht="15.75" x14ac:dyDescent="0.25">
      <c r="A6" s="328" t="s">
        <v>48</v>
      </c>
      <c r="B6" s="329"/>
      <c r="C6" s="329"/>
      <c r="D6" s="329"/>
      <c r="E6" s="329"/>
      <c r="F6" s="329"/>
      <c r="G6" s="330"/>
    </row>
    <row r="7" spans="1:7" ht="31.5" customHeight="1" x14ac:dyDescent="0.3">
      <c r="A7" s="51" t="s">
        <v>49</v>
      </c>
      <c r="B7" s="29" t="s">
        <v>50</v>
      </c>
      <c r="C7" s="65" t="s">
        <v>51</v>
      </c>
      <c r="D7" s="52" t="s">
        <v>52</v>
      </c>
      <c r="E7" s="29" t="s">
        <v>53</v>
      </c>
      <c r="F7" s="30" t="s">
        <v>54</v>
      </c>
      <c r="G7" s="30" t="s">
        <v>55</v>
      </c>
    </row>
    <row r="8" spans="1:7" ht="33" customHeight="1" x14ac:dyDescent="0.3">
      <c r="A8" s="311"/>
      <c r="B8" s="8"/>
      <c r="C8" s="8"/>
      <c r="D8" s="8"/>
      <c r="E8" s="8"/>
      <c r="F8" s="8"/>
      <c r="G8" s="9"/>
    </row>
    <row r="9" spans="1:7" ht="33" customHeight="1" x14ac:dyDescent="0.3">
      <c r="A9" s="312"/>
      <c r="B9" s="8"/>
      <c r="C9" s="8"/>
      <c r="D9" s="8"/>
      <c r="E9" s="8"/>
      <c r="F9" s="8"/>
      <c r="G9" s="9"/>
    </row>
    <row r="10" spans="1:7" ht="33" customHeight="1" x14ac:dyDescent="0.3">
      <c r="A10" s="312"/>
      <c r="B10" s="8"/>
      <c r="C10" s="8"/>
      <c r="D10" s="8"/>
      <c r="E10" s="8"/>
      <c r="F10" s="8"/>
      <c r="G10" s="9"/>
    </row>
    <row r="11" spans="1:7" ht="33" customHeight="1" x14ac:dyDescent="0.3">
      <c r="A11" s="312"/>
      <c r="B11" s="8"/>
      <c r="C11" s="8"/>
      <c r="D11" s="8"/>
      <c r="E11" s="8"/>
      <c r="F11" s="8"/>
      <c r="G11" s="9"/>
    </row>
    <row r="12" spans="1:7" ht="33" customHeight="1" x14ac:dyDescent="0.3">
      <c r="A12" s="312"/>
      <c r="B12" s="8"/>
      <c r="C12" s="8"/>
      <c r="D12" s="8"/>
      <c r="E12" s="8"/>
      <c r="F12" s="8"/>
      <c r="G12" s="9"/>
    </row>
    <row r="13" spans="1:7" ht="33" customHeight="1" x14ac:dyDescent="0.3">
      <c r="A13" s="312"/>
      <c r="B13" s="8"/>
      <c r="C13" s="8"/>
      <c r="D13" s="8"/>
      <c r="E13" s="8"/>
      <c r="F13" s="8"/>
      <c r="G13" s="9"/>
    </row>
    <row r="14" spans="1:7" ht="33" customHeight="1" x14ac:dyDescent="0.3">
      <c r="A14" s="312"/>
      <c r="B14" s="8"/>
      <c r="C14" s="8"/>
      <c r="D14" s="8"/>
      <c r="E14" s="8"/>
      <c r="F14" s="8"/>
      <c r="G14" s="9"/>
    </row>
    <row r="15" spans="1:7" ht="33" customHeight="1" x14ac:dyDescent="0.3">
      <c r="A15" s="312"/>
      <c r="B15" s="8"/>
      <c r="C15" s="8"/>
      <c r="D15" s="8"/>
      <c r="E15" s="8"/>
      <c r="F15" s="8"/>
      <c r="G15" s="9"/>
    </row>
    <row r="16" spans="1:7" ht="33" customHeight="1" x14ac:dyDescent="0.3">
      <c r="A16" s="312"/>
      <c r="B16" s="8"/>
      <c r="C16" s="8"/>
      <c r="D16" s="8"/>
      <c r="E16" s="8"/>
      <c r="F16" s="8"/>
      <c r="G16" s="9"/>
    </row>
    <row r="17" spans="1:7" ht="33" customHeight="1" x14ac:dyDescent="0.3">
      <c r="A17" s="312"/>
      <c r="B17" s="8"/>
      <c r="C17" s="8"/>
      <c r="D17" s="8"/>
      <c r="E17" s="8"/>
      <c r="F17" s="8"/>
      <c r="G17" s="9"/>
    </row>
    <row r="18" spans="1:7" ht="33" customHeight="1" thickBot="1" x14ac:dyDescent="0.35">
      <c r="A18" s="313"/>
      <c r="B18" s="66"/>
      <c r="C18" s="66"/>
      <c r="D18" s="66"/>
      <c r="E18" s="66"/>
      <c r="F18" s="66"/>
      <c r="G18" s="67"/>
    </row>
  </sheetData>
  <mergeCells count="6">
    <mergeCell ref="A8:A18"/>
    <mergeCell ref="A1:A4"/>
    <mergeCell ref="B1:E2"/>
    <mergeCell ref="G1:G4"/>
    <mergeCell ref="B3:E4"/>
    <mergeCell ref="A6:G6"/>
  </mergeCells>
  <pageMargins left="0.70866141732283472" right="0.70866141732283472" top="0.74803149606299213" bottom="0.74803149606299213" header="0.31496062992125984" footer="0.31496062992125984"/>
  <pageSetup scale="60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27"/>
  <sheetViews>
    <sheetView topLeftCell="A8" workbookViewId="0">
      <pane xSplit="2" ySplit="1" topLeftCell="C23" activePane="bottomRight" state="frozen"/>
      <selection pane="topRight" activeCell="C8" sqref="C8"/>
      <selection pane="bottomLeft" activeCell="A9" sqref="A9"/>
      <selection pane="bottomRight" activeCell="B31" sqref="B31"/>
    </sheetView>
  </sheetViews>
  <sheetFormatPr baseColWidth="10" defaultColWidth="11.44140625" defaultRowHeight="14.4" x14ac:dyDescent="0.3"/>
  <cols>
    <col min="1" max="1" width="5.109375" style="76" customWidth="1"/>
    <col min="2" max="2" width="40.44140625" style="76" customWidth="1"/>
    <col min="3" max="17" width="6.44140625" style="76" customWidth="1"/>
    <col min="18" max="18" width="8.109375" style="76" customWidth="1"/>
    <col min="19" max="19" width="10.6640625" style="85" customWidth="1"/>
  </cols>
  <sheetData>
    <row r="1" spans="1:20" ht="15" customHeight="1" thickBot="1" x14ac:dyDescent="0.35">
      <c r="A1" s="342"/>
      <c r="B1" s="342"/>
      <c r="C1" s="339" t="s">
        <v>0</v>
      </c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43" t="s">
        <v>31</v>
      </c>
      <c r="O1" s="344"/>
      <c r="P1" s="344"/>
      <c r="Q1" s="345"/>
      <c r="R1" s="331"/>
      <c r="S1" s="331"/>
    </row>
    <row r="2" spans="1:20" ht="15" customHeight="1" thickBot="1" x14ac:dyDescent="0.35">
      <c r="A2" s="342"/>
      <c r="B2" s="342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3" t="s">
        <v>2</v>
      </c>
      <c r="O2" s="344"/>
      <c r="P2" s="344"/>
      <c r="Q2" s="345"/>
      <c r="R2" s="331"/>
      <c r="S2" s="331"/>
    </row>
    <row r="3" spans="1:20" ht="15" customHeight="1" thickBot="1" x14ac:dyDescent="0.35">
      <c r="A3" s="342"/>
      <c r="B3" s="342"/>
      <c r="C3" s="340" t="s">
        <v>56</v>
      </c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3" t="s">
        <v>4</v>
      </c>
      <c r="O3" s="344"/>
      <c r="P3" s="344"/>
      <c r="Q3" s="345"/>
      <c r="R3" s="331"/>
      <c r="S3" s="331"/>
    </row>
    <row r="4" spans="1:20" ht="15.75" customHeight="1" thickBot="1" x14ac:dyDescent="0.35">
      <c r="A4" s="342"/>
      <c r="B4" s="342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3" t="s">
        <v>5</v>
      </c>
      <c r="O4" s="344"/>
      <c r="P4" s="344"/>
      <c r="Q4" s="345"/>
      <c r="R4" s="331"/>
      <c r="S4" s="331"/>
    </row>
    <row r="5" spans="1:20" ht="15.75" customHeight="1" x14ac:dyDescent="0.25">
      <c r="A5" s="79"/>
      <c r="B5" s="79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1"/>
      <c r="O5" s="81"/>
      <c r="P5" s="81"/>
      <c r="Q5" s="81"/>
      <c r="R5" s="82"/>
      <c r="S5" s="83"/>
    </row>
    <row r="6" spans="1:20" s="1" customFormat="1" ht="27" customHeight="1" x14ac:dyDescent="0.25">
      <c r="A6" s="335" t="s">
        <v>57</v>
      </c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</row>
    <row r="7" spans="1:20" s="1" customFormat="1" ht="81" customHeight="1" x14ac:dyDescent="0.25">
      <c r="A7" s="336" t="s">
        <v>58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8"/>
    </row>
    <row r="8" spans="1:20" s="1" customFormat="1" ht="28.5" customHeight="1" x14ac:dyDescent="0.25">
      <c r="A8" s="332" t="s">
        <v>59</v>
      </c>
      <c r="B8" s="333"/>
      <c r="C8" s="333"/>
      <c r="D8" s="333"/>
      <c r="E8" s="333"/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4"/>
    </row>
    <row r="9" spans="1:20" s="75" customFormat="1" ht="30" x14ac:dyDescent="0.25">
      <c r="A9" s="77" t="s">
        <v>60</v>
      </c>
      <c r="B9" s="77" t="s">
        <v>61</v>
      </c>
      <c r="C9" s="77" t="s">
        <v>62</v>
      </c>
      <c r="D9" s="77" t="s">
        <v>63</v>
      </c>
      <c r="E9" s="77" t="s">
        <v>64</v>
      </c>
      <c r="F9" s="77" t="s">
        <v>65</v>
      </c>
      <c r="G9" s="77" t="s">
        <v>66</v>
      </c>
      <c r="H9" s="77" t="s">
        <v>67</v>
      </c>
      <c r="I9" s="77" t="s">
        <v>68</v>
      </c>
      <c r="J9" s="77" t="s">
        <v>69</v>
      </c>
      <c r="K9" s="77" t="s">
        <v>70</v>
      </c>
      <c r="L9" s="77" t="s">
        <v>71</v>
      </c>
      <c r="M9" s="77" t="s">
        <v>72</v>
      </c>
      <c r="N9" s="77" t="s">
        <v>73</v>
      </c>
      <c r="O9" s="77" t="s">
        <v>74</v>
      </c>
      <c r="P9" s="77" t="s">
        <v>75</v>
      </c>
      <c r="Q9" s="77" t="s">
        <v>76</v>
      </c>
      <c r="R9" s="77" t="s">
        <v>77</v>
      </c>
      <c r="S9" s="84" t="s">
        <v>78</v>
      </c>
    </row>
    <row r="10" spans="1:20" ht="39.75" customHeight="1" x14ac:dyDescent="0.3">
      <c r="A10" s="154">
        <v>1</v>
      </c>
      <c r="B10" s="222" t="s">
        <v>15</v>
      </c>
      <c r="C10" s="154">
        <v>4</v>
      </c>
      <c r="D10" s="154">
        <v>3</v>
      </c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78"/>
      <c r="R10" s="86">
        <f>SUM(C10:Q10)</f>
        <v>7</v>
      </c>
      <c r="S10" s="87">
        <f>IF(ISERROR(AVERAGE(C10:Q10)),0,AVERAGE(C10:Q10))</f>
        <v>3.5</v>
      </c>
      <c r="T10" s="88"/>
    </row>
    <row r="11" spans="1:20" ht="15" x14ac:dyDescent="0.25">
      <c r="A11" s="154">
        <v>2</v>
      </c>
      <c r="B11" s="226" t="s">
        <v>377</v>
      </c>
      <c r="C11" s="154">
        <v>4</v>
      </c>
      <c r="D11" s="154">
        <v>5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78"/>
      <c r="R11" s="86">
        <f>SUM(C11:Q11)</f>
        <v>9</v>
      </c>
      <c r="S11" s="87">
        <f t="shared" ref="S11:S25" si="0">IF(ISERROR(AVERAGE(C11:Q11)),0,AVERAGE(C11:Q11))</f>
        <v>4.5</v>
      </c>
      <c r="T11" s="191"/>
    </row>
    <row r="12" spans="1:20" ht="39.75" customHeight="1" x14ac:dyDescent="0.3">
      <c r="A12" s="154">
        <v>4</v>
      </c>
      <c r="B12" s="224" t="s">
        <v>369</v>
      </c>
      <c r="C12" s="154">
        <v>5</v>
      </c>
      <c r="D12" s="154">
        <v>4</v>
      </c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78"/>
      <c r="R12" s="86">
        <f t="shared" ref="R12:R25" si="1">SUM(C12:Q12)</f>
        <v>9</v>
      </c>
      <c r="S12" s="87">
        <f t="shared" si="0"/>
        <v>4.5</v>
      </c>
      <c r="T12" s="191"/>
    </row>
    <row r="13" spans="1:20" ht="39.75" customHeight="1" x14ac:dyDescent="0.3">
      <c r="A13" s="154">
        <v>5</v>
      </c>
      <c r="B13" s="224" t="s">
        <v>385</v>
      </c>
      <c r="C13" s="154">
        <v>4</v>
      </c>
      <c r="D13" s="154">
        <v>4</v>
      </c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78"/>
      <c r="R13" s="86">
        <f t="shared" si="1"/>
        <v>8</v>
      </c>
      <c r="S13" s="87">
        <f t="shared" si="0"/>
        <v>4</v>
      </c>
      <c r="T13" s="88"/>
    </row>
    <row r="14" spans="1:20" ht="39.75" customHeight="1" x14ac:dyDescent="0.25">
      <c r="A14" s="154">
        <v>7</v>
      </c>
      <c r="B14" s="221" t="s">
        <v>386</v>
      </c>
      <c r="C14" s="154">
        <v>4</v>
      </c>
      <c r="D14" s="154">
        <v>5</v>
      </c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78"/>
      <c r="R14" s="86">
        <f t="shared" si="1"/>
        <v>9</v>
      </c>
      <c r="S14" s="87">
        <f t="shared" si="0"/>
        <v>4.5</v>
      </c>
      <c r="T14" s="155"/>
    </row>
    <row r="15" spans="1:20" ht="39.75" customHeight="1" x14ac:dyDescent="0.25">
      <c r="A15" s="154"/>
      <c r="B15" s="221" t="s">
        <v>345</v>
      </c>
      <c r="C15" s="154">
        <v>4</v>
      </c>
      <c r="D15" s="154">
        <v>3</v>
      </c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78"/>
      <c r="R15" s="86">
        <f t="shared" si="1"/>
        <v>7</v>
      </c>
      <c r="S15" s="87">
        <f t="shared" si="0"/>
        <v>3.5</v>
      </c>
      <c r="T15" s="88"/>
    </row>
    <row r="16" spans="1:20" ht="48.75" customHeight="1" x14ac:dyDescent="0.25">
      <c r="A16" s="154"/>
      <c r="B16" s="221" t="s">
        <v>346</v>
      </c>
      <c r="C16" s="154">
        <v>4</v>
      </c>
      <c r="D16" s="154">
        <v>5</v>
      </c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78"/>
      <c r="R16" s="86">
        <f t="shared" si="1"/>
        <v>9</v>
      </c>
      <c r="S16" s="87">
        <f t="shared" si="0"/>
        <v>4.5</v>
      </c>
      <c r="T16" s="155"/>
    </row>
    <row r="17" spans="1:20" ht="15" x14ac:dyDescent="0.25">
      <c r="A17" s="154">
        <v>8</v>
      </c>
      <c r="B17" s="221" t="s">
        <v>23</v>
      </c>
      <c r="C17" s="154">
        <v>3</v>
      </c>
      <c r="D17" s="154">
        <v>3</v>
      </c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78"/>
      <c r="R17" s="86">
        <f t="shared" si="1"/>
        <v>6</v>
      </c>
      <c r="S17" s="87">
        <f t="shared" si="0"/>
        <v>3</v>
      </c>
      <c r="T17" s="157"/>
    </row>
    <row r="18" spans="1:20" ht="61.5" customHeight="1" x14ac:dyDescent="0.3">
      <c r="A18" s="154">
        <v>12</v>
      </c>
      <c r="B18" s="221" t="s">
        <v>334</v>
      </c>
      <c r="C18" s="154">
        <v>3</v>
      </c>
      <c r="D18" s="154">
        <v>4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78"/>
      <c r="R18" s="86">
        <f t="shared" si="1"/>
        <v>7</v>
      </c>
      <c r="S18" s="87">
        <f t="shared" si="0"/>
        <v>3.5</v>
      </c>
      <c r="T18" s="88"/>
    </row>
    <row r="19" spans="1:20" ht="60" customHeight="1" x14ac:dyDescent="0.3">
      <c r="A19" s="154">
        <v>13</v>
      </c>
      <c r="B19" s="221" t="s">
        <v>335</v>
      </c>
      <c r="C19" s="154">
        <v>3</v>
      </c>
      <c r="D19" s="154">
        <v>2</v>
      </c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78"/>
      <c r="R19" s="86">
        <f t="shared" si="1"/>
        <v>5</v>
      </c>
      <c r="S19" s="87">
        <f t="shared" si="0"/>
        <v>2.5</v>
      </c>
      <c r="T19" s="157"/>
    </row>
    <row r="20" spans="1:20" ht="39.75" customHeight="1" x14ac:dyDescent="0.25">
      <c r="A20" s="154">
        <v>14</v>
      </c>
      <c r="B20" s="221" t="s">
        <v>26</v>
      </c>
      <c r="C20" s="154">
        <v>3</v>
      </c>
      <c r="D20" s="154">
        <v>4</v>
      </c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78"/>
      <c r="R20" s="86">
        <f t="shared" si="1"/>
        <v>7</v>
      </c>
      <c r="S20" s="87">
        <f t="shared" si="0"/>
        <v>3.5</v>
      </c>
      <c r="T20" s="88"/>
    </row>
    <row r="21" spans="1:20" ht="39.75" customHeight="1" x14ac:dyDescent="0.3">
      <c r="A21" s="154">
        <v>15</v>
      </c>
      <c r="B21" s="221" t="s">
        <v>336</v>
      </c>
      <c r="C21" s="154">
        <v>4</v>
      </c>
      <c r="D21" s="154">
        <v>4</v>
      </c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78"/>
      <c r="R21" s="86">
        <f t="shared" si="1"/>
        <v>8</v>
      </c>
      <c r="S21" s="87">
        <f t="shared" si="0"/>
        <v>4</v>
      </c>
      <c r="T21" s="88"/>
    </row>
    <row r="22" spans="1:20" ht="39.75" customHeight="1" x14ac:dyDescent="0.3">
      <c r="A22" s="154">
        <v>17</v>
      </c>
      <c r="B22" s="153" t="s">
        <v>337</v>
      </c>
      <c r="C22" s="154">
        <v>4</v>
      </c>
      <c r="D22" s="154">
        <v>3</v>
      </c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78"/>
      <c r="R22" s="86">
        <f t="shared" si="1"/>
        <v>7</v>
      </c>
      <c r="S22" s="87">
        <f t="shared" si="0"/>
        <v>3.5</v>
      </c>
      <c r="T22" s="156"/>
    </row>
    <row r="23" spans="1:20" ht="39.75" customHeight="1" x14ac:dyDescent="0.3">
      <c r="A23" s="154">
        <v>18</v>
      </c>
      <c r="B23" s="225" t="s">
        <v>29</v>
      </c>
      <c r="C23" s="154">
        <v>4</v>
      </c>
      <c r="D23" s="154">
        <v>2</v>
      </c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78"/>
      <c r="R23" s="86">
        <f t="shared" si="1"/>
        <v>6</v>
      </c>
      <c r="S23" s="87">
        <f t="shared" si="0"/>
        <v>3</v>
      </c>
      <c r="T23" s="157"/>
    </row>
    <row r="24" spans="1:20" ht="48" customHeight="1" x14ac:dyDescent="0.25">
      <c r="A24" s="154">
        <v>19</v>
      </c>
      <c r="B24" s="223" t="s">
        <v>338</v>
      </c>
      <c r="C24" s="154">
        <v>3</v>
      </c>
      <c r="D24" s="154">
        <v>4</v>
      </c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78"/>
      <c r="R24" s="86">
        <f t="shared" si="1"/>
        <v>7</v>
      </c>
      <c r="S24" s="87">
        <f t="shared" si="0"/>
        <v>3.5</v>
      </c>
      <c r="T24" s="88"/>
    </row>
    <row r="25" spans="1:20" ht="39.75" customHeight="1" x14ac:dyDescent="0.25">
      <c r="A25" s="154">
        <v>20</v>
      </c>
      <c r="B25" s="223" t="s">
        <v>344</v>
      </c>
      <c r="C25" s="154">
        <v>4</v>
      </c>
      <c r="D25" s="154">
        <v>5</v>
      </c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78"/>
      <c r="R25" s="86">
        <f t="shared" si="1"/>
        <v>9</v>
      </c>
      <c r="S25" s="87">
        <f t="shared" si="0"/>
        <v>4.5</v>
      </c>
      <c r="T25" s="191"/>
    </row>
    <row r="26" spans="1:20" ht="15" x14ac:dyDescent="0.25">
      <c r="S26" s="85">
        <f>SUM(S10:S25)</f>
        <v>60</v>
      </c>
    </row>
    <row r="27" spans="1:20" ht="15" x14ac:dyDescent="0.25">
      <c r="S27" s="85">
        <f>+S26/24</f>
        <v>2.5</v>
      </c>
    </row>
  </sheetData>
  <mergeCells count="11">
    <mergeCell ref="R1:S4"/>
    <mergeCell ref="A8:S8"/>
    <mergeCell ref="A6:S6"/>
    <mergeCell ref="A7:S7"/>
    <mergeCell ref="C1:M2"/>
    <mergeCell ref="C3:M4"/>
    <mergeCell ref="A1:B4"/>
    <mergeCell ref="N1:Q1"/>
    <mergeCell ref="N2:Q2"/>
    <mergeCell ref="N3:Q3"/>
    <mergeCell ref="N4:Q4"/>
  </mergeCells>
  <dataValidations count="1">
    <dataValidation type="whole" allowBlank="1" showInputMessage="1" showErrorMessage="1" sqref="C10:Q25">
      <formula1>1</formula1>
      <formula2>10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20"/>
  <sheetViews>
    <sheetView topLeftCell="A13" zoomScale="80" zoomScaleNormal="80" workbookViewId="0">
      <selection activeCell="G18" sqref="G18:J18"/>
    </sheetView>
  </sheetViews>
  <sheetFormatPr baseColWidth="10" defaultColWidth="11.44140625" defaultRowHeight="14.4" x14ac:dyDescent="0.3"/>
  <cols>
    <col min="1" max="2" width="6.5546875" customWidth="1"/>
    <col min="3" max="3" width="32.6640625" customWidth="1"/>
    <col min="4" max="4" width="29.44140625" customWidth="1"/>
    <col min="5" max="5" width="38" customWidth="1"/>
    <col min="6" max="6" width="30.33203125" customWidth="1"/>
    <col min="7" max="7" width="18.33203125" customWidth="1"/>
    <col min="8" max="8" width="15.5546875" customWidth="1"/>
    <col min="9" max="9" width="19.33203125" customWidth="1"/>
    <col min="10" max="10" width="14.5546875" customWidth="1"/>
  </cols>
  <sheetData>
    <row r="1" spans="1:14" ht="15" customHeight="1" x14ac:dyDescent="0.3">
      <c r="C1" s="378"/>
      <c r="D1" s="324" t="s">
        <v>0</v>
      </c>
      <c r="E1" s="325"/>
      <c r="F1" s="325"/>
      <c r="G1" s="379"/>
      <c r="H1" s="396" t="s">
        <v>31</v>
      </c>
      <c r="I1" s="396"/>
      <c r="J1" s="393"/>
      <c r="K1" s="2"/>
      <c r="N1" s="283"/>
    </row>
    <row r="2" spans="1:14" ht="15" customHeight="1" x14ac:dyDescent="0.3">
      <c r="C2" s="378"/>
      <c r="D2" s="319"/>
      <c r="E2" s="320"/>
      <c r="F2" s="320"/>
      <c r="G2" s="380"/>
      <c r="H2" s="396" t="s">
        <v>2</v>
      </c>
      <c r="I2" s="396"/>
      <c r="J2" s="394"/>
      <c r="K2" s="2"/>
      <c r="N2" s="283"/>
    </row>
    <row r="3" spans="1:14" ht="15" customHeight="1" x14ac:dyDescent="0.3">
      <c r="C3" s="378"/>
      <c r="D3" s="324" t="s">
        <v>79</v>
      </c>
      <c r="E3" s="325"/>
      <c r="F3" s="325"/>
      <c r="G3" s="379"/>
      <c r="H3" s="396" t="s">
        <v>4</v>
      </c>
      <c r="I3" s="396"/>
      <c r="J3" s="394"/>
      <c r="K3" s="2"/>
      <c r="N3" s="283"/>
    </row>
    <row r="4" spans="1:14" ht="15.75" customHeight="1" x14ac:dyDescent="0.3">
      <c r="C4" s="378"/>
      <c r="D4" s="319"/>
      <c r="E4" s="320"/>
      <c r="F4" s="320"/>
      <c r="G4" s="380"/>
      <c r="H4" s="396" t="s">
        <v>5</v>
      </c>
      <c r="I4" s="396"/>
      <c r="J4" s="395"/>
      <c r="K4" s="2"/>
      <c r="N4" s="283"/>
    </row>
    <row r="6" spans="1:14" ht="32.25" customHeight="1" x14ac:dyDescent="0.25">
      <c r="A6" s="349" t="s">
        <v>7</v>
      </c>
      <c r="B6" s="349"/>
      <c r="C6" s="348"/>
      <c r="D6" s="348"/>
      <c r="E6" s="348"/>
      <c r="F6" s="348"/>
      <c r="G6" s="348"/>
      <c r="H6" s="348"/>
      <c r="I6" s="348"/>
      <c r="J6" s="348"/>
    </row>
    <row r="7" spans="1:14" ht="23.25" customHeight="1" x14ac:dyDescent="0.3">
      <c r="A7" s="391" t="s">
        <v>80</v>
      </c>
      <c r="B7" s="391"/>
      <c r="C7" s="391"/>
      <c r="D7" s="392"/>
      <c r="E7" s="375" t="s">
        <v>13</v>
      </c>
      <c r="F7" s="376"/>
      <c r="G7" s="376"/>
      <c r="H7" s="376"/>
      <c r="I7" s="376"/>
      <c r="J7" s="377"/>
    </row>
    <row r="8" spans="1:14" ht="23.25" customHeight="1" x14ac:dyDescent="0.3">
      <c r="A8" s="391"/>
      <c r="B8" s="391"/>
      <c r="C8" s="391"/>
      <c r="D8" s="392"/>
      <c r="E8" s="398" t="s">
        <v>81</v>
      </c>
      <c r="F8" s="398"/>
      <c r="G8" s="398" t="s">
        <v>82</v>
      </c>
      <c r="H8" s="398"/>
      <c r="I8" s="398"/>
      <c r="J8" s="398"/>
    </row>
    <row r="9" spans="1:14" ht="23.25" customHeight="1" x14ac:dyDescent="0.35">
      <c r="A9" s="391"/>
      <c r="B9" s="391"/>
      <c r="C9" s="391"/>
      <c r="D9" s="392"/>
      <c r="E9" s="361" t="s">
        <v>83</v>
      </c>
      <c r="F9" s="361"/>
      <c r="G9" s="399" t="s">
        <v>84</v>
      </c>
      <c r="H9" s="400"/>
      <c r="I9" s="400"/>
      <c r="J9" s="401"/>
    </row>
    <row r="10" spans="1:14" ht="43.5" customHeight="1" x14ac:dyDescent="0.3">
      <c r="A10" s="391"/>
      <c r="B10" s="391"/>
      <c r="C10" s="391"/>
      <c r="D10" s="392"/>
      <c r="E10" s="346" t="s">
        <v>22</v>
      </c>
      <c r="F10" s="347"/>
      <c r="G10" s="372" t="s">
        <v>347</v>
      </c>
      <c r="H10" s="372"/>
      <c r="I10" s="372"/>
      <c r="J10" s="372"/>
    </row>
    <row r="11" spans="1:14" ht="43.5" customHeight="1" x14ac:dyDescent="0.3">
      <c r="A11" s="391"/>
      <c r="B11" s="391"/>
      <c r="C11" s="391"/>
      <c r="D11" s="392"/>
      <c r="E11" s="346" t="s">
        <v>332</v>
      </c>
      <c r="F11" s="347"/>
      <c r="G11" s="372" t="s">
        <v>85</v>
      </c>
      <c r="H11" s="372"/>
      <c r="I11" s="372"/>
      <c r="J11" s="372"/>
    </row>
    <row r="12" spans="1:14" ht="43.5" customHeight="1" x14ac:dyDescent="0.3">
      <c r="A12" s="391"/>
      <c r="B12" s="391"/>
      <c r="C12" s="391"/>
      <c r="D12" s="392"/>
      <c r="E12" s="346" t="s">
        <v>346</v>
      </c>
      <c r="F12" s="347"/>
      <c r="G12" s="188"/>
      <c r="H12" s="188"/>
      <c r="I12" s="188"/>
      <c r="J12" s="188"/>
    </row>
    <row r="13" spans="1:14" ht="43.5" customHeight="1" x14ac:dyDescent="0.3">
      <c r="A13" s="391"/>
      <c r="B13" s="391"/>
      <c r="C13" s="391"/>
      <c r="D13" s="392"/>
      <c r="E13" s="346" t="s">
        <v>344</v>
      </c>
      <c r="F13" s="347"/>
      <c r="G13" s="397" t="s">
        <v>86</v>
      </c>
      <c r="H13" s="397"/>
      <c r="I13" s="397"/>
      <c r="J13" s="397"/>
    </row>
    <row r="14" spans="1:14" ht="43.5" customHeight="1" x14ac:dyDescent="0.3">
      <c r="A14" s="391"/>
      <c r="B14" s="391"/>
      <c r="C14" s="391"/>
      <c r="D14" s="392"/>
      <c r="E14" s="368" t="s">
        <v>87</v>
      </c>
      <c r="F14" s="369"/>
      <c r="G14" s="372" t="s">
        <v>88</v>
      </c>
      <c r="H14" s="372"/>
      <c r="I14" s="372"/>
      <c r="J14" s="372"/>
    </row>
    <row r="15" spans="1:14" ht="31.5" customHeight="1" x14ac:dyDescent="0.3">
      <c r="A15" s="391"/>
      <c r="B15" s="391"/>
      <c r="C15" s="391"/>
      <c r="D15" s="392"/>
      <c r="E15" s="366" t="s">
        <v>89</v>
      </c>
      <c r="F15" s="367"/>
      <c r="G15" s="372" t="s">
        <v>90</v>
      </c>
      <c r="H15" s="372"/>
      <c r="I15" s="372"/>
      <c r="J15" s="372"/>
    </row>
    <row r="16" spans="1:14" ht="31.5" customHeight="1" x14ac:dyDescent="0.3">
      <c r="A16" s="391"/>
      <c r="B16" s="391"/>
      <c r="C16" s="391"/>
      <c r="D16" s="392"/>
      <c r="E16" s="366" t="s">
        <v>91</v>
      </c>
      <c r="F16" s="367"/>
      <c r="G16" s="372"/>
      <c r="H16" s="372"/>
      <c r="I16" s="372"/>
      <c r="J16" s="372"/>
    </row>
    <row r="17" spans="1:10" ht="36.75" customHeight="1" x14ac:dyDescent="0.3">
      <c r="A17" s="391"/>
      <c r="B17" s="391"/>
      <c r="C17" s="391"/>
      <c r="D17" s="392"/>
      <c r="E17" s="366" t="s">
        <v>92</v>
      </c>
      <c r="F17" s="367"/>
      <c r="G17" s="362"/>
      <c r="H17" s="362"/>
      <c r="I17" s="362"/>
      <c r="J17" s="362"/>
    </row>
    <row r="18" spans="1:10" ht="71.25" customHeight="1" x14ac:dyDescent="0.3">
      <c r="A18" s="391"/>
      <c r="B18" s="391"/>
      <c r="C18" s="391"/>
      <c r="D18" s="392"/>
      <c r="E18" s="366" t="s">
        <v>348</v>
      </c>
      <c r="F18" s="367"/>
      <c r="G18" s="362"/>
      <c r="H18" s="362"/>
      <c r="I18" s="362"/>
      <c r="J18" s="362"/>
    </row>
    <row r="19" spans="1:10" ht="39" customHeight="1" x14ac:dyDescent="0.3">
      <c r="A19" s="391"/>
      <c r="B19" s="391"/>
      <c r="C19" s="391"/>
      <c r="D19" s="392"/>
      <c r="E19" s="366" t="s">
        <v>349</v>
      </c>
      <c r="F19" s="367"/>
      <c r="G19" s="362"/>
      <c r="H19" s="362"/>
      <c r="I19" s="362"/>
      <c r="J19" s="362"/>
    </row>
    <row r="20" spans="1:10" ht="23.25" customHeight="1" x14ac:dyDescent="0.3">
      <c r="A20" s="391"/>
      <c r="B20" s="391"/>
      <c r="C20" s="391"/>
      <c r="D20" s="392"/>
      <c r="E20" s="370" t="s">
        <v>350</v>
      </c>
      <c r="F20" s="370"/>
      <c r="G20" s="362"/>
      <c r="H20" s="362"/>
      <c r="I20" s="362"/>
      <c r="J20" s="362"/>
    </row>
    <row r="21" spans="1:10" ht="23.25" customHeight="1" x14ac:dyDescent="0.4">
      <c r="A21" s="160"/>
      <c r="B21" s="160"/>
      <c r="C21" s="160"/>
      <c r="D21" s="161"/>
      <c r="E21" s="366" t="s">
        <v>316</v>
      </c>
      <c r="F21" s="367"/>
      <c r="G21" s="162"/>
      <c r="H21" s="163"/>
      <c r="I21" s="163"/>
      <c r="J21" s="164"/>
    </row>
    <row r="22" spans="1:10" ht="35.25" customHeight="1" x14ac:dyDescent="0.5">
      <c r="A22" s="160"/>
      <c r="B22" s="160"/>
      <c r="C22" s="160"/>
      <c r="D22" s="161"/>
      <c r="E22" s="366" t="s">
        <v>351</v>
      </c>
      <c r="F22" s="367"/>
      <c r="G22" s="162"/>
      <c r="H22" s="163"/>
      <c r="I22" s="163"/>
      <c r="J22" s="164"/>
    </row>
    <row r="23" spans="1:10" ht="51.75" customHeight="1" x14ac:dyDescent="0.3">
      <c r="A23" s="355" t="s">
        <v>11</v>
      </c>
      <c r="B23" s="355" t="s">
        <v>82</v>
      </c>
      <c r="C23" s="361" t="s">
        <v>93</v>
      </c>
      <c r="D23" s="361"/>
      <c r="E23" s="385" t="s">
        <v>94</v>
      </c>
      <c r="F23" s="386"/>
      <c r="G23" s="387" t="s">
        <v>95</v>
      </c>
      <c r="H23" s="388"/>
      <c r="I23" s="388"/>
      <c r="J23" s="389"/>
    </row>
    <row r="24" spans="1:10" ht="48.75" customHeight="1" x14ac:dyDescent="0.3">
      <c r="A24" s="355"/>
      <c r="B24" s="355"/>
      <c r="C24" s="364" t="s">
        <v>96</v>
      </c>
      <c r="D24" s="365"/>
      <c r="E24" s="381" t="s">
        <v>97</v>
      </c>
      <c r="F24" s="382"/>
      <c r="G24" s="353" t="s">
        <v>98</v>
      </c>
      <c r="H24" s="390"/>
      <c r="I24" s="390"/>
      <c r="J24" s="354"/>
    </row>
    <row r="25" spans="1:10" ht="68.25" customHeight="1" x14ac:dyDescent="0.3">
      <c r="A25" s="355"/>
      <c r="B25" s="355"/>
      <c r="C25" s="366" t="s">
        <v>99</v>
      </c>
      <c r="D25" s="367"/>
      <c r="E25" s="381" t="s">
        <v>100</v>
      </c>
      <c r="F25" s="382"/>
      <c r="G25" s="381" t="s">
        <v>101</v>
      </c>
      <c r="H25" s="383"/>
      <c r="I25" s="383"/>
      <c r="J25" s="382"/>
    </row>
    <row r="26" spans="1:10" ht="54.75" customHeight="1" x14ac:dyDescent="0.3">
      <c r="A26" s="355"/>
      <c r="B26" s="355"/>
      <c r="C26" s="366" t="s">
        <v>102</v>
      </c>
      <c r="D26" s="367"/>
      <c r="E26" s="381" t="s">
        <v>103</v>
      </c>
      <c r="F26" s="382"/>
      <c r="G26" s="381" t="s">
        <v>104</v>
      </c>
      <c r="H26" s="383"/>
      <c r="I26" s="383"/>
      <c r="J26" s="382"/>
    </row>
    <row r="27" spans="1:10" ht="61.5" customHeight="1" x14ac:dyDescent="0.3">
      <c r="A27" s="355"/>
      <c r="B27" s="355"/>
      <c r="C27" s="372" t="s">
        <v>105</v>
      </c>
      <c r="D27" s="370"/>
      <c r="E27" s="381" t="s">
        <v>106</v>
      </c>
      <c r="F27" s="382"/>
      <c r="G27" s="381" t="s">
        <v>107</v>
      </c>
      <c r="H27" s="383"/>
      <c r="I27" s="383"/>
      <c r="J27" s="382"/>
    </row>
    <row r="28" spans="1:10" ht="61.5" customHeight="1" x14ac:dyDescent="0.3">
      <c r="A28" s="355"/>
      <c r="B28" s="355"/>
      <c r="C28" s="368" t="s">
        <v>108</v>
      </c>
      <c r="D28" s="373"/>
      <c r="E28" s="381" t="s">
        <v>109</v>
      </c>
      <c r="F28" s="382"/>
      <c r="G28" s="362"/>
      <c r="H28" s="362"/>
      <c r="I28" s="362"/>
      <c r="J28" s="362"/>
    </row>
    <row r="29" spans="1:10" ht="87.75" customHeight="1" x14ac:dyDescent="0.3">
      <c r="A29" s="355"/>
      <c r="B29" s="355"/>
      <c r="C29" s="370" t="s">
        <v>110</v>
      </c>
      <c r="D29" s="370"/>
      <c r="E29" s="381" t="s">
        <v>111</v>
      </c>
      <c r="F29" s="382"/>
      <c r="G29" s="362"/>
      <c r="H29" s="362"/>
      <c r="I29" s="362"/>
      <c r="J29" s="362"/>
    </row>
    <row r="30" spans="1:10" ht="47.25" customHeight="1" x14ac:dyDescent="0.3">
      <c r="A30" s="355"/>
      <c r="B30" s="355"/>
      <c r="C30" s="370" t="s">
        <v>112</v>
      </c>
      <c r="D30" s="370"/>
      <c r="E30" s="353" t="s">
        <v>312</v>
      </c>
      <c r="F30" s="354"/>
      <c r="G30" s="350"/>
      <c r="H30" s="351"/>
      <c r="I30" s="351"/>
      <c r="J30" s="352"/>
    </row>
    <row r="31" spans="1:10" ht="23.25" customHeight="1" x14ac:dyDescent="0.3">
      <c r="A31" s="355"/>
      <c r="B31" s="355"/>
      <c r="C31" s="370" t="s">
        <v>113</v>
      </c>
      <c r="D31" s="370"/>
      <c r="E31" s="362" t="s">
        <v>318</v>
      </c>
      <c r="F31" s="362"/>
      <c r="G31" s="362"/>
      <c r="H31" s="362"/>
      <c r="I31" s="362"/>
      <c r="J31" s="362"/>
    </row>
    <row r="32" spans="1:10" ht="33" customHeight="1" x14ac:dyDescent="0.3">
      <c r="A32" s="355"/>
      <c r="B32" s="355"/>
      <c r="C32" s="282" t="s">
        <v>317</v>
      </c>
      <c r="D32" s="282"/>
      <c r="E32" s="362"/>
      <c r="F32" s="362"/>
      <c r="G32" s="362"/>
      <c r="H32" s="362"/>
      <c r="I32" s="362"/>
      <c r="J32" s="362"/>
    </row>
    <row r="33" spans="1:10" ht="23.25" customHeight="1" x14ac:dyDescent="0.3">
      <c r="A33" s="355"/>
      <c r="B33" s="355"/>
      <c r="C33" s="371"/>
      <c r="D33" s="371"/>
      <c r="E33" s="384"/>
      <c r="F33" s="384"/>
      <c r="G33" s="384"/>
      <c r="H33" s="384"/>
      <c r="I33" s="384"/>
      <c r="J33" s="384"/>
    </row>
    <row r="34" spans="1:10" ht="50.25" customHeight="1" x14ac:dyDescent="0.35">
      <c r="A34" s="355"/>
      <c r="B34" s="355" t="s">
        <v>81</v>
      </c>
      <c r="C34" s="361" t="s">
        <v>114</v>
      </c>
      <c r="D34" s="361"/>
      <c r="E34" s="356" t="s">
        <v>115</v>
      </c>
      <c r="F34" s="357"/>
      <c r="G34" s="358" t="s">
        <v>116</v>
      </c>
      <c r="H34" s="359"/>
      <c r="I34" s="359"/>
      <c r="J34" s="360"/>
    </row>
    <row r="35" spans="1:10" ht="51.75" customHeight="1" x14ac:dyDescent="0.3">
      <c r="A35" s="355"/>
      <c r="B35" s="355"/>
      <c r="C35" s="364" t="s">
        <v>117</v>
      </c>
      <c r="D35" s="365"/>
      <c r="E35" s="381" t="s">
        <v>118</v>
      </c>
      <c r="F35" s="382"/>
      <c r="G35" s="381" t="s">
        <v>119</v>
      </c>
      <c r="H35" s="383"/>
      <c r="I35" s="383"/>
      <c r="J35" s="382"/>
    </row>
    <row r="36" spans="1:10" ht="66.75" customHeight="1" x14ac:dyDescent="0.3">
      <c r="A36" s="355"/>
      <c r="B36" s="355"/>
      <c r="C36" s="366" t="s">
        <v>120</v>
      </c>
      <c r="D36" s="367"/>
      <c r="E36" s="362"/>
      <c r="F36" s="362"/>
      <c r="G36" s="381" t="s">
        <v>121</v>
      </c>
      <c r="H36" s="383"/>
      <c r="I36" s="383"/>
      <c r="J36" s="382"/>
    </row>
    <row r="37" spans="1:10" ht="33" customHeight="1" x14ac:dyDescent="0.3">
      <c r="A37" s="355"/>
      <c r="B37" s="355"/>
      <c r="C37" s="368" t="s">
        <v>122</v>
      </c>
      <c r="D37" s="369"/>
      <c r="E37" s="362"/>
      <c r="F37" s="362"/>
      <c r="G37" s="362"/>
      <c r="H37" s="362"/>
      <c r="I37" s="362"/>
      <c r="J37" s="362"/>
    </row>
    <row r="38" spans="1:10" ht="23.25" customHeight="1" x14ac:dyDescent="0.3">
      <c r="A38" s="355"/>
      <c r="B38" s="355"/>
      <c r="C38" s="362"/>
      <c r="D38" s="362"/>
      <c r="E38" s="362"/>
      <c r="F38" s="362"/>
      <c r="G38" s="362"/>
      <c r="H38" s="362"/>
      <c r="I38" s="362"/>
      <c r="J38" s="362"/>
    </row>
    <row r="39" spans="1:10" ht="23.25" customHeight="1" x14ac:dyDescent="0.3">
      <c r="A39" s="355"/>
      <c r="B39" s="355"/>
      <c r="C39" s="362"/>
      <c r="D39" s="362"/>
      <c r="E39" s="362"/>
      <c r="F39" s="362"/>
      <c r="G39" s="362"/>
      <c r="H39" s="362"/>
      <c r="I39" s="362"/>
      <c r="J39" s="362"/>
    </row>
    <row r="40" spans="1:10" ht="23.25" customHeight="1" x14ac:dyDescent="0.3">
      <c r="A40" s="355"/>
      <c r="B40" s="355"/>
      <c r="C40" s="362"/>
      <c r="D40" s="362"/>
      <c r="E40" s="362"/>
      <c r="F40" s="362"/>
      <c r="G40" s="362"/>
      <c r="H40" s="362"/>
      <c r="I40" s="362"/>
      <c r="J40" s="362"/>
    </row>
    <row r="41" spans="1:10" ht="23.25" customHeight="1" x14ac:dyDescent="0.3">
      <c r="A41" s="355"/>
      <c r="B41" s="355"/>
      <c r="C41" s="362"/>
      <c r="D41" s="362"/>
      <c r="E41" s="362"/>
      <c r="F41" s="362"/>
      <c r="G41" s="362"/>
      <c r="H41" s="362"/>
      <c r="I41" s="362"/>
      <c r="J41" s="362"/>
    </row>
    <row r="42" spans="1:10" ht="23.25" customHeight="1" x14ac:dyDescent="0.3">
      <c r="A42" s="355"/>
      <c r="B42" s="355"/>
      <c r="C42" s="363"/>
      <c r="D42" s="363"/>
      <c r="E42" s="363"/>
      <c r="F42" s="363"/>
      <c r="G42" s="363"/>
      <c r="H42" s="363"/>
      <c r="I42" s="363"/>
      <c r="J42" s="363"/>
    </row>
    <row r="43" spans="1:10" x14ac:dyDescent="0.3">
      <c r="E43" s="374"/>
      <c r="F43" s="374"/>
      <c r="G43" s="374"/>
      <c r="H43" s="374"/>
      <c r="I43" s="374"/>
      <c r="J43" s="374"/>
    </row>
    <row r="44" spans="1:10" x14ac:dyDescent="0.3">
      <c r="E44" s="374"/>
      <c r="F44" s="374"/>
      <c r="G44" s="374"/>
      <c r="H44" s="374"/>
      <c r="I44" s="374"/>
      <c r="J44" s="374"/>
    </row>
    <row r="45" spans="1:10" x14ac:dyDescent="0.3">
      <c r="E45" s="374"/>
      <c r="F45" s="374"/>
      <c r="G45" s="374"/>
      <c r="H45" s="374"/>
      <c r="I45" s="374"/>
      <c r="J45" s="374"/>
    </row>
    <row r="46" spans="1:10" x14ac:dyDescent="0.3">
      <c r="E46" s="374"/>
      <c r="F46" s="374"/>
      <c r="G46" s="374"/>
      <c r="H46" s="374"/>
      <c r="I46" s="374"/>
      <c r="J46" s="374"/>
    </row>
    <row r="47" spans="1:10" x14ac:dyDescent="0.3">
      <c r="E47" s="374"/>
      <c r="F47" s="374"/>
      <c r="G47" s="374"/>
      <c r="H47" s="374"/>
      <c r="I47" s="374"/>
      <c r="J47" s="374"/>
    </row>
    <row r="48" spans="1:10" x14ac:dyDescent="0.3">
      <c r="E48" s="374"/>
      <c r="F48" s="374"/>
      <c r="G48" s="374"/>
      <c r="H48" s="374"/>
      <c r="I48" s="374"/>
      <c r="J48" s="374"/>
    </row>
    <row r="49" spans="5:10" x14ac:dyDescent="0.3">
      <c r="E49" s="374"/>
      <c r="F49" s="374"/>
      <c r="G49" s="374"/>
      <c r="H49" s="374"/>
      <c r="I49" s="374"/>
      <c r="J49" s="374"/>
    </row>
    <row r="50" spans="5:10" x14ac:dyDescent="0.3">
      <c r="E50" s="374"/>
      <c r="F50" s="374"/>
      <c r="G50" s="374"/>
      <c r="H50" s="374"/>
      <c r="I50" s="374"/>
      <c r="J50" s="374"/>
    </row>
    <row r="51" spans="5:10" x14ac:dyDescent="0.3">
      <c r="E51" s="374"/>
      <c r="F51" s="374"/>
      <c r="G51" s="374"/>
      <c r="H51" s="374"/>
      <c r="I51" s="374"/>
      <c r="J51" s="374"/>
    </row>
    <row r="52" spans="5:10" x14ac:dyDescent="0.3">
      <c r="E52" s="374"/>
      <c r="F52" s="374"/>
      <c r="G52" s="374"/>
      <c r="H52" s="374"/>
      <c r="I52" s="374"/>
      <c r="J52" s="374"/>
    </row>
    <row r="53" spans="5:10" x14ac:dyDescent="0.3">
      <c r="E53" s="374"/>
      <c r="F53" s="374"/>
      <c r="G53" s="374"/>
      <c r="H53" s="374"/>
      <c r="I53" s="374"/>
      <c r="J53" s="374"/>
    </row>
    <row r="54" spans="5:10" x14ac:dyDescent="0.3">
      <c r="E54" s="374"/>
      <c r="F54" s="374"/>
      <c r="G54" s="374"/>
      <c r="H54" s="374"/>
      <c r="I54" s="374"/>
      <c r="J54" s="374"/>
    </row>
    <row r="55" spans="5:10" x14ac:dyDescent="0.3">
      <c r="E55" s="374"/>
      <c r="F55" s="374"/>
      <c r="G55" s="374"/>
      <c r="H55" s="374"/>
      <c r="I55" s="374"/>
      <c r="J55" s="374"/>
    </row>
    <row r="56" spans="5:10" x14ac:dyDescent="0.3">
      <c r="E56" s="374"/>
      <c r="F56" s="374"/>
      <c r="G56" s="374"/>
      <c r="H56" s="374"/>
      <c r="I56" s="374"/>
      <c r="J56" s="374"/>
    </row>
    <row r="57" spans="5:10" x14ac:dyDescent="0.3">
      <c r="E57" s="374"/>
      <c r="F57" s="374"/>
      <c r="G57" s="374"/>
      <c r="H57" s="374"/>
      <c r="I57" s="374"/>
      <c r="J57" s="374"/>
    </row>
    <row r="58" spans="5:10" x14ac:dyDescent="0.3">
      <c r="E58" s="374"/>
      <c r="F58" s="374"/>
      <c r="G58" s="374"/>
      <c r="H58" s="374"/>
      <c r="I58" s="374"/>
      <c r="J58" s="374"/>
    </row>
    <row r="59" spans="5:10" x14ac:dyDescent="0.3">
      <c r="E59" s="374"/>
      <c r="F59" s="374"/>
      <c r="G59" s="374"/>
      <c r="H59" s="374"/>
      <c r="I59" s="374"/>
      <c r="J59" s="374"/>
    </row>
    <row r="60" spans="5:10" x14ac:dyDescent="0.3">
      <c r="E60" s="374"/>
      <c r="F60" s="374"/>
      <c r="G60" s="374"/>
      <c r="H60" s="374"/>
      <c r="I60" s="374"/>
      <c r="J60" s="374"/>
    </row>
    <row r="61" spans="5:10" x14ac:dyDescent="0.3">
      <c r="E61" s="374"/>
      <c r="F61" s="374"/>
      <c r="G61" s="374"/>
      <c r="H61" s="374"/>
      <c r="I61" s="374"/>
      <c r="J61" s="374"/>
    </row>
    <row r="62" spans="5:10" x14ac:dyDescent="0.3">
      <c r="E62" s="374"/>
      <c r="F62" s="374"/>
      <c r="G62" s="374"/>
      <c r="H62" s="374"/>
      <c r="I62" s="374"/>
      <c r="J62" s="374"/>
    </row>
    <row r="63" spans="5:10" x14ac:dyDescent="0.3">
      <c r="E63" s="374"/>
      <c r="F63" s="374"/>
      <c r="G63" s="374"/>
      <c r="H63" s="374"/>
      <c r="I63" s="374"/>
      <c r="J63" s="374"/>
    </row>
    <row r="64" spans="5:10" x14ac:dyDescent="0.3">
      <c r="E64" s="374"/>
      <c r="F64" s="374"/>
      <c r="G64" s="374"/>
      <c r="H64" s="374"/>
      <c r="I64" s="374"/>
      <c r="J64" s="374"/>
    </row>
    <row r="65" spans="5:10" x14ac:dyDescent="0.3">
      <c r="E65" s="374"/>
      <c r="F65" s="374"/>
      <c r="G65" s="374"/>
      <c r="H65" s="374"/>
      <c r="I65" s="374"/>
      <c r="J65" s="374"/>
    </row>
    <row r="66" spans="5:10" x14ac:dyDescent="0.3">
      <c r="E66" s="374"/>
      <c r="F66" s="374"/>
      <c r="G66" s="374"/>
      <c r="H66" s="374"/>
      <c r="I66" s="374"/>
      <c r="J66" s="374"/>
    </row>
    <row r="67" spans="5:10" x14ac:dyDescent="0.3">
      <c r="E67" s="374"/>
      <c r="F67" s="374"/>
      <c r="G67" s="374"/>
      <c r="H67" s="374"/>
      <c r="I67" s="374"/>
      <c r="J67" s="374"/>
    </row>
    <row r="68" spans="5:10" x14ac:dyDescent="0.3">
      <c r="E68" s="374"/>
      <c r="F68" s="374"/>
      <c r="G68" s="374"/>
      <c r="H68" s="374"/>
      <c r="I68" s="374"/>
      <c r="J68" s="374"/>
    </row>
    <row r="69" spans="5:10" x14ac:dyDescent="0.3">
      <c r="E69" s="374"/>
      <c r="F69" s="374"/>
      <c r="G69" s="374"/>
      <c r="H69" s="374"/>
      <c r="I69" s="374"/>
      <c r="J69" s="374"/>
    </row>
    <row r="70" spans="5:10" x14ac:dyDescent="0.3">
      <c r="E70" s="374"/>
      <c r="F70" s="374"/>
      <c r="G70" s="374"/>
      <c r="H70" s="374"/>
      <c r="I70" s="374"/>
      <c r="J70" s="374"/>
    </row>
    <row r="71" spans="5:10" x14ac:dyDescent="0.3">
      <c r="E71" s="374"/>
      <c r="F71" s="374"/>
      <c r="G71" s="374"/>
      <c r="H71" s="374"/>
      <c r="I71" s="374"/>
      <c r="J71" s="374"/>
    </row>
    <row r="72" spans="5:10" x14ac:dyDescent="0.3">
      <c r="E72" s="374"/>
      <c r="F72" s="374"/>
      <c r="G72" s="374"/>
      <c r="H72" s="374"/>
      <c r="I72" s="374"/>
      <c r="J72" s="374"/>
    </row>
    <row r="73" spans="5:10" x14ac:dyDescent="0.3">
      <c r="E73" s="374"/>
      <c r="F73" s="374"/>
      <c r="G73" s="374"/>
      <c r="H73" s="374"/>
      <c r="I73" s="374"/>
      <c r="J73" s="374"/>
    </row>
    <row r="74" spans="5:10" x14ac:dyDescent="0.3">
      <c r="E74" s="374"/>
      <c r="F74" s="374"/>
      <c r="G74" s="374"/>
      <c r="H74" s="374"/>
      <c r="I74" s="374"/>
      <c r="J74" s="374"/>
    </row>
    <row r="75" spans="5:10" x14ac:dyDescent="0.3">
      <c r="E75" s="374"/>
      <c r="F75" s="374"/>
      <c r="G75" s="374"/>
      <c r="H75" s="374"/>
      <c r="I75" s="374"/>
      <c r="J75" s="374"/>
    </row>
    <row r="76" spans="5:10" x14ac:dyDescent="0.3">
      <c r="E76" s="374"/>
      <c r="F76" s="374"/>
      <c r="G76" s="374"/>
      <c r="H76" s="374"/>
      <c r="I76" s="374"/>
      <c r="J76" s="374"/>
    </row>
    <row r="77" spans="5:10" x14ac:dyDescent="0.3">
      <c r="E77" s="374"/>
      <c r="F77" s="374"/>
      <c r="G77" s="374"/>
      <c r="H77" s="374"/>
      <c r="I77" s="374"/>
      <c r="J77" s="374"/>
    </row>
    <row r="78" spans="5:10" x14ac:dyDescent="0.3">
      <c r="E78" s="374"/>
      <c r="F78" s="374"/>
      <c r="G78" s="374"/>
      <c r="H78" s="374"/>
      <c r="I78" s="374"/>
      <c r="J78" s="374"/>
    </row>
    <row r="79" spans="5:10" x14ac:dyDescent="0.3">
      <c r="E79" s="374"/>
      <c r="F79" s="374"/>
      <c r="G79" s="374"/>
      <c r="H79" s="374"/>
      <c r="I79" s="374"/>
      <c r="J79" s="374"/>
    </row>
    <row r="80" spans="5:10" x14ac:dyDescent="0.3">
      <c r="E80" s="374"/>
      <c r="F80" s="374"/>
      <c r="G80" s="374"/>
      <c r="H80" s="374"/>
      <c r="I80" s="374"/>
      <c r="J80" s="374"/>
    </row>
    <row r="81" spans="5:10" x14ac:dyDescent="0.3">
      <c r="E81" s="374"/>
      <c r="F81" s="374"/>
      <c r="G81" s="374"/>
      <c r="H81" s="374"/>
      <c r="I81" s="374"/>
      <c r="J81" s="374"/>
    </row>
    <row r="82" spans="5:10" x14ac:dyDescent="0.3">
      <c r="E82" s="374"/>
      <c r="F82" s="374"/>
      <c r="G82" s="374"/>
      <c r="H82" s="374"/>
      <c r="I82" s="374"/>
      <c r="J82" s="374"/>
    </row>
    <row r="83" spans="5:10" x14ac:dyDescent="0.3">
      <c r="E83" s="374"/>
      <c r="F83" s="374"/>
      <c r="G83" s="374"/>
      <c r="H83" s="374"/>
      <c r="I83" s="374"/>
      <c r="J83" s="374"/>
    </row>
    <row r="84" spans="5:10" x14ac:dyDescent="0.3">
      <c r="E84" s="374"/>
      <c r="F84" s="374"/>
      <c r="G84" s="374"/>
      <c r="H84" s="374"/>
      <c r="I84" s="374"/>
      <c r="J84" s="374"/>
    </row>
    <row r="85" spans="5:10" x14ac:dyDescent="0.3">
      <c r="E85" s="374"/>
      <c r="F85" s="374"/>
      <c r="G85" s="374"/>
      <c r="H85" s="374"/>
      <c r="I85" s="374"/>
      <c r="J85" s="374"/>
    </row>
    <row r="86" spans="5:10" x14ac:dyDescent="0.3">
      <c r="E86" s="374"/>
      <c r="F86" s="374"/>
      <c r="G86" s="374"/>
      <c r="H86" s="374"/>
      <c r="I86" s="374"/>
      <c r="J86" s="374"/>
    </row>
    <row r="87" spans="5:10" x14ac:dyDescent="0.3">
      <c r="E87" s="374"/>
      <c r="F87" s="374"/>
      <c r="G87" s="374"/>
      <c r="H87" s="374"/>
      <c r="I87" s="374"/>
      <c r="J87" s="374"/>
    </row>
    <row r="88" spans="5:10" x14ac:dyDescent="0.3">
      <c r="E88" s="374"/>
      <c r="F88" s="374"/>
      <c r="G88" s="374"/>
      <c r="H88" s="374"/>
      <c r="I88" s="374"/>
      <c r="J88" s="374"/>
    </row>
    <row r="89" spans="5:10" x14ac:dyDescent="0.3">
      <c r="E89" s="374"/>
      <c r="F89" s="374"/>
      <c r="G89" s="374"/>
      <c r="H89" s="374"/>
      <c r="I89" s="374"/>
      <c r="J89" s="374"/>
    </row>
    <row r="90" spans="5:10" x14ac:dyDescent="0.3">
      <c r="E90" s="374"/>
      <c r="F90" s="374"/>
      <c r="G90" s="374"/>
      <c r="H90" s="374"/>
      <c r="I90" s="374"/>
      <c r="J90" s="374"/>
    </row>
    <row r="91" spans="5:10" x14ac:dyDescent="0.3">
      <c r="E91" s="374"/>
      <c r="F91" s="374"/>
      <c r="G91" s="374"/>
      <c r="H91" s="374"/>
      <c r="I91" s="374"/>
      <c r="J91" s="374"/>
    </row>
    <row r="92" spans="5:10" x14ac:dyDescent="0.3">
      <c r="E92" s="374"/>
      <c r="F92" s="374"/>
      <c r="G92" s="374"/>
      <c r="H92" s="374"/>
      <c r="I92" s="374"/>
      <c r="J92" s="374"/>
    </row>
    <row r="93" spans="5:10" x14ac:dyDescent="0.3">
      <c r="E93" s="374"/>
      <c r="F93" s="374"/>
      <c r="G93" s="374"/>
      <c r="H93" s="374"/>
      <c r="I93" s="374"/>
      <c r="J93" s="374"/>
    </row>
    <row r="94" spans="5:10" x14ac:dyDescent="0.3">
      <c r="E94" s="374"/>
      <c r="F94" s="374"/>
      <c r="G94" s="374"/>
      <c r="H94" s="374"/>
      <c r="I94" s="374"/>
      <c r="J94" s="374"/>
    </row>
    <row r="95" spans="5:10" x14ac:dyDescent="0.3">
      <c r="E95" s="374"/>
      <c r="F95" s="374"/>
      <c r="G95" s="374"/>
      <c r="H95" s="374"/>
      <c r="I95" s="374"/>
      <c r="J95" s="374"/>
    </row>
    <row r="96" spans="5:10" x14ac:dyDescent="0.3">
      <c r="E96" s="374"/>
      <c r="F96" s="374"/>
      <c r="G96" s="374"/>
      <c r="H96" s="374"/>
      <c r="I96" s="374"/>
      <c r="J96" s="374"/>
    </row>
    <row r="97" spans="5:10" x14ac:dyDescent="0.3">
      <c r="E97" s="374"/>
      <c r="F97" s="374"/>
      <c r="G97" s="374"/>
      <c r="H97" s="374"/>
      <c r="I97" s="374"/>
      <c r="J97" s="374"/>
    </row>
    <row r="98" spans="5:10" x14ac:dyDescent="0.3">
      <c r="E98" s="374"/>
      <c r="F98" s="374"/>
      <c r="G98" s="374"/>
      <c r="H98" s="374"/>
      <c r="I98" s="374"/>
      <c r="J98" s="374"/>
    </row>
    <row r="99" spans="5:10" x14ac:dyDescent="0.3">
      <c r="E99" s="374"/>
      <c r="F99" s="374"/>
      <c r="G99" s="374"/>
      <c r="H99" s="374"/>
      <c r="I99" s="374"/>
      <c r="J99" s="374"/>
    </row>
    <row r="100" spans="5:10" x14ac:dyDescent="0.3">
      <c r="E100" s="374"/>
      <c r="F100" s="374"/>
      <c r="G100" s="374"/>
      <c r="H100" s="374"/>
      <c r="I100" s="374"/>
      <c r="J100" s="374"/>
    </row>
    <row r="101" spans="5:10" x14ac:dyDescent="0.3">
      <c r="E101" s="374"/>
      <c r="F101" s="374"/>
      <c r="G101" s="374"/>
      <c r="H101" s="374"/>
      <c r="I101" s="374"/>
      <c r="J101" s="374"/>
    </row>
    <row r="102" spans="5:10" x14ac:dyDescent="0.3">
      <c r="E102" s="374"/>
      <c r="F102" s="374"/>
      <c r="G102" s="374"/>
      <c r="H102" s="374"/>
      <c r="I102" s="374"/>
      <c r="J102" s="374"/>
    </row>
    <row r="103" spans="5:10" x14ac:dyDescent="0.3">
      <c r="E103" s="374"/>
      <c r="F103" s="374"/>
      <c r="G103" s="374"/>
      <c r="H103" s="374"/>
      <c r="I103" s="374"/>
      <c r="J103" s="374"/>
    </row>
    <row r="104" spans="5:10" x14ac:dyDescent="0.3">
      <c r="E104" s="374"/>
      <c r="F104" s="374"/>
      <c r="G104" s="374"/>
      <c r="H104" s="374"/>
      <c r="I104" s="374"/>
      <c r="J104" s="374"/>
    </row>
    <row r="105" spans="5:10" x14ac:dyDescent="0.3">
      <c r="E105" s="374"/>
      <c r="F105" s="374"/>
      <c r="G105" s="374"/>
      <c r="H105" s="374"/>
      <c r="I105" s="374"/>
      <c r="J105" s="374"/>
    </row>
    <row r="106" spans="5:10" x14ac:dyDescent="0.3">
      <c r="E106" s="374"/>
      <c r="F106" s="374"/>
      <c r="G106" s="374"/>
      <c r="H106" s="374"/>
      <c r="I106" s="374"/>
      <c r="J106" s="374"/>
    </row>
    <row r="107" spans="5:10" x14ac:dyDescent="0.3">
      <c r="E107" s="374"/>
      <c r="F107" s="374"/>
      <c r="G107" s="374"/>
      <c r="H107" s="374"/>
      <c r="I107" s="374"/>
      <c r="J107" s="374"/>
    </row>
    <row r="108" spans="5:10" x14ac:dyDescent="0.3">
      <c r="E108" s="374"/>
      <c r="F108" s="374"/>
      <c r="G108" s="374"/>
      <c r="H108" s="374"/>
      <c r="I108" s="374"/>
      <c r="J108" s="374"/>
    </row>
    <row r="109" spans="5:10" x14ac:dyDescent="0.3">
      <c r="E109" s="374"/>
      <c r="F109" s="374"/>
      <c r="G109" s="374"/>
      <c r="H109" s="374"/>
      <c r="I109" s="374"/>
      <c r="J109" s="374"/>
    </row>
    <row r="110" spans="5:10" x14ac:dyDescent="0.3">
      <c r="E110" s="374"/>
      <c r="F110" s="374"/>
      <c r="G110" s="374"/>
      <c r="H110" s="374"/>
      <c r="I110" s="374"/>
      <c r="J110" s="374"/>
    </row>
    <row r="111" spans="5:10" x14ac:dyDescent="0.3">
      <c r="E111" s="374"/>
      <c r="F111" s="374"/>
      <c r="G111" s="374"/>
      <c r="H111" s="374"/>
      <c r="I111" s="374"/>
      <c r="J111" s="374"/>
    </row>
    <row r="112" spans="5:10" x14ac:dyDescent="0.3">
      <c r="E112" s="374"/>
      <c r="F112" s="374"/>
      <c r="G112" s="374"/>
      <c r="H112" s="374"/>
      <c r="I112" s="374"/>
      <c r="J112" s="374"/>
    </row>
    <row r="113" spans="5:10" x14ac:dyDescent="0.3">
      <c r="E113" s="374"/>
      <c r="F113" s="374"/>
      <c r="G113" s="374"/>
      <c r="H113" s="374"/>
      <c r="I113" s="374"/>
      <c r="J113" s="374"/>
    </row>
    <row r="114" spans="5:10" x14ac:dyDescent="0.3">
      <c r="E114" s="374"/>
      <c r="F114" s="374"/>
      <c r="G114" s="374"/>
      <c r="H114" s="374"/>
      <c r="I114" s="374"/>
      <c r="J114" s="374"/>
    </row>
    <row r="115" spans="5:10" x14ac:dyDescent="0.3">
      <c r="E115" s="374"/>
      <c r="F115" s="374"/>
      <c r="G115" s="374"/>
      <c r="H115" s="374"/>
      <c r="I115" s="374"/>
      <c r="J115" s="374"/>
    </row>
    <row r="116" spans="5:10" x14ac:dyDescent="0.3">
      <c r="E116" s="374"/>
      <c r="F116" s="374"/>
      <c r="G116" s="374"/>
      <c r="H116" s="374"/>
      <c r="I116" s="374"/>
      <c r="J116" s="374"/>
    </row>
    <row r="117" spans="5:10" x14ac:dyDescent="0.3">
      <c r="E117" s="374"/>
      <c r="F117" s="374"/>
      <c r="G117" s="374"/>
      <c r="H117" s="374"/>
      <c r="I117" s="374"/>
      <c r="J117" s="374"/>
    </row>
    <row r="118" spans="5:10" x14ac:dyDescent="0.3">
      <c r="E118" s="374"/>
      <c r="F118" s="374"/>
      <c r="G118" s="374"/>
      <c r="H118" s="374"/>
      <c r="I118" s="374"/>
      <c r="J118" s="374"/>
    </row>
    <row r="119" spans="5:10" x14ac:dyDescent="0.3">
      <c r="E119" s="374"/>
      <c r="F119" s="374"/>
      <c r="G119" s="374"/>
      <c r="H119" s="374"/>
      <c r="I119" s="374"/>
      <c r="J119" s="374"/>
    </row>
    <row r="120" spans="5:10" x14ac:dyDescent="0.3">
      <c r="E120" s="374"/>
      <c r="F120" s="374"/>
      <c r="G120" s="374"/>
      <c r="H120" s="374"/>
      <c r="I120" s="374"/>
      <c r="J120" s="374"/>
    </row>
  </sheetData>
  <mergeCells count="259">
    <mergeCell ref="A7:D20"/>
    <mergeCell ref="J1:J4"/>
    <mergeCell ref="N1:N4"/>
    <mergeCell ref="H1:I1"/>
    <mergeCell ref="H2:I2"/>
    <mergeCell ref="H3:I3"/>
    <mergeCell ref="H4:I4"/>
    <mergeCell ref="E10:F10"/>
    <mergeCell ref="G10:J10"/>
    <mergeCell ref="E11:F11"/>
    <mergeCell ref="G11:J11"/>
    <mergeCell ref="E13:F13"/>
    <mergeCell ref="G13:J13"/>
    <mergeCell ref="E8:F8"/>
    <mergeCell ref="E9:F9"/>
    <mergeCell ref="G8:J8"/>
    <mergeCell ref="G9:J9"/>
    <mergeCell ref="E17:F17"/>
    <mergeCell ref="G17:J17"/>
    <mergeCell ref="E18:F18"/>
    <mergeCell ref="G18:J18"/>
    <mergeCell ref="E19:F19"/>
    <mergeCell ref="G19:J19"/>
    <mergeCell ref="E14:F14"/>
    <mergeCell ref="G14:J14"/>
    <mergeCell ref="E15:F15"/>
    <mergeCell ref="G15:J15"/>
    <mergeCell ref="E16:F16"/>
    <mergeCell ref="G16:J16"/>
    <mergeCell ref="E25:F25"/>
    <mergeCell ref="G25:J25"/>
    <mergeCell ref="E26:F26"/>
    <mergeCell ref="G26:J26"/>
    <mergeCell ref="E21:F21"/>
    <mergeCell ref="E22:F22"/>
    <mergeCell ref="E27:F27"/>
    <mergeCell ref="G27:J27"/>
    <mergeCell ref="E20:F20"/>
    <mergeCell ref="G20:J20"/>
    <mergeCell ref="E23:F23"/>
    <mergeCell ref="G23:J23"/>
    <mergeCell ref="E24:F24"/>
    <mergeCell ref="G24:J24"/>
    <mergeCell ref="E31:F31"/>
    <mergeCell ref="G31:J31"/>
    <mergeCell ref="E32:F32"/>
    <mergeCell ref="G32:J32"/>
    <mergeCell ref="E33:F33"/>
    <mergeCell ref="G33:J33"/>
    <mergeCell ref="E28:F28"/>
    <mergeCell ref="G28:J28"/>
    <mergeCell ref="E29:F29"/>
    <mergeCell ref="G29:J29"/>
    <mergeCell ref="E37:F37"/>
    <mergeCell ref="G37:J37"/>
    <mergeCell ref="E44:F44"/>
    <mergeCell ref="G44:J44"/>
    <mergeCell ref="E45:F45"/>
    <mergeCell ref="G45:J45"/>
    <mergeCell ref="E46:F46"/>
    <mergeCell ref="G46:J46"/>
    <mergeCell ref="E38:F38"/>
    <mergeCell ref="G38:J38"/>
    <mergeCell ref="E35:F35"/>
    <mergeCell ref="G35:J35"/>
    <mergeCell ref="E36:F36"/>
    <mergeCell ref="G36:J36"/>
    <mergeCell ref="E42:F42"/>
    <mergeCell ref="G42:J42"/>
    <mergeCell ref="E43:F43"/>
    <mergeCell ref="G43:J43"/>
    <mergeCell ref="E39:F39"/>
    <mergeCell ref="G39:J39"/>
    <mergeCell ref="E40:F40"/>
    <mergeCell ref="G40:J40"/>
    <mergeCell ref="E41:F41"/>
    <mergeCell ref="G41:J41"/>
    <mergeCell ref="E50:F50"/>
    <mergeCell ref="G50:J50"/>
    <mergeCell ref="E51:F51"/>
    <mergeCell ref="G51:J51"/>
    <mergeCell ref="E52:F52"/>
    <mergeCell ref="G52:J52"/>
    <mergeCell ref="E47:F47"/>
    <mergeCell ref="G47:J47"/>
    <mergeCell ref="E48:F48"/>
    <mergeCell ref="G48:J48"/>
    <mergeCell ref="E49:F49"/>
    <mergeCell ref="G49:J49"/>
    <mergeCell ref="E56:F56"/>
    <mergeCell ref="G56:J56"/>
    <mergeCell ref="E57:F57"/>
    <mergeCell ref="G57:J57"/>
    <mergeCell ref="E58:F58"/>
    <mergeCell ref="G58:J58"/>
    <mergeCell ref="E53:F53"/>
    <mergeCell ref="G53:J53"/>
    <mergeCell ref="E54:F54"/>
    <mergeCell ref="G54:J54"/>
    <mergeCell ref="E55:F55"/>
    <mergeCell ref="G55:J55"/>
    <mergeCell ref="E62:F62"/>
    <mergeCell ref="G62:J62"/>
    <mergeCell ref="E63:F63"/>
    <mergeCell ref="G63:J63"/>
    <mergeCell ref="E64:F64"/>
    <mergeCell ref="G64:J64"/>
    <mergeCell ref="E59:F59"/>
    <mergeCell ref="G59:J59"/>
    <mergeCell ref="E60:F60"/>
    <mergeCell ref="G60:J60"/>
    <mergeCell ref="E61:F61"/>
    <mergeCell ref="G61:J61"/>
    <mergeCell ref="E68:F68"/>
    <mergeCell ref="G68:J68"/>
    <mergeCell ref="E69:F69"/>
    <mergeCell ref="G69:J69"/>
    <mergeCell ref="E70:F70"/>
    <mergeCell ref="G70:J70"/>
    <mergeCell ref="E65:F65"/>
    <mergeCell ref="G65:J65"/>
    <mergeCell ref="E66:F66"/>
    <mergeCell ref="G66:J66"/>
    <mergeCell ref="E67:F67"/>
    <mergeCell ref="G67:J67"/>
    <mergeCell ref="E74:F74"/>
    <mergeCell ref="G74:J74"/>
    <mergeCell ref="E75:F75"/>
    <mergeCell ref="G75:J75"/>
    <mergeCell ref="E76:F76"/>
    <mergeCell ref="G76:J76"/>
    <mergeCell ref="E71:F71"/>
    <mergeCell ref="G71:J71"/>
    <mergeCell ref="E72:F72"/>
    <mergeCell ref="G72:J72"/>
    <mergeCell ref="E73:F73"/>
    <mergeCell ref="G73:J73"/>
    <mergeCell ref="E80:F80"/>
    <mergeCell ref="G80:J80"/>
    <mergeCell ref="E81:F81"/>
    <mergeCell ref="G81:J81"/>
    <mergeCell ref="E82:F82"/>
    <mergeCell ref="G82:J82"/>
    <mergeCell ref="E77:F77"/>
    <mergeCell ref="G77:J77"/>
    <mergeCell ref="E78:F78"/>
    <mergeCell ref="G78:J78"/>
    <mergeCell ref="E79:F79"/>
    <mergeCell ref="G79:J79"/>
    <mergeCell ref="E86:F86"/>
    <mergeCell ref="G86:J86"/>
    <mergeCell ref="E87:F87"/>
    <mergeCell ref="G87:J87"/>
    <mergeCell ref="E88:F88"/>
    <mergeCell ref="G88:J88"/>
    <mergeCell ref="E83:F83"/>
    <mergeCell ref="G83:J83"/>
    <mergeCell ref="E84:F84"/>
    <mergeCell ref="G84:J84"/>
    <mergeCell ref="E85:F85"/>
    <mergeCell ref="G85:J85"/>
    <mergeCell ref="E92:F92"/>
    <mergeCell ref="G92:J92"/>
    <mergeCell ref="E93:F93"/>
    <mergeCell ref="G93:J93"/>
    <mergeCell ref="E94:F94"/>
    <mergeCell ref="G94:J94"/>
    <mergeCell ref="E89:F89"/>
    <mergeCell ref="G89:J89"/>
    <mergeCell ref="E90:F90"/>
    <mergeCell ref="G90:J90"/>
    <mergeCell ref="E91:F91"/>
    <mergeCell ref="G91:J91"/>
    <mergeCell ref="G103:J103"/>
    <mergeCell ref="E98:F98"/>
    <mergeCell ref="G98:J98"/>
    <mergeCell ref="E99:F99"/>
    <mergeCell ref="G99:J99"/>
    <mergeCell ref="E100:F100"/>
    <mergeCell ref="G100:J100"/>
    <mergeCell ref="E95:F95"/>
    <mergeCell ref="G95:J95"/>
    <mergeCell ref="E96:F96"/>
    <mergeCell ref="G96:J96"/>
    <mergeCell ref="E97:F97"/>
    <mergeCell ref="G97:J97"/>
    <mergeCell ref="E103:F103"/>
    <mergeCell ref="E120:F120"/>
    <mergeCell ref="G120:J120"/>
    <mergeCell ref="E7:J7"/>
    <mergeCell ref="C1:C4"/>
    <mergeCell ref="D1:G2"/>
    <mergeCell ref="D3:G4"/>
    <mergeCell ref="E116:F116"/>
    <mergeCell ref="G116:J116"/>
    <mergeCell ref="E117:F117"/>
    <mergeCell ref="G117:J117"/>
    <mergeCell ref="E118:F118"/>
    <mergeCell ref="G118:J118"/>
    <mergeCell ref="E113:F113"/>
    <mergeCell ref="G113:J113"/>
    <mergeCell ref="E114:F114"/>
    <mergeCell ref="G114:J114"/>
    <mergeCell ref="E115:F115"/>
    <mergeCell ref="G115:J115"/>
    <mergeCell ref="E110:F110"/>
    <mergeCell ref="G110:J110"/>
    <mergeCell ref="E111:F111"/>
    <mergeCell ref="G111:J111"/>
    <mergeCell ref="E112:F112"/>
    <mergeCell ref="C35:D35"/>
    <mergeCell ref="C36:D36"/>
    <mergeCell ref="C26:D26"/>
    <mergeCell ref="C27:D27"/>
    <mergeCell ref="C28:D28"/>
    <mergeCell ref="C29:D29"/>
    <mergeCell ref="E119:F119"/>
    <mergeCell ref="G119:J119"/>
    <mergeCell ref="E107:F107"/>
    <mergeCell ref="G107:J107"/>
    <mergeCell ref="E108:F108"/>
    <mergeCell ref="G108:J108"/>
    <mergeCell ref="E109:F109"/>
    <mergeCell ref="G109:J109"/>
    <mergeCell ref="E104:F104"/>
    <mergeCell ref="G104:J104"/>
    <mergeCell ref="E105:F105"/>
    <mergeCell ref="G105:J105"/>
    <mergeCell ref="E106:F106"/>
    <mergeCell ref="G106:J106"/>
    <mergeCell ref="E101:F101"/>
    <mergeCell ref="G101:J101"/>
    <mergeCell ref="E102:F102"/>
    <mergeCell ref="G102:J102"/>
    <mergeCell ref="G112:J112"/>
    <mergeCell ref="E12:F12"/>
    <mergeCell ref="C6:J6"/>
    <mergeCell ref="A6:B6"/>
    <mergeCell ref="G30:J30"/>
    <mergeCell ref="E30:F30"/>
    <mergeCell ref="A23:A42"/>
    <mergeCell ref="E34:F34"/>
    <mergeCell ref="G34:J34"/>
    <mergeCell ref="B34:B42"/>
    <mergeCell ref="C34:D34"/>
    <mergeCell ref="C23:D23"/>
    <mergeCell ref="C41:D41"/>
    <mergeCell ref="C42:D42"/>
    <mergeCell ref="B23:B33"/>
    <mergeCell ref="C24:D24"/>
    <mergeCell ref="C25:D25"/>
    <mergeCell ref="C37:D37"/>
    <mergeCell ref="C38:D38"/>
    <mergeCell ref="C39:D39"/>
    <mergeCell ref="C40:D40"/>
    <mergeCell ref="C30:D30"/>
    <mergeCell ref="C31:D31"/>
    <mergeCell ref="C32:D32"/>
    <mergeCell ref="C33:D3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J32"/>
  <sheetViews>
    <sheetView topLeftCell="A9" zoomScaleNormal="100" workbookViewId="0">
      <pane ySplit="1" topLeftCell="A15" activePane="bottomLeft" state="frozen"/>
      <selection activeCell="A9" sqref="A9"/>
      <selection pane="bottomLeft" activeCell="C17" sqref="C17:C18"/>
    </sheetView>
  </sheetViews>
  <sheetFormatPr baseColWidth="10" defaultColWidth="11.44140625" defaultRowHeight="15" x14ac:dyDescent="0.25"/>
  <cols>
    <col min="1" max="1" width="31" style="192" customWidth="1"/>
    <col min="2" max="2" width="39.5546875" style="192" customWidth="1"/>
    <col min="3" max="3" width="29" style="192" customWidth="1"/>
    <col min="4" max="4" width="38" style="192" customWidth="1"/>
    <col min="5" max="5" width="50.5546875" style="192" customWidth="1"/>
    <col min="6" max="9" width="10.44140625" style="192" customWidth="1"/>
    <col min="10" max="10" width="16.6640625" style="192" customWidth="1"/>
    <col min="11" max="16384" width="11.44140625" style="192"/>
  </cols>
  <sheetData>
    <row r="1" spans="1:10" ht="28.5" customHeight="1" x14ac:dyDescent="0.25">
      <c r="A1" s="314"/>
      <c r="B1" s="425" t="s">
        <v>364</v>
      </c>
      <c r="C1" s="425"/>
      <c r="D1" s="425"/>
      <c r="E1" s="425"/>
      <c r="F1" s="423" t="s">
        <v>1</v>
      </c>
      <c r="G1" s="423"/>
      <c r="H1" s="423"/>
      <c r="I1" s="423"/>
      <c r="J1" s="419"/>
    </row>
    <row r="2" spans="1:10" x14ac:dyDescent="0.25">
      <c r="A2" s="315"/>
      <c r="B2" s="307" t="s">
        <v>123</v>
      </c>
      <c r="C2" s="307"/>
      <c r="D2" s="307"/>
      <c r="E2" s="307"/>
      <c r="F2" s="424" t="s">
        <v>46</v>
      </c>
      <c r="G2" s="424"/>
      <c r="H2" s="424"/>
      <c r="I2" s="424"/>
      <c r="J2" s="420"/>
    </row>
    <row r="3" spans="1:10" ht="15" customHeight="1" x14ac:dyDescent="0.25">
      <c r="A3" s="315"/>
      <c r="B3" s="307"/>
      <c r="C3" s="307"/>
      <c r="D3" s="307"/>
      <c r="E3" s="307"/>
      <c r="F3" s="424" t="s">
        <v>4</v>
      </c>
      <c r="G3" s="424"/>
      <c r="H3" s="424"/>
      <c r="I3" s="424"/>
      <c r="J3" s="420"/>
    </row>
    <row r="4" spans="1:10" ht="15.6" thickBot="1" x14ac:dyDescent="0.3">
      <c r="A4" s="316"/>
      <c r="B4" s="307"/>
      <c r="C4" s="307"/>
      <c r="D4" s="307"/>
      <c r="E4" s="307"/>
      <c r="F4" s="424" t="s">
        <v>5</v>
      </c>
      <c r="G4" s="424"/>
      <c r="H4" s="424"/>
      <c r="I4" s="424"/>
      <c r="J4" s="421"/>
    </row>
    <row r="5" spans="1:10" ht="15.75" thickBot="1" x14ac:dyDescent="0.25">
      <c r="A5" s="193"/>
      <c r="J5" s="194"/>
    </row>
    <row r="6" spans="1:10" ht="15.75" x14ac:dyDescent="0.2">
      <c r="A6" s="328" t="s">
        <v>48</v>
      </c>
      <c r="B6" s="329"/>
      <c r="C6" s="329"/>
      <c r="D6" s="329"/>
      <c r="E6" s="422"/>
      <c r="F6" s="422"/>
      <c r="G6" s="422"/>
      <c r="H6" s="422"/>
      <c r="I6" s="422"/>
      <c r="J6" s="330"/>
    </row>
    <row r="7" spans="1:10" ht="25.5" customHeight="1" x14ac:dyDescent="0.25">
      <c r="A7" s="22" t="s">
        <v>7</v>
      </c>
      <c r="B7" s="426" t="s">
        <v>8</v>
      </c>
      <c r="C7" s="427"/>
      <c r="D7" s="427"/>
      <c r="E7" s="427"/>
      <c r="F7" s="427"/>
      <c r="G7" s="427"/>
      <c r="H7" s="427"/>
      <c r="I7" s="427"/>
      <c r="J7" s="428"/>
    </row>
    <row r="8" spans="1:10" ht="69" customHeight="1" x14ac:dyDescent="0.25">
      <c r="A8" s="21" t="s">
        <v>9</v>
      </c>
      <c r="B8" s="429" t="s">
        <v>10</v>
      </c>
      <c r="C8" s="430"/>
      <c r="D8" s="430"/>
      <c r="E8" s="430"/>
      <c r="F8" s="430"/>
      <c r="G8" s="430"/>
      <c r="H8" s="430"/>
      <c r="I8" s="430"/>
      <c r="J8" s="431"/>
    </row>
    <row r="9" spans="1:10" ht="39.75" customHeight="1" thickBot="1" x14ac:dyDescent="0.3">
      <c r="A9" s="65" t="s">
        <v>51</v>
      </c>
      <c r="B9" s="52" t="s">
        <v>52</v>
      </c>
      <c r="C9" s="29" t="s">
        <v>53</v>
      </c>
      <c r="D9" s="30" t="s">
        <v>54</v>
      </c>
      <c r="E9" s="69" t="s">
        <v>124</v>
      </c>
      <c r="F9" s="52" t="s">
        <v>125</v>
      </c>
      <c r="G9" s="52" t="s">
        <v>126</v>
      </c>
      <c r="H9" s="52" t="s">
        <v>127</v>
      </c>
      <c r="I9" s="52" t="s">
        <v>128</v>
      </c>
      <c r="J9" s="204" t="s">
        <v>129</v>
      </c>
    </row>
    <row r="10" spans="1:10" ht="30" customHeight="1" x14ac:dyDescent="0.25">
      <c r="A10" s="443" t="s">
        <v>352</v>
      </c>
      <c r="B10" s="227" t="s">
        <v>332</v>
      </c>
      <c r="C10" s="449" t="s">
        <v>368</v>
      </c>
      <c r="D10" s="432" t="s">
        <v>370</v>
      </c>
      <c r="E10" s="404" t="s">
        <v>391</v>
      </c>
      <c r="F10" s="404" t="s">
        <v>200</v>
      </c>
      <c r="G10" s="404" t="s">
        <v>200</v>
      </c>
      <c r="H10" s="404" t="s">
        <v>200</v>
      </c>
      <c r="I10" s="404" t="s">
        <v>200</v>
      </c>
      <c r="J10" s="411" t="str">
        <f>IF(F10="NA","GESTION",IF(G10="NA","GESTION",IF(H10="NA","GESTION",IF(I10="NA","GESTION",IF(F10&lt;&gt;"X"," ",IF(G10&lt;&gt;"X"," ",IF(H10&lt;&gt;"X"," ",IF(I10&lt;&gt;"X"," ","CORRUPCION"))))))))</f>
        <v>GESTION</v>
      </c>
    </row>
    <row r="11" spans="1:10" ht="30" x14ac:dyDescent="0.25">
      <c r="A11" s="438"/>
      <c r="B11" s="228" t="s">
        <v>15</v>
      </c>
      <c r="C11" s="440"/>
      <c r="D11" s="433"/>
      <c r="E11" s="407"/>
      <c r="F11" s="407"/>
      <c r="G11" s="407"/>
      <c r="H11" s="407"/>
      <c r="I11" s="407"/>
      <c r="J11" s="412"/>
    </row>
    <row r="12" spans="1:10" ht="45" x14ac:dyDescent="0.25">
      <c r="A12" s="438"/>
      <c r="B12" s="228" t="s">
        <v>360</v>
      </c>
      <c r="C12" s="440"/>
      <c r="D12" s="165" t="s">
        <v>371</v>
      </c>
      <c r="E12" s="407"/>
      <c r="F12" s="407"/>
      <c r="G12" s="407"/>
      <c r="H12" s="407"/>
      <c r="I12" s="407"/>
      <c r="J12" s="412"/>
    </row>
    <row r="13" spans="1:10" x14ac:dyDescent="0.25">
      <c r="A13" s="438"/>
      <c r="B13" s="228"/>
      <c r="C13" s="440"/>
      <c r="D13" s="165" t="s">
        <v>372</v>
      </c>
      <c r="E13" s="407"/>
      <c r="F13" s="407"/>
      <c r="G13" s="407"/>
      <c r="H13" s="407"/>
      <c r="I13" s="407"/>
      <c r="J13" s="412"/>
    </row>
    <row r="14" spans="1:10" ht="60" x14ac:dyDescent="0.25">
      <c r="A14" s="438" t="s">
        <v>357</v>
      </c>
      <c r="B14" s="228" t="s">
        <v>369</v>
      </c>
      <c r="C14" s="440"/>
      <c r="D14" s="219" t="s">
        <v>374</v>
      </c>
      <c r="E14" s="407"/>
      <c r="F14" s="407"/>
      <c r="G14" s="407"/>
      <c r="H14" s="407"/>
      <c r="I14" s="407"/>
      <c r="J14" s="412"/>
    </row>
    <row r="15" spans="1:10" ht="51" customHeight="1" thickBot="1" x14ac:dyDescent="0.3">
      <c r="A15" s="439"/>
      <c r="B15" s="229" t="s">
        <v>385</v>
      </c>
      <c r="C15" s="450"/>
      <c r="D15" s="220" t="s">
        <v>373</v>
      </c>
      <c r="E15" s="406"/>
      <c r="F15" s="406"/>
      <c r="G15" s="406"/>
      <c r="H15" s="406"/>
      <c r="I15" s="406"/>
      <c r="J15" s="413"/>
    </row>
    <row r="16" spans="1:10" ht="60" x14ac:dyDescent="0.25">
      <c r="A16" s="451" t="s">
        <v>354</v>
      </c>
      <c r="B16" s="227" t="s">
        <v>346</v>
      </c>
      <c r="C16" s="206" t="s">
        <v>314</v>
      </c>
      <c r="D16" s="206" t="s">
        <v>313</v>
      </c>
      <c r="E16" s="441" t="s">
        <v>367</v>
      </c>
      <c r="F16" s="404" t="s">
        <v>200</v>
      </c>
      <c r="G16" s="404" t="s">
        <v>200</v>
      </c>
      <c r="H16" s="404" t="s">
        <v>200</v>
      </c>
      <c r="I16" s="404" t="s">
        <v>200</v>
      </c>
      <c r="J16" s="411" t="str">
        <f t="shared" ref="J16" si="0">IF(F16="NA","GESTION",IF(G16="NA","GESTION",IF(H16="NA","GESTION",IF(I16="NA","GESTION",IF(F16&lt;&gt;"X"," ",IF(G16&lt;&gt;"X"," ",IF(H16&lt;&gt;"X"," ",IF(I16&lt;&gt;"X"," ","CORRUPCION"))))))))</f>
        <v>GESTION</v>
      </c>
    </row>
    <row r="17" spans="1:10" ht="45" x14ac:dyDescent="0.25">
      <c r="A17" s="452"/>
      <c r="B17" s="230" t="s">
        <v>336</v>
      </c>
      <c r="C17" s="440" t="s">
        <v>381</v>
      </c>
      <c r="D17" s="461" t="s">
        <v>319</v>
      </c>
      <c r="E17" s="442"/>
      <c r="F17" s="407"/>
      <c r="G17" s="407"/>
      <c r="H17" s="407"/>
      <c r="I17" s="407"/>
      <c r="J17" s="412"/>
    </row>
    <row r="18" spans="1:10" ht="30.6" thickBot="1" x14ac:dyDescent="0.3">
      <c r="A18" s="452"/>
      <c r="B18" s="230" t="s">
        <v>344</v>
      </c>
      <c r="C18" s="440"/>
      <c r="D18" s="462"/>
      <c r="E18" s="442"/>
      <c r="F18" s="407"/>
      <c r="G18" s="407"/>
      <c r="H18" s="407"/>
      <c r="I18" s="407"/>
      <c r="J18" s="412"/>
    </row>
    <row r="19" spans="1:10" ht="45" customHeight="1" x14ac:dyDescent="0.25">
      <c r="A19" s="443" t="s">
        <v>356</v>
      </c>
      <c r="B19" s="231" t="s">
        <v>338</v>
      </c>
      <c r="C19" s="453" t="s">
        <v>378</v>
      </c>
      <c r="D19" s="208" t="s">
        <v>379</v>
      </c>
      <c r="E19" s="456" t="s">
        <v>366</v>
      </c>
      <c r="F19" s="414" t="s">
        <v>200</v>
      </c>
      <c r="G19" s="417" t="s">
        <v>200</v>
      </c>
      <c r="H19" s="417" t="s">
        <v>200</v>
      </c>
      <c r="I19" s="417" t="s">
        <v>200</v>
      </c>
      <c r="J19" s="435" t="str">
        <f>IF(F19="NA","GESTION",IF(G19="NA","GESTION",IF(H19="NA","GESTION",IF(I19="NA","GESTION",IF(F19&lt;&gt;"X"," ",IF(G19&lt;&gt;"X"," ",IF(H19&lt;&gt;"X"," ",IF(I19&lt;&gt;"X"," ","CORRUPCION"))))))))</f>
        <v>GESTION</v>
      </c>
    </row>
    <row r="20" spans="1:10" ht="45.75" customHeight="1" x14ac:dyDescent="0.25">
      <c r="A20" s="438"/>
      <c r="B20" s="232" t="s">
        <v>29</v>
      </c>
      <c r="C20" s="454"/>
      <c r="D20" s="200" t="s">
        <v>380</v>
      </c>
      <c r="E20" s="457"/>
      <c r="F20" s="415"/>
      <c r="G20" s="407"/>
      <c r="H20" s="407"/>
      <c r="I20" s="407"/>
      <c r="J20" s="412"/>
    </row>
    <row r="21" spans="1:10" ht="45.6" thickBot="1" x14ac:dyDescent="0.3">
      <c r="A21" s="460"/>
      <c r="B21" s="233" t="s">
        <v>387</v>
      </c>
      <c r="C21" s="455"/>
      <c r="D21" s="195" t="s">
        <v>319</v>
      </c>
      <c r="E21" s="458"/>
      <c r="F21" s="416"/>
      <c r="G21" s="418"/>
      <c r="H21" s="418"/>
      <c r="I21" s="418"/>
      <c r="J21" s="436"/>
    </row>
    <row r="22" spans="1:10" ht="30" x14ac:dyDescent="0.25">
      <c r="A22" s="451" t="s">
        <v>355</v>
      </c>
      <c r="B22" s="234" t="s">
        <v>335</v>
      </c>
      <c r="C22" s="446" t="s">
        <v>388</v>
      </c>
      <c r="D22" s="209" t="s">
        <v>375</v>
      </c>
      <c r="E22" s="408" t="s">
        <v>365</v>
      </c>
      <c r="F22" s="404" t="s">
        <v>200</v>
      </c>
      <c r="G22" s="404" t="s">
        <v>200</v>
      </c>
      <c r="H22" s="404" t="s">
        <v>200</v>
      </c>
      <c r="I22" s="404" t="s">
        <v>200</v>
      </c>
      <c r="J22" s="411" t="str">
        <f>IF(F22="NA","GESTION",IF(G22="NA","GESTION",IF(H22="NA","GESTION",IF(I22="NA","GESTION",IF(F22&lt;&gt;"X"," ",IF(G22&lt;&gt;"X"," ",IF(H22&lt;&gt;"X"," ",IF(I22&lt;&gt;"X"," ","CORRUPCION"))))))))</f>
        <v>GESTION</v>
      </c>
    </row>
    <row r="23" spans="1:10" ht="15" customHeight="1" x14ac:dyDescent="0.25">
      <c r="A23" s="452"/>
      <c r="B23" s="445" t="s">
        <v>377</v>
      </c>
      <c r="C23" s="447"/>
      <c r="D23" s="200" t="s">
        <v>376</v>
      </c>
      <c r="E23" s="409"/>
      <c r="F23" s="407"/>
      <c r="G23" s="407"/>
      <c r="H23" s="407"/>
      <c r="I23" s="407"/>
      <c r="J23" s="412"/>
    </row>
    <row r="24" spans="1:10" ht="15" customHeight="1" thickBot="1" x14ac:dyDescent="0.3">
      <c r="A24" s="459"/>
      <c r="B24" s="403"/>
      <c r="C24" s="448"/>
      <c r="D24" s="210" t="s">
        <v>373</v>
      </c>
      <c r="E24" s="410"/>
      <c r="F24" s="406"/>
      <c r="G24" s="406"/>
      <c r="H24" s="406"/>
      <c r="I24" s="406"/>
      <c r="J24" s="413"/>
    </row>
    <row r="25" spans="1:10" ht="75.599999999999994" thickBot="1" x14ac:dyDescent="0.3">
      <c r="A25" s="211" t="s">
        <v>359</v>
      </c>
      <c r="B25" s="235"/>
      <c r="C25" s="212"/>
      <c r="D25" s="212"/>
      <c r="E25" s="213" t="s">
        <v>361</v>
      </c>
      <c r="F25" s="213" t="s">
        <v>200</v>
      </c>
      <c r="G25" s="213" t="s">
        <v>200</v>
      </c>
      <c r="H25" s="213" t="s">
        <v>200</v>
      </c>
      <c r="I25" s="213" t="s">
        <v>200</v>
      </c>
      <c r="J25" s="214" t="str">
        <f>IF(F25="NA","GESTION",IF(G25="NA","GESTION",IF(H25="NA","GESTION",IF(I25="NA","GESTION",IF(F25&lt;&gt;"X"," ",IF(G25&lt;&gt;"X"," ",IF(H25&lt;&gt;"X"," ",IF(I25&lt;&gt;"X"," ","CORRUPCION"))))))))</f>
        <v>GESTION</v>
      </c>
    </row>
    <row r="26" spans="1:10" ht="69.75" customHeight="1" x14ac:dyDescent="0.25">
      <c r="A26" s="443" t="s">
        <v>358</v>
      </c>
      <c r="B26" s="434" t="s">
        <v>23</v>
      </c>
      <c r="C26" s="206"/>
      <c r="D26" s="206" t="s">
        <v>389</v>
      </c>
      <c r="E26" s="404" t="s">
        <v>362</v>
      </c>
      <c r="F26" s="404" t="s">
        <v>199</v>
      </c>
      <c r="G26" s="404" t="s">
        <v>199</v>
      </c>
      <c r="H26" s="404" t="s">
        <v>199</v>
      </c>
      <c r="I26" s="404" t="s">
        <v>199</v>
      </c>
      <c r="J26" s="411" t="str">
        <f>IF(F26="NA","GESTION",IF(G26="NA","GESTION",IF(H26="NA","GESTION",IF(I26="NA","GESTION",IF(F26&lt;&gt;"X"," ",IF(G26&lt;&gt;"X"," ",IF(H26&lt;&gt;"X"," ",IF(I26&lt;&gt;"X"," ","CORRUPCION"))))))))</f>
        <v>CORRUPCION</v>
      </c>
    </row>
    <row r="27" spans="1:10" ht="69.75" customHeight="1" x14ac:dyDescent="0.25">
      <c r="A27" s="444"/>
      <c r="B27" s="402"/>
      <c r="C27" s="205"/>
      <c r="D27" s="205" t="s">
        <v>390</v>
      </c>
      <c r="E27" s="405"/>
      <c r="F27" s="405"/>
      <c r="G27" s="405"/>
      <c r="H27" s="405"/>
      <c r="I27" s="405"/>
      <c r="J27" s="437"/>
    </row>
    <row r="28" spans="1:10" ht="69.75" customHeight="1" x14ac:dyDescent="0.25">
      <c r="A28" s="444"/>
      <c r="B28" s="402" t="s">
        <v>26</v>
      </c>
      <c r="C28" s="205"/>
      <c r="D28" s="205" t="s">
        <v>375</v>
      </c>
      <c r="E28" s="405"/>
      <c r="F28" s="405"/>
      <c r="G28" s="405"/>
      <c r="H28" s="405"/>
      <c r="I28" s="405"/>
      <c r="J28" s="437"/>
    </row>
    <row r="29" spans="1:10" ht="64.5" customHeight="1" thickBot="1" x14ac:dyDescent="0.3">
      <c r="A29" s="439"/>
      <c r="B29" s="403"/>
      <c r="C29" s="207"/>
      <c r="D29" s="215" t="s">
        <v>315</v>
      </c>
      <c r="E29" s="406"/>
      <c r="F29" s="406"/>
      <c r="G29" s="406"/>
      <c r="H29" s="406"/>
      <c r="I29" s="406"/>
      <c r="J29" s="413"/>
    </row>
    <row r="30" spans="1:10" ht="67.5" customHeight="1" thickBot="1" x14ac:dyDescent="0.3">
      <c r="A30" s="216" t="s">
        <v>353</v>
      </c>
      <c r="B30" s="236" t="s">
        <v>384</v>
      </c>
      <c r="C30" s="217" t="s">
        <v>382</v>
      </c>
      <c r="D30" s="217" t="s">
        <v>383</v>
      </c>
      <c r="E30" s="218" t="s">
        <v>363</v>
      </c>
      <c r="F30" s="213" t="s">
        <v>199</v>
      </c>
      <c r="G30" s="213" t="s">
        <v>199</v>
      </c>
      <c r="H30" s="213" t="s">
        <v>199</v>
      </c>
      <c r="I30" s="213" t="s">
        <v>199</v>
      </c>
      <c r="J30" s="214" t="str">
        <f>IF(F30="NA","GESTION",IF(G30="NA","GESTION",IF(H30="NA","GESTION",IF(I30="NA","GESTION",IF(F30&lt;&gt;"X"," ",IF(G30&lt;&gt;"X"," ",IF(H30&lt;&gt;"X"," ",IF(I30&lt;&gt;"X"," ","CORRUPCION"))))))))</f>
        <v>CORRUPCION</v>
      </c>
    </row>
    <row r="31" spans="1:10" ht="15" customHeight="1" x14ac:dyDescent="0.25">
      <c r="B31" s="202"/>
      <c r="F31" s="201"/>
      <c r="G31" s="201"/>
      <c r="H31" s="201"/>
      <c r="I31" s="201"/>
      <c r="J31" s="202"/>
    </row>
    <row r="32" spans="1:10" x14ac:dyDescent="0.25">
      <c r="F32" s="203"/>
      <c r="G32" s="203"/>
      <c r="H32" s="203"/>
      <c r="I32" s="203"/>
      <c r="J32" s="203"/>
    </row>
  </sheetData>
  <mergeCells count="56">
    <mergeCell ref="A14:A15"/>
    <mergeCell ref="C17:C18"/>
    <mergeCell ref="E16:E18"/>
    <mergeCell ref="E10:E15"/>
    <mergeCell ref="A26:A29"/>
    <mergeCell ref="E26:E29"/>
    <mergeCell ref="B23:B24"/>
    <mergeCell ref="C22:C24"/>
    <mergeCell ref="A10:A13"/>
    <mergeCell ref="C10:C15"/>
    <mergeCell ref="A16:A18"/>
    <mergeCell ref="C19:C21"/>
    <mergeCell ref="E19:E21"/>
    <mergeCell ref="A22:A24"/>
    <mergeCell ref="A19:A21"/>
    <mergeCell ref="D17:D18"/>
    <mergeCell ref="B7:J7"/>
    <mergeCell ref="B8:J8"/>
    <mergeCell ref="D10:D11"/>
    <mergeCell ref="F10:F15"/>
    <mergeCell ref="B26:B27"/>
    <mergeCell ref="J19:J21"/>
    <mergeCell ref="G10:G15"/>
    <mergeCell ref="J26:J29"/>
    <mergeCell ref="H22:H24"/>
    <mergeCell ref="I22:I24"/>
    <mergeCell ref="J22:J24"/>
    <mergeCell ref="J16:J18"/>
    <mergeCell ref="I16:I18"/>
    <mergeCell ref="H26:H29"/>
    <mergeCell ref="I26:I29"/>
    <mergeCell ref="H10:H15"/>
    <mergeCell ref="A1:A4"/>
    <mergeCell ref="J1:J4"/>
    <mergeCell ref="A6:J6"/>
    <mergeCell ref="F1:I1"/>
    <mergeCell ref="F2:I2"/>
    <mergeCell ref="F3:I3"/>
    <mergeCell ref="F4:I4"/>
    <mergeCell ref="B1:E1"/>
    <mergeCell ref="B2:E4"/>
    <mergeCell ref="I10:I15"/>
    <mergeCell ref="J10:J15"/>
    <mergeCell ref="H16:H18"/>
    <mergeCell ref="F19:F21"/>
    <mergeCell ref="G19:G21"/>
    <mergeCell ref="H19:H21"/>
    <mergeCell ref="I19:I21"/>
    <mergeCell ref="F16:F18"/>
    <mergeCell ref="G16:G18"/>
    <mergeCell ref="B28:B29"/>
    <mergeCell ref="F26:F29"/>
    <mergeCell ref="G26:G29"/>
    <mergeCell ref="G22:G24"/>
    <mergeCell ref="E22:E24"/>
    <mergeCell ref="F22:F24"/>
  </mergeCells>
  <pageMargins left="0.70866141732283472" right="0.70866141732283472" top="0.74803149606299213" bottom="0.74803149606299213" header="0.31496062992125984" footer="0.31496062992125984"/>
  <pageSetup paperSize="5" scale="60" orientation="landscape" verticalDpi="300" r:id="rId1"/>
  <rowBreaks count="1" manualBreakCount="1">
    <brk id="1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Hoja3!$A$2:$A$4</xm:f>
          </x14:formula1>
          <xm:sqref>F30:I30 F10:I10 F22:I22 F25:I28 F19 F16:I16 G19:I21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29"/>
  <sheetViews>
    <sheetView topLeftCell="A9" workbookViewId="0">
      <pane ySplit="1" topLeftCell="A24" activePane="bottomLeft" state="frozen"/>
      <selection activeCell="A9" sqref="A9"/>
      <selection pane="bottomLeft" activeCell="D10" sqref="D10:D29"/>
    </sheetView>
  </sheetViews>
  <sheetFormatPr baseColWidth="10" defaultColWidth="11.44140625" defaultRowHeight="13.8" x14ac:dyDescent="0.25"/>
  <cols>
    <col min="1" max="1" width="31" style="1" customWidth="1"/>
    <col min="2" max="2" width="47.44140625" style="1" customWidth="1"/>
    <col min="3" max="3" width="27.33203125" style="1" customWidth="1"/>
    <col min="4" max="4" width="38.88671875" style="1" customWidth="1"/>
    <col min="5" max="5" width="26.6640625" style="1" customWidth="1"/>
    <col min="6" max="16384" width="11.44140625" style="1"/>
  </cols>
  <sheetData>
    <row r="1" spans="1:5" ht="28.5" customHeight="1" x14ac:dyDescent="0.25">
      <c r="A1" s="298"/>
      <c r="B1" s="298" t="s">
        <v>0</v>
      </c>
      <c r="C1" s="298"/>
      <c r="D1" s="396" t="s">
        <v>1</v>
      </c>
      <c r="E1" s="396"/>
    </row>
    <row r="2" spans="1:5" x14ac:dyDescent="0.25">
      <c r="A2" s="298"/>
      <c r="B2" s="298" t="s">
        <v>130</v>
      </c>
      <c r="C2" s="298"/>
      <c r="D2" s="396" t="s">
        <v>46</v>
      </c>
      <c r="E2" s="396"/>
    </row>
    <row r="3" spans="1:5" ht="15" customHeight="1" x14ac:dyDescent="0.25">
      <c r="A3" s="298"/>
      <c r="B3" s="298"/>
      <c r="C3" s="298"/>
      <c r="D3" s="396" t="s">
        <v>4</v>
      </c>
      <c r="E3" s="396"/>
    </row>
    <row r="4" spans="1:5" x14ac:dyDescent="0.25">
      <c r="A4" s="298"/>
      <c r="B4" s="298"/>
      <c r="C4" s="298"/>
      <c r="D4" s="396" t="s">
        <v>5</v>
      </c>
      <c r="E4" s="396"/>
    </row>
    <row r="5" spans="1:5" ht="14.25" x14ac:dyDescent="0.2">
      <c r="A5" s="258"/>
      <c r="B5" s="258"/>
      <c r="C5" s="258"/>
      <c r="D5" s="258"/>
      <c r="E5" s="258"/>
    </row>
    <row r="6" spans="1:5" ht="15" x14ac:dyDescent="0.2">
      <c r="A6" s="472" t="s">
        <v>131</v>
      </c>
      <c r="B6" s="472"/>
      <c r="C6" s="472"/>
      <c r="D6" s="472"/>
      <c r="E6" s="472"/>
    </row>
    <row r="7" spans="1:5" ht="25.5" customHeight="1" x14ac:dyDescent="0.2">
      <c r="A7" s="238" t="s">
        <v>7</v>
      </c>
      <c r="B7" s="474"/>
      <c r="C7" s="474"/>
      <c r="D7" s="474"/>
      <c r="E7" s="474"/>
    </row>
    <row r="8" spans="1:5" ht="40.5" customHeight="1" thickBot="1" x14ac:dyDescent="0.25">
      <c r="A8" s="239" t="s">
        <v>9</v>
      </c>
      <c r="B8" s="475"/>
      <c r="C8" s="475"/>
      <c r="D8" s="475"/>
      <c r="E8" s="475"/>
    </row>
    <row r="9" spans="1:5" ht="39.75" customHeight="1" x14ac:dyDescent="0.25">
      <c r="A9" s="198" t="s">
        <v>124</v>
      </c>
      <c r="B9" s="196" t="s">
        <v>132</v>
      </c>
      <c r="C9" s="196" t="s">
        <v>133</v>
      </c>
      <c r="D9" s="196" t="s">
        <v>134</v>
      </c>
      <c r="E9" s="197" t="s">
        <v>135</v>
      </c>
    </row>
    <row r="10" spans="1:5" ht="30" customHeight="1" x14ac:dyDescent="0.25">
      <c r="A10" s="464" t="s">
        <v>401</v>
      </c>
      <c r="B10" s="396" t="s">
        <v>392</v>
      </c>
      <c r="C10" s="362" t="s">
        <v>320</v>
      </c>
      <c r="D10" s="240" t="s">
        <v>332</v>
      </c>
      <c r="E10" s="253" t="s">
        <v>370</v>
      </c>
    </row>
    <row r="11" spans="1:5" ht="27.6" x14ac:dyDescent="0.25">
      <c r="A11" s="464"/>
      <c r="B11" s="396"/>
      <c r="C11" s="362"/>
      <c r="D11" s="240" t="s">
        <v>15</v>
      </c>
      <c r="E11" s="241" t="s">
        <v>372</v>
      </c>
    </row>
    <row r="12" spans="1:5" ht="55.2" x14ac:dyDescent="0.25">
      <c r="A12" s="464"/>
      <c r="B12" s="396"/>
      <c r="C12" s="362"/>
      <c r="D12" s="240" t="s">
        <v>360</v>
      </c>
      <c r="E12" s="241" t="s">
        <v>371</v>
      </c>
    </row>
    <row r="13" spans="1:5" ht="57" customHeight="1" x14ac:dyDescent="0.25">
      <c r="A13" s="464"/>
      <c r="B13" s="396"/>
      <c r="C13" s="362"/>
      <c r="D13" s="240" t="s">
        <v>369</v>
      </c>
      <c r="E13" s="241" t="s">
        <v>374</v>
      </c>
    </row>
    <row r="14" spans="1:5" ht="45" customHeight="1" thickBot="1" x14ac:dyDescent="0.3">
      <c r="A14" s="473"/>
      <c r="B14" s="467"/>
      <c r="C14" s="471"/>
      <c r="D14" s="242" t="s">
        <v>385</v>
      </c>
      <c r="E14" s="243" t="s">
        <v>373</v>
      </c>
    </row>
    <row r="15" spans="1:5" ht="42.75" customHeight="1" x14ac:dyDescent="0.25">
      <c r="A15" s="463" t="s">
        <v>367</v>
      </c>
      <c r="B15" s="466" t="s">
        <v>393</v>
      </c>
      <c r="C15" s="470" t="s">
        <v>320</v>
      </c>
      <c r="D15" s="237" t="s">
        <v>346</v>
      </c>
      <c r="E15" s="244" t="s">
        <v>313</v>
      </c>
    </row>
    <row r="16" spans="1:5" ht="41.4" x14ac:dyDescent="0.25">
      <c r="A16" s="464"/>
      <c r="B16" s="396"/>
      <c r="C16" s="362"/>
      <c r="D16" s="199" t="s">
        <v>336</v>
      </c>
      <c r="E16" s="476" t="s">
        <v>319</v>
      </c>
    </row>
    <row r="17" spans="1:7" ht="28.2" thickBot="1" x14ac:dyDescent="0.3">
      <c r="A17" s="464"/>
      <c r="B17" s="396"/>
      <c r="C17" s="362"/>
      <c r="D17" s="199" t="s">
        <v>344</v>
      </c>
      <c r="E17" s="476"/>
    </row>
    <row r="18" spans="1:7" ht="41.4" x14ac:dyDescent="0.25">
      <c r="A18" s="463" t="s">
        <v>366</v>
      </c>
      <c r="B18" s="466" t="s">
        <v>394</v>
      </c>
      <c r="C18" s="470" t="s">
        <v>320</v>
      </c>
      <c r="D18" s="245" t="s">
        <v>338</v>
      </c>
      <c r="E18" s="244" t="s">
        <v>379</v>
      </c>
    </row>
    <row r="19" spans="1:7" ht="30" customHeight="1" x14ac:dyDescent="0.25">
      <c r="A19" s="464"/>
      <c r="B19" s="396"/>
      <c r="C19" s="362"/>
      <c r="D19" s="246" t="s">
        <v>29</v>
      </c>
      <c r="E19" s="247" t="s">
        <v>380</v>
      </c>
    </row>
    <row r="20" spans="1:7" ht="42" thickBot="1" x14ac:dyDescent="0.3">
      <c r="A20" s="465"/>
      <c r="B20" s="467"/>
      <c r="C20" s="471"/>
      <c r="D20" s="248" t="s">
        <v>387</v>
      </c>
      <c r="E20" s="243" t="s">
        <v>319</v>
      </c>
    </row>
    <row r="21" spans="1:7" ht="27.6" x14ac:dyDescent="0.25">
      <c r="A21" s="477" t="s">
        <v>402</v>
      </c>
      <c r="B21" s="466" t="s">
        <v>395</v>
      </c>
      <c r="C21" s="470" t="s">
        <v>320</v>
      </c>
      <c r="D21" s="245" t="s">
        <v>335</v>
      </c>
      <c r="E21" s="249" t="s">
        <v>375</v>
      </c>
    </row>
    <row r="22" spans="1:7" x14ac:dyDescent="0.25">
      <c r="A22" s="478"/>
      <c r="B22" s="396"/>
      <c r="C22" s="362"/>
      <c r="D22" s="480" t="s">
        <v>377</v>
      </c>
      <c r="E22" s="250" t="s">
        <v>376</v>
      </c>
    </row>
    <row r="23" spans="1:7" ht="29.25" customHeight="1" thickBot="1" x14ac:dyDescent="0.3">
      <c r="A23" s="479"/>
      <c r="B23" s="467"/>
      <c r="C23" s="471"/>
      <c r="D23" s="481"/>
      <c r="E23" s="251" t="s">
        <v>373</v>
      </c>
    </row>
    <row r="24" spans="1:7" ht="51.75" customHeight="1" x14ac:dyDescent="0.25">
      <c r="A24" s="482" t="s">
        <v>403</v>
      </c>
      <c r="B24" s="466" t="s">
        <v>396</v>
      </c>
      <c r="C24" s="468" t="s">
        <v>321</v>
      </c>
      <c r="D24" s="245" t="s">
        <v>23</v>
      </c>
      <c r="E24" s="252" t="s">
        <v>389</v>
      </c>
    </row>
    <row r="25" spans="1:7" ht="51.75" customHeight="1" x14ac:dyDescent="0.25">
      <c r="A25" s="484"/>
      <c r="B25" s="396"/>
      <c r="C25" s="371"/>
      <c r="D25" s="240" t="s">
        <v>405</v>
      </c>
      <c r="E25" s="253" t="s">
        <v>390</v>
      </c>
      <c r="F25" s="254"/>
      <c r="G25" s="181"/>
    </row>
    <row r="26" spans="1:7" ht="51.75" customHeight="1" x14ac:dyDescent="0.25">
      <c r="A26" s="484"/>
      <c r="B26" s="396"/>
      <c r="C26" s="371"/>
      <c r="D26" s="487" t="s">
        <v>398</v>
      </c>
      <c r="E26" s="253" t="s">
        <v>375</v>
      </c>
      <c r="F26" s="254"/>
      <c r="G26" s="181"/>
    </row>
    <row r="27" spans="1:7" ht="48" customHeight="1" thickBot="1" x14ac:dyDescent="0.3">
      <c r="A27" s="483"/>
      <c r="B27" s="467"/>
      <c r="C27" s="469"/>
      <c r="D27" s="486"/>
      <c r="E27" s="255" t="s">
        <v>315</v>
      </c>
      <c r="F27" s="181"/>
      <c r="G27" s="181"/>
    </row>
    <row r="28" spans="1:7" ht="73.5" customHeight="1" x14ac:dyDescent="0.25">
      <c r="A28" s="482" t="s">
        <v>404</v>
      </c>
      <c r="B28" s="466" t="s">
        <v>397</v>
      </c>
      <c r="C28" s="468" t="s">
        <v>321</v>
      </c>
      <c r="D28" s="485" t="s">
        <v>26</v>
      </c>
      <c r="E28" s="256" t="s">
        <v>399</v>
      </c>
    </row>
    <row r="29" spans="1:7" ht="15.75" customHeight="1" thickBot="1" x14ac:dyDescent="0.3">
      <c r="A29" s="483"/>
      <c r="B29" s="467"/>
      <c r="C29" s="469"/>
      <c r="D29" s="486"/>
      <c r="E29" s="257" t="s">
        <v>400</v>
      </c>
    </row>
  </sheetData>
  <mergeCells count="32">
    <mergeCell ref="A21:A23"/>
    <mergeCell ref="B21:B23"/>
    <mergeCell ref="C21:C23"/>
    <mergeCell ref="D22:D23"/>
    <mergeCell ref="A28:A29"/>
    <mergeCell ref="A24:A27"/>
    <mergeCell ref="D28:D29"/>
    <mergeCell ref="D26:D27"/>
    <mergeCell ref="C10:C14"/>
    <mergeCell ref="B7:E7"/>
    <mergeCell ref="B8:E8"/>
    <mergeCell ref="E16:E17"/>
    <mergeCell ref="D1:E1"/>
    <mergeCell ref="B2:C4"/>
    <mergeCell ref="D2:E2"/>
    <mergeCell ref="D3:E3"/>
    <mergeCell ref="A18:A20"/>
    <mergeCell ref="B18:B20"/>
    <mergeCell ref="D4:E4"/>
    <mergeCell ref="C28:C29"/>
    <mergeCell ref="B28:B29"/>
    <mergeCell ref="B24:B27"/>
    <mergeCell ref="C24:C27"/>
    <mergeCell ref="C15:C17"/>
    <mergeCell ref="C18:C20"/>
    <mergeCell ref="A15:A17"/>
    <mergeCell ref="B15:B17"/>
    <mergeCell ref="A1:A4"/>
    <mergeCell ref="B1:C1"/>
    <mergeCell ref="A6:E6"/>
    <mergeCell ref="A10:A14"/>
    <mergeCell ref="B10:B14"/>
  </mergeCells>
  <pageMargins left="0.70866141732283472" right="0.70866141732283472" top="0.74803149606299213" bottom="0.74803149606299213" header="0.31496062992125984" footer="0.31496062992125984"/>
  <pageSetup paperSize="5" scale="60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6"/>
  <sheetViews>
    <sheetView topLeftCell="A9" zoomScale="110" zoomScaleNormal="110" workbookViewId="0">
      <pane ySplit="1" topLeftCell="A11" activePane="bottomLeft" state="frozen"/>
      <selection activeCell="A9" sqref="A9"/>
      <selection pane="bottomLeft" activeCell="A15" sqref="A15:B15"/>
    </sheetView>
  </sheetViews>
  <sheetFormatPr baseColWidth="10" defaultColWidth="11.44140625" defaultRowHeight="14.4" x14ac:dyDescent="0.3"/>
  <cols>
    <col min="1" max="1" width="31.6640625" customWidth="1"/>
    <col min="2" max="2" width="21.6640625" customWidth="1"/>
    <col min="3" max="17" width="4" customWidth="1"/>
    <col min="18" max="18" width="7" customWidth="1"/>
    <col min="19" max="19" width="15.33203125" customWidth="1"/>
    <col min="20" max="20" width="18.88671875" customWidth="1"/>
    <col min="21" max="21" width="11.33203125" customWidth="1"/>
  </cols>
  <sheetData>
    <row r="1" spans="1:20" ht="27.75" customHeight="1" x14ac:dyDescent="0.3">
      <c r="A1" s="314"/>
      <c r="B1" s="317" t="s">
        <v>0</v>
      </c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498"/>
      <c r="Q1" s="396" t="s">
        <v>137</v>
      </c>
      <c r="R1" s="396"/>
      <c r="S1" s="396"/>
      <c r="T1" s="321"/>
    </row>
    <row r="2" spans="1:20" ht="20.25" customHeight="1" x14ac:dyDescent="0.3">
      <c r="A2" s="315"/>
      <c r="B2" s="319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80"/>
      <c r="Q2" s="396" t="s">
        <v>46</v>
      </c>
      <c r="R2" s="396"/>
      <c r="S2" s="396"/>
      <c r="T2" s="322"/>
    </row>
    <row r="3" spans="1:20" ht="18.75" customHeight="1" x14ac:dyDescent="0.3">
      <c r="A3" s="315"/>
      <c r="B3" s="324" t="s">
        <v>138</v>
      </c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79"/>
      <c r="Q3" s="396" t="s">
        <v>4</v>
      </c>
      <c r="R3" s="396"/>
      <c r="S3" s="396"/>
      <c r="T3" s="322"/>
    </row>
    <row r="4" spans="1:20" ht="19.5" customHeight="1" thickBot="1" x14ac:dyDescent="0.35">
      <c r="A4" s="316"/>
      <c r="B4" s="326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499"/>
      <c r="Q4" s="396" t="s">
        <v>5</v>
      </c>
      <c r="R4" s="396"/>
      <c r="S4" s="396"/>
      <c r="T4" s="323"/>
    </row>
    <row r="5" spans="1:20" ht="15.75" thickBot="1" x14ac:dyDescent="0.3"/>
    <row r="6" spans="1:20" ht="15.75" x14ac:dyDescent="0.25">
      <c r="A6" s="491" t="s">
        <v>139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O6" s="493"/>
      <c r="P6" s="493"/>
      <c r="Q6" s="493"/>
      <c r="R6" s="493"/>
      <c r="S6" s="493"/>
      <c r="T6" s="494"/>
    </row>
    <row r="7" spans="1:20" ht="33" customHeight="1" x14ac:dyDescent="0.25">
      <c r="A7" s="91" t="s">
        <v>7</v>
      </c>
      <c r="B7" s="495"/>
      <c r="C7" s="496"/>
      <c r="D7" s="496"/>
      <c r="E7" s="496"/>
      <c r="F7" s="496"/>
      <c r="G7" s="496"/>
      <c r="H7" s="496"/>
      <c r="I7" s="496"/>
      <c r="J7" s="496"/>
      <c r="K7" s="496"/>
      <c r="L7" s="496"/>
      <c r="M7" s="496"/>
      <c r="N7" s="496"/>
      <c r="O7" s="496"/>
      <c r="P7" s="496"/>
      <c r="Q7" s="496"/>
      <c r="R7" s="496"/>
      <c r="S7" s="496"/>
      <c r="T7" s="497"/>
    </row>
    <row r="8" spans="1:20" ht="33" customHeight="1" x14ac:dyDescent="0.25">
      <c r="A8" s="92" t="s">
        <v>9</v>
      </c>
      <c r="B8" s="495"/>
      <c r="C8" s="496"/>
      <c r="D8" s="496"/>
      <c r="E8" s="496"/>
      <c r="F8" s="496"/>
      <c r="G8" s="496"/>
      <c r="H8" s="496"/>
      <c r="I8" s="496"/>
      <c r="J8" s="496"/>
      <c r="K8" s="496"/>
      <c r="L8" s="496"/>
      <c r="M8" s="496"/>
      <c r="N8" s="496"/>
      <c r="O8" s="496"/>
      <c r="P8" s="496"/>
      <c r="Q8" s="496"/>
      <c r="R8" s="496"/>
      <c r="S8" s="496"/>
      <c r="T8" s="497"/>
    </row>
    <row r="9" spans="1:20" ht="37.5" customHeight="1" x14ac:dyDescent="0.3">
      <c r="A9" s="500" t="s">
        <v>124</v>
      </c>
      <c r="B9" s="500"/>
      <c r="C9" s="502" t="s">
        <v>140</v>
      </c>
      <c r="D9" s="503"/>
      <c r="E9" s="503"/>
      <c r="F9" s="503"/>
      <c r="G9" s="503"/>
      <c r="H9" s="503"/>
      <c r="I9" s="503"/>
      <c r="J9" s="503"/>
      <c r="K9" s="503"/>
      <c r="L9" s="503"/>
      <c r="M9" s="503"/>
      <c r="N9" s="503"/>
      <c r="O9" s="503"/>
      <c r="P9" s="503"/>
      <c r="Q9" s="503"/>
      <c r="R9" s="503"/>
      <c r="S9" s="503"/>
      <c r="T9" s="503"/>
    </row>
    <row r="10" spans="1:20" ht="25.5" customHeight="1" x14ac:dyDescent="0.3">
      <c r="A10" s="501"/>
      <c r="B10" s="501"/>
      <c r="C10" s="102" t="s">
        <v>62</v>
      </c>
      <c r="D10" s="102" t="s">
        <v>63</v>
      </c>
      <c r="E10" s="102" t="s">
        <v>64</v>
      </c>
      <c r="F10" s="102" t="s">
        <v>65</v>
      </c>
      <c r="G10" s="102" t="s">
        <v>66</v>
      </c>
      <c r="H10" s="102" t="s">
        <v>67</v>
      </c>
      <c r="I10" s="102" t="s">
        <v>68</v>
      </c>
      <c r="J10" s="102" t="s">
        <v>69</v>
      </c>
      <c r="K10" s="102" t="s">
        <v>70</v>
      </c>
      <c r="L10" s="102" t="s">
        <v>71</v>
      </c>
      <c r="M10" s="102" t="s">
        <v>72</v>
      </c>
      <c r="N10" s="102" t="s">
        <v>73</v>
      </c>
      <c r="O10" s="102" t="s">
        <v>74</v>
      </c>
      <c r="P10" s="102" t="s">
        <v>75</v>
      </c>
      <c r="Q10" s="102" t="s">
        <v>76</v>
      </c>
      <c r="R10" s="102" t="s">
        <v>77</v>
      </c>
      <c r="S10" s="93" t="s">
        <v>78</v>
      </c>
      <c r="T10" s="103" t="s">
        <v>141</v>
      </c>
    </row>
    <row r="11" spans="1:20" ht="34.5" customHeight="1" x14ac:dyDescent="0.3">
      <c r="A11" s="489" t="s">
        <v>401</v>
      </c>
      <c r="B11" s="490"/>
      <c r="C11" s="96">
        <v>4</v>
      </c>
      <c r="D11" s="96">
        <v>3</v>
      </c>
      <c r="E11" s="96">
        <v>5</v>
      </c>
      <c r="F11" s="96">
        <v>3</v>
      </c>
      <c r="G11" s="96">
        <v>4</v>
      </c>
      <c r="H11" s="96">
        <v>5</v>
      </c>
      <c r="I11" s="96">
        <v>4</v>
      </c>
      <c r="J11" s="96">
        <v>3</v>
      </c>
      <c r="K11" s="96">
        <v>5</v>
      </c>
      <c r="L11" s="96">
        <v>4</v>
      </c>
      <c r="M11" s="96"/>
      <c r="N11" s="96"/>
      <c r="O11" s="96"/>
      <c r="P11" s="96"/>
      <c r="Q11" s="96"/>
      <c r="R11" s="99">
        <f>SUM(C11:Q11)</f>
        <v>40</v>
      </c>
      <c r="S11" s="100">
        <f>IF(ISERROR(AVERAGE(C11:Q11)),0,AVERAGE(C11:Q11))</f>
        <v>4</v>
      </c>
      <c r="T11" s="54" t="str">
        <f>IF(AND(S11&gt;=1,S11&lt;2),"Rara Vez",IF(AND(S11&gt;=2,S11&lt;3),"Improbable",IF(AND(S11&gt;=3,S11&lt;4),"Posible",IF(AND(S11&gt;=4,S11&lt;5),"Probable",IF(AND(S11=5),"Casi Seguro"," ")))))</f>
        <v>Probable</v>
      </c>
    </row>
    <row r="12" spans="1:20" ht="35.25" customHeight="1" x14ac:dyDescent="0.3">
      <c r="A12" s="489" t="s">
        <v>367</v>
      </c>
      <c r="B12" s="490"/>
      <c r="C12" s="96">
        <v>2</v>
      </c>
      <c r="D12" s="96">
        <v>4</v>
      </c>
      <c r="E12" s="96">
        <v>2</v>
      </c>
      <c r="F12" s="96">
        <v>4</v>
      </c>
      <c r="G12" s="96">
        <v>3</v>
      </c>
      <c r="H12" s="96">
        <v>3</v>
      </c>
      <c r="I12" s="96">
        <v>3</v>
      </c>
      <c r="J12" s="96">
        <v>4</v>
      </c>
      <c r="K12" s="96">
        <v>2</v>
      </c>
      <c r="L12" s="96">
        <v>3</v>
      </c>
      <c r="M12" s="96"/>
      <c r="N12" s="96"/>
      <c r="O12" s="96"/>
      <c r="P12" s="96"/>
      <c r="Q12" s="96"/>
      <c r="R12" s="99">
        <f t="shared" ref="R12:R14" si="0">SUM(C12:Q12)</f>
        <v>30</v>
      </c>
      <c r="S12" s="100">
        <f t="shared" ref="S12:S14" si="1">IF(ISERROR(AVERAGE(C12:Q12)),0,AVERAGE(C12:Q12))</f>
        <v>3</v>
      </c>
      <c r="T12" s="54" t="str">
        <f t="shared" ref="T12:T14" si="2">IF(AND(S12&gt;=1,S12&lt;2),"Rara Vez",IF(AND(S12&gt;=2,S12&lt;3),"Improbable",IF(AND(S12&gt;=3,S12&lt;4),"Posible",IF(AND(S12&gt;=4,S12&lt;5),"Probable",IF(AND(S12=5),"Casi Seguro"," ")))))</f>
        <v>Posible</v>
      </c>
    </row>
    <row r="13" spans="1:20" ht="50.25" customHeight="1" x14ac:dyDescent="0.25">
      <c r="A13" s="489" t="s">
        <v>366</v>
      </c>
      <c r="B13" s="490"/>
      <c r="C13" s="96">
        <v>4</v>
      </c>
      <c r="D13" s="96">
        <v>3</v>
      </c>
      <c r="E13" s="96">
        <v>5</v>
      </c>
      <c r="F13" s="96">
        <v>3</v>
      </c>
      <c r="G13" s="96">
        <v>4</v>
      </c>
      <c r="H13" s="96">
        <v>5</v>
      </c>
      <c r="I13" s="96">
        <v>3</v>
      </c>
      <c r="J13" s="96">
        <v>4</v>
      </c>
      <c r="K13" s="96">
        <v>3</v>
      </c>
      <c r="L13" s="96">
        <v>2</v>
      </c>
      <c r="M13" s="96"/>
      <c r="N13" s="96"/>
      <c r="O13" s="96"/>
      <c r="P13" s="96"/>
      <c r="Q13" s="96"/>
      <c r="R13" s="99">
        <f t="shared" si="0"/>
        <v>36</v>
      </c>
      <c r="S13" s="100">
        <f t="shared" si="1"/>
        <v>3.6</v>
      </c>
      <c r="T13" s="54" t="str">
        <f t="shared" si="2"/>
        <v>Posible</v>
      </c>
    </row>
    <row r="14" spans="1:20" ht="36" customHeight="1" x14ac:dyDescent="0.3">
      <c r="A14" s="489" t="s">
        <v>402</v>
      </c>
      <c r="B14" s="490"/>
      <c r="C14" s="96">
        <v>3</v>
      </c>
      <c r="D14" s="96">
        <v>2</v>
      </c>
      <c r="E14" s="96">
        <v>2</v>
      </c>
      <c r="F14" s="96">
        <v>3</v>
      </c>
      <c r="G14" s="96">
        <v>4</v>
      </c>
      <c r="H14" s="96">
        <v>3</v>
      </c>
      <c r="I14" s="96">
        <v>3</v>
      </c>
      <c r="J14" s="96">
        <v>3</v>
      </c>
      <c r="K14" s="96">
        <v>3</v>
      </c>
      <c r="L14" s="96">
        <v>2</v>
      </c>
      <c r="M14" s="96"/>
      <c r="N14" s="96"/>
      <c r="O14" s="96"/>
      <c r="P14" s="96"/>
      <c r="Q14" s="96"/>
      <c r="R14" s="99">
        <f t="shared" si="0"/>
        <v>28</v>
      </c>
      <c r="S14" s="100">
        <f t="shared" si="1"/>
        <v>2.8</v>
      </c>
      <c r="T14" s="54" t="str">
        <f t="shared" si="2"/>
        <v>Improbable</v>
      </c>
    </row>
    <row r="15" spans="1:20" ht="48" customHeight="1" x14ac:dyDescent="0.3">
      <c r="A15" s="489" t="s">
        <v>403</v>
      </c>
      <c r="B15" s="490"/>
      <c r="C15" s="96">
        <v>5</v>
      </c>
      <c r="D15" s="96">
        <v>3</v>
      </c>
      <c r="E15" s="96">
        <v>5</v>
      </c>
      <c r="F15" s="96">
        <v>2</v>
      </c>
      <c r="G15" s="96">
        <v>4</v>
      </c>
      <c r="H15" s="96">
        <v>3</v>
      </c>
      <c r="I15" s="96">
        <v>2</v>
      </c>
      <c r="J15" s="96">
        <v>3</v>
      </c>
      <c r="K15" s="96">
        <v>3</v>
      </c>
      <c r="L15" s="96">
        <v>3</v>
      </c>
      <c r="M15" s="96"/>
      <c r="N15" s="96"/>
      <c r="O15" s="96"/>
      <c r="P15" s="96"/>
      <c r="Q15" s="96"/>
      <c r="R15" s="267">
        <f t="shared" ref="R15:R16" si="3">SUM(C15:Q15)</f>
        <v>33</v>
      </c>
      <c r="S15" s="100">
        <f t="shared" ref="S15:S16" si="4">IF(ISERROR(AVERAGE(C15:Q15)),0,AVERAGE(C15:Q15))</f>
        <v>3.3</v>
      </c>
      <c r="T15" s="265" t="str">
        <f t="shared" ref="T15:T16" si="5">IF(AND(S15&gt;=1,S15&lt;2),"Rara Vez",IF(AND(S15&gt;=2,S15&lt;3),"Improbable",IF(AND(S15&gt;=3,S15&lt;4),"Posible",IF(AND(S15&gt;=4,S15&lt;5),"Probable",IF(AND(S15=5),"Casi Seguro"," ")))))</f>
        <v>Posible</v>
      </c>
    </row>
    <row r="16" spans="1:20" ht="52.5" customHeight="1" x14ac:dyDescent="0.3">
      <c r="A16" s="488" t="s">
        <v>404</v>
      </c>
      <c r="B16" s="488"/>
      <c r="C16" s="276">
        <v>4</v>
      </c>
      <c r="D16" s="276">
        <v>3</v>
      </c>
      <c r="E16" s="276">
        <v>4</v>
      </c>
      <c r="F16" s="276">
        <v>2</v>
      </c>
      <c r="G16" s="276">
        <v>5</v>
      </c>
      <c r="H16" s="276">
        <v>3</v>
      </c>
      <c r="I16" s="276">
        <v>2</v>
      </c>
      <c r="J16" s="276">
        <v>3</v>
      </c>
      <c r="K16" s="276">
        <v>5</v>
      </c>
      <c r="L16" s="276">
        <v>4</v>
      </c>
      <c r="M16" s="276"/>
      <c r="N16" s="276"/>
      <c r="O16" s="276"/>
      <c r="P16" s="276"/>
      <c r="Q16" s="276"/>
      <c r="R16" s="267">
        <f t="shared" si="3"/>
        <v>35</v>
      </c>
      <c r="S16" s="100">
        <f t="shared" si="4"/>
        <v>3.5</v>
      </c>
      <c r="T16" s="264" t="str">
        <f t="shared" si="5"/>
        <v>Posible</v>
      </c>
    </row>
  </sheetData>
  <mergeCells count="19">
    <mergeCell ref="B3:P4"/>
    <mergeCell ref="A9:B10"/>
    <mergeCell ref="C9:T9"/>
    <mergeCell ref="A16:B16"/>
    <mergeCell ref="A11:B11"/>
    <mergeCell ref="A12:B12"/>
    <mergeCell ref="A13:B13"/>
    <mergeCell ref="T1:T4"/>
    <mergeCell ref="A6:T6"/>
    <mergeCell ref="A14:B14"/>
    <mergeCell ref="Q1:S1"/>
    <mergeCell ref="Q2:S2"/>
    <mergeCell ref="Q3:S3"/>
    <mergeCell ref="Q4:S4"/>
    <mergeCell ref="A1:A4"/>
    <mergeCell ref="A15:B15"/>
    <mergeCell ref="B7:T7"/>
    <mergeCell ref="B8:T8"/>
    <mergeCell ref="B1:P2"/>
  </mergeCells>
  <dataValidations count="1">
    <dataValidation type="whole" allowBlank="1" showInputMessage="1" showErrorMessage="1" sqref="C11:Q16">
      <formula1>1</formula1>
      <formula2>5</formula2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5"/>
  <sheetViews>
    <sheetView topLeftCell="A9" zoomScaleNormal="100" workbookViewId="0">
      <pane ySplit="1" topLeftCell="A14" activePane="bottomLeft" state="frozen"/>
      <selection activeCell="A9" sqref="A9"/>
      <selection pane="bottomLeft" activeCell="A14" sqref="A14:B14"/>
    </sheetView>
  </sheetViews>
  <sheetFormatPr baseColWidth="10" defaultColWidth="11.44140625" defaultRowHeight="14.4" x14ac:dyDescent="0.3"/>
  <cols>
    <col min="1" max="2" width="34" customWidth="1"/>
    <col min="3" max="3" width="22.44140625" customWidth="1"/>
    <col min="4" max="4" width="24.109375" customWidth="1"/>
    <col min="5" max="5" width="32.6640625" customWidth="1"/>
    <col min="6" max="6" width="39.44140625" customWidth="1"/>
    <col min="7" max="7" width="17.88671875" customWidth="1"/>
  </cols>
  <sheetData>
    <row r="1" spans="1:7" ht="22.5" customHeight="1" x14ac:dyDescent="0.3">
      <c r="A1" s="509"/>
      <c r="B1" s="259"/>
      <c r="C1" s="504" t="s">
        <v>0</v>
      </c>
      <c r="D1" s="318"/>
      <c r="E1" s="498"/>
      <c r="F1" s="61" t="s">
        <v>142</v>
      </c>
      <c r="G1" s="321"/>
    </row>
    <row r="2" spans="1:7" ht="15.75" customHeight="1" x14ac:dyDescent="0.3">
      <c r="A2" s="509"/>
      <c r="B2" s="259"/>
      <c r="C2" s="505"/>
      <c r="D2" s="506"/>
      <c r="E2" s="507"/>
      <c r="F2" s="62" t="s">
        <v>2</v>
      </c>
      <c r="G2" s="322"/>
    </row>
    <row r="3" spans="1:7" ht="15" customHeight="1" x14ac:dyDescent="0.3">
      <c r="A3" s="509"/>
      <c r="B3" s="259"/>
      <c r="C3" s="505" t="s">
        <v>143</v>
      </c>
      <c r="D3" s="506"/>
      <c r="E3" s="507"/>
      <c r="F3" s="62" t="s">
        <v>144</v>
      </c>
      <c r="G3" s="322"/>
    </row>
    <row r="4" spans="1:7" ht="15.75" customHeight="1" thickBot="1" x14ac:dyDescent="0.35">
      <c r="A4" s="509"/>
      <c r="B4" s="259"/>
      <c r="C4" s="508"/>
      <c r="D4" s="327"/>
      <c r="E4" s="499"/>
      <c r="F4" s="63" t="s">
        <v>5</v>
      </c>
      <c r="G4" s="323"/>
    </row>
    <row r="6" spans="1:7" ht="33" customHeight="1" x14ac:dyDescent="0.25">
      <c r="A6" s="107" t="s">
        <v>7</v>
      </c>
      <c r="B6" s="260"/>
      <c r="C6" s="495"/>
      <c r="D6" s="496"/>
      <c r="E6" s="496"/>
      <c r="F6" s="496"/>
      <c r="G6" s="496"/>
    </row>
    <row r="7" spans="1:7" ht="33" customHeight="1" x14ac:dyDescent="0.25">
      <c r="A7" s="108" t="s">
        <v>9</v>
      </c>
      <c r="B7" s="261"/>
      <c r="C7" s="495"/>
      <c r="D7" s="496"/>
      <c r="E7" s="496"/>
      <c r="F7" s="496"/>
      <c r="G7" s="496"/>
    </row>
    <row r="8" spans="1:7" ht="15.75" thickBot="1" x14ac:dyDescent="0.3"/>
    <row r="9" spans="1:7" ht="51" customHeight="1" x14ac:dyDescent="0.3">
      <c r="A9" s="517" t="s">
        <v>145</v>
      </c>
      <c r="B9" s="262"/>
      <c r="C9" s="513" t="s">
        <v>146</v>
      </c>
      <c r="D9" s="513" t="s">
        <v>147</v>
      </c>
      <c r="E9" s="513"/>
      <c r="F9" s="513"/>
      <c r="G9" s="514"/>
    </row>
    <row r="10" spans="1:7" x14ac:dyDescent="0.3">
      <c r="A10" s="518"/>
      <c r="B10" s="263"/>
      <c r="C10" s="472"/>
      <c r="D10" s="472" t="s">
        <v>148</v>
      </c>
      <c r="E10" s="472"/>
      <c r="F10" s="515" t="s">
        <v>149</v>
      </c>
      <c r="G10" s="516"/>
    </row>
    <row r="11" spans="1:7" ht="174" customHeight="1" x14ac:dyDescent="0.3">
      <c r="A11" s="489" t="s">
        <v>401</v>
      </c>
      <c r="B11" s="490"/>
      <c r="C11" s="99" t="s">
        <v>213</v>
      </c>
      <c r="D11" s="510" t="str">
        <f>IF(C11="5. CATASTROFICO",+Hoja3!$C$28,IF(C11="4. MAYOR",+Hoja3!$C$29,IF(C11="3. MODERADO",+Hoja3!$C$30,IF(C11="2. MENOR",+Hoja3!$C$31,IF(C11="1. INSIGNIFICANTE",Hoja3!$C$32," ")))))</f>
        <v>* Impacto que afecte la ejecución presupuestal en un valor ≥5%
* Pérdida de cobertura en la prestación de los servicios de la entidad ≥10%.
* Pago de indemnizaciones a terceros por acciones legales que pueden afectar el presupuesto total de la entidad en un valor ≥5%
* Pago de sanciones económicas por incumplimiento en la normatividad aplicable ante un ente regulador, las cuales afectan en un valor ≥5% del presupuesto general de la entidad.</v>
      </c>
      <c r="E11" s="510"/>
      <c r="F11" s="511" t="str">
        <f>IF(C11="5. CATASTROFICO",+Hoja3!$B$28,IF(C11="4. MAYOR",+Hoja3!$B$29,IF(C11="3. MODERADO",+Hoja3!$B$30,IF(C11="2. MENOR",+Hoja3!$B$31,IF(C11="1. INSIGNIFICANTE",Hoja3!$B$32," ")))))</f>
        <v>* Interrupción de las operaciones de la Entidad por un (1) día.
* Reclamaciones o quejas de los usuarios que podrían implicar una denuncia ante los entes reguladores o una demanda de largo alcance para la entidad.
* Inoportunidad en la información ocasionando retrasos en la atención a los usuarios.
* Reproceso de actividades y aumento de carga operativa.
* Imagen institucional afectada en el orden nacional o regional por retrasos en la prestación del servicio a los usuarios o ciudadanos.
* Investigaciones penales, fiscales o disciplinarias.</v>
      </c>
      <c r="G11" s="512"/>
    </row>
    <row r="12" spans="1:7" ht="174" customHeight="1" x14ac:dyDescent="0.3">
      <c r="A12" s="489" t="s">
        <v>367</v>
      </c>
      <c r="B12" s="490"/>
      <c r="C12" s="99" t="s">
        <v>212</v>
      </c>
      <c r="D12" s="510" t="str">
        <f>IF(C12="5. CATASTROFICO",+Hoja3!$C$28,IF(C12="4. MAYOR",+Hoja3!$C$29,IF(C12="3. MODERADO",+Hoja3!$C$30,IF(C12="2. MENOR",+Hoja3!$C$31,IF(C12="1. INSIGNIFICANTE",Hoja3!$C$32," ")))))</f>
        <v>* Impacto que afecte la ejecución presupuestal en un valor ≥20%
* Pérdida de cobertura en la prestación de los servicios de la entidad ≥20%.
* Pago de indemnizaciones a terceros por acciones legales que pueden afectar el presupuesto total de la entidad en un valor ≥20%
* Pago de sanciones económicas por incumplimiento en la normatividad aplicable ante un ente regulador, las cuales afectan en un valor ≥20% del presupuesto general de la entidad.</v>
      </c>
      <c r="E12" s="510"/>
      <c r="F12" s="511" t="str">
        <f>IF(C12="5. CATASTROFICO",+Hoja3!$B$28,IF(C12="4. MAYOR",+Hoja3!$B$29,IF(C12="3. MODERADO",+Hoja3!$B$30,IF(C12="2. MENOR",+Hoja3!$B$31,IF(C12="1. INSIGNIFICANTE",Hoja3!$B$32," ")))))</f>
        <v>* Interrupción de las operaciones de la Entidad por más de dos (2) días.
* Pérdida de información crítica que puede ser recuperada de forma parcial o incompleta.
* Sanción por parte del ente de control u otro ente regulador.
* Incumplimiento en las metas y objetivos institucionales afectando el cumplimiento en las metas de gobierno.
* Imagen institucional afectada en el orden nacional o regional por incumplimientos en la prestación del servicio a los usuarios o ciudadanos.</v>
      </c>
      <c r="G12" s="512"/>
    </row>
    <row r="13" spans="1:7" ht="174" customHeight="1" x14ac:dyDescent="0.25">
      <c r="A13" s="489" t="s">
        <v>366</v>
      </c>
      <c r="B13" s="490"/>
      <c r="C13" s="99" t="s">
        <v>214</v>
      </c>
      <c r="D13" s="510" t="str">
        <f>IF(C13="5. CATASTROFICO",+Hoja3!$C$28,IF(C13="4. MAYOR",+Hoja3!$C$29,IF(C13="3. MODERADO",+Hoja3!$C$30,IF(C13="2. MENOR",+Hoja3!$C$31,IF(C13="1. INSIGNIFICANTE",Hoja3!$C$32," ")))))</f>
        <v>* Impacto que afecte la ejecución presupuestal en un valor ≥1%
* Pérdida de cobertura en la prestación de los servicios de la entidad ≥5%.
* Pago de indemnizaciones a terceros por acciones legales que pueden afectar el presupuesto total de la entidad en un valor ≥1%
* Pago de sanciones económicas por incumplimiento en la normatividad aplicable ante un ente regulador, las cuales afectan en un valor ≥1%del presupuesto general de la entidad.</v>
      </c>
      <c r="E13" s="510"/>
      <c r="F13" s="511" t="str">
        <f>IF(C13="5. CATASTROFICO",+Hoja3!$B$28,IF(C13="4. MAYOR",+Hoja3!$B$29,IF(C13="3. MODERADO",+Hoja3!$B$30,IF(C13="2. MENOR",+Hoja3!$B$31,IF(C13="1. INSIGNIFICANTE",Hoja3!$B$32," ")))))</f>
        <v>* Interrupción de las operaciones de la Entidad por algunas horas.
* Reclamaciones o quejas de los usuarios que implican investigaciones internas disciplinarias.
* Imagen institucional afectada localmente por retrasos en la prestación del servicio a los usuarios o ciudadanos.</v>
      </c>
      <c r="G13" s="512"/>
    </row>
    <row r="14" spans="1:7" ht="174" customHeight="1" x14ac:dyDescent="0.3">
      <c r="A14" s="489" t="s">
        <v>402</v>
      </c>
      <c r="B14" s="490"/>
      <c r="C14" s="99" t="s">
        <v>212</v>
      </c>
      <c r="D14" s="510" t="str">
        <f>IF(C14="5. CATASTROFICO",+Hoja3!$C$28,IF(C14="4. MAYOR",+Hoja3!$C$29,IF(C14="3. MODERADO",+Hoja3!$C$30,IF(C14="2. MENOR",+Hoja3!$C$31,IF(C14="1. INSIGNIFICANTE",Hoja3!$C$32," ")))))</f>
        <v>* Impacto que afecte la ejecución presupuestal en un valor ≥20%
* Pérdida de cobertura en la prestación de los servicios de la entidad ≥20%.
* Pago de indemnizaciones a terceros por acciones legales que pueden afectar el presupuesto total de la entidad en un valor ≥20%
* Pago de sanciones económicas por incumplimiento en la normatividad aplicable ante un ente regulador, las cuales afectan en un valor ≥20% del presupuesto general de la entidad.</v>
      </c>
      <c r="E14" s="510"/>
      <c r="F14" s="511" t="str">
        <f>IF(C14="5. CATASTROFICO",+Hoja3!$B$28,IF(C14="4. MAYOR",+Hoja3!$B$29,IF(C14="3. MODERADO",+Hoja3!$B$30,IF(C14="2. MENOR",+Hoja3!$B$31,IF(C14="1. INSIGNIFICANTE",Hoja3!$B$32," ")))))</f>
        <v>* Interrupción de las operaciones de la Entidad por más de dos (2) días.
* Pérdida de información crítica que puede ser recuperada de forma parcial o incompleta.
* Sanción por parte del ente de control u otro ente regulador.
* Incumplimiento en las metas y objetivos institucionales afectando el cumplimiento en las metas de gobierno.
* Imagen institucional afectada en el orden nacional o regional por incumplimientos en la prestación del servicio a los usuarios o ciudadanos.</v>
      </c>
      <c r="G14" s="512"/>
    </row>
    <row r="15" spans="1:7" ht="174" customHeight="1" x14ac:dyDescent="0.25">
      <c r="A15" s="489"/>
      <c r="B15" s="490"/>
      <c r="C15" s="99" t="s">
        <v>150</v>
      </c>
      <c r="D15" s="510" t="str">
        <f>IF(C15="5. CATASTROFICO",+Hoja3!$C$28,IF(C15="4. MAYOR",+Hoja3!$C$29,IF(C15="3. MODERADO",+Hoja3!$C$30,IF(C15="2. MENOR",+Hoja3!$C$31,IF(C15="1. INSIGNIFICANTE",Hoja3!$C$32," ")))))</f>
        <v xml:space="preserve"> </v>
      </c>
      <c r="E15" s="510"/>
      <c r="F15" s="511" t="str">
        <f>IF(C15="5. CATASTROFICO",+Hoja3!$B$28,IF(C15="4. MAYOR",+Hoja3!$B$29,IF(C15="3. MODERADO",+Hoja3!$B$30,IF(C15="2. MENOR",+Hoja3!$B$31,IF(C15="1. INSIGNIFICANTE",Hoja3!$B$32," ")))))</f>
        <v xml:space="preserve"> </v>
      </c>
      <c r="G15" s="512"/>
    </row>
  </sheetData>
  <mergeCells count="26">
    <mergeCell ref="A12:B12"/>
    <mergeCell ref="A13:B13"/>
    <mergeCell ref="A14:B14"/>
    <mergeCell ref="A15:B15"/>
    <mergeCell ref="D13:E13"/>
    <mergeCell ref="F13:G13"/>
    <mergeCell ref="D14:E14"/>
    <mergeCell ref="F14:G14"/>
    <mergeCell ref="D15:E15"/>
    <mergeCell ref="F15:G15"/>
    <mergeCell ref="C1:E2"/>
    <mergeCell ref="C3:E4"/>
    <mergeCell ref="A1:A4"/>
    <mergeCell ref="C7:G7"/>
    <mergeCell ref="D12:E12"/>
    <mergeCell ref="F12:G12"/>
    <mergeCell ref="D11:E11"/>
    <mergeCell ref="F11:G11"/>
    <mergeCell ref="C6:G6"/>
    <mergeCell ref="C9:C10"/>
    <mergeCell ref="D9:G9"/>
    <mergeCell ref="D10:E10"/>
    <mergeCell ref="F10:G10"/>
    <mergeCell ref="G1:G4"/>
    <mergeCell ref="A9:A10"/>
    <mergeCell ref="A11:B1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Hoja3!$A$20:$A$25</xm:f>
          </x14:formula1>
          <xm:sqref>C11:C15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</vt:i4>
      </vt:variant>
    </vt:vector>
  </HeadingPairs>
  <TitlesOfParts>
    <vt:vector size="22" baseType="lpstr">
      <vt:lpstr>CONTEXTO</vt:lpstr>
      <vt:lpstr>matriz definicion riesgo</vt:lpstr>
      <vt:lpstr>IDENTIFICACION</vt:lpstr>
      <vt:lpstr>PRIORIZACIÓN DE CAUSA</vt:lpstr>
      <vt:lpstr>DOFA</vt:lpstr>
      <vt:lpstr>IDENTIFICACION(GyC)</vt:lpstr>
      <vt:lpstr>DESCRIPCION</vt:lpstr>
      <vt:lpstr>PROBABILIDAD</vt:lpstr>
      <vt:lpstr> IMPACTO RIESGOS GESTION</vt:lpstr>
      <vt:lpstr> IMPACTO RIESGOS CORRUPCION</vt:lpstr>
      <vt:lpstr>VALORACION RIESGO (1)</vt:lpstr>
      <vt:lpstr>VALORACION RIESGO (2)</vt:lpstr>
      <vt:lpstr>VALORACION RIESGO (3)</vt:lpstr>
      <vt:lpstr>VALORACION RIESGO (4)</vt:lpstr>
      <vt:lpstr>Hoja3</vt:lpstr>
      <vt:lpstr>VALORACION RIESGO (5)</vt:lpstr>
      <vt:lpstr>VALORACION RIESGO (6)</vt:lpstr>
      <vt:lpstr>CONTROLES Y EVALUACION</vt:lpstr>
      <vt:lpstr>SOLIDEZ DE LOS CONTROLES</vt:lpstr>
      <vt:lpstr>MAPA DE RIESGO ADMON</vt:lpstr>
      <vt:lpstr>DESCRIPCION!Títulos_a_imprimir</vt:lpstr>
      <vt:lpstr>'IDENTIFICACION(GyC)'!Títulos_a_imprimir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PLANEACION5</dc:creator>
  <cp:lastModifiedBy>Maria Paula</cp:lastModifiedBy>
  <cp:revision/>
  <dcterms:created xsi:type="dcterms:W3CDTF">2014-12-30T19:27:19Z</dcterms:created>
  <dcterms:modified xsi:type="dcterms:W3CDTF">2019-05-01T16:35:11Z</dcterms:modified>
</cp:coreProperties>
</file>