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21600" windowHeight="9636" tabRatio="763" firstSheet="10" activeTab="16"/>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29" r:id="rId12"/>
    <sheet name="VALORACION RIESGO (3)" sheetId="17" r:id="rId13"/>
    <sheet name="Hoja3" sheetId="21" state="hidden" r:id="rId14"/>
    <sheet name="CONTROLES Y EVALUACION" sheetId="3" r:id="rId15"/>
    <sheet name="SOLIDEZ DE LOS CONTROLES" sheetId="26" r:id="rId16"/>
    <sheet name="MAPA DE RIESGO ADMON" sheetId="1" r:id="rId17"/>
  </sheets>
  <definedNames>
    <definedName name="_xlnm._FilterDatabase" localSheetId="3" hidden="1">'PRIORIZACIÓN DE CAUSA'!$A$6:$T$28</definedName>
    <definedName name="_xlnm.Print_Area" localSheetId="16">'MAPA DE RIESGO ADMON'!$A$1:$M$19</definedName>
    <definedName name="_xlnm.Print_Titles" localSheetId="6">DESCRIPCION!$1:$9</definedName>
    <definedName name="_xlnm.Print_Titles" localSheetId="5">'IDENTIFICACION(GyC)'!$1:$9</definedName>
  </definedNames>
  <calcPr calcId="144525"/>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6" i="20" l="1"/>
  <c r="E15" i="26" l="1"/>
  <c r="E14" i="26"/>
  <c r="E13" i="26"/>
  <c r="C15" i="26"/>
  <c r="C14" i="26"/>
  <c r="C13" i="26"/>
  <c r="B13" i="26"/>
  <c r="E17" i="26"/>
  <c r="E16" i="26"/>
  <c r="E11" i="26"/>
  <c r="E12" i="26"/>
  <c r="C12" i="26"/>
  <c r="A25" i="3"/>
  <c r="A12" i="3"/>
  <c r="A11" i="26" s="1"/>
  <c r="A59" i="3"/>
  <c r="A47" i="3"/>
  <c r="A36" i="3"/>
  <c r="A15" i="22"/>
  <c r="E13" i="22"/>
  <c r="A10" i="22"/>
  <c r="D10" i="22"/>
  <c r="E10" i="22"/>
  <c r="J10" i="20"/>
  <c r="C17" i="26" l="1"/>
  <c r="B17" i="26"/>
  <c r="C16" i="26"/>
  <c r="B16" i="26"/>
  <c r="A13" i="26"/>
  <c r="C11" i="26"/>
  <c r="A85" i="3"/>
  <c r="G72" i="3"/>
  <c r="G73" i="3"/>
  <c r="G74" i="3"/>
  <c r="G75" i="3"/>
  <c r="G76" i="3"/>
  <c r="G77" i="3"/>
  <c r="B22" i="24" l="1"/>
  <c r="B23" i="24"/>
  <c r="B24" i="24"/>
  <c r="B17" i="24"/>
  <c r="B14" i="20" s="1"/>
  <c r="B20" i="24"/>
  <c r="B12" i="20" s="1"/>
  <c r="G25" i="3"/>
  <c r="G26" i="3"/>
  <c r="G27" i="3"/>
  <c r="G28" i="3"/>
  <c r="G29" i="3"/>
  <c r="G30" i="3"/>
  <c r="G31" i="3"/>
  <c r="B11" i="24"/>
  <c r="B13" i="20" s="1"/>
  <c r="D13" i="22" s="1"/>
  <c r="D14" i="1" s="1"/>
  <c r="B7" i="26"/>
  <c r="B6" i="26"/>
  <c r="A11" i="8"/>
  <c r="B8" i="17"/>
  <c r="B7" i="17"/>
  <c r="A13" i="8"/>
  <c r="E15" i="22"/>
  <c r="B16" i="24"/>
  <c r="B11" i="20" s="1"/>
  <c r="B7" i="3"/>
  <c r="B6" i="3"/>
  <c r="A13" i="22"/>
  <c r="A12" i="8" s="1"/>
  <c r="B8" i="29"/>
  <c r="B7" i="29"/>
  <c r="B8" i="16"/>
  <c r="B7" i="16"/>
  <c r="B7" i="25"/>
  <c r="E14" i="22"/>
  <c r="B18" i="24"/>
  <c r="E12" i="22"/>
  <c r="E11" i="22"/>
  <c r="E13" i="23"/>
  <c r="J13" i="20"/>
  <c r="B10" i="24"/>
  <c r="C27" i="23" s="1"/>
  <c r="E12" i="23"/>
  <c r="E10" i="23"/>
  <c r="R24" i="24"/>
  <c r="S24" i="24"/>
  <c r="R23" i="24"/>
  <c r="S23" i="24"/>
  <c r="B26" i="24"/>
  <c r="B21" i="24"/>
  <c r="B19" i="24"/>
  <c r="B15" i="24"/>
  <c r="B14" i="24"/>
  <c r="B13" i="24"/>
  <c r="B12" i="24"/>
  <c r="C6" i="23"/>
  <c r="S17" i="24"/>
  <c r="S10" i="24"/>
  <c r="S11" i="24"/>
  <c r="S12" i="24"/>
  <c r="S13" i="24"/>
  <c r="S14" i="24"/>
  <c r="S15" i="24"/>
  <c r="S16" i="24"/>
  <c r="S18" i="24"/>
  <c r="S19" i="24"/>
  <c r="S20" i="24"/>
  <c r="S21" i="24"/>
  <c r="S22" i="24"/>
  <c r="S25" i="24"/>
  <c r="S26" i="24"/>
  <c r="C7" i="24"/>
  <c r="C6" i="24"/>
  <c r="B35" i="21"/>
  <c r="B36" i="21"/>
  <c r="B37" i="21"/>
  <c r="B38" i="21"/>
  <c r="B39" i="21"/>
  <c r="B40" i="21"/>
  <c r="B41" i="21"/>
  <c r="B42" i="21"/>
  <c r="B43" i="21"/>
  <c r="B44" i="21"/>
  <c r="B45" i="21"/>
  <c r="B46" i="21"/>
  <c r="B47" i="21"/>
  <c r="B48" i="21"/>
  <c r="B49" i="21"/>
  <c r="B50" i="21"/>
  <c r="B51" i="21"/>
  <c r="B52" i="21"/>
  <c r="B53" i="21"/>
  <c r="S14" i="8"/>
  <c r="T14" i="8" s="1"/>
  <c r="S13" i="8"/>
  <c r="T13" i="8" s="1"/>
  <c r="E17" i="1" s="1"/>
  <c r="S12" i="8"/>
  <c r="T12" i="8" s="1"/>
  <c r="E14" i="1" s="1"/>
  <c r="S11" i="8"/>
  <c r="T11" i="8" s="1"/>
  <c r="E10" i="1" s="1"/>
  <c r="R15" i="8"/>
  <c r="G53" i="3"/>
  <c r="G52" i="3"/>
  <c r="G51" i="3"/>
  <c r="G50" i="3"/>
  <c r="G49" i="3"/>
  <c r="G47" i="3"/>
  <c r="G48" i="3"/>
  <c r="G91" i="3"/>
  <c r="G90" i="3"/>
  <c r="G89" i="3"/>
  <c r="G88" i="3"/>
  <c r="G87" i="3"/>
  <c r="G86" i="3"/>
  <c r="G85" i="3"/>
  <c r="G78" i="3"/>
  <c r="G65" i="3"/>
  <c r="G64" i="3"/>
  <c r="G63" i="3"/>
  <c r="G62" i="3"/>
  <c r="G61" i="3"/>
  <c r="G60" i="3"/>
  <c r="G59" i="3"/>
  <c r="G42" i="3"/>
  <c r="G41" i="3"/>
  <c r="G40" i="3"/>
  <c r="G39" i="3"/>
  <c r="G38" i="3"/>
  <c r="G36" i="3"/>
  <c r="G37" i="3"/>
  <c r="G18" i="3"/>
  <c r="G17" i="3"/>
  <c r="G16" i="3"/>
  <c r="G15" i="3"/>
  <c r="G14" i="3"/>
  <c r="G13" i="3"/>
  <c r="G12" i="3"/>
  <c r="B145" i="21"/>
  <c r="B144" i="21"/>
  <c r="B143" i="21"/>
  <c r="B142" i="21"/>
  <c r="B141" i="21"/>
  <c r="B140" i="21"/>
  <c r="B139" i="21"/>
  <c r="B138" i="21"/>
  <c r="B137" i="21"/>
  <c r="B136" i="21"/>
  <c r="B135" i="21"/>
  <c r="B134" i="21"/>
  <c r="B133" i="21"/>
  <c r="B132" i="21"/>
  <c r="B131" i="21"/>
  <c r="B130" i="21"/>
  <c r="B129" i="21"/>
  <c r="B128" i="21"/>
  <c r="B127" i="21"/>
  <c r="B122" i="21"/>
  <c r="B121" i="21"/>
  <c r="B120" i="21"/>
  <c r="B119" i="21"/>
  <c r="B118" i="21"/>
  <c r="B117" i="21"/>
  <c r="B116" i="21"/>
  <c r="B115" i="21"/>
  <c r="B114" i="21"/>
  <c r="B113" i="21"/>
  <c r="B112" i="21"/>
  <c r="B111" i="21"/>
  <c r="B110" i="21"/>
  <c r="B109" i="21"/>
  <c r="B108" i="21"/>
  <c r="B107" i="21"/>
  <c r="B106" i="21"/>
  <c r="B105" i="21"/>
  <c r="B104" i="21"/>
  <c r="B123" i="21" s="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77" i="21" s="1"/>
  <c r="E12" i="13"/>
  <c r="C12" i="13"/>
  <c r="E11" i="13"/>
  <c r="C11" i="13"/>
  <c r="B100" i="21"/>
  <c r="S21" i="8"/>
  <c r="T21" i="8" s="1"/>
  <c r="R21" i="8"/>
  <c r="S20" i="8"/>
  <c r="T20" i="8" s="1"/>
  <c r="R20" i="8"/>
  <c r="S19" i="8"/>
  <c r="T19" i="8" s="1"/>
  <c r="R19" i="8"/>
  <c r="S18" i="8"/>
  <c r="T18" i="8" s="1"/>
  <c r="R18" i="8"/>
  <c r="S17" i="8"/>
  <c r="T17" i="8" s="1"/>
  <c r="R17" i="8"/>
  <c r="S16" i="8"/>
  <c r="T16" i="8" s="1"/>
  <c r="R16" i="8"/>
  <c r="S15" i="8"/>
  <c r="T15" i="8" s="1"/>
  <c r="R14" i="8"/>
  <c r="R13" i="8"/>
  <c r="R12" i="8"/>
  <c r="R11" i="8"/>
  <c r="R26" i="24"/>
  <c r="R25" i="24"/>
  <c r="R22" i="24"/>
  <c r="R21" i="24"/>
  <c r="R20" i="24"/>
  <c r="R19" i="24"/>
  <c r="R18" i="24"/>
  <c r="R17" i="24"/>
  <c r="R16" i="24"/>
  <c r="R15" i="24"/>
  <c r="R14" i="24"/>
  <c r="R13" i="24"/>
  <c r="R12" i="24"/>
  <c r="R11" i="24"/>
  <c r="R10" i="24"/>
  <c r="E11" i="23"/>
  <c r="B146" i="21"/>
  <c r="B16" i="20" l="1"/>
  <c r="D15" i="22" s="1"/>
  <c r="D17" i="1" s="1"/>
  <c r="E14" i="23"/>
  <c r="A17" i="26"/>
  <c r="B17" i="1"/>
  <c r="A12" i="13"/>
  <c r="C26" i="23"/>
  <c r="B54" i="21"/>
  <c r="D30" i="25" s="1"/>
  <c r="F11" i="25" s="1"/>
  <c r="S27" i="24"/>
  <c r="S28" i="24" s="1"/>
  <c r="B9" i="17"/>
  <c r="B12" i="3"/>
  <c r="B11" i="26" s="1"/>
  <c r="D11" i="22"/>
  <c r="D11" i="1" s="1"/>
  <c r="D14" i="22"/>
  <c r="D15" i="1" s="1"/>
  <c r="B25" i="3"/>
  <c r="B12" i="26" s="1"/>
  <c r="D12" i="22"/>
  <c r="D12" i="1" s="1"/>
  <c r="G43" i="3"/>
  <c r="H36" i="3" s="1"/>
  <c r="D13" i="26" s="1"/>
  <c r="G66" i="3"/>
  <c r="H59" i="3" s="1"/>
  <c r="D15" i="26" s="1"/>
  <c r="G92" i="3"/>
  <c r="H85" i="3" s="1"/>
  <c r="G19" i="3"/>
  <c r="H12" i="3" s="1"/>
  <c r="G79" i="3"/>
  <c r="H72" i="3" s="1"/>
  <c r="G54" i="3"/>
  <c r="H47" i="3" s="1"/>
  <c r="D14" i="26" s="1"/>
  <c r="G32" i="3"/>
  <c r="H25" i="3" s="1"/>
  <c r="D12" i="26" s="1"/>
  <c r="B14" i="1"/>
  <c r="B9" i="29"/>
  <c r="A11" i="25"/>
  <c r="B10" i="1"/>
  <c r="A11" i="13"/>
  <c r="B9" i="16" s="1"/>
  <c r="J25" i="3" l="1"/>
  <c r="F12" i="26" s="1"/>
  <c r="G12" i="26" s="1"/>
  <c r="J59" i="3"/>
  <c r="F15" i="26" s="1"/>
  <c r="G15" i="26" s="1"/>
  <c r="J12" i="3"/>
  <c r="F11" i="26" s="1"/>
  <c r="G11" i="26" s="1"/>
  <c r="D11" i="26"/>
  <c r="J36" i="3"/>
  <c r="F13" i="26" s="1"/>
  <c r="G13" i="26" s="1"/>
  <c r="J47" i="3"/>
  <c r="F14" i="26" s="1"/>
  <c r="G14" i="26" s="1"/>
  <c r="J72" i="3"/>
  <c r="F16" i="26" s="1"/>
  <c r="G16" i="26" s="1"/>
  <c r="D16" i="26"/>
  <c r="J85" i="3"/>
  <c r="F17" i="26" s="1"/>
  <c r="G17" i="26" s="1"/>
  <c r="D17" i="26"/>
  <c r="G18" i="26" l="1"/>
  <c r="H11" i="26" s="1"/>
  <c r="K72" i="3"/>
  <c r="K47" i="3"/>
  <c r="K59" i="3"/>
  <c r="K85" i="3"/>
  <c r="K36" i="3"/>
  <c r="K12" i="3"/>
  <c r="K25" i="3"/>
</calcChain>
</file>

<file path=xl/sharedStrings.xml><?xml version="1.0" encoding="utf-8"?>
<sst xmlns="http://schemas.openxmlformats.org/spreadsheetml/2006/main" count="859" uniqueCount="385">
  <si>
    <r>
      <t xml:space="preserve">PROCESO: </t>
    </r>
    <r>
      <rPr>
        <sz val="11"/>
        <color indexed="8"/>
        <rFont val="Arial"/>
        <family val="2"/>
      </rPr>
      <t>GESTION INTEGRAL DE CALIDAD</t>
    </r>
  </si>
  <si>
    <t>Codigo:FOR-13-PRO-GIC-02</t>
  </si>
  <si>
    <t>Versión:</t>
  </si>
  <si>
    <t xml:space="preserve">Fecha: </t>
  </si>
  <si>
    <t>Pagina:</t>
  </si>
  <si>
    <t xml:space="preserve">CONTEXTO ESTRATEGICO </t>
  </si>
  <si>
    <t xml:space="preserve">PROCESO: </t>
  </si>
  <si>
    <t xml:space="preserve">Gestión de Evaluación y  Seguimiento </t>
  </si>
  <si>
    <t xml:space="preserve">OBJETIVO: </t>
  </si>
  <si>
    <t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</si>
  <si>
    <t>FACTORES EXTERNOS</t>
  </si>
  <si>
    <t>CAUSAS</t>
  </si>
  <si>
    <t>FACTORES INTERNOS</t>
  </si>
  <si>
    <t>FACTORES DEL PROCESO</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</si>
  <si>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</si>
  <si>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</si>
  <si>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</si>
  <si>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</si>
  <si>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</si>
  <si>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</si>
  <si>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</si>
  <si>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</si>
  <si>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</si>
  <si>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</si>
  <si>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</si>
  <si>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</si>
  <si>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</si>
  <si>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</si>
  <si>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</si>
  <si>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</si>
  <si>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</si>
  <si>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</si>
  <si>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</si>
  <si>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</si>
  <si>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</si>
  <si>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</si>
  <si>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</si>
  <si>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</si>
  <si>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</si>
  <si>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</si>
  <si>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</si>
  <si>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</si>
  <si>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</si>
  <si>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</si>
  <si>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</si>
  <si>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</si>
  <si>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</si>
  <si>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</si>
  <si>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</si>
  <si>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</si>
  <si>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</si>
  <si>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</si>
  <si>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</si>
  <si>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</si>
  <si>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</si>
  <si>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</si>
  <si>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</si>
  <si>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</si>
  <si>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</si>
  <si>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</si>
  <si>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</si>
  <si>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</si>
  <si>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</si>
  <si>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</si>
  <si>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</si>
  <si>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</si>
  <si>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</si>
  <si>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</si>
  <si>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t>AMENAZAS (A)</t>
  </si>
  <si>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</si>
  <si>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</si>
  <si>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</si>
  <si>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</si>
  <si>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</si>
  <si>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</si>
  <si>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</si>
  <si>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</si>
  <si>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</si>
  <si>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</si>
  <si>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</si>
  <si>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</si>
  <si>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</si>
  <si>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</si>
  <si>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</si>
  <si>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</si>
  <si>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</si>
  <si>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</si>
  <si>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</si>
  <si>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</si>
  <si>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</si>
  <si>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</si>
  <si>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</si>
  <si>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</si>
  <si>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</si>
  <si>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</si>
  <si>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</si>
  <si>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</si>
  <si>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</si>
  <si>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</si>
  <si>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</si>
  <si>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</si>
  <si>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</si>
  <si>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</si>
  <si>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</si>
  <si>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</si>
  <si>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</si>
  <si>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</si>
  <si>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</si>
  <si>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</si>
  <si>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</si>
  <si>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</si>
  <si>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</si>
  <si>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</si>
  <si>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</si>
  <si>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</si>
  <si>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</si>
  <si>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</si>
  <si>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</si>
  <si>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</si>
  <si>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</si>
  <si>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</si>
  <si>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</si>
  <si>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</si>
  <si>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</si>
  <si>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</si>
  <si>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</si>
  <si>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</si>
  <si>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</si>
  <si>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</si>
  <si>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</si>
  <si>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</si>
  <si>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</si>
  <si>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</si>
  <si>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</si>
  <si>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</si>
  <si>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</si>
  <si>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</si>
  <si>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</si>
  <si>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</si>
  <si>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</si>
  <si>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</si>
  <si>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</si>
  <si>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</si>
  <si>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</si>
  <si>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</si>
  <si>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</si>
  <si>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</si>
  <si>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</si>
  <si>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</si>
  <si>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</si>
  <si>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</si>
  <si>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</si>
  <si>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</si>
  <si>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</si>
  <si>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</si>
  <si>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</si>
  <si>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</si>
  <si>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</si>
  <si>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</si>
  <si>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</si>
  <si>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</si>
  <si>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</si>
  <si>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</si>
  <si>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</si>
  <si>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</si>
  <si>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</si>
  <si>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</si>
  <si>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</si>
  <si>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</si>
  <si>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</si>
  <si>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</si>
  <si>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</si>
  <si>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</si>
  <si>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</si>
  <si>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</si>
  <si>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</si>
  <si>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</si>
  <si>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</si>
  <si>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</si>
  <si>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</si>
  <si>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</si>
  <si>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</si>
  <si>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</si>
  <si>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</si>
  <si>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</si>
  <si>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</si>
  <si>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</si>
  <si>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</si>
  <si>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</si>
  <si>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</si>
  <si>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</si>
  <si>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</si>
  <si>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</si>
  <si>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</si>
  <si>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</si>
  <si>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</si>
  <si>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</si>
  <si>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</si>
  <si>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</si>
  <si>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</si>
  <si>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</si>
  <si>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</si>
  <si>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</si>
  <si>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</si>
  <si>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</si>
  <si>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</si>
  <si>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</si>
  <si>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</si>
  <si>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</si>
  <si>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</si>
  <si>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</si>
  <si>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</si>
  <si>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</si>
  <si>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</si>
  <si>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</si>
  <si>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</si>
  <si>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</si>
  <si>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</si>
  <si>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</si>
  <si>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</si>
  <si>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</si>
  <si>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</si>
  <si>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</si>
  <si>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</si>
  <si>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</si>
  <si>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</si>
  <si>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</si>
  <si>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</si>
  <si>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</si>
  <si>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</si>
  <si>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</si>
  <si>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</si>
  <si>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</si>
  <si>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</si>
  <si>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</si>
  <si>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</si>
  <si>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</si>
  <si>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</si>
  <si>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</si>
  <si>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</si>
  <si>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</si>
  <si>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</si>
  <si>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</si>
  <si>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</si>
  <si>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</si>
  <si>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</si>
  <si>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</si>
  <si>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</si>
  <si>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</si>
  <si>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</si>
  <si>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</si>
  <si>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</si>
  <si>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</si>
  <si>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</si>
  <si>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</si>
  <si>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</si>
  <si>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Incumplimiento a metas del plan de desarrollo</t>
  </si>
  <si>
    <t>GESTIÓN</t>
  </si>
  <si>
    <t>Improbable</t>
  </si>
  <si>
    <t>REDUCIR</t>
  </si>
  <si>
    <t>GESTIÓN DEL DESARROLLO ECONÓMICO Y LA COMPETITIVIDAD</t>
  </si>
  <si>
    <t>POLITICOS</t>
  </si>
  <si>
    <r>
      <t xml:space="preserve">PROCESO: </t>
    </r>
    <r>
      <rPr>
        <sz val="12"/>
        <color indexed="8"/>
        <rFont val="Arial"/>
        <family val="2"/>
      </rPr>
      <t>GESTION INTEGRAL DE CALIDAD</t>
    </r>
  </si>
  <si>
    <t>SOCIALES Y CULTURALES</t>
  </si>
  <si>
    <t>AMBIENTALES</t>
  </si>
  <si>
    <t>LEGALES Y REGLAMENTARIOS</t>
  </si>
  <si>
    <t>ECONÓMICOS Y FINANCIEROS</t>
  </si>
  <si>
    <t>FINANCIEROS</t>
  </si>
  <si>
    <t>PERSONAL</t>
  </si>
  <si>
    <t>PROCESOS</t>
  </si>
  <si>
    <t>TECNOLÓGICO</t>
  </si>
  <si>
    <t>ESTRATÉGICOS</t>
  </si>
  <si>
    <t>COMUNICACIÓN INTERNA</t>
  </si>
  <si>
    <t>RESPONSABLES DEL PROCESO</t>
  </si>
  <si>
    <t>COMUNICACIÓN ENTRE LOS PROCESOS</t>
  </si>
  <si>
    <t>PROCEDIMIENTOS ASOCIADOS</t>
  </si>
  <si>
    <t>OBJETIVO:</t>
  </si>
  <si>
    <t>Influencia de grupos politicos que afectan la toma de decisiones</t>
  </si>
  <si>
    <t>Desconocimiento del personal acerca de la gestión documentada de los procesos preestablecidos oficialmente</t>
  </si>
  <si>
    <t>Efectividad en los flujos de información determinados en la interación de los procesos</t>
  </si>
  <si>
    <t>No asignación de recursos de capital necesarios</t>
  </si>
  <si>
    <t>Falta de autoridad y responsabilidad de los funcionarios del proceso</t>
  </si>
  <si>
    <t>IMPORTANCIA</t>
  </si>
  <si>
    <t>Programas de formación disponibles</t>
  </si>
  <si>
    <t>Aumento de los impuestos municipales</t>
  </si>
  <si>
    <t>Ibagué se posiciona como una de las ciudades mas segura del país</t>
  </si>
  <si>
    <t>Falta de personal de planta para realizar seguimiento y control de las actividades</t>
  </si>
  <si>
    <t>Alta rotación de contratistas lo cual afecta la continuidad de los procesos</t>
  </si>
  <si>
    <t>Falta de planeación en cuanto a la ejecución física y presupuestal en las metas producto</t>
  </si>
  <si>
    <t>Escasa articulación entre las Secretarías que tienen acciones similares en el plan de desarrollo o comparten procesos</t>
  </si>
  <si>
    <t>Falta de equipos de computo y suministros en los puestos de trabajo</t>
  </si>
  <si>
    <r>
      <t xml:space="preserve">FORMATO: </t>
    </r>
    <r>
      <rPr>
        <sz val="12"/>
        <color indexed="8"/>
        <rFont val="Arial"/>
        <family val="2"/>
      </rPr>
      <t>CONTEXTO ESTRATEGICO</t>
    </r>
  </si>
  <si>
    <t>Falta de ética profesional y amiguismo</t>
  </si>
  <si>
    <t>Desconocimiento de los requisitos establecidos por la entidad para acceder a los beneficios de cada Secretaría</t>
  </si>
  <si>
    <t>Suceso de catastrofes naturales que con lleven a la perdida de información</t>
  </si>
  <si>
    <t>Cambio en la normatividad externa (leyes, decretos, ordenanzas y acuerdos) que conlleven a la desactualización del proceso</t>
  </si>
  <si>
    <t>Falta de recursos para funcionamiento e inversión</t>
  </si>
  <si>
    <t>Desconocimiento del usuario sobre los requisitos técnicos para el buen desarrollo de los programas</t>
  </si>
  <si>
    <t>Buena actitud de la dirección ante el cambio</t>
  </si>
  <si>
    <t>Gestión de recursos mediante alianzas y convenios con otras entidades que aportan y contribuyen con el cumplimiento de las metas</t>
  </si>
  <si>
    <t>Ventajas competitivas (conectividad, variedad de pisos térmicos, parque nacional natural de los nevados)</t>
  </si>
  <si>
    <t>Avances tecnológicos que permiten aprovechar redes sociales y otros canales de comunicación con el fin de informar a la población objetivo de las Secretarías</t>
  </si>
  <si>
    <t>ESTRATEGIA DO (SUPERVIVENCIA)
consiste en contrarrestar Debilidades por medio de Oportunidades.</t>
  </si>
  <si>
    <t>ESTRATEGIA FO (CRECIMIENTO)
Utilizar fortalezas para optimizar oportunidades.</t>
  </si>
  <si>
    <t>ESTRATEGIA DA (CONTINGENCIA)
Cuando el riesgo se materialice a partir de la combinación de debilidades
con amenazas, para formular acciones de contingencia.</t>
  </si>
  <si>
    <t xml:space="preserve">ESTRATEGIA FA (SUPERVIVENCIA)
Utilizar fortalezas para contrarrestar amenazas
</t>
  </si>
  <si>
    <r>
      <rPr>
        <b/>
        <sz val="11"/>
        <color theme="1"/>
        <rFont val="Arial"/>
        <family val="2"/>
      </rPr>
      <t>D1O1</t>
    </r>
    <r>
      <rPr>
        <sz val="11"/>
        <color theme="1"/>
        <rFont val="Arial"/>
        <family val="2"/>
      </rPr>
      <t xml:space="preserve"> Por medio del aumento de los impuestos municipales solicitar la asignación de recursos para mejorar la inversión y funcionamiento del proceso</t>
    </r>
  </si>
  <si>
    <r>
      <rPr>
        <b/>
        <sz val="11"/>
        <color theme="1"/>
        <rFont val="Arial"/>
        <family val="2"/>
      </rPr>
      <t>D1O3,4</t>
    </r>
    <r>
      <rPr>
        <sz val="11"/>
        <color theme="1"/>
        <rFont val="Arial"/>
        <family val="2"/>
      </rPr>
      <t xml:space="preserve"> Gestionar recursos de inversión nacionales y extranjeros haciendo uso de las ventajas competitivas y de la alta demanda de productos y/o servicios que se ofrecen en el municipio de Ibagué</t>
    </r>
  </si>
  <si>
    <t>Disponibilidad de medios de comunicación de la administración propios para la difusión de los diferentes programas</t>
  </si>
  <si>
    <t>Alta demanda nacional e internacional de productos y/o servicios que se ofrecen en el municipio de Ibagué</t>
  </si>
  <si>
    <t>Posibilidad de generar baja cobertura para la promoción del desarrollo económico y la competividad para los emprendedores, empresarios y ciudadanos del municipio de Ibagué.</t>
  </si>
  <si>
    <t>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t>
  </si>
  <si>
    <t>Selección de beneficiarios que no cumplan los requisitos establecidos</t>
  </si>
  <si>
    <t>Sanciones disciplinarios, penales y fiscales</t>
  </si>
  <si>
    <t>Insuficiente promoción del desarrollo económico y la competitividad para los emprendedores, empresarios y ciudadanos del municipio de Ibagué.</t>
  </si>
  <si>
    <t>GESTIÓN DEL DESARROLLO ECONÓMICO Y LA PRODUCTIVIDAD</t>
  </si>
  <si>
    <t>Gestión - Operativo</t>
  </si>
  <si>
    <t>Faltas disciplinarias y/o sanciones a las secretarias pertenecientes al proceso</t>
  </si>
  <si>
    <t>CORRUPCIÒN</t>
  </si>
  <si>
    <t>Gestión - operativo</t>
  </si>
  <si>
    <t>Probabilidad de que se genere tráficos de influencia para selección de beneficiarios que no cumplan los requisitos establecidos</t>
  </si>
  <si>
    <t>R1-C1</t>
  </si>
  <si>
    <t>R1-C2</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</si>
  <si>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</si>
  <si>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R2-C1</t>
  </si>
  <si>
    <t>R2-C2</t>
  </si>
  <si>
    <t>R3-C2</t>
  </si>
  <si>
    <t>Código:</t>
  </si>
  <si>
    <t>Influencia de grupos políticos que afectan la toma de decisiones</t>
  </si>
  <si>
    <t xml:space="preserve">Cambio de gobierno </t>
  </si>
  <si>
    <r>
      <t xml:space="preserve">F4O3,4 </t>
    </r>
    <r>
      <rPr>
        <sz val="11"/>
        <color theme="1"/>
        <rFont val="Arial"/>
        <family val="2"/>
      </rPr>
      <t>Gestión de recursos mediante alianzas y convenios con otras entidades que aportan y contribuyen con el cumplimiento de las metas gracias a las ventajas competitivas de Ibagué, los indicadores de seguridad de la ciudad y la alta demanda de productos y servicios que se ofrecen en el municipio a nivel nacional e internacional</t>
    </r>
  </si>
  <si>
    <r>
      <rPr>
        <b/>
        <sz val="11"/>
        <color theme="1"/>
        <rFont val="Arial"/>
        <family val="2"/>
      </rPr>
      <t>D2,5,6,7A1</t>
    </r>
    <r>
      <rPr>
        <sz val="11"/>
        <color theme="1"/>
        <rFont val="Arial"/>
        <family val="2"/>
      </rPr>
      <t xml:space="preserve"> Solicitar personal con el perfil, conocimiento y experiencia que aporten al cumplimiento, seguimiento y control de las actividades de manera continua.</t>
    </r>
  </si>
  <si>
    <r>
      <rPr>
        <b/>
        <sz val="11"/>
        <color theme="1"/>
        <rFont val="Arial"/>
        <family val="2"/>
      </rPr>
      <t>D3A2</t>
    </r>
    <r>
      <rPr>
        <sz val="11"/>
        <color theme="1"/>
        <rFont val="Arial"/>
        <family val="2"/>
      </rPr>
      <t xml:space="preserve"> Gestionar la conservación de la gestión documentada de los procesos  cuando se generan cambios de gobierno.</t>
    </r>
  </si>
  <si>
    <r>
      <rPr>
        <b/>
        <sz val="11"/>
        <color theme="1"/>
        <rFont val="Arial"/>
        <family val="2"/>
      </rPr>
      <t>F3A2</t>
    </r>
    <r>
      <rPr>
        <sz val="11"/>
        <color theme="1"/>
        <rFont val="Arial"/>
        <family val="2"/>
      </rPr>
      <t xml:space="preserve"> Utilización de programas de formación que promuevan la ética profesional y sentido de pertenencia en la administración municipal para que no se siga presentando influencia de grupos políticos que afecten la toma de decisiones </t>
    </r>
  </si>
  <si>
    <t>Probabilidad de otorgar beneficios a unidades productivas o ideas de negocios que no cumplen con los requisitos establecidos</t>
  </si>
  <si>
    <t>La combinación de factores como: la falta de recursos para funcionamiento e inversión y la falta de planeación en cuanto a la ejecución física y presupuestal; podría generar baja cobertura para la promoción del desarrollo económico y la competitividad para los emprendedores, empresarios y ciudadanos del municipio de Ibagué.</t>
  </si>
  <si>
    <t xml:space="preserve">Nota: se priorizaron las causas que tienen una calificaciòn promedio entre 4 y 5. </t>
  </si>
  <si>
    <t>Beneficiar a unidades productivas o ideas de negocios que no cumplen con los requisitos establecidos</t>
  </si>
  <si>
    <t>En el momento de realizar convocatorias y selección de beneficiarios (en la actividad desarrollar las etapas del Programa que apliquen de acuerdo al perfil del usuario).</t>
  </si>
  <si>
    <t xml:space="preserve">Al momento de realizar los planes para la vigencia siguiente. </t>
  </si>
  <si>
    <t>Cuando se beneficia a unidades productivas o ideas de negocio que no cumplen con los requisitos establecidos en la documentación (términos y condiciones, procedimientos e instructivos).</t>
  </si>
  <si>
    <t xml:space="preserve">Socialización del código de integridad y buen gobierno con la respectiva información documentada del proceso aprobada. </t>
  </si>
  <si>
    <t xml:space="preserve">Alcaldía de Ibagué </t>
  </si>
  <si>
    <t>Acta de reunión.</t>
  </si>
  <si>
    <t xml:space="preserve">Memorando. </t>
  </si>
  <si>
    <t xml:space="preserve">Gestionar el traslado de funcionarios de planta con el perfil que se requiera para las Secretarías. </t>
  </si>
  <si>
    <t>(#traslados realizados / #traslados solicitados)X100</t>
  </si>
  <si>
    <t xml:space="preserve">(#socializaciones cumplidas / #socializaciones programadas)X100 </t>
  </si>
  <si>
    <t>Planes de cada Secretaría</t>
  </si>
  <si>
    <t>Trimestralmente</t>
  </si>
  <si>
    <t xml:space="preserve">(presupuesto ejecutado / presupuesto programado)X100 </t>
  </si>
  <si>
    <t xml:space="preserve">Cada vez que se realice selección de beneficiarios. </t>
  </si>
  <si>
    <t xml:space="preserve">Seguimiento a los términos y condiciones de la convocatoria para seleccionar beneficiarios. </t>
  </si>
  <si>
    <t xml:space="preserve">(#beneficiarios que cumplen los requisitos / #beneficiarios)X100 </t>
  </si>
  <si>
    <t>ACCION DE CONTIGENCIA</t>
  </si>
  <si>
    <t>Modificacion y actualizacion del plan de accion</t>
  </si>
  <si>
    <t>Denunciar el acto de corrupción frente al ente que corresponda y tomar las medidas legales correspondientes a la situación detectada</t>
  </si>
  <si>
    <t>Documentos de la denuncias presentadas</t>
  </si>
  <si>
    <t>Cada vez que se presente</t>
  </si>
  <si>
    <t xml:space="preserve"> Identificar y ajustar las falencias dentro de los controles de los procedimientos asociados y tomar las medidas legales correspondientes a la situación detectada</t>
  </si>
  <si>
    <t>Documento de actualizacion del procedimiento y soporte de las denuncias respectivas</t>
  </si>
  <si>
    <t>Cada vez que se requiera</t>
  </si>
  <si>
    <t>(# de actividades que generaron baja cobertura para la promocion)</t>
  </si>
  <si>
    <t>(#de procesos que generaron trafico de influencias en la selección de beneficiarios)</t>
  </si>
  <si>
    <t>(#procesos a los que se entregaron beneficios que no cumplen los requisitos establecidos)</t>
  </si>
  <si>
    <r>
      <t xml:space="preserve">Controles para la  Secretaría Desarrollo económico (Dirección de emprendimiento, fortalecimiento empresarial y empleo y Dirección de Turismo) y Secretaría de agricultura y desarrollo rural  realizan seguimiento a los planes de acción y a la ejecución de los mismos cuatrimestralmente, verificando el cumplimiento de las metas, la ejecución física y presupuestal, revisan las evidencias que soportan las actividades para dar cumplimientos a las metas producto y en caso de presentarse diferencia entre lo programado y lo ejecutado o las evidencias, se generan estrategias o acciones para las metas que no se han cumplido, se realizan las observaciones en el plan de acción y se reporta nuevamente a la Secretaría de Planeación. La evidencia son los memorandos y envío desde el correo institucional. </t>
    </r>
    <r>
      <rPr>
        <sz val="11"/>
        <color rgb="FFFF0000"/>
        <rFont val="Arial"/>
        <family val="2"/>
      </rPr>
      <t/>
    </r>
  </si>
  <si>
    <r>
      <t xml:space="preserve">En la Secretaría Desarrollo económico (Dirección de emprendimiento, fortalecimiento empresarial y empleo y Dirección de Turismo) y Secretaría de agricultura y desarrollo rural </t>
    </r>
    <r>
      <rPr>
        <sz val="11"/>
        <color rgb="FFFF0000"/>
        <rFont val="Arial"/>
        <family val="2"/>
      </rPr>
      <t xml:space="preserve"> </t>
    </r>
    <r>
      <rPr>
        <sz val="11"/>
        <rFont val="Arial"/>
        <family val="2"/>
      </rPr>
      <t>asesores y contratistas</t>
    </r>
    <r>
      <rPr>
        <sz val="11"/>
        <color theme="1"/>
        <rFont val="Arial"/>
        <family val="2"/>
      </rPr>
      <t xml:space="preserve"> se reunen finalizando vigencia, empezando vigencia y cada vez que se requiera para mirar el avance físico de las metas producto del plan indicativo y generar estrategias para cumplir las mismas. En la parte presupuestal si se tienen controles pero no son efectivos. Las respectivas evidencias de las reuniones son las planillas de asistencia internas y actas que actualmente reposan en las instalaciones de cada Secretaría.</t>
    </r>
  </si>
  <si>
    <r>
      <rPr>
        <sz val="11"/>
        <rFont val="Arial"/>
        <family val="2"/>
      </rPr>
      <t xml:space="preserve">Solo aplica para Secretaría Desarrollo económico - Programa Ibagué Emprende, Produce e Innova </t>
    </r>
    <r>
      <rPr>
        <sz val="11"/>
        <color theme="1"/>
        <rFont val="Arial"/>
        <family val="2"/>
      </rPr>
      <t xml:space="preserve">(documento términos y condiciones de la convocatoria - requisitos y aspectos a evaluar, cada vez que se presenta una convocatoria el contratista designado para liderar el proceso realiza el seguimiento al instructivo para el cumplimiento de la meta producto del proceso y acta de beneficiarios del proceso de selección en compañía de un delegado de la oficina de Control Interno). En caso de que el microempresario y/o emprendedor no cumpla todos los requisitos se descarta. Se deja como evidencia acta de reunión y diligenciamiento de los formatos aprobados. </t>
    </r>
  </si>
  <si>
    <t>En la Secretaría de agricultura y desarrollo rural si se realizan controles por medio de convocatoria, visitasde campo y record de visitas, verificación de las actas y consolidación de matriz donde se evaluan los requisitos pero estos no resultan 100% efectivos.</t>
  </si>
  <si>
    <r>
      <rPr>
        <sz val="11"/>
        <rFont val="Arial"/>
        <family val="2"/>
      </rPr>
      <t>Solo aplica para Secretaría Desarrollo económico (Programa Ibagué impulsa el desarrollo comercial y Programa Ibagué gestión comercial e industrial y Dirección de Turismo)</t>
    </r>
    <r>
      <rPr>
        <sz val="11"/>
        <color theme="1"/>
        <rFont val="Arial"/>
        <family val="2"/>
      </rPr>
      <t xml:space="preserve"> (jornadas de sensibilización con los posibles aspirantes, documento matriz de calificación con las variables, los resultados se publican en la pagina de la Alcaldía y los beneficiarios firman acta de compromiso para participar en los eventos que aplique,  el contratista designado para liderar el proceso realiza el seguimiento al instructivo para el cumplimiento de la meta producto del proceso cada vez que se presenta una convocatoria). En caso de que el microempresario y/o emprendedor no cumpla todos los requisitos se descarta. Se deja como evidencia el diligenciamiento los formatos aprobados en el proceso. </t>
    </r>
  </si>
  <si>
    <t xml:space="preserve"> Para la Secretaría Desarrollo económico y Secretaría de agricultura y desarrollo rural cuatrimestralmente se realiza socialización del código de integridad y buen gobierno a las personas que conforman las secretarías y se les recuerda que en el contrato de prestación de servicios queda estipulado que se acogen a este código. Como evidencia se dejan actas y planillas de asistencia interna de las reuniones. No son investigadas las observaciones o desviaciones. Se deja como evidencia el acta de reunión de la socialización.</t>
  </si>
  <si>
    <t xml:space="preserve">La combinación de factores como: falta de personal de planta para realizar seguimiento y control de las actividades y falta de autoridad y responsabilidad de los funcionarios del proceso podría generar la probabilidad de otorgar beneficios a unidades productivas o ideas de negocios que no cumplen con los requisito establecidos. </t>
  </si>
  <si>
    <t xml:space="preserve">La combinación de factores como: influencia de grupospoliticos que afectan la toma de decisiones y la falta de ética profesional y amiguismo; podría generar tráfico de influencias para selección de beneficiarios que no cumplan los requisitos establecidos. </t>
  </si>
  <si>
    <t xml:space="preserve">Las Secretarías de Desarrollo económico (Dirección de emprendimiento, fortalecimiento empresarial y empleo y Dirección de Turismo) y Secretaría de agricultura y desarrollo rural radican o presentan memorandos a Talento Humano cada vez que se requiera con el fin de gestionar personal de planta.  No son investigadas las observaciones o desviaciones. Se deja como evidencia el memorando de la solicitud. </t>
  </si>
  <si>
    <t xml:space="preserve">Se realiza la planeación y el seguimiento de los planes. </t>
  </si>
  <si>
    <t xml:space="preserve"> Reprogramar las actividades y metas producto que contienen los planes y diligenciar las respectivas observaciones</t>
  </si>
  <si>
    <t xml:space="preserve">Secretario Desarrollo económico y Secretario de agricultura y desarrollo rural  </t>
  </si>
  <si>
    <t>Secretario Desarrollo económico y Secretario de agricultura y desarrollo rura</t>
  </si>
  <si>
    <t>Cuatrimestralmente.</t>
  </si>
  <si>
    <t>Codigo: FOR-13-PRO-GIC-02</t>
  </si>
  <si>
    <t>Versión: 03</t>
  </si>
  <si>
    <t>Fecha: 2018/12/05</t>
  </si>
  <si>
    <t>Pagina: 1 de 1</t>
  </si>
  <si>
    <t>GESTIÒN DEL DESARROLLO ECONÒMICO Y LA COMPETITIVIDAD  
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t>
  </si>
  <si>
    <t xml:space="preserve">PROCESO: GESTIÒN DEL DESARROLLO ECONÒMICO Y LA COMPETITIVIDAD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</si>
</sst>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28">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2"/>
      <color theme="1"/>
      <name val="Calibri"/>
      <family val="2"/>
      <scheme val="minor"/>
    </font>
    <font>
      <sz val="11"/>
      <color rgb="FFFF0000"/>
      <name val="Arial"/>
      <family val="2"/>
    </font>
    <font>
      <b/>
      <sz val="12"/>
      <color indexed="17"/>
      <name val="Arial"/>
      <family val="2"/>
    </font>
    <font>
      <sz val="12"/>
      <name val="Arial"/>
      <family val="2"/>
    </font>
    <font>
      <sz val="11"/>
      <color rgb="FFFF0000"/>
      <name val="Calibri"/>
      <family val="2"/>
      <scheme val="minor"/>
    </font>
    <font>
      <sz val="16"/>
      <color theme="1"/>
      <name val="Calibri"/>
      <family val="2"/>
      <scheme val="minor"/>
    </font>
    <font>
      <sz val="11"/>
      <color theme="1"/>
      <name val="Arial "/>
    </font>
    <font>
      <sz val="11"/>
      <name val="Arial"/>
      <family val="2"/>
    </font>
    <font>
      <sz val="10"/>
      <name val="Arial"/>
      <family val="2"/>
    </font>
  </fonts>
  <fills count="21">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FF0000"/>
        <bgColor indexed="64"/>
      </patternFill>
    </fill>
    <fill>
      <patternFill patternType="solid">
        <fgColor theme="6" tint="0.39997558519241921"/>
        <bgColor indexed="64"/>
      </patternFill>
    </fill>
    <fill>
      <patternFill patternType="solid">
        <fgColor theme="4" tint="0.59999389629810485"/>
        <bgColor indexed="64"/>
      </patternFill>
    </fill>
  </fills>
  <borders count="7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medium">
        <color auto="1"/>
      </top>
      <bottom/>
      <diagonal/>
    </border>
    <border>
      <left style="medium">
        <color auto="1"/>
      </left>
      <right style="thin">
        <color auto="1"/>
      </right>
      <top/>
      <bottom/>
      <diagonal/>
    </border>
    <border>
      <left/>
      <right style="medium">
        <color auto="1"/>
      </right>
      <top style="medium">
        <color auto="1"/>
      </top>
      <bottom/>
      <diagonal/>
    </border>
    <border>
      <left/>
      <right style="medium">
        <color auto="1"/>
      </right>
      <top/>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diagonal/>
    </border>
    <border>
      <left style="medium">
        <color auto="1"/>
      </left>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auto="1"/>
      </bottom>
      <diagonal/>
    </border>
    <border>
      <left/>
      <right style="medium">
        <color theme="0"/>
      </right>
      <top style="medium">
        <color theme="0"/>
      </top>
      <bottom style="medium">
        <color theme="0"/>
      </bottom>
      <diagonal/>
    </border>
    <border>
      <left/>
      <right style="medium">
        <color theme="0"/>
      </right>
      <top style="medium">
        <color theme="0"/>
      </top>
      <bottom style="medium">
        <color auto="1"/>
      </bottom>
      <diagonal/>
    </border>
    <border>
      <left style="medium">
        <color theme="0"/>
      </left>
      <right/>
      <top/>
      <bottom style="medium">
        <color auto="1"/>
      </bottom>
      <diagonal/>
    </border>
    <border>
      <left/>
      <right style="thin">
        <color auto="1"/>
      </right>
      <top/>
      <bottom/>
      <diagonal/>
    </border>
    <border>
      <left/>
      <right/>
      <top style="thin">
        <color auto="1"/>
      </top>
      <bottom/>
      <diagonal/>
    </border>
    <border>
      <left/>
      <right/>
      <top/>
      <bottom style="thin">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auto="1"/>
      </top>
      <bottom style="thin">
        <color auto="1"/>
      </bottom>
      <diagonal/>
    </border>
    <border>
      <left/>
      <right/>
      <top style="medium">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s>
  <cellStyleXfs count="1">
    <xf numFmtId="0" fontId="0" fillId="0" borderId="0"/>
  </cellStyleXfs>
  <cellXfs count="570">
    <xf numFmtId="0" fontId="0" fillId="0" borderId="0" xfId="0"/>
    <xf numFmtId="0" fontId="4" fillId="0" borderId="0" xfId="0" applyFont="1"/>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18"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18"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165" fontId="0" fillId="12" borderId="1" xfId="0" applyNumberFormat="1" applyFill="1" applyBorder="1"/>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9" fillId="15" borderId="11" xfId="0" applyFont="1" applyFill="1" applyBorder="1" applyAlignment="1" applyProtection="1">
      <alignment horizontal="center" vertical="center" wrapText="1"/>
      <protection locked="0"/>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13" fillId="14" borderId="0" xfId="0" applyFont="1" applyFill="1"/>
    <xf numFmtId="0" fontId="19" fillId="0" borderId="1" xfId="0" applyFont="1" applyBorder="1"/>
    <xf numFmtId="0" fontId="19"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7" fillId="5" borderId="8" xfId="0" applyFont="1" applyFill="1" applyBorder="1" applyAlignment="1">
      <alignment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0" fillId="0" borderId="1" xfId="0"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xf>
    <xf numFmtId="0" fontId="8" fillId="0" borderId="1" xfId="0" applyFont="1" applyBorder="1" applyAlignment="1">
      <alignment horizontal="center" vertical="center" wrapText="1"/>
    </xf>
    <xf numFmtId="0" fontId="0" fillId="0" borderId="2" xfId="0" applyBorder="1" applyAlignment="1">
      <alignment horizontal="center" vertical="center" wrapText="1"/>
    </xf>
    <xf numFmtId="0" fontId="4" fillId="0" borderId="0" xfId="0" applyFont="1" applyBorder="1"/>
    <xf numFmtId="0" fontId="4" fillId="0" borderId="7" xfId="0" applyFont="1" applyBorder="1" applyAlignment="1">
      <alignment horizontal="left" wrapText="1"/>
    </xf>
    <xf numFmtId="0" fontId="4" fillId="0" borderId="7" xfId="0" applyFont="1" applyBorder="1" applyAlignment="1">
      <alignment horizontal="center"/>
    </xf>
    <xf numFmtId="0" fontId="4" fillId="0" borderId="24" xfId="0" applyFont="1" applyBorder="1"/>
    <xf numFmtId="0" fontId="1"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5" fillId="0" borderId="0" xfId="0" applyFont="1" applyAlignment="1">
      <alignment horizontal="center" vertical="center" wrapText="1"/>
    </xf>
    <xf numFmtId="0" fontId="7" fillId="5" borderId="2" xfId="0" applyFont="1" applyFill="1" applyBorder="1" applyAlignment="1">
      <alignment horizontal="center" vertical="center"/>
    </xf>
    <xf numFmtId="0" fontId="1" fillId="5" borderId="2"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xf>
    <xf numFmtId="0" fontId="8" fillId="0" borderId="5"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10" xfId="0" applyFont="1" applyBorder="1" applyAlignment="1">
      <alignment horizontal="center" vertical="center" wrapText="1"/>
    </xf>
    <xf numFmtId="0" fontId="8" fillId="16" borderId="1" xfId="0" applyFont="1" applyFill="1" applyBorder="1" applyAlignment="1">
      <alignment horizontal="center" vertical="center" wrapText="1"/>
    </xf>
    <xf numFmtId="0" fontId="22" fillId="17" borderId="1"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8" fillId="19" borderId="1" xfId="0" applyFont="1" applyFill="1" applyBorder="1" applyAlignment="1">
      <alignment horizontal="center" vertical="center" wrapText="1"/>
    </xf>
    <xf numFmtId="0" fontId="0" fillId="0" borderId="1" xfId="0" applyFill="1" applyBorder="1" applyAlignment="1" applyProtection="1">
      <alignment horizontal="center" vertical="center"/>
      <protection locked="0"/>
    </xf>
    <xf numFmtId="0" fontId="23" fillId="18" borderId="1" xfId="0" applyFont="1" applyFill="1" applyBorder="1"/>
    <xf numFmtId="0" fontId="0" fillId="0" borderId="1" xfId="0" applyFill="1" applyBorder="1"/>
    <xf numFmtId="0" fontId="0" fillId="18" borderId="1" xfId="0" applyFill="1" applyBorder="1"/>
    <xf numFmtId="0" fontId="8" fillId="0" borderId="0" xfId="0" applyFont="1" applyBorder="1" applyAlignment="1">
      <alignment horizontal="center" vertical="center"/>
    </xf>
    <xf numFmtId="0" fontId="0" fillId="7" borderId="1" xfId="0" applyFill="1" applyBorder="1"/>
    <xf numFmtId="0" fontId="4" fillId="0" borderId="0" xfId="0" applyFont="1" applyAlignment="1">
      <alignment horizontal="center" vertical="center"/>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39" xfId="0" applyBorder="1" applyAlignment="1">
      <alignment horizontal="center" vertical="center"/>
    </xf>
    <xf numFmtId="0" fontId="0" fillId="0" borderId="22" xfId="0" applyBorder="1" applyAlignment="1">
      <alignment horizontal="center" vertical="center"/>
    </xf>
    <xf numFmtId="0" fontId="11" fillId="0" borderId="0" xfId="0" applyFont="1" applyAlignment="1">
      <alignment horizontal="center" vertical="center"/>
    </xf>
    <xf numFmtId="0" fontId="0" fillId="0" borderId="1" xfId="0" applyFont="1" applyBorder="1" applyAlignment="1">
      <alignment horizontal="center" vertical="center" wrapText="1"/>
    </xf>
    <xf numFmtId="0" fontId="7" fillId="15" borderId="2" xfId="0" applyFont="1" applyFill="1" applyBorder="1" applyAlignment="1">
      <alignment horizontal="center" vertical="center"/>
    </xf>
    <xf numFmtId="0" fontId="1" fillId="15" borderId="2" xfId="0" applyFont="1" applyFill="1" applyBorder="1" applyAlignment="1">
      <alignment horizontal="center" vertical="center" wrapText="1"/>
    </xf>
    <xf numFmtId="0" fontId="4" fillId="3" borderId="28" xfId="0" applyFont="1" applyFill="1" applyBorder="1" applyAlignment="1">
      <alignment horizontal="center" vertical="center" wrapText="1"/>
    </xf>
    <xf numFmtId="1" fontId="0" fillId="0" borderId="1" xfId="0" applyNumberFormat="1" applyBorder="1" applyAlignment="1">
      <alignment horizontal="center" vertical="center"/>
    </xf>
    <xf numFmtId="166" fontId="0" fillId="0" borderId="1" xfId="0" applyNumberFormat="1" applyFont="1" applyBorder="1" applyAlignment="1">
      <alignment horizontal="center" vertical="center"/>
    </xf>
    <xf numFmtId="0" fontId="9" fillId="14" borderId="1" xfId="0" applyFont="1" applyFill="1" applyBorder="1" applyAlignment="1">
      <alignment horizontal="center" vertical="center"/>
    </xf>
    <xf numFmtId="0" fontId="4" fillId="0" borderId="0" xfId="0" applyFont="1" applyBorder="1" applyAlignment="1">
      <alignment vertical="center" wrapText="1"/>
    </xf>
    <xf numFmtId="0" fontId="0" fillId="5" borderId="62" xfId="0" applyFill="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8" fillId="0" borderId="10" xfId="0" applyFont="1" applyBorder="1" applyAlignment="1">
      <alignment vertical="center" wrapText="1"/>
    </xf>
    <xf numFmtId="0" fontId="4" fillId="0" borderId="1" xfId="0" applyFont="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13" borderId="10" xfId="0" applyFont="1" applyFill="1" applyBorder="1" applyAlignment="1">
      <alignment horizontal="center" vertical="center" wrapText="1"/>
    </xf>
    <xf numFmtId="0" fontId="5" fillId="13" borderId="10" xfId="0" applyFont="1" applyFill="1" applyBorder="1" applyAlignment="1">
      <alignment horizontal="center" vertical="center"/>
    </xf>
    <xf numFmtId="0" fontId="5" fillId="13" borderId="10" xfId="0" applyFont="1" applyFill="1" applyBorder="1" applyAlignment="1">
      <alignment vertical="center" wrapText="1"/>
    </xf>
    <xf numFmtId="0" fontId="0" fillId="5" borderId="1" xfId="0" applyFill="1" applyBorder="1" applyAlignment="1">
      <alignment horizontal="center" vertical="center" wrapText="1"/>
    </xf>
    <xf numFmtId="0" fontId="0" fillId="5" borderId="1" xfId="0"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13" fillId="0" borderId="3" xfId="0" applyFont="1" applyBorder="1" applyAlignment="1">
      <alignment horizontal="center" vertical="center"/>
    </xf>
    <xf numFmtId="0" fontId="14" fillId="5" borderId="2" xfId="0" applyFont="1" applyFill="1" applyBorder="1" applyAlignment="1">
      <alignment horizontal="center" vertical="center"/>
    </xf>
    <xf numFmtId="0" fontId="6" fillId="0" borderId="0" xfId="0" applyFont="1" applyAlignment="1">
      <alignment horizontal="center" vertical="center"/>
    </xf>
    <xf numFmtId="0" fontId="14" fillId="0" borderId="0" xfId="0" applyFont="1" applyAlignment="1">
      <alignment horizontal="center" vertical="center"/>
    </xf>
    <xf numFmtId="0" fontId="6" fillId="0" borderId="28" xfId="0" applyFont="1" applyBorder="1" applyAlignment="1">
      <alignment horizontal="center" vertical="center" wrapText="1"/>
    </xf>
    <xf numFmtId="0" fontId="6" fillId="0" borderId="28"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6" xfId="0" applyFont="1" applyBorder="1" applyAlignment="1">
      <alignment horizontal="center" vertical="center"/>
    </xf>
    <xf numFmtId="0" fontId="14" fillId="5" borderId="25" xfId="0" applyFont="1" applyFill="1" applyBorder="1" applyAlignment="1">
      <alignment horizontal="center" vertical="center"/>
    </xf>
    <xf numFmtId="0" fontId="14" fillId="5" borderId="27" xfId="0" applyFont="1" applyFill="1" applyBorder="1" applyAlignment="1">
      <alignment horizontal="center" vertical="center" wrapText="1"/>
    </xf>
    <xf numFmtId="0" fontId="14" fillId="5" borderId="28" xfId="0" applyFont="1" applyFill="1" applyBorder="1" applyAlignment="1">
      <alignment horizontal="center" vertical="center"/>
    </xf>
    <xf numFmtId="0" fontId="14" fillId="5" borderId="28"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6" fillId="3" borderId="28" xfId="0" applyFont="1" applyFill="1" applyBorder="1" applyAlignment="1">
      <alignment horizontal="center" vertical="center" wrapText="1"/>
    </xf>
    <xf numFmtId="0" fontId="0" fillId="3" borderId="1" xfId="0" applyFill="1" applyBorder="1"/>
    <xf numFmtId="0" fontId="27" fillId="0" borderId="28" xfId="0" applyFont="1" applyBorder="1" applyAlignment="1">
      <alignment horizontal="center" vertical="center" wrapText="1"/>
    </xf>
    <xf numFmtId="0" fontId="27" fillId="3"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1" fillId="0" borderId="0" xfId="0" applyFont="1" applyAlignment="1">
      <alignment horizontal="center" vertical="center" wrapText="1"/>
    </xf>
    <xf numFmtId="0" fontId="21" fillId="0" borderId="9"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8" fillId="6" borderId="60" xfId="0" applyFont="1" applyFill="1" applyBorder="1" applyAlignment="1">
      <alignment horizontal="center" vertical="center"/>
    </xf>
    <xf numFmtId="0" fontId="8" fillId="6" borderId="56" xfId="0" applyFont="1" applyFill="1" applyBorder="1" applyAlignment="1">
      <alignment horizontal="center" vertical="center"/>
    </xf>
    <xf numFmtId="0" fontId="8" fillId="6" borderId="67" xfId="0" applyFont="1" applyFill="1" applyBorder="1" applyAlignment="1">
      <alignment horizontal="center" vertical="center"/>
    </xf>
    <xf numFmtId="0" fontId="2" fillId="6" borderId="60" xfId="0" applyFont="1" applyFill="1" applyBorder="1" applyAlignment="1">
      <alignment horizontal="center" vertical="center" wrapText="1"/>
    </xf>
    <xf numFmtId="0" fontId="2" fillId="6" borderId="56" xfId="0" applyFont="1" applyFill="1" applyBorder="1" applyAlignment="1">
      <alignment horizontal="center" vertical="center" wrapText="1"/>
    </xf>
    <xf numFmtId="0" fontId="2" fillId="6" borderId="6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0" fillId="0" borderId="0" xfId="0" applyAlignment="1">
      <alignment horizontal="center" wrapText="1"/>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7" fillId="12" borderId="1" xfId="0" applyFont="1" applyFill="1" applyBorder="1" applyAlignment="1" applyProtection="1">
      <alignment horizontal="center" vertical="center"/>
      <protection locked="0"/>
    </xf>
    <xf numFmtId="0" fontId="7" fillId="12" borderId="1" xfId="0" applyFont="1" applyFill="1" applyBorder="1" applyAlignment="1" applyProtection="1">
      <alignment horizontal="center" vertical="center" wrapText="1"/>
      <protection locked="0"/>
    </xf>
    <xf numFmtId="0" fontId="8" fillId="12" borderId="1" xfId="0" applyFont="1" applyFill="1" applyBorder="1" applyAlignment="1" applyProtection="1">
      <alignment horizontal="center" vertical="center" wrapText="1"/>
      <protection locked="0"/>
    </xf>
    <xf numFmtId="0" fontId="4" fillId="0" borderId="60"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0" xfId="0" applyFont="1" applyBorder="1" applyAlignment="1">
      <alignment horizontal="center" vertical="center" wrapText="1"/>
    </xf>
    <xf numFmtId="0" fontId="4" fillId="0" borderId="62" xfId="0" applyFont="1" applyBorder="1" applyAlignment="1">
      <alignment horizontal="center" vertical="center" wrapText="1"/>
    </xf>
    <xf numFmtId="0" fontId="5" fillId="14" borderId="0" xfId="0" applyFont="1" applyFill="1" applyAlignment="1">
      <alignment horizontal="center" vertical="center" wrapText="1"/>
    </xf>
    <xf numFmtId="0" fontId="5" fillId="14" borderId="36"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15" fillId="0" borderId="0" xfId="0" applyFont="1" applyAlignment="1">
      <alignment horizontal="center" vertical="center" wrapText="1"/>
    </xf>
    <xf numFmtId="0" fontId="4" fillId="0" borderId="1" xfId="0" applyFont="1" applyBorder="1" applyAlignment="1">
      <alignment horizontal="center" vertical="center" wrapText="1"/>
    </xf>
    <xf numFmtId="0" fontId="20" fillId="0" borderId="60" xfId="0" applyFont="1" applyBorder="1" applyAlignment="1">
      <alignment horizontal="center" vertical="center" wrapText="1"/>
    </xf>
    <xf numFmtId="0" fontId="20" fillId="0" borderId="62"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5" fillId="14" borderId="1" xfId="0" applyFont="1" applyFill="1" applyBorder="1" applyAlignment="1">
      <alignment horizontal="center" vertical="center"/>
    </xf>
    <xf numFmtId="0" fontId="5" fillId="14" borderId="60" xfId="0" applyFont="1" applyFill="1" applyBorder="1" applyAlignment="1">
      <alignment horizontal="center" vertical="center"/>
    </xf>
    <xf numFmtId="0" fontId="5" fillId="14" borderId="56" xfId="0" applyFont="1" applyFill="1" applyBorder="1" applyAlignment="1">
      <alignment horizontal="center" vertical="center"/>
    </xf>
    <xf numFmtId="0" fontId="5" fillId="14" borderId="62" xfId="0" applyFont="1" applyFill="1" applyBorder="1" applyAlignment="1">
      <alignment horizontal="center" vertical="center"/>
    </xf>
    <xf numFmtId="0" fontId="4" fillId="0" borderId="1" xfId="0" applyFont="1" applyBorder="1" applyAlignment="1">
      <alignment horizontal="center" vertical="center"/>
    </xf>
    <xf numFmtId="0" fontId="5" fillId="0" borderId="60"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62" xfId="0" applyFont="1" applyBorder="1" applyAlignment="1">
      <alignment horizontal="center" vertical="center" wrapText="1"/>
    </xf>
    <xf numFmtId="0" fontId="20" fillId="0" borderId="60" xfId="0" applyFont="1" applyFill="1" applyBorder="1" applyAlignment="1">
      <alignment horizontal="center" vertical="center" wrapText="1"/>
    </xf>
    <xf numFmtId="0" fontId="20" fillId="0" borderId="62" xfId="0" applyFont="1" applyFill="1" applyBorder="1" applyAlignment="1">
      <alignment horizontal="center" vertical="center" wrapText="1"/>
    </xf>
    <xf numFmtId="0" fontId="20" fillId="0" borderId="1"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0" xfId="0" applyFont="1" applyAlignment="1">
      <alignment horizontal="center" vertical="center"/>
    </xf>
    <xf numFmtId="0" fontId="5" fillId="14" borderId="16" xfId="0" applyFont="1" applyFill="1" applyBorder="1" applyAlignment="1">
      <alignment horizontal="center" vertical="center" wrapText="1"/>
    </xf>
    <xf numFmtId="0" fontId="5" fillId="14" borderId="38" xfId="0" applyFont="1" applyFill="1" applyBorder="1" applyAlignment="1">
      <alignment horizontal="center" vertical="center" wrapText="1"/>
    </xf>
    <xf numFmtId="0" fontId="5" fillId="14" borderId="17" xfId="0" applyFont="1" applyFill="1" applyBorder="1" applyAlignment="1">
      <alignment horizontal="center" vertical="center" wrapText="1"/>
    </xf>
    <xf numFmtId="0" fontId="4" fillId="0" borderId="36" xfId="0" applyFont="1" applyBorder="1" applyAlignment="1">
      <alignment horizontal="center" vertic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5" fillId="6" borderId="1" xfId="0" applyFont="1" applyFill="1" applyBorder="1" applyAlignment="1">
      <alignment horizontal="center" vertical="center"/>
    </xf>
    <xf numFmtId="0" fontId="5" fillId="14" borderId="1" xfId="0" applyFont="1" applyFill="1" applyBorder="1" applyAlignment="1">
      <alignment horizontal="center" vertical="center" textRotation="255"/>
    </xf>
    <xf numFmtId="0" fontId="5" fillId="12" borderId="1" xfId="0" applyFont="1" applyFill="1" applyBorder="1" applyAlignment="1">
      <alignment horizontal="center" vertical="center" wrapText="1"/>
    </xf>
    <xf numFmtId="0" fontId="5" fillId="12" borderId="1" xfId="0" applyFont="1" applyFill="1" applyBorder="1" applyAlignment="1">
      <alignment horizontal="center" vertical="center"/>
    </xf>
    <xf numFmtId="0" fontId="5" fillId="12" borderId="60" xfId="0" applyFont="1" applyFill="1" applyBorder="1" applyAlignment="1">
      <alignment horizontal="center" vertical="center" wrapText="1"/>
    </xf>
    <xf numFmtId="0" fontId="5" fillId="12" borderId="56" xfId="0" applyFont="1" applyFill="1" applyBorder="1" applyAlignment="1">
      <alignment horizontal="center" vertical="center"/>
    </xf>
    <xf numFmtId="0" fontId="5" fillId="12" borderId="62" xfId="0" applyFont="1" applyFill="1" applyBorder="1" applyAlignment="1">
      <alignment horizontal="center" vertical="center"/>
    </xf>
    <xf numFmtId="0" fontId="4" fillId="0" borderId="62" xfId="0" applyFont="1" applyFill="1" applyBorder="1" applyAlignment="1">
      <alignment horizontal="center" vertical="center"/>
    </xf>
    <xf numFmtId="0" fontId="20" fillId="0" borderId="1" xfId="0" applyFont="1" applyFill="1"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7" fillId="5" borderId="59" xfId="0" applyFont="1" applyFill="1" applyBorder="1" applyAlignment="1">
      <alignment horizontal="center" vertical="center"/>
    </xf>
    <xf numFmtId="0" fontId="4" fillId="0" borderId="7"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7" xfId="0" applyFont="1" applyBorder="1" applyAlignment="1">
      <alignment horizontal="center" vertical="center" wrapText="1"/>
    </xf>
    <xf numFmtId="0" fontId="8" fillId="3" borderId="10"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18" fillId="0" borderId="10" xfId="0" applyFont="1" applyBorder="1" applyAlignment="1">
      <alignment horizontal="center" vertical="center" wrapText="1"/>
    </xf>
    <xf numFmtId="0" fontId="18" fillId="0" borderId="2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8" fillId="0" borderId="10"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0" xfId="0" applyFont="1" applyBorder="1" applyAlignment="1">
      <alignment horizontal="center" vertical="center" wrapText="1"/>
    </xf>
    <xf numFmtId="0" fontId="8" fillId="0" borderId="11" xfId="0" applyFont="1" applyBorder="1" applyAlignment="1">
      <alignment horizontal="center" vertical="center" wrapText="1"/>
    </xf>
    <xf numFmtId="0" fontId="8" fillId="3" borderId="11" xfId="0" applyFont="1" applyFill="1" applyBorder="1" applyAlignment="1">
      <alignment horizontal="center" vertical="center" wrapText="1"/>
    </xf>
    <xf numFmtId="0" fontId="18" fillId="0" borderId="11" xfId="0" applyFont="1"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7" fillId="6" borderId="14" xfId="0" applyFont="1" applyFill="1" applyBorder="1" applyAlignment="1">
      <alignment horizontal="center" vertical="center"/>
    </xf>
    <xf numFmtId="0" fontId="7" fillId="6" borderId="37" xfId="0" applyFont="1" applyFill="1" applyBorder="1" applyAlignment="1">
      <alignment horizontal="center" vertical="center"/>
    </xf>
    <xf numFmtId="0" fontId="7" fillId="6" borderId="63" xfId="0" applyFont="1" applyFill="1" applyBorder="1" applyAlignment="1">
      <alignment horizontal="center" vertical="center"/>
    </xf>
    <xf numFmtId="0" fontId="8" fillId="6" borderId="16"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8" fillId="6" borderId="64"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9" xfId="0" applyBorder="1" applyAlignment="1">
      <alignment horizontal="center" vertical="center" wrapText="1"/>
    </xf>
    <xf numFmtId="0" fontId="7" fillId="5" borderId="1" xfId="0" applyFont="1" applyFill="1" applyBorder="1" applyAlignment="1">
      <alignment horizontal="center" vertical="center"/>
    </xf>
    <xf numFmtId="0" fontId="4" fillId="0" borderId="1" xfId="0" applyFont="1" applyBorder="1" applyAlignment="1">
      <alignment horizontal="left" vertical="center" wrapText="1"/>
    </xf>
    <xf numFmtId="0" fontId="8" fillId="0" borderId="60"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1" xfId="0" applyFont="1" applyBorder="1" applyAlignment="1">
      <alignment horizontal="center" vertical="center" wrapText="1"/>
    </xf>
    <xf numFmtId="0" fontId="7" fillId="6" borderId="1"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28" xfId="0" applyFont="1" applyBorder="1" applyAlignment="1">
      <alignment horizontal="center" vertical="center" wrapText="1"/>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6" borderId="60"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62" xfId="0" applyFont="1" applyFill="1" applyBorder="1" applyAlignment="1">
      <alignment horizontal="center" vertical="center"/>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0" fillId="0" borderId="1" xfId="0"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4" fillId="0" borderId="1" xfId="0" applyFont="1" applyBorder="1" applyAlignment="1">
      <alignment horizontal="left" vertical="top" wrapText="1"/>
    </xf>
    <xf numFmtId="0" fontId="10" fillId="14" borderId="1" xfId="0" applyFont="1" applyFill="1" applyBorder="1" applyAlignment="1">
      <alignment horizontal="center" vertic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15" fillId="0" borderId="5" xfId="0" applyFont="1" applyBorder="1" applyAlignment="1">
      <alignment horizontal="center" vertical="center" wrapText="1"/>
    </xf>
    <xf numFmtId="49" fontId="7" fillId="6" borderId="1" xfId="0" applyNumberFormat="1" applyFont="1" applyFill="1" applyBorder="1" applyAlignment="1">
      <alignment horizontal="center" vertical="center"/>
    </xf>
    <xf numFmtId="0" fontId="7" fillId="6" borderId="60" xfId="0" applyFont="1" applyFill="1" applyBorder="1" applyAlignment="1">
      <alignment horizontal="center" vertical="center" wrapText="1"/>
    </xf>
    <xf numFmtId="0" fontId="7" fillId="6" borderId="56" xfId="0" applyFont="1" applyFill="1" applyBorder="1" applyAlignment="1">
      <alignment horizontal="center" vertical="center" wrapText="1"/>
    </xf>
    <xf numFmtId="0" fontId="7" fillId="6" borderId="62" xfId="0" applyFont="1" applyFill="1" applyBorder="1" applyAlignment="1">
      <alignment horizontal="center" vertical="center" wrapText="1"/>
    </xf>
    <xf numFmtId="0" fontId="0" fillId="0" borderId="37" xfId="0" applyBorder="1" applyAlignment="1">
      <alignment horizontal="center"/>
    </xf>
    <xf numFmtId="0" fontId="9" fillId="14" borderId="1" xfId="0" applyFont="1" applyFill="1" applyBorder="1" applyAlignment="1">
      <alignment horizontal="center" wrapText="1"/>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24" fillId="0" borderId="1" xfId="0" applyFont="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19" fillId="14" borderId="60" xfId="0" applyFont="1" applyFill="1" applyBorder="1" applyAlignment="1">
      <alignment horizontal="center"/>
    </xf>
    <xf numFmtId="0" fontId="19" fillId="14" borderId="62" xfId="0" applyFont="1" applyFill="1" applyBorder="1" applyAlignment="1">
      <alignment horizontal="center"/>
    </xf>
    <xf numFmtId="0" fontId="3" fillId="0" borderId="1" xfId="0" applyFont="1" applyBorder="1" applyAlignment="1">
      <alignment horizontal="center" vertical="center" wrapText="1"/>
    </xf>
    <xf numFmtId="0" fontId="10" fillId="0" borderId="39" xfId="0" applyFont="1" applyBorder="1" applyAlignment="1">
      <alignment vertical="center" textRotation="90"/>
    </xf>
    <xf numFmtId="0" fontId="0" fillId="9" borderId="33" xfId="0" applyFill="1" applyBorder="1" applyAlignment="1">
      <alignment horizontal="center"/>
    </xf>
    <xf numFmtId="0" fontId="0" fillId="9" borderId="31" xfId="0" applyFill="1" applyBorder="1" applyAlignment="1">
      <alignment horizontal="center"/>
    </xf>
    <xf numFmtId="0" fontId="0" fillId="10" borderId="31"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8" fillId="6" borderId="1" xfId="0" applyFont="1" applyFill="1" applyBorder="1" applyAlignment="1">
      <alignment horizontal="left" vertical="center"/>
    </xf>
    <xf numFmtId="0" fontId="8" fillId="6" borderId="3" xfId="0" applyFont="1" applyFill="1" applyBorder="1" applyAlignment="1">
      <alignment horizontal="left" vertical="center"/>
    </xf>
    <xf numFmtId="0" fontId="2" fillId="6" borderId="1"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0" fillId="8" borderId="33" xfId="0" applyFill="1" applyBorder="1" applyAlignment="1">
      <alignment horizont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0" fillId="9" borderId="32" xfId="0" applyFill="1" applyBorder="1" applyAlignment="1">
      <alignment horizontal="center"/>
    </xf>
    <xf numFmtId="0" fontId="0" fillId="10" borderId="51" xfId="0" applyFill="1" applyBorder="1" applyAlignment="1">
      <alignment horizontal="center" vertical="center"/>
    </xf>
    <xf numFmtId="0" fontId="0" fillId="10" borderId="52" xfId="0" applyFill="1" applyBorder="1" applyAlignment="1">
      <alignment horizontal="center" vertical="center"/>
    </xf>
    <xf numFmtId="0" fontId="4" fillId="0" borderId="11" xfId="0" applyFont="1" applyBorder="1" applyAlignment="1">
      <alignment horizontal="left" vertical="center" wrapText="1"/>
    </xf>
    <xf numFmtId="0" fontId="5" fillId="13" borderId="65" xfId="0" applyFont="1" applyFill="1" applyBorder="1" applyAlignment="1">
      <alignment horizontal="center" vertical="center"/>
    </xf>
    <xf numFmtId="0" fontId="5" fillId="13" borderId="66" xfId="0" applyFont="1" applyFill="1" applyBorder="1" applyAlignment="1">
      <alignment horizontal="center" vertical="center"/>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5" fillId="13" borderId="8" xfId="0" applyFont="1" applyFill="1" applyBorder="1" applyAlignment="1">
      <alignment horizontal="center" vertical="center"/>
    </xf>
    <xf numFmtId="0" fontId="5" fillId="13" borderId="25" xfId="0" applyFont="1" applyFill="1" applyBorder="1" applyAlignment="1">
      <alignment horizontal="center" vertical="center"/>
    </xf>
    <xf numFmtId="0" fontId="5" fillId="13" borderId="7" xfId="0" applyFont="1" applyFill="1" applyBorder="1" applyAlignment="1">
      <alignment horizontal="center" vertical="center" wrapText="1"/>
    </xf>
    <xf numFmtId="0" fontId="5" fillId="13" borderId="10"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5" fillId="13" borderId="30" xfId="0" applyFont="1" applyFill="1" applyBorder="1" applyAlignment="1">
      <alignment horizontal="center" vertical="center"/>
    </xf>
    <xf numFmtId="0" fontId="5" fillId="13" borderId="27" xfId="0" applyFont="1" applyFill="1" applyBorder="1" applyAlignment="1">
      <alignment horizontal="center" vertical="center"/>
    </xf>
    <xf numFmtId="0" fontId="5" fillId="13" borderId="65" xfId="0" applyFont="1" applyFill="1" applyBorder="1" applyAlignment="1">
      <alignment horizontal="center" vertical="center" wrapText="1"/>
    </xf>
    <xf numFmtId="0" fontId="5" fillId="13" borderId="66" xfId="0" applyFont="1" applyFill="1" applyBorder="1" applyAlignment="1">
      <alignment horizontal="center" vertical="center" wrapText="1"/>
    </xf>
    <xf numFmtId="0" fontId="5" fillId="13" borderId="59" xfId="0" applyFont="1" applyFill="1" applyBorder="1" applyAlignment="1">
      <alignment horizontal="center" vertical="center"/>
    </xf>
    <xf numFmtId="0" fontId="5" fillId="13" borderId="57" xfId="0" applyFont="1" applyFill="1" applyBorder="1" applyAlignment="1">
      <alignment horizontal="center" vertical="center"/>
    </xf>
    <xf numFmtId="0" fontId="5" fillId="13" borderId="61" xfId="0" applyFont="1" applyFill="1" applyBorder="1" applyAlignment="1">
      <alignment horizontal="center" vertical="center"/>
    </xf>
    <xf numFmtId="0" fontId="9" fillId="12" borderId="65" xfId="0" applyFont="1" applyFill="1" applyBorder="1" applyAlignment="1">
      <alignment horizontal="center" vertical="center" wrapText="1"/>
    </xf>
    <xf numFmtId="0" fontId="9" fillId="12" borderId="66" xfId="0" applyFont="1" applyFill="1" applyBorder="1" applyAlignment="1">
      <alignment horizontal="center" vertical="center" wrapText="1"/>
    </xf>
    <xf numFmtId="0" fontId="5" fillId="13" borderId="11" xfId="0" applyFont="1" applyFill="1" applyBorder="1" applyAlignment="1">
      <alignment horizontal="center" vertical="center"/>
    </xf>
    <xf numFmtId="0" fontId="0" fillId="0" borderId="21" xfId="0" applyBorder="1" applyAlignment="1">
      <alignment horizontal="center"/>
    </xf>
    <xf numFmtId="0" fontId="0" fillId="0" borderId="24" xfId="0" applyBorder="1" applyAlignment="1">
      <alignment horizontal="center"/>
    </xf>
    <xf numFmtId="0" fontId="4" fillId="0" borderId="0" xfId="0" applyFont="1" applyAlignment="1">
      <alignment horizontal="center"/>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17" fillId="0" borderId="28" xfId="0" applyFont="1" applyBorder="1" applyAlignment="1">
      <alignment horizontal="center" vertical="center"/>
    </xf>
    <xf numFmtId="0" fontId="17" fillId="0" borderId="1" xfId="0" applyFont="1" applyBorder="1" applyAlignment="1">
      <alignment horizontal="center" vertical="center"/>
    </xf>
    <xf numFmtId="0" fontId="4" fillId="20" borderId="20" xfId="0" applyFont="1" applyFill="1" applyBorder="1" applyAlignment="1">
      <alignment horizontal="center" vertical="center" wrapText="1"/>
    </xf>
    <xf numFmtId="0" fontId="4" fillId="20" borderId="27"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5" fillId="13" borderId="4" xfId="0" applyFont="1" applyFill="1" applyBorder="1" applyAlignment="1">
      <alignment horizontal="center" vertical="center"/>
    </xf>
    <xf numFmtId="0" fontId="5" fillId="13"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0" borderId="65" xfId="0" applyFont="1" applyBorder="1" applyAlignment="1">
      <alignment horizontal="left" vertical="center" wrapText="1"/>
    </xf>
    <xf numFmtId="0" fontId="4" fillId="0" borderId="43" xfId="0" applyFont="1" applyBorder="1" applyAlignment="1">
      <alignment horizontal="center" vertical="center" wrapText="1"/>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26" fillId="3" borderId="36"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5" fillId="13" borderId="28" xfId="0" applyFont="1" applyFill="1" applyBorder="1" applyAlignment="1">
      <alignment horizontal="center" vertical="center"/>
    </xf>
    <xf numFmtId="0" fontId="14" fillId="13" borderId="46" xfId="0" applyFont="1" applyFill="1" applyBorder="1" applyAlignment="1">
      <alignment horizontal="center" vertical="center" wrapText="1"/>
    </xf>
    <xf numFmtId="0" fontId="14" fillId="13" borderId="47"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0" fillId="0" borderId="30" xfId="0" applyBorder="1" applyAlignment="1">
      <alignment horizontal="center"/>
    </xf>
    <xf numFmtId="0" fontId="15" fillId="0" borderId="18" xfId="0" applyFont="1" applyBorder="1" applyAlignment="1">
      <alignment horizontal="center" vertical="center" wrapText="1"/>
    </xf>
    <xf numFmtId="0" fontId="4" fillId="19" borderId="30" xfId="0" applyFont="1" applyFill="1" applyBorder="1" applyAlignment="1">
      <alignment horizontal="center" vertical="center" wrapText="1"/>
    </xf>
    <xf numFmtId="0" fontId="4" fillId="19" borderId="20" xfId="0" applyFont="1" applyFill="1" applyBorder="1" applyAlignment="1">
      <alignment horizontal="center" vertical="center" wrapText="1"/>
    </xf>
    <xf numFmtId="0" fontId="4" fillId="19" borderId="27" xfId="0" applyFont="1" applyFill="1" applyBorder="1" applyAlignment="1">
      <alignment horizontal="center" vertical="center" wrapText="1"/>
    </xf>
    <xf numFmtId="0" fontId="7" fillId="5" borderId="57" xfId="0" applyFont="1" applyFill="1" applyBorder="1" applyAlignment="1">
      <alignment horizontal="center" vertical="center"/>
    </xf>
    <xf numFmtId="0" fontId="7" fillId="5" borderId="68" xfId="0" applyFont="1" applyFill="1" applyBorder="1" applyAlignment="1">
      <alignment horizontal="center" vertical="center"/>
    </xf>
    <xf numFmtId="0" fontId="1" fillId="5" borderId="48" xfId="0" applyFont="1" applyFill="1" applyBorder="1" applyAlignment="1">
      <alignment horizontal="center" vertical="center" wrapText="1"/>
    </xf>
    <xf numFmtId="0" fontId="1" fillId="5" borderId="49" xfId="0" applyFont="1" applyFill="1" applyBorder="1" applyAlignment="1">
      <alignment horizontal="center" vertical="center" wrapText="1"/>
    </xf>
    <xf numFmtId="0" fontId="1" fillId="5" borderId="50"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 xfId="0" applyNumberFormat="1" applyFont="1" applyBorder="1" applyAlignment="1">
      <alignment horizontal="center" vertical="center"/>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5" fillId="13" borderId="1" xfId="0" applyFont="1" applyFill="1" applyBorder="1" applyAlignment="1">
      <alignment horizontal="center" vertical="center" wrapText="1"/>
    </xf>
    <xf numFmtId="0" fontId="5" fillId="13" borderId="1" xfId="0" applyFont="1" applyFill="1" applyBorder="1" applyAlignment="1">
      <alignment horizontal="center" vertical="center"/>
    </xf>
    <xf numFmtId="0" fontId="6" fillId="0" borderId="10" xfId="0" applyFont="1" applyBorder="1" applyAlignment="1">
      <alignment horizontal="center" vertical="center" wrapText="1"/>
    </xf>
    <xf numFmtId="0" fontId="6" fillId="0" borderId="28" xfId="0" applyFont="1" applyBorder="1" applyAlignment="1">
      <alignment horizontal="center" vertical="center" wrapText="1"/>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28" xfId="0" applyFont="1" applyFill="1" applyBorder="1" applyAlignment="1">
      <alignment horizontal="center" vertical="center"/>
    </xf>
    <xf numFmtId="0" fontId="27" fillId="0" borderId="10" xfId="0" applyFont="1" applyBorder="1" applyAlignment="1">
      <alignment horizontal="center" vertical="center" wrapText="1"/>
    </xf>
    <xf numFmtId="0" fontId="27" fillId="0" borderId="28" xfId="0" applyFont="1" applyBorder="1" applyAlignment="1">
      <alignment horizontal="center" vertical="center" wrapText="1"/>
    </xf>
    <xf numFmtId="0" fontId="6" fillId="0" borderId="10" xfId="0" applyFont="1" applyBorder="1" applyAlignment="1">
      <alignment horizontal="center" vertical="center"/>
    </xf>
    <xf numFmtId="0" fontId="6" fillId="0" borderId="28" xfId="0" applyFont="1" applyBorder="1" applyAlignment="1">
      <alignment horizontal="center" vertical="center"/>
    </xf>
    <xf numFmtId="0" fontId="6" fillId="0" borderId="11" xfId="0" applyFont="1" applyBorder="1" applyAlignment="1">
      <alignment horizontal="center" vertical="center" wrapText="1"/>
    </xf>
    <xf numFmtId="0" fontId="6" fillId="0" borderId="11" xfId="0" applyFont="1" applyBorder="1" applyAlignment="1">
      <alignment horizontal="center" vertical="center"/>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6" fillId="0" borderId="56" xfId="0" applyFont="1" applyBorder="1" applyAlignment="1">
      <alignment horizontal="center" vertical="center"/>
    </xf>
    <xf numFmtId="0" fontId="6" fillId="3" borderId="1" xfId="0" applyFont="1" applyFill="1" applyBorder="1" applyAlignment="1">
      <alignment horizontal="center" vertical="center"/>
    </xf>
    <xf numFmtId="0" fontId="12" fillId="0" borderId="69"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62" xfId="0" applyFont="1" applyBorder="1" applyAlignment="1">
      <alignment horizontal="center" vertical="center" wrapText="1"/>
    </xf>
    <xf numFmtId="0" fontId="6" fillId="0" borderId="1" xfId="0" applyFont="1" applyBorder="1" applyAlignment="1">
      <alignment horizontal="left" vertical="center"/>
    </xf>
    <xf numFmtId="0" fontId="6" fillId="0" borderId="3" xfId="0" applyFont="1" applyBorder="1" applyAlignment="1">
      <alignment horizontal="left" vertical="center"/>
    </xf>
    <xf numFmtId="0" fontId="6" fillId="0" borderId="10" xfId="0" applyFont="1" applyBorder="1" applyAlignment="1">
      <alignment horizontal="left" vertical="center" wrapText="1"/>
    </xf>
    <xf numFmtId="0" fontId="6" fillId="0" borderId="3" xfId="0" applyFont="1" applyBorder="1" applyAlignment="1">
      <alignment horizontal="left" vertical="center"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28"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A365"/>
      <color rgb="FFFF9B57"/>
      <color rgb="FFFF8837"/>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xmlns=""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A00-000002000000}"/>
            </a:ext>
          </a:extLst>
        </xdr:cNvPr>
        <xdr:cNvCxnSpPr/>
      </xdr:nvCxnSpPr>
      <xdr:spPr>
        <a:xfrm flipV="1">
          <a:off x="2247900" y="3003551"/>
          <a:ext cx="0" cy="266700"/>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A00-000003000000}"/>
            </a:ext>
          </a:extLst>
        </xdr:cNvPr>
        <xdr:cNvCxnSpPr/>
      </xdr:nvCxnSpPr>
      <xdr:spPr>
        <a:xfrm flipV="1">
          <a:off x="7459136" y="7048500"/>
          <a:ext cx="330199"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66225" y="47625"/>
          <a:ext cx="819150" cy="869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xmlns=""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xmlns=""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xmlns=""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xmlns=""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xmlns=""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151960</xdr:colOff>
      <xdr:row>3</xdr:row>
      <xdr:rowOff>130221</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xmlns=""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xmlns=""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8"/>
  <sheetViews>
    <sheetView zoomScaleNormal="100" zoomScalePageLayoutView="130" workbookViewId="0">
      <selection activeCell="A6" sqref="A6:F6"/>
    </sheetView>
  </sheetViews>
  <sheetFormatPr baseColWidth="10" defaultColWidth="11.44140625" defaultRowHeight="15"/>
  <cols>
    <col min="1" max="1" width="31.33203125" style="143" bestFit="1" customWidth="1"/>
    <col min="2" max="2" width="42.88671875" style="143" customWidth="1"/>
    <col min="3" max="3" width="28.44140625" style="143" customWidth="1"/>
    <col min="4" max="4" width="29.88671875" style="143" customWidth="1"/>
    <col min="5" max="5" width="33.6640625" style="143" customWidth="1"/>
    <col min="6" max="6" width="35.44140625" style="143" customWidth="1"/>
    <col min="7" max="16384" width="11.44140625" style="143"/>
  </cols>
  <sheetData>
    <row r="1" spans="1:10" ht="15" customHeight="1">
      <c r="A1" s="220"/>
      <c r="B1" s="232" t="s">
        <v>262</v>
      </c>
      <c r="C1" s="232"/>
      <c r="D1" s="232"/>
      <c r="E1" s="142" t="s">
        <v>1</v>
      </c>
      <c r="F1" s="217"/>
      <c r="G1" s="134"/>
      <c r="J1" s="216"/>
    </row>
    <row r="2" spans="1:10" ht="15" customHeight="1">
      <c r="A2" s="221"/>
      <c r="B2" s="233"/>
      <c r="C2" s="233"/>
      <c r="D2" s="233"/>
      <c r="E2" s="135" t="s">
        <v>2</v>
      </c>
      <c r="F2" s="218"/>
      <c r="G2" s="134"/>
      <c r="J2" s="216"/>
    </row>
    <row r="3" spans="1:10" ht="15" customHeight="1">
      <c r="A3" s="221"/>
      <c r="B3" s="233" t="s">
        <v>291</v>
      </c>
      <c r="C3" s="233"/>
      <c r="D3" s="233"/>
      <c r="E3" s="135" t="s">
        <v>3</v>
      </c>
      <c r="F3" s="218"/>
      <c r="G3" s="134"/>
      <c r="J3" s="216"/>
    </row>
    <row r="4" spans="1:10" ht="15.75" customHeight="1" thickBot="1">
      <c r="A4" s="222"/>
      <c r="B4" s="234"/>
      <c r="C4" s="234"/>
      <c r="D4" s="234"/>
      <c r="E4" s="144" t="s">
        <v>4</v>
      </c>
      <c r="F4" s="219"/>
      <c r="G4" s="134"/>
      <c r="J4" s="216"/>
    </row>
    <row r="5" spans="1:10" ht="15.6" thickBot="1"/>
    <row r="6" spans="1:10" ht="15.6">
      <c r="A6" s="229" t="s">
        <v>5</v>
      </c>
      <c r="B6" s="230"/>
      <c r="C6" s="230"/>
      <c r="D6" s="230"/>
      <c r="E6" s="230"/>
      <c r="F6" s="231"/>
    </row>
    <row r="7" spans="1:10" ht="27" customHeight="1">
      <c r="A7" s="140" t="s">
        <v>6</v>
      </c>
      <c r="B7" s="223" t="s">
        <v>260</v>
      </c>
      <c r="C7" s="224"/>
      <c r="D7" s="224"/>
      <c r="E7" s="224"/>
      <c r="F7" s="225"/>
    </row>
    <row r="8" spans="1:10" ht="71.25" customHeight="1">
      <c r="A8" s="141" t="s">
        <v>8</v>
      </c>
      <c r="B8" s="226" t="s">
        <v>311</v>
      </c>
      <c r="C8" s="227"/>
      <c r="D8" s="227"/>
      <c r="E8" s="227"/>
      <c r="F8" s="228"/>
    </row>
    <row r="9" spans="1:10" ht="22.5" customHeight="1">
      <c r="A9" s="48" t="s">
        <v>10</v>
      </c>
      <c r="B9" s="27" t="s">
        <v>11</v>
      </c>
      <c r="C9" s="27" t="s">
        <v>12</v>
      </c>
      <c r="D9" s="27" t="s">
        <v>11</v>
      </c>
      <c r="E9" s="27" t="s">
        <v>13</v>
      </c>
      <c r="F9" s="28" t="s">
        <v>11</v>
      </c>
    </row>
    <row r="10" spans="1:10" ht="71.099999999999994" customHeight="1">
      <c r="A10" s="147" t="s">
        <v>261</v>
      </c>
      <c r="B10" s="135" t="s">
        <v>329</v>
      </c>
      <c r="C10" s="135" t="s">
        <v>267</v>
      </c>
      <c r="D10" s="145" t="s">
        <v>296</v>
      </c>
      <c r="E10" s="136" t="s">
        <v>273</v>
      </c>
      <c r="F10" s="135" t="s">
        <v>281</v>
      </c>
    </row>
    <row r="11" spans="1:10" ht="71.099999999999994" customHeight="1">
      <c r="A11" s="145" t="s">
        <v>261</v>
      </c>
      <c r="B11" s="135" t="s">
        <v>277</v>
      </c>
      <c r="C11" s="135" t="s">
        <v>268</v>
      </c>
      <c r="D11" s="145" t="s">
        <v>292</v>
      </c>
      <c r="E11" s="138" t="s">
        <v>273</v>
      </c>
      <c r="F11" s="137" t="s">
        <v>286</v>
      </c>
    </row>
    <row r="12" spans="1:10" ht="75">
      <c r="A12" s="146" t="s">
        <v>266</v>
      </c>
      <c r="B12" s="135" t="s">
        <v>280</v>
      </c>
      <c r="C12" s="136" t="s">
        <v>269</v>
      </c>
      <c r="D12" s="135" t="s">
        <v>278</v>
      </c>
      <c r="E12" s="138" t="s">
        <v>273</v>
      </c>
      <c r="F12" s="137" t="s">
        <v>287</v>
      </c>
    </row>
    <row r="13" spans="1:10" ht="45">
      <c r="A13" s="135" t="s">
        <v>263</v>
      </c>
      <c r="B13" s="135" t="s">
        <v>297</v>
      </c>
      <c r="C13" s="136" t="s">
        <v>270</v>
      </c>
      <c r="D13" s="135" t="s">
        <v>290</v>
      </c>
      <c r="E13" s="135" t="s">
        <v>274</v>
      </c>
      <c r="F13" s="135" t="s">
        <v>279</v>
      </c>
    </row>
    <row r="14" spans="1:10" ht="60">
      <c r="A14" s="136" t="s">
        <v>265</v>
      </c>
      <c r="B14" s="135" t="s">
        <v>295</v>
      </c>
      <c r="C14" s="138" t="s">
        <v>271</v>
      </c>
      <c r="D14" s="137" t="s">
        <v>288</v>
      </c>
      <c r="E14" s="136" t="s">
        <v>275</v>
      </c>
      <c r="F14" s="135" t="s">
        <v>293</v>
      </c>
    </row>
    <row r="15" spans="1:10" ht="75">
      <c r="A15" s="138" t="s">
        <v>264</v>
      </c>
      <c r="B15" s="137" t="s">
        <v>294</v>
      </c>
      <c r="C15" s="138" t="s">
        <v>272</v>
      </c>
      <c r="D15" s="135" t="s">
        <v>289</v>
      </c>
    </row>
    <row r="17" spans="1:2">
      <c r="A17" s="156"/>
      <c r="B17" s="156"/>
    </row>
    <row r="18" spans="1:2">
      <c r="A18" s="156"/>
      <c r="B18" s="156"/>
    </row>
  </sheetData>
  <mergeCells count="8">
    <mergeCell ref="J1:J4"/>
    <mergeCell ref="F1:F4"/>
    <mergeCell ref="A1:A4"/>
    <mergeCell ref="B7:F7"/>
    <mergeCell ref="B8:F8"/>
    <mergeCell ref="A6:F6"/>
    <mergeCell ref="B1:D2"/>
    <mergeCell ref="B3:D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1"/>
  <sheetViews>
    <sheetView zoomScale="80" zoomScaleNormal="80" zoomScalePageLayoutView="120" workbookViewId="0">
      <selection activeCell="H30" sqref="H30"/>
    </sheetView>
  </sheetViews>
  <sheetFormatPr baseColWidth="10" defaultColWidth="11.44140625" defaultRowHeight="14.4"/>
  <cols>
    <col min="1" max="1" width="34" customWidth="1"/>
    <col min="2" max="2" width="91" customWidth="1"/>
    <col min="3" max="3" width="16.44140625" customWidth="1"/>
    <col min="4" max="4" width="10.33203125" customWidth="1"/>
    <col min="5" max="5" width="8.33203125" customWidth="1"/>
    <col min="6" max="6" width="15" customWidth="1"/>
  </cols>
  <sheetData>
    <row r="1" spans="1:6" ht="22.5" customHeight="1">
      <c r="A1" s="402"/>
      <c r="B1" s="322" t="s">
        <v>0</v>
      </c>
      <c r="C1" s="412" t="s">
        <v>88</v>
      </c>
      <c r="D1" s="412"/>
      <c r="E1" s="412"/>
      <c r="F1" s="415"/>
    </row>
    <row r="2" spans="1:6" ht="15.75" customHeight="1">
      <c r="A2" s="403"/>
      <c r="B2" s="323"/>
      <c r="C2" s="413" t="s">
        <v>2</v>
      </c>
      <c r="D2" s="413"/>
      <c r="E2" s="413"/>
      <c r="F2" s="416"/>
    </row>
    <row r="3" spans="1:6" ht="15" customHeight="1">
      <c r="A3" s="403"/>
      <c r="B3" s="323" t="s">
        <v>97</v>
      </c>
      <c r="C3" s="413" t="s">
        <v>90</v>
      </c>
      <c r="D3" s="413"/>
      <c r="E3" s="413"/>
      <c r="F3" s="416"/>
    </row>
    <row r="4" spans="1:6" ht="15.75" customHeight="1" thickBot="1">
      <c r="A4" s="404"/>
      <c r="B4" s="405"/>
      <c r="C4" s="414" t="s">
        <v>4</v>
      </c>
      <c r="D4" s="414"/>
      <c r="E4" s="414"/>
      <c r="F4" s="417"/>
    </row>
    <row r="6" spans="1:6" ht="33" customHeight="1">
      <c r="A6" s="99" t="s">
        <v>6</v>
      </c>
      <c r="B6" s="406" t="s">
        <v>315</v>
      </c>
      <c r="C6" s="406"/>
      <c r="D6" s="406"/>
      <c r="E6" s="406"/>
      <c r="F6" s="406"/>
    </row>
    <row r="7" spans="1:6" ht="95.1" customHeight="1">
      <c r="A7" s="100" t="s">
        <v>8</v>
      </c>
      <c r="B7" s="407" t="str">
        <f>CONTEXTO!B8</f>
        <v>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v>
      </c>
      <c r="C7" s="408"/>
      <c r="D7" s="408"/>
      <c r="E7" s="408"/>
      <c r="F7" s="409"/>
    </row>
    <row r="8" spans="1:6">
      <c r="A8" s="410"/>
      <c r="B8" s="410"/>
      <c r="C8" s="410"/>
      <c r="D8" s="410"/>
      <c r="E8" s="410"/>
      <c r="F8" s="410"/>
    </row>
    <row r="9" spans="1:6" ht="34.5" customHeight="1">
      <c r="A9" s="401" t="s">
        <v>98</v>
      </c>
      <c r="B9" s="401" t="s">
        <v>99</v>
      </c>
      <c r="C9" s="401"/>
      <c r="D9" s="411" t="s">
        <v>100</v>
      </c>
      <c r="E9" s="411"/>
      <c r="F9" s="411" t="s">
        <v>101</v>
      </c>
    </row>
    <row r="10" spans="1:6" ht="21" customHeight="1">
      <c r="A10" s="401"/>
      <c r="B10" s="401"/>
      <c r="C10" s="401"/>
      <c r="D10" s="172" t="s">
        <v>102</v>
      </c>
      <c r="E10" s="172" t="s">
        <v>103</v>
      </c>
      <c r="F10" s="411"/>
    </row>
    <row r="11" spans="1:6" ht="26.25" customHeight="1">
      <c r="A11" s="421" t="str">
        <f>+(PROBABILIDAD!A12)</f>
        <v>Probabilidad de que se genere tráficos de influencia para selección de beneficiarios que no cumplan los requisitos establecidos</v>
      </c>
      <c r="B11" s="400" t="s">
        <v>104</v>
      </c>
      <c r="C11" s="400"/>
      <c r="D11" s="126" t="s">
        <v>144</v>
      </c>
      <c r="E11" s="126"/>
      <c r="F11" s="422" t="str">
        <f>IF(D26="X","CATASTROFICO",IF(AND(D30&gt;0,D30&lt;=5),"MODERADO",IF(AND(D30&gt;=6,D30&lt;=11),"MAYOR",IF(AND(D30&gt;=12,D30&lt;=19),"CATASTROFICO"," "))))</f>
        <v>CATASTROFICO</v>
      </c>
    </row>
    <row r="12" spans="1:6" ht="26.25" customHeight="1">
      <c r="A12" s="421"/>
      <c r="B12" s="400" t="s">
        <v>105</v>
      </c>
      <c r="C12" s="400"/>
      <c r="D12" s="126" t="s">
        <v>144</v>
      </c>
      <c r="E12" s="126"/>
      <c r="F12" s="423"/>
    </row>
    <row r="13" spans="1:6" ht="26.25" customHeight="1">
      <c r="A13" s="421"/>
      <c r="B13" s="400" t="s">
        <v>106</v>
      </c>
      <c r="C13" s="400"/>
      <c r="D13" s="126" t="s">
        <v>144</v>
      </c>
      <c r="E13" s="126"/>
      <c r="F13" s="423"/>
    </row>
    <row r="14" spans="1:6" ht="26.25" customHeight="1">
      <c r="A14" s="421"/>
      <c r="B14" s="400" t="s">
        <v>107</v>
      </c>
      <c r="C14" s="400"/>
      <c r="D14" s="126"/>
      <c r="E14" s="126" t="s">
        <v>144</v>
      </c>
      <c r="F14" s="423"/>
    </row>
    <row r="15" spans="1:6" ht="26.25" customHeight="1">
      <c r="A15" s="421"/>
      <c r="B15" s="400" t="s">
        <v>108</v>
      </c>
      <c r="C15" s="400"/>
      <c r="D15" s="126" t="s">
        <v>144</v>
      </c>
      <c r="E15" s="126"/>
      <c r="F15" s="423"/>
    </row>
    <row r="16" spans="1:6" ht="26.25" customHeight="1">
      <c r="A16" s="421"/>
      <c r="B16" s="400" t="s">
        <v>109</v>
      </c>
      <c r="C16" s="400"/>
      <c r="D16" s="126" t="s">
        <v>144</v>
      </c>
      <c r="E16" s="126"/>
      <c r="F16" s="423"/>
    </row>
    <row r="17" spans="1:6" ht="26.25" customHeight="1">
      <c r="A17" s="421"/>
      <c r="B17" s="400" t="s">
        <v>110</v>
      </c>
      <c r="C17" s="400"/>
      <c r="D17" s="126" t="s">
        <v>144</v>
      </c>
      <c r="E17" s="126"/>
      <c r="F17" s="423"/>
    </row>
    <row r="18" spans="1:6" ht="33" customHeight="1">
      <c r="A18" s="421"/>
      <c r="B18" s="400" t="s">
        <v>111</v>
      </c>
      <c r="C18" s="400"/>
      <c r="D18" s="126" t="s">
        <v>144</v>
      </c>
      <c r="E18" s="126"/>
      <c r="F18" s="423"/>
    </row>
    <row r="19" spans="1:6" ht="26.25" customHeight="1">
      <c r="A19" s="421"/>
      <c r="B19" s="400" t="s">
        <v>112</v>
      </c>
      <c r="C19" s="400"/>
      <c r="D19" s="126"/>
      <c r="E19" s="126" t="s">
        <v>144</v>
      </c>
      <c r="F19" s="423"/>
    </row>
    <row r="20" spans="1:6" ht="26.25" customHeight="1">
      <c r="A20" s="421"/>
      <c r="B20" s="400" t="s">
        <v>113</v>
      </c>
      <c r="C20" s="400"/>
      <c r="D20" s="126" t="s">
        <v>144</v>
      </c>
      <c r="E20" s="126"/>
      <c r="F20" s="423"/>
    </row>
    <row r="21" spans="1:6" ht="26.25" customHeight="1">
      <c r="A21" s="421"/>
      <c r="B21" s="400" t="s">
        <v>114</v>
      </c>
      <c r="C21" s="400"/>
      <c r="D21" s="126" t="s">
        <v>144</v>
      </c>
      <c r="E21" s="126"/>
      <c r="F21" s="423"/>
    </row>
    <row r="22" spans="1:6" ht="26.25" customHeight="1">
      <c r="A22" s="421"/>
      <c r="B22" s="400" t="s">
        <v>115</v>
      </c>
      <c r="C22" s="400"/>
      <c r="D22" s="126" t="s">
        <v>144</v>
      </c>
      <c r="E22" s="126"/>
      <c r="F22" s="423"/>
    </row>
    <row r="23" spans="1:6" ht="26.25" customHeight="1">
      <c r="A23" s="421"/>
      <c r="B23" s="400" t="s">
        <v>116</v>
      </c>
      <c r="C23" s="400"/>
      <c r="D23" s="126" t="s">
        <v>144</v>
      </c>
      <c r="E23" s="126"/>
      <c r="F23" s="423"/>
    </row>
    <row r="24" spans="1:6" ht="26.25" customHeight="1">
      <c r="A24" s="421"/>
      <c r="B24" s="400" t="s">
        <v>117</v>
      </c>
      <c r="C24" s="400"/>
      <c r="D24" s="126" t="s">
        <v>144</v>
      </c>
      <c r="E24" s="126"/>
      <c r="F24" s="423"/>
    </row>
    <row r="25" spans="1:6" ht="26.25" customHeight="1">
      <c r="A25" s="421"/>
      <c r="B25" s="400" t="s">
        <v>118</v>
      </c>
      <c r="C25" s="400"/>
      <c r="D25" s="126" t="s">
        <v>144</v>
      </c>
      <c r="E25" s="126"/>
      <c r="F25" s="423"/>
    </row>
    <row r="26" spans="1:6" ht="26.25" customHeight="1">
      <c r="A26" s="421"/>
      <c r="B26" s="400" t="s">
        <v>119</v>
      </c>
      <c r="C26" s="400"/>
      <c r="D26" s="126"/>
      <c r="E26" s="126" t="s">
        <v>144</v>
      </c>
      <c r="F26" s="423"/>
    </row>
    <row r="27" spans="1:6" ht="26.25" customHeight="1">
      <c r="A27" s="421"/>
      <c r="B27" s="400" t="s">
        <v>120</v>
      </c>
      <c r="C27" s="400"/>
      <c r="D27" s="126" t="s">
        <v>144</v>
      </c>
      <c r="E27" s="126"/>
      <c r="F27" s="423"/>
    </row>
    <row r="28" spans="1:6" ht="26.25" customHeight="1">
      <c r="A28" s="421"/>
      <c r="B28" s="400" t="s">
        <v>121</v>
      </c>
      <c r="C28" s="400"/>
      <c r="D28" s="126"/>
      <c r="E28" s="126" t="s">
        <v>144</v>
      </c>
      <c r="F28" s="423"/>
    </row>
    <row r="29" spans="1:6" ht="26.25" customHeight="1">
      <c r="A29" s="421"/>
      <c r="B29" s="400" t="s">
        <v>122</v>
      </c>
      <c r="C29" s="400"/>
      <c r="D29" s="126"/>
      <c r="E29" s="126" t="s">
        <v>144</v>
      </c>
      <c r="F29" s="423"/>
    </row>
    <row r="30" spans="1:6" ht="15.6">
      <c r="A30" s="421"/>
      <c r="B30" s="425" t="s">
        <v>59</v>
      </c>
      <c r="C30" s="426"/>
      <c r="D30" s="103">
        <f>+Hoja3!B54</f>
        <v>14</v>
      </c>
      <c r="E30" s="102"/>
      <c r="F30" s="424"/>
    </row>
    <row r="31" spans="1:6" ht="15.75" customHeight="1">
      <c r="A31" s="418"/>
      <c r="B31" s="419"/>
      <c r="C31" s="419"/>
      <c r="D31" s="419"/>
      <c r="E31" s="419"/>
      <c r="F31" s="420"/>
    </row>
  </sheetData>
  <mergeCells count="38">
    <mergeCell ref="A31:F31"/>
    <mergeCell ref="B16:C16"/>
    <mergeCell ref="B17:C17"/>
    <mergeCell ref="B18:C18"/>
    <mergeCell ref="B19:C19"/>
    <mergeCell ref="B20:C20"/>
    <mergeCell ref="B21:C21"/>
    <mergeCell ref="A11:A30"/>
    <mergeCell ref="F11:F30"/>
    <mergeCell ref="B30:C30"/>
    <mergeCell ref="B28:C28"/>
    <mergeCell ref="B29:C29"/>
    <mergeCell ref="B11:C11"/>
    <mergeCell ref="B12:C12"/>
    <mergeCell ref="B13:C13"/>
    <mergeCell ref="B14:C14"/>
    <mergeCell ref="B25:C25"/>
    <mergeCell ref="B26:C26"/>
    <mergeCell ref="B27:C27"/>
    <mergeCell ref="B22:C22"/>
    <mergeCell ref="B23:C23"/>
    <mergeCell ref="B24:C24"/>
    <mergeCell ref="B15:C15"/>
    <mergeCell ref="A9:A10"/>
    <mergeCell ref="A1:A4"/>
    <mergeCell ref="B1:B2"/>
    <mergeCell ref="B3:B4"/>
    <mergeCell ref="B6:F6"/>
    <mergeCell ref="B7:F7"/>
    <mergeCell ref="A8:F8"/>
    <mergeCell ref="D9:E9"/>
    <mergeCell ref="B9:C10"/>
    <mergeCell ref="F9:F10"/>
    <mergeCell ref="C1:E1"/>
    <mergeCell ref="C2:E2"/>
    <mergeCell ref="C3:E3"/>
    <mergeCell ref="C4:E4"/>
    <mergeCell ref="F1:F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zoomScale="120" zoomScaleNormal="120" zoomScalePageLayoutView="120" workbookViewId="0">
      <selection activeCell="B9" sqref="B9:K9"/>
    </sheetView>
  </sheetViews>
  <sheetFormatPr baseColWidth="10" defaultColWidth="11.44140625" defaultRowHeight="14.4"/>
  <cols>
    <col min="1" max="1" width="14.44140625" customWidth="1"/>
    <col min="2" max="2" width="15" customWidth="1"/>
    <col min="3" max="7" width="13.6640625" customWidth="1"/>
    <col min="8" max="8" width="3.88671875" customWidth="1"/>
    <col min="11" max="11" width="14.44140625" bestFit="1" customWidth="1"/>
  </cols>
  <sheetData>
    <row r="1" spans="1:11" ht="15" customHeight="1">
      <c r="A1" s="233"/>
      <c r="B1" s="233"/>
      <c r="C1" s="323" t="s">
        <v>0</v>
      </c>
      <c r="D1" s="323"/>
      <c r="E1" s="323"/>
      <c r="F1" s="323"/>
      <c r="G1" s="351" t="s">
        <v>1</v>
      </c>
      <c r="H1" s="351"/>
      <c r="I1" s="351"/>
      <c r="J1" s="427"/>
      <c r="K1" s="427"/>
    </row>
    <row r="2" spans="1:11" ht="15" customHeight="1">
      <c r="A2" s="233"/>
      <c r="B2" s="233"/>
      <c r="C2" s="323"/>
      <c r="D2" s="323"/>
      <c r="E2" s="323"/>
      <c r="F2" s="323"/>
      <c r="G2" s="351" t="s">
        <v>123</v>
      </c>
      <c r="H2" s="351"/>
      <c r="I2" s="351"/>
      <c r="J2" s="427"/>
      <c r="K2" s="427"/>
    </row>
    <row r="3" spans="1:11" ht="34.5" customHeight="1">
      <c r="A3" s="233"/>
      <c r="B3" s="233"/>
      <c r="C3" s="323" t="s">
        <v>31</v>
      </c>
      <c r="D3" s="323"/>
      <c r="E3" s="323"/>
      <c r="F3" s="323"/>
      <c r="G3" s="351" t="s">
        <v>124</v>
      </c>
      <c r="H3" s="351"/>
      <c r="I3" s="351"/>
      <c r="J3" s="427"/>
      <c r="K3" s="427"/>
    </row>
    <row r="4" spans="1:11" ht="15.75" customHeight="1">
      <c r="A4" s="233"/>
      <c r="B4" s="233"/>
      <c r="C4" s="323"/>
      <c r="D4" s="323"/>
      <c r="E4" s="323"/>
      <c r="F4" s="323"/>
      <c r="G4" s="351" t="s">
        <v>4</v>
      </c>
      <c r="H4" s="351"/>
      <c r="I4" s="351"/>
      <c r="J4" s="427"/>
      <c r="K4" s="427"/>
    </row>
    <row r="5" spans="1:11" ht="15" thickBot="1"/>
    <row r="6" spans="1:11" ht="26.25" customHeight="1">
      <c r="A6" s="432" t="s">
        <v>125</v>
      </c>
      <c r="B6" s="433"/>
      <c r="C6" s="433"/>
      <c r="D6" s="433"/>
      <c r="E6" s="433"/>
      <c r="F6" s="433"/>
      <c r="G6" s="433"/>
      <c r="H6" s="433"/>
      <c r="I6" s="433"/>
      <c r="J6" s="433"/>
      <c r="K6" s="434"/>
    </row>
    <row r="7" spans="1:11" ht="24" customHeight="1">
      <c r="A7" s="20" t="s">
        <v>6</v>
      </c>
      <c r="B7" s="435" t="str">
        <f>CONTEXTO!B7</f>
        <v>GESTIÓN DEL DESARROLLO ECONÓMICO Y LA COMPETITIVIDAD</v>
      </c>
      <c r="C7" s="435"/>
      <c r="D7" s="435"/>
      <c r="E7" s="435"/>
      <c r="F7" s="435"/>
      <c r="G7" s="435"/>
      <c r="H7" s="435"/>
      <c r="I7" s="435"/>
      <c r="J7" s="435"/>
      <c r="K7" s="436"/>
    </row>
    <row r="8" spans="1:11" ht="35.25" customHeight="1">
      <c r="A8" s="19" t="s">
        <v>8</v>
      </c>
      <c r="B8" s="437" t="str">
        <f>CONTEXTO!B8</f>
        <v>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v>
      </c>
      <c r="C8" s="437"/>
      <c r="D8" s="437"/>
      <c r="E8" s="437"/>
      <c r="F8" s="437"/>
      <c r="G8" s="437"/>
      <c r="H8" s="437"/>
      <c r="I8" s="437"/>
      <c r="J8" s="437"/>
      <c r="K8" s="438"/>
    </row>
    <row r="9" spans="1:11" ht="29.25" customHeight="1" thickBot="1">
      <c r="A9" s="29" t="s">
        <v>126</v>
      </c>
      <c r="B9" s="439" t="str">
        <f>' IMPACTO RIESGOS GESTION'!A11</f>
        <v>Posibilidad de generar baja cobertura para la promoción del desarrollo económico y la competividad para los emprendedores, empresarios y ciudadanos del municipio de Ibagué.</v>
      </c>
      <c r="C9" s="440"/>
      <c r="D9" s="440"/>
      <c r="E9" s="440"/>
      <c r="F9" s="440"/>
      <c r="G9" s="440"/>
      <c r="H9" s="440"/>
      <c r="I9" s="440"/>
      <c r="J9" s="440"/>
      <c r="K9" s="441"/>
    </row>
    <row r="10" spans="1:11">
      <c r="A10" s="35"/>
      <c r="B10" s="36"/>
      <c r="C10" s="36"/>
      <c r="D10" s="36"/>
      <c r="E10" s="36"/>
      <c r="F10" s="36"/>
      <c r="G10" s="36"/>
      <c r="H10" s="36"/>
      <c r="I10" s="36"/>
      <c r="J10" s="36"/>
      <c r="K10" s="37"/>
    </row>
    <row r="11" spans="1:11">
      <c r="A11" s="38"/>
      <c r="B11" s="39"/>
      <c r="C11" s="39"/>
      <c r="D11" s="39"/>
      <c r="E11" s="39"/>
      <c r="F11" s="39"/>
      <c r="G11" s="39"/>
      <c r="H11" s="39"/>
      <c r="I11" s="39"/>
      <c r="J11" s="442" t="s">
        <v>127</v>
      </c>
      <c r="K11" s="443"/>
    </row>
    <row r="12" spans="1:11" ht="15" thickBot="1">
      <c r="A12" s="38"/>
      <c r="B12" s="40"/>
      <c r="C12" s="39"/>
      <c r="D12" s="39"/>
      <c r="E12" s="39"/>
      <c r="F12" s="39"/>
      <c r="G12" s="39"/>
      <c r="H12" s="39"/>
      <c r="I12" s="39"/>
      <c r="J12" s="41"/>
      <c r="K12" s="42"/>
    </row>
    <row r="13" spans="1:11" ht="30" customHeight="1" thickBot="1">
      <c r="A13" s="428" t="s">
        <v>128</v>
      </c>
      <c r="B13" s="25">
        <v>5</v>
      </c>
      <c r="C13" s="429"/>
      <c r="D13" s="430"/>
      <c r="E13" s="431"/>
      <c r="F13" s="431"/>
      <c r="G13" s="431"/>
      <c r="H13" s="39"/>
      <c r="I13" s="39"/>
      <c r="J13" s="31"/>
      <c r="K13" s="45" t="s">
        <v>129</v>
      </c>
    </row>
    <row r="14" spans="1:11" ht="30" customHeight="1" thickBot="1">
      <c r="A14" s="428"/>
      <c r="B14" s="26" t="s">
        <v>130</v>
      </c>
      <c r="C14" s="429"/>
      <c r="D14" s="430"/>
      <c r="E14" s="431"/>
      <c r="F14" s="431"/>
      <c r="G14" s="431"/>
      <c r="H14" s="39"/>
      <c r="I14" s="39"/>
      <c r="J14" s="41"/>
      <c r="K14" s="45"/>
    </row>
    <row r="15" spans="1:11" ht="30" customHeight="1" thickBot="1">
      <c r="A15" s="428"/>
      <c r="B15" s="25">
        <v>4</v>
      </c>
      <c r="C15" s="444"/>
      <c r="D15" s="430"/>
      <c r="E15" s="430"/>
      <c r="F15" s="445"/>
      <c r="G15" s="431"/>
      <c r="H15" s="39"/>
      <c r="I15" s="39"/>
      <c r="J15" s="32"/>
      <c r="K15" s="45" t="s">
        <v>131</v>
      </c>
    </row>
    <row r="16" spans="1:11" ht="30" customHeight="1" thickBot="1">
      <c r="A16" s="428"/>
      <c r="B16" s="26" t="s">
        <v>132</v>
      </c>
      <c r="C16" s="444"/>
      <c r="D16" s="430"/>
      <c r="E16" s="430"/>
      <c r="F16" s="446"/>
      <c r="G16" s="431"/>
      <c r="H16" s="39"/>
      <c r="I16" s="39"/>
      <c r="J16" s="30"/>
      <c r="K16" s="45"/>
    </row>
    <row r="17" spans="1:11" ht="30" customHeight="1" thickBot="1">
      <c r="A17" s="428"/>
      <c r="B17" s="25">
        <v>3</v>
      </c>
      <c r="C17" s="448"/>
      <c r="D17" s="449"/>
      <c r="E17" s="450" t="s">
        <v>144</v>
      </c>
      <c r="F17" s="445"/>
      <c r="G17" s="431"/>
      <c r="H17" s="39"/>
      <c r="I17" s="39"/>
      <c r="J17" s="33"/>
      <c r="K17" s="45" t="s">
        <v>133</v>
      </c>
    </row>
    <row r="18" spans="1:11" ht="30" customHeight="1" thickBot="1">
      <c r="A18" s="428"/>
      <c r="B18" s="26" t="s">
        <v>134</v>
      </c>
      <c r="C18" s="448"/>
      <c r="D18" s="449"/>
      <c r="E18" s="451"/>
      <c r="F18" s="446"/>
      <c r="G18" s="431"/>
      <c r="H18" s="39"/>
      <c r="I18" s="39"/>
      <c r="J18" s="30"/>
      <c r="K18" s="45"/>
    </row>
    <row r="19" spans="1:11" ht="30" customHeight="1" thickBot="1">
      <c r="A19" s="428"/>
      <c r="B19" s="25">
        <v>2</v>
      </c>
      <c r="C19" s="448"/>
      <c r="D19" s="452"/>
      <c r="E19" s="453"/>
      <c r="F19" s="455"/>
      <c r="G19" s="431"/>
      <c r="H19" s="39"/>
      <c r="I19" s="39"/>
      <c r="J19" s="34"/>
      <c r="K19" s="45" t="s">
        <v>135</v>
      </c>
    </row>
    <row r="20" spans="1:11" ht="30" customHeight="1" thickBot="1">
      <c r="A20" s="428"/>
      <c r="B20" s="26" t="s">
        <v>258</v>
      </c>
      <c r="C20" s="448"/>
      <c r="D20" s="452"/>
      <c r="E20" s="454"/>
      <c r="F20" s="456"/>
      <c r="G20" s="431"/>
      <c r="H20" s="39"/>
      <c r="I20" s="39"/>
      <c r="J20" s="39"/>
      <c r="K20" s="40"/>
    </row>
    <row r="21" spans="1:11" ht="30" customHeight="1" thickBot="1">
      <c r="A21" s="428"/>
      <c r="B21" s="25">
        <v>1</v>
      </c>
      <c r="C21" s="448"/>
      <c r="D21" s="452"/>
      <c r="E21" s="449"/>
      <c r="F21" s="430"/>
      <c r="G21" s="430"/>
      <c r="H21" s="39"/>
      <c r="I21" s="39"/>
      <c r="J21" s="39"/>
      <c r="K21" s="40"/>
    </row>
    <row r="22" spans="1:11" ht="30" customHeight="1" thickBot="1">
      <c r="A22" s="428"/>
      <c r="B22" s="26" t="s">
        <v>136</v>
      </c>
      <c r="C22" s="457"/>
      <c r="D22" s="458"/>
      <c r="E22" s="459"/>
      <c r="F22" s="460"/>
      <c r="G22" s="460"/>
      <c r="H22" s="43"/>
      <c r="I22" s="39"/>
      <c r="J22" s="39"/>
      <c r="K22" s="40"/>
    </row>
    <row r="23" spans="1:11">
      <c r="A23" s="38"/>
      <c r="B23" s="39"/>
      <c r="C23" s="24">
        <v>1</v>
      </c>
      <c r="D23" s="24">
        <v>2</v>
      </c>
      <c r="E23" s="24">
        <v>3</v>
      </c>
      <c r="F23" s="24">
        <v>4</v>
      </c>
      <c r="G23" s="24">
        <v>5</v>
      </c>
      <c r="H23" s="39"/>
      <c r="I23" s="39"/>
      <c r="J23" s="39"/>
      <c r="K23" s="40"/>
    </row>
    <row r="24" spans="1:11">
      <c r="A24" s="38"/>
      <c r="B24" s="39"/>
      <c r="C24" s="24" t="s">
        <v>137</v>
      </c>
      <c r="D24" s="24" t="s">
        <v>138</v>
      </c>
      <c r="E24" s="24" t="s">
        <v>139</v>
      </c>
      <c r="F24" s="24" t="s">
        <v>140</v>
      </c>
      <c r="G24" s="24" t="s">
        <v>141</v>
      </c>
      <c r="H24" s="39"/>
      <c r="I24" s="39"/>
      <c r="J24" s="39"/>
      <c r="K24" s="40"/>
    </row>
    <row r="25" spans="1:11">
      <c r="A25" s="38"/>
      <c r="B25" s="39"/>
      <c r="C25" s="447" t="s">
        <v>142</v>
      </c>
      <c r="D25" s="447"/>
      <c r="E25" s="447"/>
      <c r="F25" s="447"/>
      <c r="G25" s="447"/>
      <c r="H25" s="39"/>
      <c r="I25" s="39"/>
      <c r="J25" s="39"/>
      <c r="K25" s="40"/>
    </row>
    <row r="26" spans="1:11">
      <c r="A26" s="38"/>
      <c r="B26" s="39"/>
      <c r="C26" s="447"/>
      <c r="D26" s="447"/>
      <c r="E26" s="447"/>
      <c r="F26" s="447"/>
      <c r="G26" s="447"/>
      <c r="H26" s="39"/>
      <c r="I26" s="39"/>
      <c r="J26" s="39"/>
      <c r="K26" s="40"/>
    </row>
    <row r="27" spans="1:11" ht="15" thickBot="1">
      <c r="A27" s="47"/>
      <c r="B27" s="44"/>
      <c r="C27" s="44"/>
      <c r="D27" s="44"/>
      <c r="E27" s="44"/>
      <c r="F27" s="44"/>
      <c r="G27" s="44"/>
      <c r="H27" s="44"/>
      <c r="I27" s="44"/>
      <c r="J27" s="44"/>
      <c r="K27" s="46"/>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zoomScale="120" zoomScaleNormal="120" zoomScalePageLayoutView="120" workbookViewId="0">
      <selection activeCell="B9" sqref="B9:K9"/>
    </sheetView>
  </sheetViews>
  <sheetFormatPr baseColWidth="10" defaultColWidth="11.44140625" defaultRowHeight="14.4"/>
  <cols>
    <col min="1" max="1" width="14.44140625" customWidth="1"/>
    <col min="2" max="2" width="15" customWidth="1"/>
    <col min="3" max="7" width="13.6640625" customWidth="1"/>
    <col min="8" max="8" width="3.88671875" customWidth="1"/>
    <col min="11" max="11" width="14.44140625" bestFit="1" customWidth="1"/>
  </cols>
  <sheetData>
    <row r="1" spans="1:11" ht="15" customHeight="1">
      <c r="A1" s="233"/>
      <c r="B1" s="233"/>
      <c r="C1" s="323" t="s">
        <v>0</v>
      </c>
      <c r="D1" s="323"/>
      <c r="E1" s="323"/>
      <c r="F1" s="323"/>
      <c r="G1" s="351" t="s">
        <v>1</v>
      </c>
      <c r="H1" s="351"/>
      <c r="I1" s="351"/>
      <c r="J1" s="427"/>
      <c r="K1" s="427"/>
    </row>
    <row r="2" spans="1:11" ht="15" customHeight="1">
      <c r="A2" s="233"/>
      <c r="B2" s="233"/>
      <c r="C2" s="323"/>
      <c r="D2" s="323"/>
      <c r="E2" s="323"/>
      <c r="F2" s="323"/>
      <c r="G2" s="351" t="s">
        <v>123</v>
      </c>
      <c r="H2" s="351"/>
      <c r="I2" s="351"/>
      <c r="J2" s="427"/>
      <c r="K2" s="427"/>
    </row>
    <row r="3" spans="1:11" ht="34.5" customHeight="1">
      <c r="A3" s="233"/>
      <c r="B3" s="233"/>
      <c r="C3" s="323" t="s">
        <v>31</v>
      </c>
      <c r="D3" s="323"/>
      <c r="E3" s="323"/>
      <c r="F3" s="323"/>
      <c r="G3" s="351" t="s">
        <v>124</v>
      </c>
      <c r="H3" s="351"/>
      <c r="I3" s="351"/>
      <c r="J3" s="427"/>
      <c r="K3" s="427"/>
    </row>
    <row r="4" spans="1:11" ht="15.75" customHeight="1">
      <c r="A4" s="233"/>
      <c r="B4" s="233"/>
      <c r="C4" s="323"/>
      <c r="D4" s="323"/>
      <c r="E4" s="323"/>
      <c r="F4" s="323"/>
      <c r="G4" s="351" t="s">
        <v>4</v>
      </c>
      <c r="H4" s="351"/>
      <c r="I4" s="351"/>
      <c r="J4" s="427"/>
      <c r="K4" s="427"/>
    </row>
    <row r="5" spans="1:11" ht="15" thickBot="1"/>
    <row r="6" spans="1:11" ht="26.25" customHeight="1">
      <c r="A6" s="432" t="s">
        <v>125</v>
      </c>
      <c r="B6" s="433"/>
      <c r="C6" s="433"/>
      <c r="D6" s="433"/>
      <c r="E6" s="433"/>
      <c r="F6" s="433"/>
      <c r="G6" s="433"/>
      <c r="H6" s="433"/>
      <c r="I6" s="433"/>
      <c r="J6" s="433"/>
      <c r="K6" s="434"/>
    </row>
    <row r="7" spans="1:11" ht="24" customHeight="1">
      <c r="A7" s="20" t="s">
        <v>6</v>
      </c>
      <c r="B7" s="435" t="str">
        <f>CONTEXTO!B7</f>
        <v>GESTIÓN DEL DESARROLLO ECONÓMICO Y LA COMPETITIVIDAD</v>
      </c>
      <c r="C7" s="435"/>
      <c r="D7" s="435"/>
      <c r="E7" s="435"/>
      <c r="F7" s="435"/>
      <c r="G7" s="435"/>
      <c r="H7" s="435"/>
      <c r="I7" s="435"/>
      <c r="J7" s="435"/>
      <c r="K7" s="436"/>
    </row>
    <row r="8" spans="1:11" ht="35.25" customHeight="1">
      <c r="A8" s="19" t="s">
        <v>8</v>
      </c>
      <c r="B8" s="437" t="str">
        <f>CONTEXTO!B8</f>
        <v>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v>
      </c>
      <c r="C8" s="437"/>
      <c r="D8" s="437"/>
      <c r="E8" s="437"/>
      <c r="F8" s="437"/>
      <c r="G8" s="437"/>
      <c r="H8" s="437"/>
      <c r="I8" s="437"/>
      <c r="J8" s="437"/>
      <c r="K8" s="438"/>
    </row>
    <row r="9" spans="1:11" ht="29.25" customHeight="1" thickBot="1">
      <c r="A9" s="29" t="s">
        <v>126</v>
      </c>
      <c r="B9" s="439" t="str">
        <f>PROBABILIDAD!A12</f>
        <v>Probabilidad de que se genere tráficos de influencia para selección de beneficiarios que no cumplan los requisitos establecidos</v>
      </c>
      <c r="C9" s="440"/>
      <c r="D9" s="440"/>
      <c r="E9" s="440"/>
      <c r="F9" s="440"/>
      <c r="G9" s="440"/>
      <c r="H9" s="440"/>
      <c r="I9" s="440"/>
      <c r="J9" s="440"/>
      <c r="K9" s="441"/>
    </row>
    <row r="10" spans="1:11">
      <c r="A10" s="35"/>
      <c r="B10" s="36"/>
      <c r="C10" s="36"/>
      <c r="D10" s="36"/>
      <c r="E10" s="36"/>
      <c r="F10" s="36"/>
      <c r="G10" s="36"/>
      <c r="H10" s="36"/>
      <c r="I10" s="36"/>
      <c r="J10" s="36"/>
      <c r="K10" s="37"/>
    </row>
    <row r="11" spans="1:11">
      <c r="A11" s="38"/>
      <c r="B11" s="39"/>
      <c r="C11" s="39"/>
      <c r="D11" s="39"/>
      <c r="E11" s="39"/>
      <c r="F11" s="39"/>
      <c r="G11" s="39"/>
      <c r="H11" s="39"/>
      <c r="I11" s="39"/>
      <c r="J11" s="442" t="s">
        <v>127</v>
      </c>
      <c r="K11" s="443"/>
    </row>
    <row r="12" spans="1:11" ht="15" thickBot="1">
      <c r="A12" s="38"/>
      <c r="B12" s="40"/>
      <c r="C12" s="39"/>
      <c r="D12" s="39"/>
      <c r="E12" s="39"/>
      <c r="F12" s="39"/>
      <c r="G12" s="39"/>
      <c r="H12" s="39"/>
      <c r="I12" s="39"/>
      <c r="J12" s="41"/>
      <c r="K12" s="42"/>
    </row>
    <row r="13" spans="1:11" ht="30" customHeight="1" thickBot="1">
      <c r="A13" s="428" t="s">
        <v>128</v>
      </c>
      <c r="B13" s="25">
        <v>5</v>
      </c>
      <c r="C13" s="429"/>
      <c r="D13" s="430"/>
      <c r="E13" s="431"/>
      <c r="F13" s="431"/>
      <c r="G13" s="431"/>
      <c r="H13" s="39"/>
      <c r="I13" s="39"/>
      <c r="J13" s="31"/>
      <c r="K13" s="45" t="s">
        <v>129</v>
      </c>
    </row>
    <row r="14" spans="1:11" ht="30" customHeight="1" thickBot="1">
      <c r="A14" s="428"/>
      <c r="B14" s="26" t="s">
        <v>130</v>
      </c>
      <c r="C14" s="429"/>
      <c r="D14" s="430"/>
      <c r="E14" s="431"/>
      <c r="F14" s="431"/>
      <c r="G14" s="431"/>
      <c r="H14" s="39"/>
      <c r="I14" s="39"/>
      <c r="J14" s="41"/>
      <c r="K14" s="45"/>
    </row>
    <row r="15" spans="1:11" ht="30" customHeight="1" thickBot="1">
      <c r="A15" s="428"/>
      <c r="B15" s="25">
        <v>4</v>
      </c>
      <c r="C15" s="444"/>
      <c r="D15" s="430"/>
      <c r="E15" s="430"/>
      <c r="F15" s="445"/>
      <c r="G15" s="461" t="s">
        <v>144</v>
      </c>
      <c r="H15" s="39"/>
      <c r="I15" s="39"/>
      <c r="J15" s="32"/>
      <c r="K15" s="45" t="s">
        <v>131</v>
      </c>
    </row>
    <row r="16" spans="1:11" ht="30" customHeight="1" thickBot="1">
      <c r="A16" s="428"/>
      <c r="B16" s="26" t="s">
        <v>132</v>
      </c>
      <c r="C16" s="444"/>
      <c r="D16" s="430"/>
      <c r="E16" s="430"/>
      <c r="F16" s="446"/>
      <c r="G16" s="462"/>
      <c r="H16" s="39"/>
      <c r="I16" s="39"/>
      <c r="J16" s="30"/>
      <c r="K16" s="45"/>
    </row>
    <row r="17" spans="1:11" ht="30" customHeight="1" thickBot="1">
      <c r="A17" s="428"/>
      <c r="B17" s="25">
        <v>3</v>
      </c>
      <c r="C17" s="448"/>
      <c r="D17" s="449"/>
      <c r="E17" s="450"/>
      <c r="F17" s="445"/>
      <c r="G17" s="431"/>
      <c r="H17" s="39"/>
      <c r="I17" s="39"/>
      <c r="J17" s="33"/>
      <c r="K17" s="45" t="s">
        <v>133</v>
      </c>
    </row>
    <row r="18" spans="1:11" ht="30" customHeight="1" thickBot="1">
      <c r="A18" s="428"/>
      <c r="B18" s="26" t="s">
        <v>134</v>
      </c>
      <c r="C18" s="448"/>
      <c r="D18" s="449"/>
      <c r="E18" s="451"/>
      <c r="F18" s="446"/>
      <c r="G18" s="431"/>
      <c r="H18" s="39"/>
      <c r="I18" s="39"/>
      <c r="J18" s="30"/>
      <c r="K18" s="45"/>
    </row>
    <row r="19" spans="1:11" ht="30" customHeight="1" thickBot="1">
      <c r="A19" s="428"/>
      <c r="B19" s="25">
        <v>2</v>
      </c>
      <c r="C19" s="448"/>
      <c r="D19" s="452"/>
      <c r="E19" s="453"/>
      <c r="F19" s="455"/>
      <c r="G19" s="431"/>
      <c r="H19" s="39"/>
      <c r="I19" s="39"/>
      <c r="J19" s="34"/>
      <c r="K19" s="45" t="s">
        <v>135</v>
      </c>
    </row>
    <row r="20" spans="1:11" ht="30" customHeight="1" thickBot="1">
      <c r="A20" s="428"/>
      <c r="B20" s="26" t="s">
        <v>258</v>
      </c>
      <c r="C20" s="448"/>
      <c r="D20" s="452"/>
      <c r="E20" s="454"/>
      <c r="F20" s="456"/>
      <c r="G20" s="431"/>
      <c r="H20" s="39"/>
      <c r="I20" s="39"/>
      <c r="J20" s="39"/>
      <c r="K20" s="40"/>
    </row>
    <row r="21" spans="1:11" ht="30" customHeight="1" thickBot="1">
      <c r="A21" s="428"/>
      <c r="B21" s="25">
        <v>1</v>
      </c>
      <c r="C21" s="448"/>
      <c r="D21" s="452"/>
      <c r="E21" s="449"/>
      <c r="F21" s="430"/>
      <c r="G21" s="430"/>
      <c r="H21" s="39"/>
      <c r="I21" s="39"/>
      <c r="J21" s="39"/>
      <c r="K21" s="40"/>
    </row>
    <row r="22" spans="1:11" ht="30" customHeight="1" thickBot="1">
      <c r="A22" s="428"/>
      <c r="B22" s="26" t="s">
        <v>136</v>
      </c>
      <c r="C22" s="457"/>
      <c r="D22" s="458"/>
      <c r="E22" s="459"/>
      <c r="F22" s="460"/>
      <c r="G22" s="460"/>
      <c r="H22" s="43"/>
      <c r="I22" s="39"/>
      <c r="J22" s="39"/>
      <c r="K22" s="40"/>
    </row>
    <row r="23" spans="1:11">
      <c r="A23" s="38"/>
      <c r="B23" s="39"/>
      <c r="C23" s="24">
        <v>1</v>
      </c>
      <c r="D23" s="24">
        <v>2</v>
      </c>
      <c r="E23" s="24">
        <v>3</v>
      </c>
      <c r="F23" s="24">
        <v>4</v>
      </c>
      <c r="G23" s="24">
        <v>5</v>
      </c>
      <c r="H23" s="39"/>
      <c r="I23" s="39"/>
      <c r="J23" s="39"/>
      <c r="K23" s="40"/>
    </row>
    <row r="24" spans="1:11">
      <c r="A24" s="38"/>
      <c r="B24" s="39"/>
      <c r="C24" s="24" t="s">
        <v>137</v>
      </c>
      <c r="D24" s="24" t="s">
        <v>138</v>
      </c>
      <c r="E24" s="24" t="s">
        <v>139</v>
      </c>
      <c r="F24" s="24" t="s">
        <v>140</v>
      </c>
      <c r="G24" s="24" t="s">
        <v>141</v>
      </c>
      <c r="H24" s="39"/>
      <c r="I24" s="39"/>
      <c r="J24" s="39"/>
      <c r="K24" s="40"/>
    </row>
    <row r="25" spans="1:11">
      <c r="A25" s="38"/>
      <c r="B25" s="39"/>
      <c r="C25" s="447" t="s">
        <v>142</v>
      </c>
      <c r="D25" s="447"/>
      <c r="E25" s="447"/>
      <c r="F25" s="447"/>
      <c r="G25" s="447"/>
      <c r="H25" s="39"/>
      <c r="I25" s="39"/>
      <c r="J25" s="39"/>
      <c r="K25" s="40"/>
    </row>
    <row r="26" spans="1:11">
      <c r="A26" s="38"/>
      <c r="B26" s="39"/>
      <c r="C26" s="447"/>
      <c r="D26" s="447"/>
      <c r="E26" s="447"/>
      <c r="F26" s="447"/>
      <c r="G26" s="447"/>
      <c r="H26" s="39"/>
      <c r="I26" s="39"/>
      <c r="J26" s="39"/>
      <c r="K26" s="40"/>
    </row>
    <row r="27" spans="1:11" ht="15" thickBot="1">
      <c r="A27" s="47"/>
      <c r="B27" s="44"/>
      <c r="C27" s="44"/>
      <c r="D27" s="44"/>
      <c r="E27" s="44"/>
      <c r="F27" s="44"/>
      <c r="G27" s="44"/>
      <c r="H27" s="44"/>
      <c r="I27" s="44"/>
      <c r="J27" s="44"/>
      <c r="K27" s="46"/>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zoomScale="120" zoomScaleNormal="120" zoomScalePageLayoutView="120" workbookViewId="0">
      <selection activeCell="G19" sqref="G19:G20"/>
    </sheetView>
  </sheetViews>
  <sheetFormatPr baseColWidth="10" defaultColWidth="11.44140625" defaultRowHeight="14.4"/>
  <cols>
    <col min="1" max="1" width="14.44140625" customWidth="1"/>
    <col min="2" max="2" width="15" customWidth="1"/>
    <col min="3" max="7" width="13.6640625" customWidth="1"/>
    <col min="8" max="8" width="3.88671875" customWidth="1"/>
    <col min="11" max="11" width="14.44140625" bestFit="1" customWidth="1"/>
  </cols>
  <sheetData>
    <row r="1" spans="1:11" ht="15" customHeight="1">
      <c r="A1" s="233"/>
      <c r="B1" s="233"/>
      <c r="C1" s="323" t="s">
        <v>0</v>
      </c>
      <c r="D1" s="323"/>
      <c r="E1" s="323"/>
      <c r="F1" s="323"/>
      <c r="G1" s="351" t="s">
        <v>1</v>
      </c>
      <c r="H1" s="351"/>
      <c r="I1" s="351"/>
      <c r="J1" s="427"/>
      <c r="K1" s="427"/>
    </row>
    <row r="2" spans="1:11" ht="15" customHeight="1">
      <c r="A2" s="233"/>
      <c r="B2" s="233"/>
      <c r="C2" s="323"/>
      <c r="D2" s="323"/>
      <c r="E2" s="323"/>
      <c r="F2" s="323"/>
      <c r="G2" s="351" t="s">
        <v>123</v>
      </c>
      <c r="H2" s="351"/>
      <c r="I2" s="351"/>
      <c r="J2" s="427"/>
      <c r="K2" s="427"/>
    </row>
    <row r="3" spans="1:11" ht="34.5" customHeight="1">
      <c r="A3" s="233"/>
      <c r="B3" s="233"/>
      <c r="C3" s="323" t="s">
        <v>31</v>
      </c>
      <c r="D3" s="323"/>
      <c r="E3" s="323"/>
      <c r="F3" s="323"/>
      <c r="G3" s="351" t="s">
        <v>124</v>
      </c>
      <c r="H3" s="351"/>
      <c r="I3" s="351"/>
      <c r="J3" s="427"/>
      <c r="K3" s="427"/>
    </row>
    <row r="4" spans="1:11" ht="15.75" customHeight="1">
      <c r="A4" s="233"/>
      <c r="B4" s="233"/>
      <c r="C4" s="323"/>
      <c r="D4" s="323"/>
      <c r="E4" s="323"/>
      <c r="F4" s="323"/>
      <c r="G4" s="351" t="s">
        <v>4</v>
      </c>
      <c r="H4" s="351"/>
      <c r="I4" s="351"/>
      <c r="J4" s="427"/>
      <c r="K4" s="427"/>
    </row>
    <row r="5" spans="1:11" ht="15" thickBot="1"/>
    <row r="6" spans="1:11" ht="26.25" customHeight="1">
      <c r="A6" s="432" t="s">
        <v>125</v>
      </c>
      <c r="B6" s="433"/>
      <c r="C6" s="433"/>
      <c r="D6" s="433"/>
      <c r="E6" s="433"/>
      <c r="F6" s="433"/>
      <c r="G6" s="433"/>
      <c r="H6" s="433"/>
      <c r="I6" s="433"/>
      <c r="J6" s="433"/>
      <c r="K6" s="434"/>
    </row>
    <row r="7" spans="1:11" ht="24" customHeight="1">
      <c r="A7" s="20" t="s">
        <v>6</v>
      </c>
      <c r="B7" s="435" t="str">
        <f>CONTEXTO!B7</f>
        <v>GESTIÓN DEL DESARROLLO ECONÓMICO Y LA COMPETITIVIDAD</v>
      </c>
      <c r="C7" s="435"/>
      <c r="D7" s="435"/>
      <c r="E7" s="435"/>
      <c r="F7" s="435"/>
      <c r="G7" s="435"/>
      <c r="H7" s="435"/>
      <c r="I7" s="435"/>
      <c r="J7" s="435"/>
      <c r="K7" s="436"/>
    </row>
    <row r="8" spans="1:11" ht="35.25" customHeight="1">
      <c r="A8" s="19" t="s">
        <v>8</v>
      </c>
      <c r="B8" s="437" t="str">
        <f>CONTEXTO!B8</f>
        <v>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v>
      </c>
      <c r="C8" s="437"/>
      <c r="D8" s="437"/>
      <c r="E8" s="437"/>
      <c r="F8" s="437"/>
      <c r="G8" s="437"/>
      <c r="H8" s="437"/>
      <c r="I8" s="437"/>
      <c r="J8" s="437"/>
      <c r="K8" s="438"/>
    </row>
    <row r="9" spans="1:11" ht="29.25" customHeight="1" thickBot="1">
      <c r="A9" s="29" t="s">
        <v>126</v>
      </c>
      <c r="B9" s="439" t="str">
        <f>PROBABILIDAD!A13</f>
        <v>Probabilidad de otorgar beneficios a unidades productivas o ideas de negocios que no cumplen con los requisitos establecidos</v>
      </c>
      <c r="C9" s="440"/>
      <c r="D9" s="440"/>
      <c r="E9" s="440"/>
      <c r="F9" s="440"/>
      <c r="G9" s="440"/>
      <c r="H9" s="440"/>
      <c r="I9" s="440"/>
      <c r="J9" s="440"/>
      <c r="K9" s="441"/>
    </row>
    <row r="10" spans="1:11">
      <c r="A10" s="35"/>
      <c r="B10" s="36"/>
      <c r="C10" s="36"/>
      <c r="D10" s="36"/>
      <c r="E10" s="36"/>
      <c r="F10" s="36"/>
      <c r="G10" s="36"/>
      <c r="H10" s="36"/>
      <c r="I10" s="36"/>
      <c r="J10" s="36"/>
      <c r="K10" s="37"/>
    </row>
    <row r="11" spans="1:11">
      <c r="A11" s="38"/>
      <c r="B11" s="39"/>
      <c r="C11" s="39"/>
      <c r="D11" s="39"/>
      <c r="E11" s="39"/>
      <c r="F11" s="39"/>
      <c r="G11" s="39"/>
      <c r="H11" s="39"/>
      <c r="I11" s="39"/>
      <c r="J11" s="442" t="s">
        <v>127</v>
      </c>
      <c r="K11" s="443"/>
    </row>
    <row r="12" spans="1:11" ht="15" thickBot="1">
      <c r="A12" s="38"/>
      <c r="B12" s="40"/>
      <c r="C12" s="39"/>
      <c r="D12" s="39"/>
      <c r="E12" s="39"/>
      <c r="F12" s="39"/>
      <c r="G12" s="39"/>
      <c r="H12" s="39"/>
      <c r="I12" s="39"/>
      <c r="J12" s="41"/>
      <c r="K12" s="42"/>
    </row>
    <row r="13" spans="1:11" ht="30" customHeight="1" thickBot="1">
      <c r="A13" s="428" t="s">
        <v>128</v>
      </c>
      <c r="B13" s="25">
        <v>5</v>
      </c>
      <c r="C13" s="429"/>
      <c r="D13" s="430"/>
      <c r="E13" s="431"/>
      <c r="F13" s="431"/>
      <c r="G13" s="431"/>
      <c r="H13" s="39"/>
      <c r="I13" s="39"/>
      <c r="J13" s="31"/>
      <c r="K13" s="45" t="s">
        <v>129</v>
      </c>
    </row>
    <row r="14" spans="1:11" ht="30" customHeight="1" thickBot="1">
      <c r="A14" s="428"/>
      <c r="B14" s="26" t="s">
        <v>130</v>
      </c>
      <c r="C14" s="429"/>
      <c r="D14" s="430"/>
      <c r="E14" s="431"/>
      <c r="F14" s="431"/>
      <c r="G14" s="431"/>
      <c r="H14" s="39"/>
      <c r="I14" s="39"/>
      <c r="J14" s="41"/>
      <c r="K14" s="45"/>
    </row>
    <row r="15" spans="1:11" ht="30" customHeight="1" thickBot="1">
      <c r="A15" s="428"/>
      <c r="B15" s="25">
        <v>4</v>
      </c>
      <c r="C15" s="444"/>
      <c r="D15" s="430"/>
      <c r="E15" s="430"/>
      <c r="F15" s="445" t="s">
        <v>144</v>
      </c>
      <c r="G15" s="431"/>
      <c r="H15" s="39"/>
      <c r="I15" s="39"/>
      <c r="J15" s="32"/>
      <c r="K15" s="45" t="s">
        <v>131</v>
      </c>
    </row>
    <row r="16" spans="1:11" ht="30" customHeight="1" thickBot="1">
      <c r="A16" s="428"/>
      <c r="B16" s="26" t="s">
        <v>132</v>
      </c>
      <c r="C16" s="444"/>
      <c r="D16" s="430"/>
      <c r="E16" s="430"/>
      <c r="F16" s="446"/>
      <c r="G16" s="431"/>
      <c r="H16" s="39"/>
      <c r="I16" s="39"/>
      <c r="J16" s="30"/>
      <c r="K16" s="45"/>
    </row>
    <row r="17" spans="1:11" ht="30" customHeight="1" thickBot="1">
      <c r="A17" s="428"/>
      <c r="B17" s="25">
        <v>3</v>
      </c>
      <c r="C17" s="448"/>
      <c r="D17" s="449"/>
      <c r="E17" s="450"/>
      <c r="F17" s="445"/>
      <c r="G17" s="431"/>
      <c r="H17" s="39"/>
      <c r="I17" s="39"/>
      <c r="J17" s="33"/>
      <c r="K17" s="45" t="s">
        <v>133</v>
      </c>
    </row>
    <row r="18" spans="1:11" ht="30" customHeight="1" thickBot="1">
      <c r="A18" s="428"/>
      <c r="B18" s="26" t="s">
        <v>134</v>
      </c>
      <c r="C18" s="448"/>
      <c r="D18" s="449"/>
      <c r="E18" s="451"/>
      <c r="F18" s="446"/>
      <c r="G18" s="431"/>
      <c r="H18" s="39"/>
      <c r="I18" s="39"/>
      <c r="J18" s="30"/>
      <c r="K18" s="45"/>
    </row>
    <row r="19" spans="1:11" ht="30" customHeight="1" thickBot="1">
      <c r="A19" s="428"/>
      <c r="B19" s="25">
        <v>2</v>
      </c>
      <c r="C19" s="448"/>
      <c r="D19" s="452"/>
      <c r="E19" s="453"/>
      <c r="F19" s="455"/>
      <c r="G19" s="431"/>
      <c r="H19" s="39"/>
      <c r="I19" s="39"/>
      <c r="J19" s="34"/>
      <c r="K19" s="45" t="s">
        <v>135</v>
      </c>
    </row>
    <row r="20" spans="1:11" ht="30" customHeight="1" thickBot="1">
      <c r="A20" s="428"/>
      <c r="B20" s="26" t="s">
        <v>258</v>
      </c>
      <c r="C20" s="448"/>
      <c r="D20" s="452"/>
      <c r="E20" s="454"/>
      <c r="F20" s="456"/>
      <c r="G20" s="431"/>
      <c r="H20" s="39"/>
      <c r="I20" s="39"/>
      <c r="J20" s="39"/>
      <c r="K20" s="40"/>
    </row>
    <row r="21" spans="1:11" ht="30" customHeight="1" thickBot="1">
      <c r="A21" s="428"/>
      <c r="B21" s="25">
        <v>1</v>
      </c>
      <c r="C21" s="448"/>
      <c r="D21" s="452"/>
      <c r="E21" s="449"/>
      <c r="F21" s="430"/>
      <c r="G21" s="430"/>
      <c r="H21" s="39"/>
      <c r="I21" s="39"/>
      <c r="J21" s="39"/>
      <c r="K21" s="40"/>
    </row>
    <row r="22" spans="1:11" ht="30" customHeight="1" thickBot="1">
      <c r="A22" s="428"/>
      <c r="B22" s="26" t="s">
        <v>136</v>
      </c>
      <c r="C22" s="457"/>
      <c r="D22" s="458"/>
      <c r="E22" s="459"/>
      <c r="F22" s="460"/>
      <c r="G22" s="460"/>
      <c r="H22" s="43"/>
      <c r="I22" s="39"/>
      <c r="J22" s="39"/>
      <c r="K22" s="40"/>
    </row>
    <row r="23" spans="1:11">
      <c r="A23" s="38"/>
      <c r="B23" s="39"/>
      <c r="C23" s="24">
        <v>1</v>
      </c>
      <c r="D23" s="24">
        <v>2</v>
      </c>
      <c r="E23" s="24">
        <v>3</v>
      </c>
      <c r="F23" s="24">
        <v>4</v>
      </c>
      <c r="G23" s="24">
        <v>5</v>
      </c>
      <c r="H23" s="39"/>
      <c r="I23" s="39"/>
      <c r="J23" s="39"/>
      <c r="K23" s="40"/>
    </row>
    <row r="24" spans="1:11">
      <c r="A24" s="38"/>
      <c r="B24" s="39"/>
      <c r="C24" s="24" t="s">
        <v>137</v>
      </c>
      <c r="D24" s="24" t="s">
        <v>138</v>
      </c>
      <c r="E24" s="24" t="s">
        <v>139</v>
      </c>
      <c r="F24" s="24" t="s">
        <v>140</v>
      </c>
      <c r="G24" s="24" t="s">
        <v>141</v>
      </c>
      <c r="H24" s="39"/>
      <c r="I24" s="39"/>
      <c r="J24" s="39"/>
      <c r="K24" s="40"/>
    </row>
    <row r="25" spans="1:11">
      <c r="A25" s="38"/>
      <c r="B25" s="39"/>
      <c r="C25" s="447" t="s">
        <v>142</v>
      </c>
      <c r="D25" s="447"/>
      <c r="E25" s="447"/>
      <c r="F25" s="447"/>
      <c r="G25" s="447"/>
      <c r="H25" s="39"/>
      <c r="I25" s="39"/>
      <c r="J25" s="39"/>
      <c r="K25" s="40"/>
    </row>
    <row r="26" spans="1:11">
      <c r="A26" s="38"/>
      <c r="B26" s="39"/>
      <c r="C26" s="447"/>
      <c r="D26" s="447"/>
      <c r="E26" s="447"/>
      <c r="F26" s="447"/>
      <c r="G26" s="447"/>
      <c r="H26" s="39"/>
      <c r="I26" s="39"/>
      <c r="J26" s="39"/>
      <c r="K26" s="40"/>
    </row>
    <row r="27" spans="1:11" ht="15" thickBot="1">
      <c r="A27" s="47"/>
      <c r="B27" s="44"/>
      <c r="C27" s="44"/>
      <c r="D27" s="44"/>
      <c r="E27" s="44"/>
      <c r="F27" s="44"/>
      <c r="G27" s="44"/>
      <c r="H27" s="44"/>
      <c r="I27" s="44"/>
      <c r="J27" s="44"/>
      <c r="K27" s="46"/>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4140625" defaultRowHeight="14.4"/>
  <cols>
    <col min="1" max="1" width="37.44140625" customWidth="1"/>
    <col min="2" max="2" width="72.33203125" customWidth="1"/>
    <col min="3" max="3" width="59.88671875" style="52" customWidth="1"/>
  </cols>
  <sheetData>
    <row r="1" spans="1:1">
      <c r="A1" s="70" t="s">
        <v>143</v>
      </c>
    </row>
    <row r="2" spans="1:1">
      <c r="A2" s="7"/>
    </row>
    <row r="3" spans="1:1">
      <c r="A3" s="7" t="s">
        <v>144</v>
      </c>
    </row>
    <row r="4" spans="1:1">
      <c r="A4" s="7" t="s">
        <v>145</v>
      </c>
    </row>
    <row r="6" spans="1:1">
      <c r="A6" s="70" t="s">
        <v>146</v>
      </c>
    </row>
    <row r="7" spans="1:1">
      <c r="A7" t="s">
        <v>82</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9" spans="1:3">
      <c r="A19" s="70" t="s">
        <v>142</v>
      </c>
    </row>
    <row r="20" spans="1:3">
      <c r="A20" t="s">
        <v>96</v>
      </c>
    </row>
    <row r="21" spans="1:3">
      <c r="A21" t="s">
        <v>156</v>
      </c>
    </row>
    <row r="22" spans="1:3">
      <c r="A22" t="s">
        <v>157</v>
      </c>
    </row>
    <row r="23" spans="1:3">
      <c r="A23" t="s">
        <v>158</v>
      </c>
    </row>
    <row r="24" spans="1:3">
      <c r="A24" t="s">
        <v>159</v>
      </c>
    </row>
    <row r="25" spans="1:3">
      <c r="A25" t="s">
        <v>160</v>
      </c>
    </row>
    <row r="28" spans="1:3" ht="141" customHeight="1">
      <c r="A28" s="96" t="s">
        <v>161</v>
      </c>
      <c r="B28" s="98" t="s">
        <v>162</v>
      </c>
      <c r="C28" s="98" t="s">
        <v>163</v>
      </c>
    </row>
    <row r="29" spans="1:3" ht="144" customHeight="1">
      <c r="A29" t="s">
        <v>164</v>
      </c>
      <c r="B29" s="72" t="s">
        <v>165</v>
      </c>
      <c r="C29" s="97" t="s">
        <v>166</v>
      </c>
    </row>
    <row r="30" spans="1:3" ht="115.2">
      <c r="A30" s="91" t="s">
        <v>167</v>
      </c>
      <c r="B30" s="69" t="s">
        <v>168</v>
      </c>
      <c r="C30" s="97" t="s">
        <v>169</v>
      </c>
    </row>
    <row r="31" spans="1:3" ht="96.6">
      <c r="A31" t="s">
        <v>170</v>
      </c>
      <c r="B31" s="69" t="s">
        <v>171</v>
      </c>
      <c r="C31" s="97" t="s">
        <v>172</v>
      </c>
    </row>
    <row r="32" spans="1:3" ht="96.6">
      <c r="A32" t="s">
        <v>173</v>
      </c>
      <c r="B32" s="69" t="s">
        <v>174</v>
      </c>
      <c r="C32" s="97" t="s">
        <v>175</v>
      </c>
    </row>
    <row r="34" spans="1:3">
      <c r="A34" t="s">
        <v>176</v>
      </c>
      <c r="C34" s="101" t="s">
        <v>177</v>
      </c>
    </row>
    <row r="35" spans="1:3">
      <c r="A35">
        <v>1</v>
      </c>
      <c r="B35">
        <f>IF(' IMPACTO RIESGOS CORRUPCION'!D11="X",1,0)</f>
        <v>1</v>
      </c>
    </row>
    <row r="36" spans="1:3">
      <c r="A36">
        <v>2</v>
      </c>
      <c r="B36">
        <f>IF(' IMPACTO RIESGOS CORRUPCION'!D12="X",1,0)</f>
        <v>1</v>
      </c>
      <c r="C36" s="52" t="s">
        <v>144</v>
      </c>
    </row>
    <row r="37" spans="1:3">
      <c r="A37">
        <v>3</v>
      </c>
      <c r="B37">
        <f>IF(' IMPACTO RIESGOS CORRUPCION'!D13="X",1,0)</f>
        <v>1</v>
      </c>
    </row>
    <row r="38" spans="1:3">
      <c r="A38">
        <v>4</v>
      </c>
      <c r="B38">
        <f>IF(' IMPACTO RIESGOS CORRUPCION'!D14="X",1,0)</f>
        <v>0</v>
      </c>
    </row>
    <row r="39" spans="1:3">
      <c r="A39">
        <v>5</v>
      </c>
      <c r="B39">
        <f>IF(' IMPACTO RIESGOS CORRUPCION'!D15="X",1,0)</f>
        <v>1</v>
      </c>
    </row>
    <row r="40" spans="1:3">
      <c r="A40">
        <v>6</v>
      </c>
      <c r="B40">
        <f>IF(' IMPACTO RIESGOS CORRUPCION'!D16="X",1,0)</f>
        <v>1</v>
      </c>
    </row>
    <row r="41" spans="1:3">
      <c r="A41">
        <v>7</v>
      </c>
      <c r="B41">
        <f>IF(' IMPACTO RIESGOS CORRUPCION'!D17="X",1,0)</f>
        <v>1</v>
      </c>
    </row>
    <row r="42" spans="1:3">
      <c r="A42">
        <v>8</v>
      </c>
      <c r="B42">
        <f>IF(' IMPACTO RIESGOS CORRUPCION'!D18="X",1,0)</f>
        <v>1</v>
      </c>
    </row>
    <row r="43" spans="1:3">
      <c r="A43">
        <v>9</v>
      </c>
      <c r="B43">
        <f>IF(' IMPACTO RIESGOS CORRUPCION'!D19="X",1,0)</f>
        <v>0</v>
      </c>
    </row>
    <row r="44" spans="1:3">
      <c r="A44">
        <v>10</v>
      </c>
      <c r="B44">
        <f>IF(' IMPACTO RIESGOS CORRUPCION'!D20="X",1,0)</f>
        <v>1</v>
      </c>
    </row>
    <row r="45" spans="1:3">
      <c r="A45">
        <v>11</v>
      </c>
      <c r="B45">
        <f>IF(' IMPACTO RIESGOS CORRUPCION'!D21="X",1,0)</f>
        <v>1</v>
      </c>
    </row>
    <row r="46" spans="1:3">
      <c r="A46">
        <v>12</v>
      </c>
      <c r="B46">
        <f>IF(' IMPACTO RIESGOS CORRUPCION'!D22="X",1,0)</f>
        <v>1</v>
      </c>
    </row>
    <row r="47" spans="1:3">
      <c r="A47">
        <v>13</v>
      </c>
      <c r="B47">
        <f>IF(' IMPACTO RIESGOS CORRUPCION'!D23="X",1,0)</f>
        <v>1</v>
      </c>
    </row>
    <row r="48" spans="1:3">
      <c r="A48">
        <v>14</v>
      </c>
      <c r="B48">
        <f>IF(' IMPACTO RIESGOS CORRUPCION'!D24="X",1,0)</f>
        <v>1</v>
      </c>
    </row>
    <row r="49" spans="1:2">
      <c r="A49">
        <v>15</v>
      </c>
      <c r="B49">
        <f>IF(' IMPACTO RIESGOS CORRUPCION'!D25="X",1,0)</f>
        <v>1</v>
      </c>
    </row>
    <row r="50" spans="1:2">
      <c r="A50">
        <v>16</v>
      </c>
      <c r="B50">
        <f>IF(' IMPACTO RIESGOS CORRUPCION'!D26="X",1,0)</f>
        <v>0</v>
      </c>
    </row>
    <row r="51" spans="1:2">
      <c r="A51">
        <v>17</v>
      </c>
      <c r="B51">
        <f>IF(' IMPACTO RIESGOS CORRUPCION'!D27="X",1,0)</f>
        <v>1</v>
      </c>
    </row>
    <row r="52" spans="1:2">
      <c r="A52">
        <v>18</v>
      </c>
      <c r="B52">
        <f>IF(' IMPACTO RIESGOS CORRUPCION'!D28="X",1,0)</f>
        <v>0</v>
      </c>
    </row>
    <row r="53" spans="1:2">
      <c r="A53">
        <v>19</v>
      </c>
      <c r="B53">
        <f>IF(' IMPACTO RIESGOS CORRUPCION'!D29="X",1,0)</f>
        <v>0</v>
      </c>
    </row>
    <row r="54" spans="1:2">
      <c r="A54" t="s">
        <v>178</v>
      </c>
      <c r="B54">
        <f>SUM(B35:B53)</f>
        <v>14</v>
      </c>
    </row>
    <row r="57" spans="1:2">
      <c r="A57" t="s">
        <v>179</v>
      </c>
    </row>
    <row r="58" spans="1:2">
      <c r="A58">
        <v>1</v>
      </c>
      <c r="B58" t="e">
        <f>IF(' IMPACTO RIESGOS CORRUPCION'!#REF!="X",1,0)</f>
        <v>#REF!</v>
      </c>
    </row>
    <row r="59" spans="1:2">
      <c r="A59">
        <v>2</v>
      </c>
      <c r="B59" t="e">
        <f>IF(' IMPACTO RIESGOS CORRUPCION'!#REF!="X",1,0)</f>
        <v>#REF!</v>
      </c>
    </row>
    <row r="60" spans="1:2">
      <c r="A60">
        <v>3</v>
      </c>
      <c r="B60" t="e">
        <f>IF(' IMPACTO RIESGOS CORRUPCION'!#REF!="X",1,0)</f>
        <v>#REF!</v>
      </c>
    </row>
    <row r="61" spans="1:2">
      <c r="A61">
        <v>4</v>
      </c>
      <c r="B61" t="e">
        <f>IF(' IMPACTO RIESGOS CORRUPCION'!#REF!="X",1,0)</f>
        <v>#REF!</v>
      </c>
    </row>
    <row r="62" spans="1:2">
      <c r="A62">
        <v>5</v>
      </c>
      <c r="B62" t="e">
        <f>IF(' IMPACTO RIESGOS CORRUPCION'!#REF!="X",1,0)</f>
        <v>#REF!</v>
      </c>
    </row>
    <row r="63" spans="1:2">
      <c r="A63">
        <v>6</v>
      </c>
      <c r="B63" t="e">
        <f>IF(' IMPACTO RIESGOS CORRUPCION'!#REF!="X",1,0)</f>
        <v>#REF!</v>
      </c>
    </row>
    <row r="64" spans="1:2">
      <c r="A64">
        <v>7</v>
      </c>
      <c r="B64" t="e">
        <f>IF(' IMPACTO RIESGOS CORRUPCION'!#REF!="X",1,0)</f>
        <v>#REF!</v>
      </c>
    </row>
    <row r="65" spans="1:2">
      <c r="A65">
        <v>8</v>
      </c>
      <c r="B65" t="e">
        <f>IF(' IMPACTO RIESGOS CORRUPCION'!#REF!="X",1,0)</f>
        <v>#REF!</v>
      </c>
    </row>
    <row r="66" spans="1:2">
      <c r="A66">
        <v>9</v>
      </c>
      <c r="B66" t="e">
        <f>IF(' IMPACTO RIESGOS CORRUPCION'!#REF!="X",1,0)</f>
        <v>#REF!</v>
      </c>
    </row>
    <row r="67" spans="1:2">
      <c r="A67">
        <v>10</v>
      </c>
      <c r="B67" t="e">
        <f>IF(' IMPACTO RIESGOS CORRUPCION'!#REF!="X",1,0)</f>
        <v>#REF!</v>
      </c>
    </row>
    <row r="68" spans="1:2">
      <c r="A68">
        <v>11</v>
      </c>
      <c r="B68" t="e">
        <f>IF(' IMPACTO RIESGOS CORRUPCION'!#REF!="X",1,0)</f>
        <v>#REF!</v>
      </c>
    </row>
    <row r="69" spans="1:2">
      <c r="A69">
        <v>12</v>
      </c>
      <c r="B69" t="e">
        <f>IF(' IMPACTO RIESGOS CORRUPCION'!#REF!="X",1,0)</f>
        <v>#REF!</v>
      </c>
    </row>
    <row r="70" spans="1:2">
      <c r="A70">
        <v>13</v>
      </c>
      <c r="B70" t="e">
        <f>IF(' IMPACTO RIESGOS CORRUPCION'!#REF!="X",1,0)</f>
        <v>#REF!</v>
      </c>
    </row>
    <row r="71" spans="1:2">
      <c r="A71">
        <v>14</v>
      </c>
      <c r="B71" t="e">
        <f>IF(' IMPACTO RIESGOS CORRUPCION'!#REF!="X",1,0)</f>
        <v>#REF!</v>
      </c>
    </row>
    <row r="72" spans="1:2">
      <c r="A72">
        <v>15</v>
      </c>
      <c r="B72" t="e">
        <f>IF(' IMPACTO RIESGOS CORRUPCION'!#REF!="X",1,0)</f>
        <v>#REF!</v>
      </c>
    </row>
    <row r="73" spans="1:2">
      <c r="A73">
        <v>16</v>
      </c>
      <c r="B73" t="e">
        <f>IF(' IMPACTO RIESGOS CORRUPCION'!#REF!="X",1,0)</f>
        <v>#REF!</v>
      </c>
    </row>
    <row r="74" spans="1:2">
      <c r="A74">
        <v>17</v>
      </c>
      <c r="B74" t="e">
        <f>IF(' IMPACTO RIESGOS CORRUPCION'!#REF!="X",1,0)</f>
        <v>#REF!</v>
      </c>
    </row>
    <row r="75" spans="1:2">
      <c r="A75">
        <v>18</v>
      </c>
      <c r="B75" t="e">
        <f>IF(' IMPACTO RIESGOS CORRUPCION'!#REF!="X",1,0)</f>
        <v>#REF!</v>
      </c>
    </row>
    <row r="76" spans="1:2">
      <c r="A76">
        <v>19</v>
      </c>
      <c r="B76" t="e">
        <f>IF(' IMPACTO RIESGOS CORRUPCION'!#REF!="X",1,0)</f>
        <v>#REF!</v>
      </c>
    </row>
    <row r="77" spans="1:2">
      <c r="A77" t="s">
        <v>178</v>
      </c>
      <c r="B77" t="e">
        <f>SUM(B58:B76)</f>
        <v>#REF!</v>
      </c>
    </row>
    <row r="80" spans="1:2">
      <c r="A80" t="s">
        <v>180</v>
      </c>
    </row>
    <row r="81" spans="1:2">
      <c r="A81">
        <v>1</v>
      </c>
      <c r="B81" t="e">
        <f>IF(' IMPACTO RIESGOS CORRUPCION'!#REF!="X",1,0)</f>
        <v>#REF!</v>
      </c>
    </row>
    <row r="82" spans="1:2">
      <c r="A82">
        <v>2</v>
      </c>
      <c r="B82" t="e">
        <f>IF(' IMPACTO RIESGOS CORRUPCION'!#REF!="X",1,0)</f>
        <v>#REF!</v>
      </c>
    </row>
    <row r="83" spans="1:2">
      <c r="A83">
        <v>3</v>
      </c>
      <c r="B83" t="e">
        <f>IF(' IMPACTO RIESGOS CORRUPCION'!#REF!="X",1,0)</f>
        <v>#REF!</v>
      </c>
    </row>
    <row r="84" spans="1:2">
      <c r="A84">
        <v>4</v>
      </c>
      <c r="B84" t="e">
        <f>IF(' IMPACTO RIESGOS CORRUPCION'!#REF!="X",1,0)</f>
        <v>#REF!</v>
      </c>
    </row>
    <row r="85" spans="1:2">
      <c r="A85">
        <v>5</v>
      </c>
      <c r="B85" t="e">
        <f>IF(' IMPACTO RIESGOS CORRUPCION'!#REF!="X",1,0)</f>
        <v>#REF!</v>
      </c>
    </row>
    <row r="86" spans="1:2">
      <c r="A86">
        <v>6</v>
      </c>
      <c r="B86" t="e">
        <f>IF(' IMPACTO RIESGOS CORRUPCION'!#REF!="X",1,0)</f>
        <v>#REF!</v>
      </c>
    </row>
    <row r="87" spans="1:2">
      <c r="A87">
        <v>7</v>
      </c>
      <c r="B87" t="e">
        <f>IF(' IMPACTO RIESGOS CORRUPCION'!#REF!="X",1,0)</f>
        <v>#REF!</v>
      </c>
    </row>
    <row r="88" spans="1:2">
      <c r="A88">
        <v>8</v>
      </c>
      <c r="B88" t="e">
        <f>IF(' IMPACTO RIESGOS CORRUPCION'!#REF!="X",1,0)</f>
        <v>#REF!</v>
      </c>
    </row>
    <row r="89" spans="1:2">
      <c r="A89">
        <v>9</v>
      </c>
      <c r="B89" t="e">
        <f>IF(' IMPACTO RIESGOS CORRUPCION'!#REF!="X",1,0)</f>
        <v>#REF!</v>
      </c>
    </row>
    <row r="90" spans="1:2">
      <c r="A90">
        <v>10</v>
      </c>
      <c r="B90" t="e">
        <f>IF(' IMPACTO RIESGOS CORRUPCION'!#REF!="X",1,0)</f>
        <v>#REF!</v>
      </c>
    </row>
    <row r="91" spans="1:2">
      <c r="A91">
        <v>11</v>
      </c>
      <c r="B91" t="e">
        <f>IF(' IMPACTO RIESGOS CORRUPCION'!#REF!="X",1,0)</f>
        <v>#REF!</v>
      </c>
    </row>
    <row r="92" spans="1:2">
      <c r="A92">
        <v>12</v>
      </c>
      <c r="B92" t="e">
        <f>IF(' IMPACTO RIESGOS CORRUPCION'!#REF!="X",1,0)</f>
        <v>#REF!</v>
      </c>
    </row>
    <row r="93" spans="1:2">
      <c r="A93">
        <v>13</v>
      </c>
      <c r="B93" t="e">
        <f>IF(' IMPACTO RIESGOS CORRUPCION'!#REF!="X",1,0)</f>
        <v>#REF!</v>
      </c>
    </row>
    <row r="94" spans="1:2">
      <c r="A94">
        <v>14</v>
      </c>
      <c r="B94" t="e">
        <f>IF(' IMPACTO RIESGOS CORRUPCION'!#REF!="X",1,0)</f>
        <v>#REF!</v>
      </c>
    </row>
    <row r="95" spans="1:2">
      <c r="A95">
        <v>15</v>
      </c>
      <c r="B95" t="e">
        <f>IF(' IMPACTO RIESGOS CORRUPCION'!#REF!="X",1,0)</f>
        <v>#REF!</v>
      </c>
    </row>
    <row r="96" spans="1:2">
      <c r="A96">
        <v>16</v>
      </c>
      <c r="B96" t="e">
        <f>IF(' IMPACTO RIESGOS CORRUPCION'!#REF!="X",1,0)</f>
        <v>#REF!</v>
      </c>
    </row>
    <row r="97" spans="1:2">
      <c r="A97">
        <v>17</v>
      </c>
      <c r="B97" t="e">
        <f>IF(' IMPACTO RIESGOS CORRUPCION'!#REF!="X",1,0)</f>
        <v>#REF!</v>
      </c>
    </row>
    <row r="98" spans="1:2">
      <c r="A98">
        <v>18</v>
      </c>
      <c r="B98" t="e">
        <f>IF(' IMPACTO RIESGOS CORRUPCION'!#REF!="X",1,0)</f>
        <v>#REF!</v>
      </c>
    </row>
    <row r="99" spans="1:2">
      <c r="A99">
        <v>19</v>
      </c>
      <c r="B99" t="e">
        <f>IF(' IMPACTO RIESGOS CORRUPCION'!#REF!="X",1,0)</f>
        <v>#REF!</v>
      </c>
    </row>
    <row r="100" spans="1:2">
      <c r="A100" t="s">
        <v>178</v>
      </c>
      <c r="B100" t="e">
        <f>SUM(B81:B99)</f>
        <v>#REF!</v>
      </c>
    </row>
    <row r="103" spans="1:2">
      <c r="A103" t="s">
        <v>181</v>
      </c>
    </row>
    <row r="104" spans="1:2">
      <c r="A104">
        <v>1</v>
      </c>
      <c r="B104" t="e">
        <f>IF(' IMPACTO RIESGOS CORRUPCION'!#REF!="X",1,0)</f>
        <v>#REF!</v>
      </c>
    </row>
    <row r="105" spans="1:2">
      <c r="A105">
        <v>2</v>
      </c>
      <c r="B105" t="e">
        <f>IF(' IMPACTO RIESGOS CORRUPCION'!#REF!="X",1,0)</f>
        <v>#REF!</v>
      </c>
    </row>
    <row r="106" spans="1:2">
      <c r="A106">
        <v>3</v>
      </c>
      <c r="B106" t="e">
        <f>IF(' IMPACTO RIESGOS CORRUPCION'!#REF!="X",1,0)</f>
        <v>#REF!</v>
      </c>
    </row>
    <row r="107" spans="1:2">
      <c r="A107">
        <v>4</v>
      </c>
      <c r="B107" t="e">
        <f>IF(' IMPACTO RIESGOS CORRUPCION'!#REF!="X",1,0)</f>
        <v>#REF!</v>
      </c>
    </row>
    <row r="108" spans="1:2">
      <c r="A108">
        <v>5</v>
      </c>
      <c r="B108" t="e">
        <f>IF(' IMPACTO RIESGOS CORRUPCION'!#REF!="X",1,0)</f>
        <v>#REF!</v>
      </c>
    </row>
    <row r="109" spans="1:2">
      <c r="A109">
        <v>6</v>
      </c>
      <c r="B109" t="e">
        <f>IF(' IMPACTO RIESGOS CORRUPCION'!#REF!="X",1,0)</f>
        <v>#REF!</v>
      </c>
    </row>
    <row r="110" spans="1:2">
      <c r="A110">
        <v>7</v>
      </c>
      <c r="B110" t="e">
        <f>IF(' IMPACTO RIESGOS CORRUPCION'!#REF!="X",1,0)</f>
        <v>#REF!</v>
      </c>
    </row>
    <row r="111" spans="1:2">
      <c r="A111">
        <v>8</v>
      </c>
      <c r="B111" t="e">
        <f>IF(' IMPACTO RIESGOS CORRUPCION'!#REF!="X",1,0)</f>
        <v>#REF!</v>
      </c>
    </row>
    <row r="112" spans="1:2">
      <c r="A112">
        <v>9</v>
      </c>
      <c r="B112" t="e">
        <f>IF(' IMPACTO RIESGOS CORRUPCION'!#REF!="X",1,0)</f>
        <v>#REF!</v>
      </c>
    </row>
    <row r="113" spans="1:2">
      <c r="A113">
        <v>10</v>
      </c>
      <c r="B113" t="e">
        <f>IF(' IMPACTO RIESGOS CORRUPCION'!#REF!="X",1,0)</f>
        <v>#REF!</v>
      </c>
    </row>
    <row r="114" spans="1:2">
      <c r="A114">
        <v>11</v>
      </c>
      <c r="B114" t="e">
        <f>IF(' IMPACTO RIESGOS CORRUPCION'!#REF!="X",1,0)</f>
        <v>#REF!</v>
      </c>
    </row>
    <row r="115" spans="1:2">
      <c r="A115">
        <v>12</v>
      </c>
      <c r="B115" t="e">
        <f>IF(' IMPACTO RIESGOS CORRUPCION'!#REF!="X",1,0)</f>
        <v>#REF!</v>
      </c>
    </row>
    <row r="116" spans="1:2">
      <c r="A116">
        <v>13</v>
      </c>
      <c r="B116" t="e">
        <f>IF(' IMPACTO RIESGOS CORRUPCION'!#REF!="X",1,0)</f>
        <v>#REF!</v>
      </c>
    </row>
    <row r="117" spans="1:2">
      <c r="A117">
        <v>14</v>
      </c>
      <c r="B117" t="e">
        <f>IF(' IMPACTO RIESGOS CORRUPCION'!#REF!="X",1,0)</f>
        <v>#REF!</v>
      </c>
    </row>
    <row r="118" spans="1:2">
      <c r="A118">
        <v>15</v>
      </c>
      <c r="B118" t="e">
        <f>IF(' IMPACTO RIESGOS CORRUPCION'!#REF!="X",1,0)</f>
        <v>#REF!</v>
      </c>
    </row>
    <row r="119" spans="1:2">
      <c r="A119">
        <v>16</v>
      </c>
      <c r="B119" t="e">
        <f>IF(' IMPACTO RIESGOS CORRUPCION'!#REF!="X",1,0)</f>
        <v>#REF!</v>
      </c>
    </row>
    <row r="120" spans="1:2">
      <c r="A120">
        <v>17</v>
      </c>
      <c r="B120" t="e">
        <f>IF(' IMPACTO RIESGOS CORRUPCION'!#REF!="X",1,0)</f>
        <v>#REF!</v>
      </c>
    </row>
    <row r="121" spans="1:2">
      <c r="A121">
        <v>18</v>
      </c>
      <c r="B121" t="e">
        <f>IF(' IMPACTO RIESGOS CORRUPCION'!#REF!="X",1,0)</f>
        <v>#REF!</v>
      </c>
    </row>
    <row r="122" spans="1:2">
      <c r="A122">
        <v>19</v>
      </c>
      <c r="B122" t="e">
        <f>IF(' IMPACTO RIESGOS CORRUPCION'!#REF!="X",1,0)</f>
        <v>#REF!</v>
      </c>
    </row>
    <row r="123" spans="1:2">
      <c r="A123" t="s">
        <v>178</v>
      </c>
      <c r="B123" t="e">
        <f>SUM(B104:B122)</f>
        <v>#REF!</v>
      </c>
    </row>
    <row r="126" spans="1:2">
      <c r="A126" t="s">
        <v>181</v>
      </c>
    </row>
    <row r="127" spans="1:2">
      <c r="A127">
        <v>1</v>
      </c>
      <c r="B127" t="e">
        <f>IF(' IMPACTO RIESGOS CORRUPCION'!#REF!="X",1,0)</f>
        <v>#REF!</v>
      </c>
    </row>
    <row r="128" spans="1:2">
      <c r="A128">
        <v>2</v>
      </c>
      <c r="B128" t="e">
        <f>IF(' IMPACTO RIESGOS CORRUPCION'!#REF!="X",1,0)</f>
        <v>#REF!</v>
      </c>
    </row>
    <row r="129" spans="1:2">
      <c r="A129">
        <v>3</v>
      </c>
      <c r="B129" t="e">
        <f>IF(' IMPACTO RIESGOS CORRUPCION'!#REF!="X",1,0)</f>
        <v>#REF!</v>
      </c>
    </row>
    <row r="130" spans="1:2">
      <c r="A130">
        <v>4</v>
      </c>
      <c r="B130" t="e">
        <f>IF(' IMPACTO RIESGOS CORRUPCION'!#REF!="X",1,0)</f>
        <v>#REF!</v>
      </c>
    </row>
    <row r="131" spans="1:2">
      <c r="A131">
        <v>5</v>
      </c>
      <c r="B131" t="e">
        <f>IF(' IMPACTO RIESGOS CORRUPCION'!#REF!="X",1,0)</f>
        <v>#REF!</v>
      </c>
    </row>
    <row r="132" spans="1:2">
      <c r="A132">
        <v>6</v>
      </c>
      <c r="B132" t="e">
        <f>IF(' IMPACTO RIESGOS CORRUPCION'!#REF!="X",1,0)</f>
        <v>#REF!</v>
      </c>
    </row>
    <row r="133" spans="1:2">
      <c r="A133">
        <v>7</v>
      </c>
      <c r="B133" t="e">
        <f>IF(' IMPACTO RIESGOS CORRUPCION'!#REF!="X",1,0)</f>
        <v>#REF!</v>
      </c>
    </row>
    <row r="134" spans="1:2">
      <c r="A134">
        <v>8</v>
      </c>
      <c r="B134" t="e">
        <f>IF(' IMPACTO RIESGOS CORRUPCION'!#REF!="X",1,0)</f>
        <v>#REF!</v>
      </c>
    </row>
    <row r="135" spans="1:2">
      <c r="A135">
        <v>9</v>
      </c>
      <c r="B135" t="e">
        <f>IF(' IMPACTO RIESGOS CORRUPCION'!#REF!="X",1,0)</f>
        <v>#REF!</v>
      </c>
    </row>
    <row r="136" spans="1:2">
      <c r="A136">
        <v>10</v>
      </c>
      <c r="B136" t="e">
        <f>IF(' IMPACTO RIESGOS CORRUPCION'!#REF!="X",1,0)</f>
        <v>#REF!</v>
      </c>
    </row>
    <row r="137" spans="1:2">
      <c r="A137">
        <v>11</v>
      </c>
      <c r="B137" t="e">
        <f>IF(' IMPACTO RIESGOS CORRUPCION'!#REF!="X",1,0)</f>
        <v>#REF!</v>
      </c>
    </row>
    <row r="138" spans="1:2">
      <c r="A138">
        <v>12</v>
      </c>
      <c r="B138" t="e">
        <f>IF(' IMPACTO RIESGOS CORRUPCION'!#REF!="X",1,0)</f>
        <v>#REF!</v>
      </c>
    </row>
    <row r="139" spans="1:2">
      <c r="A139">
        <v>13</v>
      </c>
      <c r="B139" t="e">
        <f>IF(' IMPACTO RIESGOS CORRUPCION'!#REF!="X",1,0)</f>
        <v>#REF!</v>
      </c>
    </row>
    <row r="140" spans="1:2">
      <c r="A140">
        <v>14</v>
      </c>
      <c r="B140" t="e">
        <f>IF(' IMPACTO RIESGOS CORRUPCION'!#REF!="X",1,0)</f>
        <v>#REF!</v>
      </c>
    </row>
    <row r="141" spans="1:2">
      <c r="A141">
        <v>15</v>
      </c>
      <c r="B141" t="e">
        <f>IF(' IMPACTO RIESGOS CORRUPCION'!#REF!="X",1,0)</f>
        <v>#REF!</v>
      </c>
    </row>
    <row r="142" spans="1:2">
      <c r="A142">
        <v>16</v>
      </c>
      <c r="B142" t="e">
        <f>IF(' IMPACTO RIESGOS CORRUPCION'!#REF!="X",1,0)</f>
        <v>#REF!</v>
      </c>
    </row>
    <row r="143" spans="1:2">
      <c r="A143">
        <v>17</v>
      </c>
      <c r="B143" t="e">
        <f>IF(' IMPACTO RIESGOS CORRUPCION'!#REF!="X",1,0)</f>
        <v>#REF!</v>
      </c>
    </row>
    <row r="144" spans="1:2">
      <c r="A144">
        <v>18</v>
      </c>
      <c r="B144" t="e">
        <f>IF(' IMPACTO RIESGOS CORRUPCION'!#REF!="X",1,0)</f>
        <v>#REF!</v>
      </c>
    </row>
    <row r="145" spans="1:2">
      <c r="A145">
        <v>19</v>
      </c>
      <c r="B145" t="e">
        <f>IF(' IMPACTO RIESGOS CORRUPCION'!#REF!="X",1,0)</f>
        <v>#REF!</v>
      </c>
    </row>
    <row r="146" spans="1:2">
      <c r="A146" t="s">
        <v>178</v>
      </c>
      <c r="B146" t="e">
        <f>SUM(B127:B145)</f>
        <v>#REF!</v>
      </c>
    </row>
    <row r="150" spans="1:2">
      <c r="A150" t="s">
        <v>182</v>
      </c>
    </row>
    <row r="151" spans="1:2">
      <c r="A151" s="86" t="s">
        <v>183</v>
      </c>
    </row>
    <row r="152" spans="1:2">
      <c r="A152" t="s">
        <v>184</v>
      </c>
    </row>
    <row r="153" spans="1:2">
      <c r="A153" t="s">
        <v>185</v>
      </c>
    </row>
    <row r="154" spans="1:2">
      <c r="A154" t="s">
        <v>186</v>
      </c>
    </row>
    <row r="155" spans="1:2">
      <c r="A155" t="s">
        <v>184</v>
      </c>
    </row>
    <row r="156" spans="1:2">
      <c r="A156" t="s">
        <v>187</v>
      </c>
    </row>
    <row r="157" spans="1:2">
      <c r="A157" t="s">
        <v>188</v>
      </c>
    </row>
    <row r="159" spans="1:2">
      <c r="A159" s="86" t="s">
        <v>189</v>
      </c>
      <c r="B159" t="s">
        <v>145</v>
      </c>
    </row>
    <row r="160" spans="1:2">
      <c r="A160" t="s">
        <v>184</v>
      </c>
    </row>
    <row r="161" spans="1:1">
      <c r="A161" t="s">
        <v>190</v>
      </c>
    </row>
    <row r="162" spans="1:1">
      <c r="A162" t="s">
        <v>191</v>
      </c>
    </row>
    <row r="164" spans="1:1">
      <c r="A164" s="86" t="s">
        <v>192</v>
      </c>
    </row>
    <row r="165" spans="1:1">
      <c r="A165" t="s">
        <v>184</v>
      </c>
    </row>
    <row r="166" spans="1:1">
      <c r="A166" t="s">
        <v>193</v>
      </c>
    </row>
    <row r="167" spans="1:1">
      <c r="A167" t="s">
        <v>194</v>
      </c>
    </row>
    <row r="168" spans="1:1">
      <c r="A168" t="s">
        <v>195</v>
      </c>
    </row>
    <row r="170" spans="1:1">
      <c r="A170" s="86" t="s">
        <v>196</v>
      </c>
    </row>
    <row r="171" spans="1:1">
      <c r="A171" t="s">
        <v>184</v>
      </c>
    </row>
    <row r="172" spans="1:1">
      <c r="A172" t="s">
        <v>197</v>
      </c>
    </row>
    <row r="173" spans="1:1">
      <c r="A173" t="s">
        <v>198</v>
      </c>
    </row>
    <row r="175" spans="1:1">
      <c r="A175" s="86" t="s">
        <v>199</v>
      </c>
    </row>
    <row r="176" spans="1:1">
      <c r="A176" t="s">
        <v>184</v>
      </c>
    </row>
    <row r="177" spans="1:1">
      <c r="A177" t="s">
        <v>200</v>
      </c>
    </row>
    <row r="178" spans="1:1">
      <c r="A178" t="s">
        <v>201</v>
      </c>
    </row>
    <row r="180" spans="1:1">
      <c r="A180" s="86" t="s">
        <v>202</v>
      </c>
    </row>
    <row r="181" spans="1:1">
      <c r="A181" t="s">
        <v>184</v>
      </c>
    </row>
    <row r="182" spans="1:1">
      <c r="A182" t="s">
        <v>203</v>
      </c>
    </row>
    <row r="183" spans="1:1">
      <c r="A183" t="s">
        <v>204</v>
      </c>
    </row>
    <row r="184" spans="1:1">
      <c r="A184" t="s">
        <v>205</v>
      </c>
    </row>
    <row r="186" spans="1:1">
      <c r="A186" s="86" t="s">
        <v>206</v>
      </c>
    </row>
    <row r="187" spans="1:1">
      <c r="A187" t="s">
        <v>184</v>
      </c>
    </row>
    <row r="188" spans="1:1">
      <c r="A188" t="s">
        <v>207</v>
      </c>
    </row>
    <row r="189" spans="1:1">
      <c r="A189" t="s">
        <v>208</v>
      </c>
    </row>
    <row r="190" spans="1:1">
      <c r="A190" t="s">
        <v>209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93"/>
  <sheetViews>
    <sheetView topLeftCell="A70" zoomScale="80" zoomScaleNormal="80" zoomScalePageLayoutView="120" workbookViewId="0">
      <selection activeCell="C72" sqref="C72:C78"/>
    </sheetView>
  </sheetViews>
  <sheetFormatPr baseColWidth="10" defaultColWidth="11.44140625" defaultRowHeight="13.8"/>
  <cols>
    <col min="1" max="2" width="31.109375" style="1" customWidth="1"/>
    <col min="3" max="3" width="57.44140625" style="1" customWidth="1"/>
    <col min="4" max="4" width="29.33203125" style="1" customWidth="1"/>
    <col min="5" max="5" width="71.33203125" style="1" customWidth="1"/>
    <col min="6" max="7" width="15.6640625" style="1" customWidth="1"/>
    <col min="8" max="8" width="25.6640625" style="1" customWidth="1"/>
    <col min="9" max="9" width="26.6640625" style="1" customWidth="1"/>
    <col min="10" max="10" width="29" style="1" customWidth="1"/>
    <col min="11" max="11" width="22.44140625" style="1" customWidth="1"/>
    <col min="12" max="12" width="23.33203125" style="1" customWidth="1"/>
    <col min="13" max="16384" width="11.44140625" style="1"/>
  </cols>
  <sheetData>
    <row r="1" spans="1:11" customFormat="1" ht="15.75" customHeight="1">
      <c r="A1" s="516"/>
      <c r="B1" s="245" t="s">
        <v>0</v>
      </c>
      <c r="C1" s="246"/>
      <c r="D1" s="246"/>
      <c r="E1" s="246"/>
      <c r="F1" s="246"/>
      <c r="G1" s="379"/>
      <c r="H1" s="489" t="s">
        <v>327</v>
      </c>
      <c r="I1" s="489"/>
      <c r="J1" s="486"/>
    </row>
    <row r="2" spans="1:11" customFormat="1" ht="15.75" customHeight="1">
      <c r="A2" s="243"/>
      <c r="B2" s="517"/>
      <c r="C2" s="283"/>
      <c r="D2" s="283"/>
      <c r="E2" s="283"/>
      <c r="F2" s="283"/>
      <c r="G2" s="390"/>
      <c r="H2" s="351" t="s">
        <v>2</v>
      </c>
      <c r="I2" s="351"/>
      <c r="J2" s="392"/>
    </row>
    <row r="3" spans="1:11" customFormat="1" ht="36" customHeight="1">
      <c r="A3" s="243"/>
      <c r="B3" s="517" t="s">
        <v>210</v>
      </c>
      <c r="C3" s="283"/>
      <c r="D3" s="283"/>
      <c r="E3" s="283"/>
      <c r="F3" s="283"/>
      <c r="G3" s="390"/>
      <c r="H3" s="351" t="s">
        <v>3</v>
      </c>
      <c r="I3" s="351"/>
      <c r="J3" s="392"/>
    </row>
    <row r="4" spans="1:11" customFormat="1" ht="15.75" customHeight="1" thickBot="1">
      <c r="A4" s="244"/>
      <c r="B4" s="254"/>
      <c r="C4" s="255"/>
      <c r="D4" s="255"/>
      <c r="E4" s="255"/>
      <c r="F4" s="255"/>
      <c r="G4" s="380"/>
      <c r="H4" s="490" t="s">
        <v>4</v>
      </c>
      <c r="I4" s="490"/>
      <c r="J4" s="487"/>
    </row>
    <row r="5" spans="1:11">
      <c r="B5" s="488"/>
      <c r="C5" s="488"/>
      <c r="D5" s="488"/>
      <c r="E5" s="488"/>
      <c r="F5" s="488"/>
      <c r="G5" s="488"/>
    </row>
    <row r="6" spans="1:11" customFormat="1" ht="24" customHeight="1">
      <c r="A6" s="87" t="s">
        <v>6</v>
      </c>
      <c r="B6" s="355" t="str">
        <f>CONTEXTO!B7</f>
        <v>GESTIÓN DEL DESARROLLO ECONÓMICO Y LA COMPETITIVIDAD</v>
      </c>
      <c r="C6" s="355"/>
      <c r="D6" s="355"/>
      <c r="E6" s="355"/>
      <c r="F6" s="355"/>
      <c r="G6" s="355"/>
      <c r="H6" s="355"/>
      <c r="I6" s="355"/>
      <c r="J6" s="355"/>
    </row>
    <row r="7" spans="1:11" customFormat="1" ht="62.25" customHeight="1">
      <c r="A7" s="88" t="s">
        <v>8</v>
      </c>
      <c r="B7" s="407" t="str">
        <f>CONTEXTO!B8</f>
        <v>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v>
      </c>
      <c r="C7" s="408"/>
      <c r="D7" s="408"/>
      <c r="E7" s="408"/>
      <c r="F7" s="408"/>
      <c r="G7" s="408"/>
      <c r="H7" s="408"/>
      <c r="I7" s="408"/>
      <c r="J7" s="409"/>
    </row>
    <row r="8" spans="1:11">
      <c r="C8" s="60"/>
      <c r="D8" s="60"/>
      <c r="E8" s="60"/>
      <c r="F8" s="60"/>
      <c r="G8" s="60"/>
      <c r="H8" s="60"/>
    </row>
    <row r="9" spans="1:11" ht="14.4" thickBot="1">
      <c r="A9" s="113"/>
      <c r="B9" s="130"/>
    </row>
    <row r="10" spans="1:11" s="112" customFormat="1" ht="30" customHeight="1">
      <c r="A10" s="469" t="s">
        <v>91</v>
      </c>
      <c r="B10" s="464" t="s">
        <v>237</v>
      </c>
      <c r="C10" s="471" t="s">
        <v>211</v>
      </c>
      <c r="D10" s="473" t="s">
        <v>212</v>
      </c>
      <c r="E10" s="473"/>
      <c r="F10" s="473"/>
      <c r="G10" s="473"/>
      <c r="H10" s="473"/>
      <c r="I10" s="106" t="s">
        <v>213</v>
      </c>
      <c r="J10" s="474" t="s">
        <v>214</v>
      </c>
      <c r="K10" s="500" t="s">
        <v>215</v>
      </c>
    </row>
    <row r="11" spans="1:11" s="112" customFormat="1" ht="55.8" thickBot="1">
      <c r="A11" s="498"/>
      <c r="B11" s="485"/>
      <c r="C11" s="499"/>
      <c r="D11" s="107" t="s">
        <v>216</v>
      </c>
      <c r="E11" s="108" t="s">
        <v>217</v>
      </c>
      <c r="F11" s="107" t="s">
        <v>218</v>
      </c>
      <c r="G11" s="107" t="s">
        <v>219</v>
      </c>
      <c r="H11" s="109" t="s">
        <v>235</v>
      </c>
      <c r="I11" s="110" t="s">
        <v>221</v>
      </c>
      <c r="J11" s="475"/>
      <c r="K11" s="501"/>
    </row>
    <row r="12" spans="1:11" ht="20.25" customHeight="1">
      <c r="A12" s="284" t="str">
        <f>'IDENTIFICACION(GyC)'!E11</f>
        <v>Posibilidad de generar baja cobertura para la promoción del desarrollo económico y la competividad para los emprendedores, empresarios y ciudadanos del municipio de Ibagué.</v>
      </c>
      <c r="B12" s="466" t="str">
        <f>'IDENTIFICACION(GyC)'!B11</f>
        <v>Falta de recursos para funcionamiento e inversión</v>
      </c>
      <c r="C12" s="502" t="s">
        <v>365</v>
      </c>
      <c r="D12" s="505" t="s">
        <v>222</v>
      </c>
      <c r="E12" s="131" t="s">
        <v>223</v>
      </c>
      <c r="F12" s="132" t="s">
        <v>185</v>
      </c>
      <c r="G12" s="132">
        <f>IF(F12="Asignado",15,0)</f>
        <v>15</v>
      </c>
      <c r="H12" s="506" t="str">
        <f>IF(AND(G19&gt;0,G19&lt;=85),"Débil",IF(AND(G19&gt;85,G19&lt;=95),"Moderado",IF(G19&gt;96,"Fuerte"," ")))</f>
        <v>Débil</v>
      </c>
      <c r="I12" s="321" t="s">
        <v>208</v>
      </c>
      <c r="J12" s="321" t="str">
        <f>IF(AND(H12="Fuerte",I12="Fuerte (Siempre se Ejecuta)"),"Fuerte",IF(AND(H12="Fuerte",I12="Moderado (Algunas veces se ejecuta)"),"Moderado",IF(AND(H12="Fuerte",I12="Débil (No se ejecuta)"),"Débil",IF(AND(H12="Moderado",I12="Fuerte (Siempre se Ejecuta)"),"Moderado",IF(AND(H12="Moderado",I12="Moderado (Algunas veces se ejecuta)"),"Moderado",IF(AND(H12="Moderado",I12="Débil (No se ejecuta)"),"Débil",IF(AND(H12="Débil",I12="Fuerte (Siempre se Ejecuta)"),"Débil",IF(AND(H12="Débil",I12="Moderado (Algunas veces se ejecuta)"),"Débil",IF(AND(H12="Débil",I12="Débil (No se ejecuta)"),"Débil"," ")))))))))</f>
        <v>Débil</v>
      </c>
      <c r="K12" s="507" t="str">
        <f>IF(J12="Fuerte","NO",IF(J12=" "," ","SI"))</f>
        <v>SI</v>
      </c>
    </row>
    <row r="13" spans="1:11" ht="29.25" customHeight="1">
      <c r="A13" s="284"/>
      <c r="B13" s="467"/>
      <c r="C13" s="503"/>
      <c r="D13" s="463"/>
      <c r="E13" s="23" t="s">
        <v>224</v>
      </c>
      <c r="F13" s="127" t="s">
        <v>187</v>
      </c>
      <c r="G13" s="127">
        <f>IF(F13="Adecuado",15,0)</f>
        <v>15</v>
      </c>
      <c r="H13" s="360"/>
      <c r="I13" s="284"/>
      <c r="J13" s="284"/>
      <c r="K13" s="508"/>
    </row>
    <row r="14" spans="1:11" ht="43.5" customHeight="1">
      <c r="A14" s="284"/>
      <c r="B14" s="467"/>
      <c r="C14" s="503"/>
      <c r="D14" s="104" t="s">
        <v>225</v>
      </c>
      <c r="E14" s="23" t="s">
        <v>226</v>
      </c>
      <c r="F14" s="127" t="s">
        <v>190</v>
      </c>
      <c r="G14" s="127">
        <f>IF(F14="Oportuna",15,0)</f>
        <v>15</v>
      </c>
      <c r="H14" s="360"/>
      <c r="I14" s="284"/>
      <c r="J14" s="284"/>
      <c r="K14" s="508"/>
    </row>
    <row r="15" spans="1:11" ht="43.5" customHeight="1">
      <c r="A15" s="284"/>
      <c r="B15" s="467"/>
      <c r="C15" s="503"/>
      <c r="D15" s="104" t="s">
        <v>227</v>
      </c>
      <c r="E15" s="23" t="s">
        <v>228</v>
      </c>
      <c r="F15" s="90" t="s">
        <v>193</v>
      </c>
      <c r="G15" s="127">
        <f>IF(F15="Prevenir",15,IF(F15="Detectar",10,0))</f>
        <v>15</v>
      </c>
      <c r="H15" s="360"/>
      <c r="I15" s="284"/>
      <c r="J15" s="284"/>
      <c r="K15" s="508"/>
    </row>
    <row r="16" spans="1:11" ht="29.25" customHeight="1">
      <c r="A16" s="284"/>
      <c r="B16" s="467"/>
      <c r="C16" s="503"/>
      <c r="D16" s="104" t="s">
        <v>229</v>
      </c>
      <c r="E16" s="23" t="s">
        <v>230</v>
      </c>
      <c r="F16" s="127" t="s">
        <v>198</v>
      </c>
      <c r="G16" s="127">
        <f>IF(F16="Confiable",15,0)</f>
        <v>0</v>
      </c>
      <c r="H16" s="360"/>
      <c r="I16" s="284"/>
      <c r="J16" s="284"/>
      <c r="K16" s="508"/>
    </row>
    <row r="17" spans="1:11" ht="43.5" customHeight="1">
      <c r="A17" s="284"/>
      <c r="B17" s="467"/>
      <c r="C17" s="503"/>
      <c r="D17" s="104" t="s">
        <v>231</v>
      </c>
      <c r="E17" s="23" t="s">
        <v>232</v>
      </c>
      <c r="F17" s="90" t="s">
        <v>200</v>
      </c>
      <c r="G17" s="127">
        <f>IF(F17="Se investigan y se resuelven oportunamente",15,0)</f>
        <v>15</v>
      </c>
      <c r="H17" s="360"/>
      <c r="I17" s="284"/>
      <c r="J17" s="284"/>
      <c r="K17" s="508"/>
    </row>
    <row r="18" spans="1:11" ht="29.25" customHeight="1">
      <c r="A18" s="284"/>
      <c r="B18" s="467"/>
      <c r="C18" s="504"/>
      <c r="D18" s="93" t="s">
        <v>233</v>
      </c>
      <c r="E18" s="23" t="s">
        <v>234</v>
      </c>
      <c r="F18" s="127" t="s">
        <v>204</v>
      </c>
      <c r="G18" s="127">
        <f>IF(F18="Completa",10,IF(F18="Incompleta",5,0))</f>
        <v>5</v>
      </c>
      <c r="H18" s="362"/>
      <c r="I18" s="284"/>
      <c r="J18" s="284"/>
      <c r="K18" s="508"/>
    </row>
    <row r="19" spans="1:11" s="118" customFormat="1" ht="15" thickBot="1">
      <c r="A19" s="284"/>
      <c r="B19" s="468"/>
      <c r="C19" s="114"/>
      <c r="D19" s="115"/>
      <c r="E19" s="116" t="s">
        <v>321</v>
      </c>
      <c r="F19" s="16"/>
      <c r="G19" s="16">
        <f>SUM(G12:G18)</f>
        <v>80</v>
      </c>
      <c r="H19" s="117"/>
      <c r="K19" s="133"/>
    </row>
    <row r="21" spans="1:11">
      <c r="A21" s="113"/>
      <c r="B21" s="130"/>
    </row>
    <row r="22" spans="1:11" ht="14.4" thickBot="1"/>
    <row r="23" spans="1:11" s="112" customFormat="1" ht="30" customHeight="1">
      <c r="A23" s="469" t="s">
        <v>91</v>
      </c>
      <c r="B23" s="464" t="s">
        <v>237</v>
      </c>
      <c r="C23" s="471" t="s">
        <v>211</v>
      </c>
      <c r="D23" s="473" t="s">
        <v>212</v>
      </c>
      <c r="E23" s="473"/>
      <c r="F23" s="473"/>
      <c r="G23" s="473"/>
      <c r="H23" s="473"/>
      <c r="I23" s="175" t="s">
        <v>213</v>
      </c>
      <c r="J23" s="474" t="s">
        <v>214</v>
      </c>
      <c r="K23" s="500" t="s">
        <v>215</v>
      </c>
    </row>
    <row r="24" spans="1:11" s="112" customFormat="1" ht="55.8" thickBot="1">
      <c r="A24" s="498"/>
      <c r="B24" s="465"/>
      <c r="C24" s="499"/>
      <c r="D24" s="176" t="s">
        <v>216</v>
      </c>
      <c r="E24" s="108" t="s">
        <v>217</v>
      </c>
      <c r="F24" s="176" t="s">
        <v>218</v>
      </c>
      <c r="G24" s="176" t="s">
        <v>219</v>
      </c>
      <c r="H24" s="109" t="s">
        <v>235</v>
      </c>
      <c r="I24" s="110" t="s">
        <v>221</v>
      </c>
      <c r="J24" s="475"/>
      <c r="K24" s="501"/>
    </row>
    <row r="25" spans="1:11" ht="20.25" customHeight="1">
      <c r="A25" s="466" t="str">
        <f>'IDENTIFICACION(GyC)'!E11</f>
        <v>Posibilidad de generar baja cobertura para la promoción del desarrollo económico y la competividad para los emprendedores, empresarios y ciudadanos del municipio de Ibagué.</v>
      </c>
      <c r="B25" s="466" t="str">
        <f>'IDENTIFICACION(GyC)'!B12</f>
        <v>Falta de planeación en cuanto a la ejecución física y presupuestal en las metas producto</v>
      </c>
      <c r="C25" s="503" t="s">
        <v>366</v>
      </c>
      <c r="D25" s="463" t="s">
        <v>222</v>
      </c>
      <c r="E25" s="22" t="s">
        <v>223</v>
      </c>
      <c r="F25" s="21" t="s">
        <v>185</v>
      </c>
      <c r="G25" s="21">
        <f>IF(F25="Asignado",15,0)</f>
        <v>15</v>
      </c>
      <c r="H25" s="360" t="str">
        <f>IF(AND(G32&gt;0,G32&lt;=85),"Débil",IF(AND(G32&gt;85,G32&lt;=95),"Moderado",IF(G32&gt;96,"Fuerte"," ")))</f>
        <v>Débil</v>
      </c>
      <c r="I25" s="282" t="s">
        <v>208</v>
      </c>
      <c r="J25" s="282" t="str">
        <f>IF(AND(H25="Fuerte",I25="Fuerte (Siempre se Ejecuta)"),"Fuerte",IF(AND(H25="Fuerte",I25="Moderado (Algunas veces se ejecuta)"),"Moderado",IF(AND(H25="Fuerte",I25="Débil (No se ejecuta)"),"Débil",IF(AND(H25="Moderado",I25="Fuerte (Siempre se Ejecuta)"),"Moderado",IF(AND(H25="Moderado",I25="Moderado (Algunas veces se ejecuta)"),"Moderado",IF(AND(H25="Moderado",I25="Débil (No se ejecuta)"),"Débil",IF(AND(H25="Débil",I25="Fuerte (Siempre se Ejecuta)"),"Débil",IF(AND(H25="Débil",I25="Moderado (Algunas veces se ejecuta)"),"Débil",IF(AND(H25="Débil",I25="Débil (No se ejecuta)"),"Débil"," ")))))))))</f>
        <v>Débil</v>
      </c>
      <c r="K25" s="491" t="str">
        <f>IF(J25="Fuerte","NO",IF(J25=" "," ","SI"))</f>
        <v>SI</v>
      </c>
    </row>
    <row r="26" spans="1:11" ht="29.1" customHeight="1">
      <c r="A26" s="467"/>
      <c r="B26" s="467"/>
      <c r="C26" s="503"/>
      <c r="D26" s="463"/>
      <c r="E26" s="23" t="s">
        <v>224</v>
      </c>
      <c r="F26" s="127" t="s">
        <v>188</v>
      </c>
      <c r="G26" s="127">
        <f>IF(F26="Adecuado",15,0)</f>
        <v>0</v>
      </c>
      <c r="H26" s="360"/>
      <c r="I26" s="284"/>
      <c r="J26" s="284"/>
      <c r="K26" s="492"/>
    </row>
    <row r="27" spans="1:11" ht="29.1" customHeight="1">
      <c r="A27" s="467"/>
      <c r="B27" s="467"/>
      <c r="C27" s="503"/>
      <c r="D27" s="104" t="s">
        <v>225</v>
      </c>
      <c r="E27" s="23" t="s">
        <v>226</v>
      </c>
      <c r="F27" s="127" t="s">
        <v>190</v>
      </c>
      <c r="G27" s="127">
        <f>IF(F27="Oportuna",15,0)</f>
        <v>15</v>
      </c>
      <c r="H27" s="360"/>
      <c r="I27" s="284"/>
      <c r="J27" s="284"/>
      <c r="K27" s="492"/>
    </row>
    <row r="28" spans="1:11" ht="42.9" customHeight="1">
      <c r="A28" s="467"/>
      <c r="B28" s="467"/>
      <c r="C28" s="503"/>
      <c r="D28" s="104" t="s">
        <v>227</v>
      </c>
      <c r="E28" s="23" t="s">
        <v>228</v>
      </c>
      <c r="F28" s="90" t="s">
        <v>193</v>
      </c>
      <c r="G28" s="127">
        <f>IF(F28="Prevenir",15,IF(F28="Detectar",10,0))</f>
        <v>15</v>
      </c>
      <c r="H28" s="360"/>
      <c r="I28" s="284"/>
      <c r="J28" s="284"/>
      <c r="K28" s="492"/>
    </row>
    <row r="29" spans="1:11" ht="29.1" customHeight="1">
      <c r="A29" s="467"/>
      <c r="B29" s="467"/>
      <c r="C29" s="503"/>
      <c r="D29" s="104" t="s">
        <v>229</v>
      </c>
      <c r="E29" s="23" t="s">
        <v>230</v>
      </c>
      <c r="F29" s="127" t="s">
        <v>197</v>
      </c>
      <c r="G29" s="127">
        <f>IF(F29="Confiable",15,0)</f>
        <v>15</v>
      </c>
      <c r="H29" s="360"/>
      <c r="I29" s="284"/>
      <c r="J29" s="284"/>
      <c r="K29" s="492"/>
    </row>
    <row r="30" spans="1:11" ht="29.1" customHeight="1">
      <c r="A30" s="467"/>
      <c r="B30" s="467"/>
      <c r="C30" s="503"/>
      <c r="D30" s="104" t="s">
        <v>231</v>
      </c>
      <c r="E30" s="23" t="s">
        <v>232</v>
      </c>
      <c r="F30" s="90" t="s">
        <v>200</v>
      </c>
      <c r="G30" s="127">
        <f>IF(F30="Se investigan y se resuelven oportunamente",15,0)</f>
        <v>15</v>
      </c>
      <c r="H30" s="360"/>
      <c r="I30" s="284"/>
      <c r="J30" s="284"/>
      <c r="K30" s="492"/>
    </row>
    <row r="31" spans="1:11" ht="29.1" customHeight="1">
      <c r="A31" s="467"/>
      <c r="B31" s="467"/>
      <c r="C31" s="504"/>
      <c r="D31" s="93" t="s">
        <v>233</v>
      </c>
      <c r="E31" s="23" t="s">
        <v>234</v>
      </c>
      <c r="F31" s="127" t="s">
        <v>203</v>
      </c>
      <c r="G31" s="127">
        <f>IF(F31="Completa",10,IF(F31="Incompleta",5,0))</f>
        <v>10</v>
      </c>
      <c r="H31" s="362"/>
      <c r="I31" s="284"/>
      <c r="J31" s="284"/>
      <c r="K31" s="492"/>
    </row>
    <row r="32" spans="1:11" s="118" customFormat="1" ht="15" thickBot="1">
      <c r="A32" s="468"/>
      <c r="B32" s="468"/>
      <c r="C32" s="114"/>
      <c r="D32" s="115"/>
      <c r="E32" s="116" t="s">
        <v>322</v>
      </c>
      <c r="F32" s="16"/>
      <c r="G32" s="16">
        <f>SUM(G25:G31)</f>
        <v>85</v>
      </c>
      <c r="H32" s="117"/>
    </row>
    <row r="33" spans="1:11" ht="14.4" thickBot="1"/>
    <row r="34" spans="1:11" s="112" customFormat="1" ht="30" customHeight="1">
      <c r="A34" s="469" t="s">
        <v>91</v>
      </c>
      <c r="B34" s="464" t="s">
        <v>237</v>
      </c>
      <c r="C34" s="471" t="s">
        <v>211</v>
      </c>
      <c r="D34" s="473" t="s">
        <v>212</v>
      </c>
      <c r="E34" s="473"/>
      <c r="F34" s="473"/>
      <c r="G34" s="473"/>
      <c r="H34" s="473"/>
      <c r="I34" s="106" t="s">
        <v>213</v>
      </c>
      <c r="J34" s="474" t="s">
        <v>214</v>
      </c>
      <c r="K34" s="500" t="s">
        <v>215</v>
      </c>
    </row>
    <row r="35" spans="1:11" s="112" customFormat="1" ht="55.8" thickBot="1">
      <c r="A35" s="498"/>
      <c r="B35" s="465"/>
      <c r="C35" s="499"/>
      <c r="D35" s="107" t="s">
        <v>216</v>
      </c>
      <c r="E35" s="108" t="s">
        <v>217</v>
      </c>
      <c r="F35" s="107" t="s">
        <v>218</v>
      </c>
      <c r="G35" s="107" t="s">
        <v>219</v>
      </c>
      <c r="H35" s="109" t="s">
        <v>235</v>
      </c>
      <c r="I35" s="110" t="s">
        <v>221</v>
      </c>
      <c r="J35" s="475"/>
      <c r="K35" s="501"/>
    </row>
    <row r="36" spans="1:11" ht="20.25" customHeight="1">
      <c r="A36" s="466" t="str">
        <f>'IDENTIFICACION(GyC)'!E13</f>
        <v>Probabilidad de que se genere tráficos de influencia para selección de beneficiarios que no cumplan los requisitos establecidos</v>
      </c>
      <c r="B36" s="466" t="s">
        <v>328</v>
      </c>
      <c r="C36" s="493" t="s">
        <v>367</v>
      </c>
      <c r="D36" s="463" t="s">
        <v>222</v>
      </c>
      <c r="E36" s="22" t="s">
        <v>223</v>
      </c>
      <c r="F36" s="21" t="s">
        <v>186</v>
      </c>
      <c r="G36" s="21">
        <f>IF(F36="Asignado",15,0)</f>
        <v>0</v>
      </c>
      <c r="H36" s="360" t="str">
        <f>IF(AND(G43&gt;0,G43&lt;=85),"Débil",IF(AND(G43&gt;85,G43&lt;=95),"Moderado",IF(G43&gt;96,"Fuerte"," ")))</f>
        <v>Débil</v>
      </c>
      <c r="I36" s="282" t="s">
        <v>208</v>
      </c>
      <c r="J36" s="282" t="str">
        <f>IF(AND(H36="Fuerte",I36="Fuerte (Siempre se Ejecuta)"),"Fuerte",IF(AND(H36="Fuerte",I36="Moderado (Algunas veces se ejecuta)"),"Moderado",IF(AND(H36="Fuerte",I36="Débil (No se ejecuta)"),"Débil",IF(AND(H36="Moderado",I36="Fuerte (Siempre se Ejecuta)"),"Moderado",IF(AND(H36="Moderado",I36="Moderado (Algunas veces se ejecuta)"),"Moderado",IF(AND(H36="Moderado",I36="Débil (No se ejecuta)"),"Débil",IF(AND(H36="Débil",I36="Fuerte (Siempre se Ejecuta)"),"Débil",IF(AND(H36="Débil",I36="Moderado (Algunas veces se ejecuta)"),"Débil",IF(AND(H36="Débil",I36="Débil (No se ejecuta)"),"Débil"," ")))))))))</f>
        <v>Débil</v>
      </c>
      <c r="K36" s="491" t="str">
        <f>IF(J36="Fuerte","NO",IF(J36=" "," ","SI"))</f>
        <v>SI</v>
      </c>
    </row>
    <row r="37" spans="1:11" ht="29.25" customHeight="1">
      <c r="A37" s="467"/>
      <c r="B37" s="467"/>
      <c r="C37" s="493"/>
      <c r="D37" s="463"/>
      <c r="E37" s="23" t="s">
        <v>224</v>
      </c>
      <c r="F37" s="15" t="s">
        <v>188</v>
      </c>
      <c r="G37" s="15">
        <f>IF(F37="Adecuado",15,0)</f>
        <v>0</v>
      </c>
      <c r="H37" s="360"/>
      <c r="I37" s="284"/>
      <c r="J37" s="284"/>
      <c r="K37" s="492"/>
    </row>
    <row r="38" spans="1:11" ht="43.5" customHeight="1">
      <c r="A38" s="467"/>
      <c r="B38" s="467"/>
      <c r="C38" s="493"/>
      <c r="D38" s="104" t="s">
        <v>225</v>
      </c>
      <c r="E38" s="23" t="s">
        <v>226</v>
      </c>
      <c r="F38" s="15" t="s">
        <v>190</v>
      </c>
      <c r="G38" s="15">
        <f>IF(F38="Oportuna",15,0)</f>
        <v>15</v>
      </c>
      <c r="H38" s="360"/>
      <c r="I38" s="284"/>
      <c r="J38" s="284"/>
      <c r="K38" s="492"/>
    </row>
    <row r="39" spans="1:11" ht="43.5" customHeight="1">
      <c r="A39" s="467"/>
      <c r="B39" s="467"/>
      <c r="C39" s="493"/>
      <c r="D39" s="104" t="s">
        <v>227</v>
      </c>
      <c r="E39" s="23" t="s">
        <v>228</v>
      </c>
      <c r="F39" s="90" t="s">
        <v>193</v>
      </c>
      <c r="G39" s="15">
        <f>IF(F39="Prevenir",15,IF(F39="Detectar",10,0))</f>
        <v>15</v>
      </c>
      <c r="H39" s="360"/>
      <c r="I39" s="284"/>
      <c r="J39" s="284"/>
      <c r="K39" s="492"/>
    </row>
    <row r="40" spans="1:11" ht="29.25" customHeight="1">
      <c r="A40" s="467"/>
      <c r="B40" s="467"/>
      <c r="C40" s="493"/>
      <c r="D40" s="104" t="s">
        <v>229</v>
      </c>
      <c r="E40" s="23" t="s">
        <v>230</v>
      </c>
      <c r="F40" s="15" t="s">
        <v>197</v>
      </c>
      <c r="G40" s="15">
        <f>IF(F40="Confiable",15,0)</f>
        <v>15</v>
      </c>
      <c r="H40" s="360"/>
      <c r="I40" s="284"/>
      <c r="J40" s="284"/>
      <c r="K40" s="492"/>
    </row>
    <row r="41" spans="1:11" ht="43.5" customHeight="1">
      <c r="A41" s="467"/>
      <c r="B41" s="467"/>
      <c r="C41" s="493"/>
      <c r="D41" s="104" t="s">
        <v>231</v>
      </c>
      <c r="E41" s="23" t="s">
        <v>232</v>
      </c>
      <c r="F41" s="90" t="s">
        <v>200</v>
      </c>
      <c r="G41" s="15">
        <f>IF(F41="Se investigan y se resuelven oportunamente",15,0)</f>
        <v>15</v>
      </c>
      <c r="H41" s="360"/>
      <c r="I41" s="284"/>
      <c r="J41" s="284"/>
      <c r="K41" s="492"/>
    </row>
    <row r="42" spans="1:11" ht="29.25" customHeight="1">
      <c r="A42" s="467"/>
      <c r="B42" s="467"/>
      <c r="C42" s="494"/>
      <c r="D42" s="93" t="s">
        <v>233</v>
      </c>
      <c r="E42" s="23" t="s">
        <v>234</v>
      </c>
      <c r="F42" s="15" t="s">
        <v>203</v>
      </c>
      <c r="G42" s="15">
        <f>IF(F42="Completa",10,IF(F42="Incompleta",5,0))</f>
        <v>10</v>
      </c>
      <c r="H42" s="362"/>
      <c r="I42" s="284"/>
      <c r="J42" s="284"/>
      <c r="K42" s="492"/>
    </row>
    <row r="43" spans="1:11" s="118" customFormat="1" ht="15" thickBot="1">
      <c r="A43" s="468"/>
      <c r="B43" s="468"/>
      <c r="C43" s="114"/>
      <c r="D43" s="115"/>
      <c r="E43" s="116" t="s">
        <v>324</v>
      </c>
      <c r="F43" s="16"/>
      <c r="G43" s="16">
        <f>SUM(G36:G42)</f>
        <v>70</v>
      </c>
      <c r="H43" s="117"/>
    </row>
    <row r="44" spans="1:11" ht="14.4" thickBot="1">
      <c r="A44" s="113"/>
      <c r="B44" s="130"/>
    </row>
    <row r="45" spans="1:11" s="112" customFormat="1" ht="30" customHeight="1">
      <c r="A45" s="469" t="s">
        <v>91</v>
      </c>
      <c r="B45" s="464" t="s">
        <v>237</v>
      </c>
      <c r="C45" s="471" t="s">
        <v>211</v>
      </c>
      <c r="D45" s="473" t="s">
        <v>212</v>
      </c>
      <c r="E45" s="473"/>
      <c r="F45" s="473"/>
      <c r="G45" s="473"/>
      <c r="H45" s="473"/>
      <c r="I45" s="106" t="s">
        <v>213</v>
      </c>
      <c r="J45" s="474" t="s">
        <v>214</v>
      </c>
      <c r="K45" s="500" t="s">
        <v>215</v>
      </c>
    </row>
    <row r="46" spans="1:11" s="112" customFormat="1" ht="55.8" thickBot="1">
      <c r="A46" s="498"/>
      <c r="B46" s="465"/>
      <c r="C46" s="499"/>
      <c r="D46" s="107" t="s">
        <v>216</v>
      </c>
      <c r="E46" s="108" t="s">
        <v>217</v>
      </c>
      <c r="F46" s="107" t="s">
        <v>218</v>
      </c>
      <c r="G46" s="107" t="s">
        <v>219</v>
      </c>
      <c r="H46" s="109" t="s">
        <v>235</v>
      </c>
      <c r="I46" s="110" t="s">
        <v>221</v>
      </c>
      <c r="J46" s="475"/>
      <c r="K46" s="501"/>
    </row>
    <row r="47" spans="1:11" ht="20.25" customHeight="1">
      <c r="A47" s="466" t="str">
        <f>'IDENTIFICACION(GyC)'!E13</f>
        <v>Probabilidad de que se genere tráficos de influencia para selección de beneficiarios que no cumplan los requisitos establecidos</v>
      </c>
      <c r="B47" s="466" t="s">
        <v>328</v>
      </c>
      <c r="C47" s="518" t="s">
        <v>368</v>
      </c>
      <c r="D47" s="463" t="s">
        <v>222</v>
      </c>
      <c r="E47" s="22" t="s">
        <v>223</v>
      </c>
      <c r="F47" s="21" t="s">
        <v>185</v>
      </c>
      <c r="G47" s="21">
        <f>IF(F47="Asignado",15,0)</f>
        <v>15</v>
      </c>
      <c r="H47" s="360" t="str">
        <f>IF(AND(G54&gt;0,G54&lt;=85),"Débil",IF(AND(G54&gt;85,G54&lt;=95),"Moderado",IF(G54&gt;96,"Fuerte"," ")))</f>
        <v>Débil</v>
      </c>
      <c r="I47" s="282" t="s">
        <v>208</v>
      </c>
      <c r="J47" s="282" t="str">
        <f>IF(AND(H47="Fuerte",I47="Fuerte (Siempre se Ejecuta)"),"Fuerte",IF(AND(H47="Fuerte",I47="Moderado (Algunas veces se ejecuta)"),"Moderado",IF(AND(H47="Fuerte",I47="Débil (No se ejecuta)"),"Débil",IF(AND(H47="Moderado",I47="Fuerte (Siempre se Ejecuta)"),"Moderado",IF(AND(H47="Moderado",I47="Moderado (Algunas veces se ejecuta)"),"Moderado",IF(AND(H47="Moderado",I47="Débil (No se ejecuta)"),"Débil",IF(AND(H47="Débil",I47="Fuerte (Siempre se Ejecuta)"),"Débil",IF(AND(H47="Débil",I47="Moderado (Algunas veces se ejecuta)"),"Débil",IF(AND(H47="Débil",I47="Débil (No se ejecuta)"),"Débil"," ")))))))))</f>
        <v>Débil</v>
      </c>
      <c r="K47" s="491" t="str">
        <f>IF(J47="Fuerte","NO",IF(J47=" "," ","SI"))</f>
        <v>SI</v>
      </c>
    </row>
    <row r="48" spans="1:11" ht="29.1" customHeight="1">
      <c r="A48" s="467"/>
      <c r="B48" s="467"/>
      <c r="C48" s="519"/>
      <c r="D48" s="463"/>
      <c r="E48" s="23" t="s">
        <v>224</v>
      </c>
      <c r="F48" s="15" t="s">
        <v>188</v>
      </c>
      <c r="G48" s="15">
        <f>IF(F48="Adecuado",15,0)</f>
        <v>0</v>
      </c>
      <c r="H48" s="360"/>
      <c r="I48" s="284"/>
      <c r="J48" s="284"/>
      <c r="K48" s="492"/>
    </row>
    <row r="49" spans="1:11" ht="29.1" customHeight="1">
      <c r="A49" s="467"/>
      <c r="B49" s="467"/>
      <c r="C49" s="519"/>
      <c r="D49" s="104" t="s">
        <v>225</v>
      </c>
      <c r="E49" s="23" t="s">
        <v>226</v>
      </c>
      <c r="F49" s="15" t="s">
        <v>190</v>
      </c>
      <c r="G49" s="15">
        <f>IF(F49="Oportuna",15,0)</f>
        <v>15</v>
      </c>
      <c r="H49" s="360"/>
      <c r="I49" s="284"/>
      <c r="J49" s="284"/>
      <c r="K49" s="492"/>
    </row>
    <row r="50" spans="1:11" ht="42.9" customHeight="1">
      <c r="A50" s="467"/>
      <c r="B50" s="467"/>
      <c r="C50" s="519"/>
      <c r="D50" s="104" t="s">
        <v>227</v>
      </c>
      <c r="E50" s="23" t="s">
        <v>228</v>
      </c>
      <c r="F50" s="90" t="s">
        <v>193</v>
      </c>
      <c r="G50" s="15">
        <f>IF(F50="Prevenir",15,IF(F50="Detectar",10,0))</f>
        <v>15</v>
      </c>
      <c r="H50" s="360"/>
      <c r="I50" s="284"/>
      <c r="J50" s="284"/>
      <c r="K50" s="492"/>
    </row>
    <row r="51" spans="1:11" ht="45.75" customHeight="1">
      <c r="A51" s="467"/>
      <c r="B51" s="467"/>
      <c r="C51" s="519"/>
      <c r="D51" s="104" t="s">
        <v>229</v>
      </c>
      <c r="E51" s="23" t="s">
        <v>230</v>
      </c>
      <c r="F51" s="15" t="s">
        <v>198</v>
      </c>
      <c r="G51" s="15">
        <f>IF(F51="Confiable",15,0)</f>
        <v>0</v>
      </c>
      <c r="H51" s="360"/>
      <c r="I51" s="284"/>
      <c r="J51" s="284"/>
      <c r="K51" s="492"/>
    </row>
    <row r="52" spans="1:11" ht="45.75" customHeight="1">
      <c r="A52" s="467"/>
      <c r="B52" s="467"/>
      <c r="C52" s="519"/>
      <c r="D52" s="104" t="s">
        <v>231</v>
      </c>
      <c r="E52" s="23" t="s">
        <v>232</v>
      </c>
      <c r="F52" s="90" t="s">
        <v>200</v>
      </c>
      <c r="G52" s="15">
        <f>IF(F52="Se investigan y se resuelven oportunamente",15,0)</f>
        <v>15</v>
      </c>
      <c r="H52" s="360"/>
      <c r="I52" s="284"/>
      <c r="J52" s="284"/>
      <c r="K52" s="492"/>
    </row>
    <row r="53" spans="1:11" ht="29.1" customHeight="1">
      <c r="A53" s="467"/>
      <c r="B53" s="467"/>
      <c r="C53" s="520"/>
      <c r="D53" s="93" t="s">
        <v>233</v>
      </c>
      <c r="E53" s="23" t="s">
        <v>234</v>
      </c>
      <c r="F53" s="15" t="s">
        <v>203</v>
      </c>
      <c r="G53" s="15">
        <f>IF(F53="Completa",10,IF(F53="Incompleta",5,0))</f>
        <v>10</v>
      </c>
      <c r="H53" s="362"/>
      <c r="I53" s="284"/>
      <c r="J53" s="284"/>
      <c r="K53" s="492"/>
    </row>
    <row r="54" spans="1:11" s="118" customFormat="1" ht="15" thickBot="1">
      <c r="A54" s="468"/>
      <c r="B54" s="468"/>
      <c r="C54" s="114"/>
      <c r="D54" s="115"/>
      <c r="E54" s="116" t="s">
        <v>324</v>
      </c>
      <c r="F54" s="16"/>
      <c r="G54" s="16">
        <f>SUM(G47:G53)</f>
        <v>70</v>
      </c>
      <c r="H54" s="117"/>
    </row>
    <row r="55" spans="1:11">
      <c r="A55" s="113"/>
      <c r="B55" s="130"/>
    </row>
    <row r="56" spans="1:11" ht="14.4" thickBot="1">
      <c r="A56" s="113"/>
      <c r="B56" s="130"/>
    </row>
    <row r="57" spans="1:11" s="111" customFormat="1" ht="30" customHeight="1">
      <c r="A57" s="469" t="s">
        <v>91</v>
      </c>
      <c r="B57" s="464" t="s">
        <v>237</v>
      </c>
      <c r="C57" s="471" t="s">
        <v>211</v>
      </c>
      <c r="D57" s="473" t="s">
        <v>212</v>
      </c>
      <c r="E57" s="473"/>
      <c r="F57" s="473"/>
      <c r="G57" s="473"/>
      <c r="H57" s="473"/>
      <c r="I57" s="106" t="s">
        <v>213</v>
      </c>
      <c r="J57" s="474" t="s">
        <v>214</v>
      </c>
      <c r="K57" s="500" t="s">
        <v>215</v>
      </c>
    </row>
    <row r="58" spans="1:11" s="112" customFormat="1" ht="55.8" thickBot="1">
      <c r="A58" s="470"/>
      <c r="B58" s="485"/>
      <c r="C58" s="472"/>
      <c r="D58" s="184" t="s">
        <v>216</v>
      </c>
      <c r="E58" s="185" t="s">
        <v>217</v>
      </c>
      <c r="F58" s="184" t="s">
        <v>218</v>
      </c>
      <c r="G58" s="184" t="s">
        <v>219</v>
      </c>
      <c r="H58" s="186" t="s">
        <v>235</v>
      </c>
      <c r="I58" s="110" t="s">
        <v>221</v>
      </c>
      <c r="J58" s="475"/>
      <c r="K58" s="501"/>
    </row>
    <row r="59" spans="1:11" ht="20.25" customHeight="1">
      <c r="A59" s="284" t="str">
        <f>'IDENTIFICACION(GyC)'!E13</f>
        <v>Probabilidad de que se genere tráficos de influencia para selección de beneficiarios que no cumplan los requisitos establecidos</v>
      </c>
      <c r="B59" s="284" t="s">
        <v>328</v>
      </c>
      <c r="C59" s="495" t="s">
        <v>369</v>
      </c>
      <c r="D59" s="351" t="s">
        <v>222</v>
      </c>
      <c r="E59" s="23" t="s">
        <v>223</v>
      </c>
      <c r="F59" s="127" t="s">
        <v>185</v>
      </c>
      <c r="G59" s="127">
        <f>IF(F59="Asignado",15,0)</f>
        <v>15</v>
      </c>
      <c r="H59" s="284" t="str">
        <f>IF(AND(G66&gt;0,G66&lt;=85),"Débil",IF(AND(G66&gt;85,G66&lt;=95),"Moderado",IF(G66&gt;96,"Fuerte"," ")))</f>
        <v>Fuerte</v>
      </c>
      <c r="I59" s="363" t="s">
        <v>208</v>
      </c>
      <c r="J59" s="282" t="str">
        <f>IF(AND(H59="Fuerte",I59="Fuerte (Siempre se Ejecuta)"),"Fuerte",IF(AND(H59="Fuerte",I59="Moderado (Algunas veces se ejecuta)"),"Moderado",IF(AND(H59="Fuerte",I59="Débil (No se ejecuta)"),"Débil",IF(AND(H59="Moderado",I59="Fuerte (Siempre se Ejecuta)"),"Moderado",IF(AND(H59="Moderado",I59="Moderado (Algunas veces se ejecuta)"),"Moderado",IF(AND(H59="Moderado",I59="Débil (No se ejecuta)"),"Débil",IF(AND(H59="Débil",I59="Fuerte (Siempre se Ejecuta)"),"Débil",IF(AND(H59="Débil",I59="Moderado (Algunas veces se ejecuta)"),"Débil",IF(AND(H59="Débil",I59="Débil (No se ejecuta)"),"Débil"," ")))))))))</f>
        <v>Moderado</v>
      </c>
      <c r="K59" s="491" t="str">
        <f>IF(J59="Fuerte","NO",IF(J59=" "," ","SI"))</f>
        <v>SI</v>
      </c>
    </row>
    <row r="60" spans="1:11" ht="27.6">
      <c r="A60" s="284"/>
      <c r="B60" s="284"/>
      <c r="C60" s="496"/>
      <c r="D60" s="351"/>
      <c r="E60" s="23" t="s">
        <v>224</v>
      </c>
      <c r="F60" s="127" t="s">
        <v>187</v>
      </c>
      <c r="G60" s="127">
        <f>IF(F60="Adecuado",15,0)</f>
        <v>15</v>
      </c>
      <c r="H60" s="284"/>
      <c r="I60" s="277"/>
      <c r="J60" s="284"/>
      <c r="K60" s="492"/>
    </row>
    <row r="61" spans="1:11" ht="27.6">
      <c r="A61" s="284"/>
      <c r="B61" s="284"/>
      <c r="C61" s="496"/>
      <c r="D61" s="178" t="s">
        <v>225</v>
      </c>
      <c r="E61" s="23" t="s">
        <v>226</v>
      </c>
      <c r="F61" s="127" t="s">
        <v>190</v>
      </c>
      <c r="G61" s="127">
        <f>IF(F61="Oportuna",15,0)</f>
        <v>15</v>
      </c>
      <c r="H61" s="284"/>
      <c r="I61" s="277"/>
      <c r="J61" s="284"/>
      <c r="K61" s="492"/>
    </row>
    <row r="62" spans="1:11" ht="41.4">
      <c r="A62" s="284"/>
      <c r="B62" s="284"/>
      <c r="C62" s="496"/>
      <c r="D62" s="178" t="s">
        <v>227</v>
      </c>
      <c r="E62" s="23" t="s">
        <v>228</v>
      </c>
      <c r="F62" s="90" t="s">
        <v>193</v>
      </c>
      <c r="G62" s="127">
        <f>IF(F62="Prevenir",15,IF(F62="Detectar",10,0))</f>
        <v>15</v>
      </c>
      <c r="H62" s="284"/>
      <c r="I62" s="277"/>
      <c r="J62" s="284"/>
      <c r="K62" s="492"/>
    </row>
    <row r="63" spans="1:11" ht="27.6">
      <c r="A63" s="284"/>
      <c r="B63" s="284"/>
      <c r="C63" s="496"/>
      <c r="D63" s="178" t="s">
        <v>229</v>
      </c>
      <c r="E63" s="23" t="s">
        <v>230</v>
      </c>
      <c r="F63" s="127" t="s">
        <v>197</v>
      </c>
      <c r="G63" s="127">
        <f>IF(F63="Confiable",15,0)</f>
        <v>15</v>
      </c>
      <c r="H63" s="284"/>
      <c r="I63" s="277"/>
      <c r="J63" s="284"/>
      <c r="K63" s="492"/>
    </row>
    <row r="64" spans="1:11" ht="41.4">
      <c r="A64" s="284"/>
      <c r="B64" s="284"/>
      <c r="C64" s="496"/>
      <c r="D64" s="178" t="s">
        <v>231</v>
      </c>
      <c r="E64" s="23" t="s">
        <v>232</v>
      </c>
      <c r="F64" s="90" t="s">
        <v>200</v>
      </c>
      <c r="G64" s="127">
        <f>IF(F64="Se investigan y se resuelven oportunamente",15,0)</f>
        <v>15</v>
      </c>
      <c r="H64" s="284"/>
      <c r="I64" s="277"/>
      <c r="J64" s="284"/>
      <c r="K64" s="492"/>
    </row>
    <row r="65" spans="1:11" ht="27.6">
      <c r="A65" s="284"/>
      <c r="B65" s="284"/>
      <c r="C65" s="497"/>
      <c r="D65" s="178" t="s">
        <v>233</v>
      </c>
      <c r="E65" s="23" t="s">
        <v>234</v>
      </c>
      <c r="F65" s="127" t="s">
        <v>203</v>
      </c>
      <c r="G65" s="127">
        <f>IF(F65="Completa",10,IF(F65="Incompleta",5,0))</f>
        <v>10</v>
      </c>
      <c r="H65" s="284"/>
      <c r="I65" s="277"/>
      <c r="J65" s="284"/>
      <c r="K65" s="492"/>
    </row>
    <row r="66" spans="1:11" ht="14.4">
      <c r="A66" s="284"/>
      <c r="B66" s="284"/>
      <c r="C66" s="187"/>
      <c r="D66" s="188"/>
      <c r="E66" s="18" t="s">
        <v>324</v>
      </c>
      <c r="F66" s="17"/>
      <c r="G66" s="17">
        <f>SUM(G59:G65)</f>
        <v>100</v>
      </c>
      <c r="H66" s="17"/>
    </row>
    <row r="67" spans="1:11">
      <c r="A67" s="113"/>
      <c r="B67" s="130"/>
    </row>
    <row r="69" spans="1:11" ht="14.4" thickBot="1"/>
    <row r="70" spans="1:11" s="111" customFormat="1" ht="30" customHeight="1">
      <c r="A70" s="476" t="s">
        <v>91</v>
      </c>
      <c r="B70" s="464" t="s">
        <v>237</v>
      </c>
      <c r="C70" s="478" t="s">
        <v>211</v>
      </c>
      <c r="D70" s="480" t="s">
        <v>212</v>
      </c>
      <c r="E70" s="481"/>
      <c r="F70" s="481"/>
      <c r="G70" s="481"/>
      <c r="H70" s="482"/>
      <c r="I70" s="179" t="s">
        <v>213</v>
      </c>
      <c r="J70" s="483" t="s">
        <v>214</v>
      </c>
      <c r="K70" s="512" t="s">
        <v>215</v>
      </c>
    </row>
    <row r="71" spans="1:11" s="112" customFormat="1" ht="55.8" thickBot="1">
      <c r="A71" s="477"/>
      <c r="B71" s="511"/>
      <c r="C71" s="479"/>
      <c r="D71" s="180" t="s">
        <v>216</v>
      </c>
      <c r="E71" s="108" t="s">
        <v>217</v>
      </c>
      <c r="F71" s="180" t="s">
        <v>218</v>
      </c>
      <c r="G71" s="180" t="s">
        <v>219</v>
      </c>
      <c r="H71" s="109" t="s">
        <v>235</v>
      </c>
      <c r="I71" s="110" t="s">
        <v>221</v>
      </c>
      <c r="J71" s="484"/>
      <c r="K71" s="513"/>
    </row>
    <row r="72" spans="1:11" ht="20.25" customHeight="1">
      <c r="A72" s="284" t="s">
        <v>320</v>
      </c>
      <c r="B72" s="280" t="s">
        <v>292</v>
      </c>
      <c r="C72" s="514" t="s">
        <v>370</v>
      </c>
      <c r="D72" s="505" t="s">
        <v>222</v>
      </c>
      <c r="E72" s="22" t="s">
        <v>223</v>
      </c>
      <c r="F72" s="21" t="s">
        <v>185</v>
      </c>
      <c r="G72" s="21">
        <f>IF(F72="Asignado",15,0)</f>
        <v>15</v>
      </c>
      <c r="H72" s="360" t="str">
        <f>IF(AND(G79&gt;0,G79&lt;=85),"Débil",IF(AND(G79&gt;85,G79&lt;=95),"Moderado",IF(G79&gt;96,"Fuerte"," ")))</f>
        <v>Débil</v>
      </c>
      <c r="I72" s="282" t="s">
        <v>207</v>
      </c>
      <c r="J72" s="282" t="str">
        <f>IF(AND(H72="Fuerte",I72="Fuerte (Siempre se Ejecuta)"),"Fuerte",IF(AND(H72="Fuerte",I72="Moderado (Algunas veces se ejecuta)"),"Moderado",IF(AND(H72="Fuerte",I72="Débil (No se ejecuta)"),"Débil",IF(AND(H72="Moderado",I72="Fuerte (Siempre se Ejecuta)"),"Moderado",IF(AND(H72="Moderado",I72="Moderado (Algunas veces se ejecuta)"),"Moderado",IF(AND(H72="Moderado",I72="Débil (No se ejecuta)"),"Débil",IF(AND(H72="Débil",I72="Fuerte (Siempre se Ejecuta)"),"Débil",IF(AND(H72="Débil",I72="Moderado (Algunas veces se ejecuta)"),"Débil",IF(AND(H72="Débil",I72="Débil (No se ejecuta)"),"Débil"," ")))))))))</f>
        <v>Débil</v>
      </c>
      <c r="K72" s="491" t="str">
        <f>IF(J72="Fuerte","NO",IF(J72=" "," ","SI"))</f>
        <v>SI</v>
      </c>
    </row>
    <row r="73" spans="1:11" ht="27.6">
      <c r="A73" s="284"/>
      <c r="B73" s="281"/>
      <c r="C73" s="514"/>
      <c r="D73" s="463"/>
      <c r="E73" s="23" t="s">
        <v>224</v>
      </c>
      <c r="F73" s="127" t="s">
        <v>188</v>
      </c>
      <c r="G73" s="127">
        <f>IF(F73="Adecuado",15,0)</f>
        <v>0</v>
      </c>
      <c r="H73" s="360"/>
      <c r="I73" s="284"/>
      <c r="J73" s="284"/>
      <c r="K73" s="492"/>
    </row>
    <row r="74" spans="1:11" ht="27.6">
      <c r="A74" s="284"/>
      <c r="B74" s="281"/>
      <c r="C74" s="514"/>
      <c r="D74" s="104" t="s">
        <v>225</v>
      </c>
      <c r="E74" s="23" t="s">
        <v>226</v>
      </c>
      <c r="F74" s="127" t="s">
        <v>191</v>
      </c>
      <c r="G74" s="127">
        <f>IF(F74="Oportuna",15,0)</f>
        <v>0</v>
      </c>
      <c r="H74" s="360"/>
      <c r="I74" s="284"/>
      <c r="J74" s="284"/>
      <c r="K74" s="492"/>
    </row>
    <row r="75" spans="1:11" ht="41.4">
      <c r="A75" s="284"/>
      <c r="B75" s="281"/>
      <c r="C75" s="514"/>
      <c r="D75" s="104" t="s">
        <v>227</v>
      </c>
      <c r="E75" s="23" t="s">
        <v>228</v>
      </c>
      <c r="F75" s="90" t="s">
        <v>193</v>
      </c>
      <c r="G75" s="127">
        <f>IF(F75="Prevenir",15,IF(F75="Detectar",10,0))</f>
        <v>15</v>
      </c>
      <c r="H75" s="360"/>
      <c r="I75" s="284"/>
      <c r="J75" s="284"/>
      <c r="K75" s="492"/>
    </row>
    <row r="76" spans="1:11" ht="27.6">
      <c r="A76" s="284"/>
      <c r="B76" s="281"/>
      <c r="C76" s="514"/>
      <c r="D76" s="104" t="s">
        <v>229</v>
      </c>
      <c r="E76" s="23" t="s">
        <v>230</v>
      </c>
      <c r="F76" s="127" t="s">
        <v>198</v>
      </c>
      <c r="G76" s="127">
        <f>IF(F76="Confiable",15,0)</f>
        <v>0</v>
      </c>
      <c r="H76" s="360"/>
      <c r="I76" s="284"/>
      <c r="J76" s="284"/>
      <c r="K76" s="492"/>
    </row>
    <row r="77" spans="1:11" ht="55.2">
      <c r="A77" s="284"/>
      <c r="B77" s="281"/>
      <c r="C77" s="514"/>
      <c r="D77" s="104" t="s">
        <v>231</v>
      </c>
      <c r="E77" s="23" t="s">
        <v>232</v>
      </c>
      <c r="F77" s="90" t="s">
        <v>201</v>
      </c>
      <c r="G77" s="127">
        <f>IF(F77="Se investigan y se resuelven oportunamente",15,0)</f>
        <v>0</v>
      </c>
      <c r="H77" s="360"/>
      <c r="I77" s="284"/>
      <c r="J77" s="284"/>
      <c r="K77" s="492"/>
    </row>
    <row r="78" spans="1:11" ht="27.6">
      <c r="A78" s="284"/>
      <c r="B78" s="281"/>
      <c r="C78" s="515"/>
      <c r="D78" s="93" t="s">
        <v>233</v>
      </c>
      <c r="E78" s="23" t="s">
        <v>234</v>
      </c>
      <c r="F78" s="15" t="s">
        <v>203</v>
      </c>
      <c r="G78" s="15">
        <f>IF(F78="Completa",10,IF(F78="Incompleta",5,0))</f>
        <v>10</v>
      </c>
      <c r="H78" s="362"/>
      <c r="I78" s="284"/>
      <c r="J78" s="284"/>
      <c r="K78" s="492"/>
    </row>
    <row r="79" spans="1:11" ht="14.4">
      <c r="A79" s="284"/>
      <c r="B79" s="282"/>
      <c r="C79" s="174"/>
      <c r="D79" s="105"/>
      <c r="E79" s="18" t="s">
        <v>325</v>
      </c>
      <c r="F79" s="17"/>
      <c r="G79" s="17">
        <f>SUM(G72:G78)</f>
        <v>40</v>
      </c>
      <c r="H79" s="50"/>
    </row>
    <row r="80" spans="1:11">
      <c r="A80" s="113"/>
      <c r="B80" s="130"/>
    </row>
    <row r="81" spans="1:11">
      <c r="A81" s="113"/>
      <c r="B81" s="130"/>
    </row>
    <row r="82" spans="1:11" ht="14.4" thickBot="1"/>
    <row r="83" spans="1:11" s="111" customFormat="1" ht="30" customHeight="1">
      <c r="A83" s="469" t="s">
        <v>91</v>
      </c>
      <c r="B83" s="464" t="s">
        <v>237</v>
      </c>
      <c r="C83" s="471" t="s">
        <v>211</v>
      </c>
      <c r="D83" s="473" t="s">
        <v>212</v>
      </c>
      <c r="E83" s="473"/>
      <c r="F83" s="473"/>
      <c r="G83" s="473"/>
      <c r="H83" s="473"/>
      <c r="I83" s="106" t="s">
        <v>213</v>
      </c>
      <c r="J83" s="474" t="s">
        <v>214</v>
      </c>
      <c r="K83" s="500" t="s">
        <v>215</v>
      </c>
    </row>
    <row r="84" spans="1:11" s="112" customFormat="1" ht="55.8" thickBot="1">
      <c r="A84" s="470"/>
      <c r="B84" s="511"/>
      <c r="C84" s="499"/>
      <c r="D84" s="107" t="s">
        <v>216</v>
      </c>
      <c r="E84" s="108" t="s">
        <v>217</v>
      </c>
      <c r="F84" s="107" t="s">
        <v>218</v>
      </c>
      <c r="G84" s="107" t="s">
        <v>219</v>
      </c>
      <c r="H84" s="109" t="s">
        <v>235</v>
      </c>
      <c r="I84" s="110" t="s">
        <v>221</v>
      </c>
      <c r="J84" s="475"/>
      <c r="K84" s="501"/>
    </row>
    <row r="85" spans="1:11" ht="20.25" customHeight="1">
      <c r="A85" s="284" t="str">
        <f>'IDENTIFICACION(GyC)'!E16</f>
        <v>Probabilidad de otorgar beneficios a unidades productivas o ideas de negocios que no cumplen con los requisitos establecidos</v>
      </c>
      <c r="B85" s="280" t="s">
        <v>286</v>
      </c>
      <c r="C85" s="509" t="s">
        <v>373</v>
      </c>
      <c r="D85" s="463" t="s">
        <v>222</v>
      </c>
      <c r="E85" s="22" t="s">
        <v>223</v>
      </c>
      <c r="F85" s="21" t="s">
        <v>186</v>
      </c>
      <c r="G85" s="21">
        <f>IF(F85="Asignado",15,0)</f>
        <v>0</v>
      </c>
      <c r="H85" s="360" t="str">
        <f>IF(AND(G92&gt;0,G92&lt;=85),"Débil",IF(AND(G92&gt;85,G92&lt;=95),"Moderado",IF(G92&gt;96,"Fuerte"," ")))</f>
        <v>Débil</v>
      </c>
      <c r="I85" s="282" t="s">
        <v>209</v>
      </c>
      <c r="J85" s="282" t="str">
        <f>IF(AND(H85="Fuerte",I85="Fuerte (Siempre se Ejecuta)"),"Fuerte",IF(AND(H85="Fuerte",I85="Moderado (Algunas veces se ejecuta)"),"Moderado",IF(AND(H85="Fuerte",I85="Débil (No se ejecuta)"),"Débil",IF(AND(H85="Moderado",I85="Fuerte (Siempre se Ejecuta)"),"Moderado",IF(AND(H85="Moderado",I85="Moderado (Algunas veces se ejecuta)"),"Moderado",IF(AND(H85="Moderado",I85="Débil (No se ejecuta)"),"Débil",IF(AND(H85="Débil",I85="Fuerte (Siempre se Ejecuta)"),"Débil",IF(AND(H85="Débil",I85="Moderado (Algunas veces se ejecuta)"),"Débil",IF(AND(H85="Débil",I85="Débil (No se ejecuta)"),"Débil"," ")))))))))</f>
        <v>Débil</v>
      </c>
      <c r="K85" s="491" t="str">
        <f>IF(J85="Fuerte","NO",IF(J85=" "," ","SI"))</f>
        <v>SI</v>
      </c>
    </row>
    <row r="86" spans="1:11" ht="27.6">
      <c r="A86" s="284"/>
      <c r="B86" s="281"/>
      <c r="C86" s="509"/>
      <c r="D86" s="463"/>
      <c r="E86" s="23" t="s">
        <v>224</v>
      </c>
      <c r="F86" s="15" t="s">
        <v>188</v>
      </c>
      <c r="G86" s="15">
        <f>IF(F86="Adecuado",15,0)</f>
        <v>0</v>
      </c>
      <c r="H86" s="360"/>
      <c r="I86" s="284"/>
      <c r="J86" s="284"/>
      <c r="K86" s="492"/>
    </row>
    <row r="87" spans="1:11" ht="27.6">
      <c r="A87" s="284"/>
      <c r="B87" s="281"/>
      <c r="C87" s="509"/>
      <c r="D87" s="104" t="s">
        <v>225</v>
      </c>
      <c r="E87" s="23" t="s">
        <v>226</v>
      </c>
      <c r="F87" s="15" t="s">
        <v>191</v>
      </c>
      <c r="G87" s="15">
        <f>IF(F87="Oportuna",15,0)</f>
        <v>0</v>
      </c>
      <c r="H87" s="360"/>
      <c r="I87" s="284"/>
      <c r="J87" s="284"/>
      <c r="K87" s="492"/>
    </row>
    <row r="88" spans="1:11" ht="41.4">
      <c r="A88" s="284"/>
      <c r="B88" s="281"/>
      <c r="C88" s="509"/>
      <c r="D88" s="104" t="s">
        <v>227</v>
      </c>
      <c r="E88" s="23" t="s">
        <v>228</v>
      </c>
      <c r="F88" s="90" t="s">
        <v>193</v>
      </c>
      <c r="G88" s="15">
        <f>IF(F88="Prevenir",15,IF(F88="Detectar",10,0))</f>
        <v>15</v>
      </c>
      <c r="H88" s="360"/>
      <c r="I88" s="284"/>
      <c r="J88" s="284"/>
      <c r="K88" s="492"/>
    </row>
    <row r="89" spans="1:11" ht="27.6">
      <c r="A89" s="284"/>
      <c r="B89" s="281"/>
      <c r="C89" s="509"/>
      <c r="D89" s="104" t="s">
        <v>229</v>
      </c>
      <c r="E89" s="23" t="s">
        <v>230</v>
      </c>
      <c r="F89" s="15" t="s">
        <v>198</v>
      </c>
      <c r="G89" s="15">
        <f>IF(F89="Confiable",15,0)</f>
        <v>0</v>
      </c>
      <c r="H89" s="360"/>
      <c r="I89" s="284"/>
      <c r="J89" s="284"/>
      <c r="K89" s="492"/>
    </row>
    <row r="90" spans="1:11" ht="55.2">
      <c r="A90" s="284"/>
      <c r="B90" s="281"/>
      <c r="C90" s="509"/>
      <c r="D90" s="104" t="s">
        <v>231</v>
      </c>
      <c r="E90" s="23" t="s">
        <v>232</v>
      </c>
      <c r="F90" s="90" t="s">
        <v>201</v>
      </c>
      <c r="G90" s="15">
        <f>IF(F90="Se investigan y se resuelven oportunamente",15,0)</f>
        <v>0</v>
      </c>
      <c r="H90" s="360"/>
      <c r="I90" s="284"/>
      <c r="J90" s="284"/>
      <c r="K90" s="492"/>
    </row>
    <row r="91" spans="1:11" ht="27.6">
      <c r="A91" s="284"/>
      <c r="B91" s="281"/>
      <c r="C91" s="510"/>
      <c r="D91" s="93" t="s">
        <v>233</v>
      </c>
      <c r="E91" s="23" t="s">
        <v>234</v>
      </c>
      <c r="F91" s="15" t="s">
        <v>205</v>
      </c>
      <c r="G91" s="15">
        <f>IF(F91="Completa",10,IF(F91="Incompleta",5,0))</f>
        <v>0</v>
      </c>
      <c r="H91" s="362"/>
      <c r="I91" s="284"/>
      <c r="J91" s="284"/>
      <c r="K91" s="492"/>
    </row>
    <row r="92" spans="1:11" ht="14.4">
      <c r="A92" s="284"/>
      <c r="B92" s="282"/>
      <c r="C92" s="174"/>
      <c r="D92" s="105"/>
      <c r="E92" s="18" t="s">
        <v>326</v>
      </c>
      <c r="F92" s="17"/>
      <c r="G92" s="17">
        <f>SUM(G85:G91)</f>
        <v>15</v>
      </c>
      <c r="H92" s="50"/>
    </row>
    <row r="93" spans="1:11">
      <c r="A93" s="113"/>
      <c r="B93" s="130"/>
    </row>
  </sheetData>
  <mergeCells count="109">
    <mergeCell ref="K72:K78"/>
    <mergeCell ref="A72:A79"/>
    <mergeCell ref="C72:C78"/>
    <mergeCell ref="D72:D73"/>
    <mergeCell ref="H72:H78"/>
    <mergeCell ref="I72:I78"/>
    <mergeCell ref="A1:A4"/>
    <mergeCell ref="B1:G2"/>
    <mergeCell ref="B3:G4"/>
    <mergeCell ref="A47:A54"/>
    <mergeCell ref="C47:C53"/>
    <mergeCell ref="D47:D48"/>
    <mergeCell ref="H47:H53"/>
    <mergeCell ref="I47:I53"/>
    <mergeCell ref="A23:A24"/>
    <mergeCell ref="B23:B24"/>
    <mergeCell ref="C23:C24"/>
    <mergeCell ref="D23:H23"/>
    <mergeCell ref="A25:A32"/>
    <mergeCell ref="B25:B32"/>
    <mergeCell ref="C25:C31"/>
    <mergeCell ref="D25:D26"/>
    <mergeCell ref="H25:H31"/>
    <mergeCell ref="I25:I31"/>
    <mergeCell ref="K12:K18"/>
    <mergeCell ref="J23:J24"/>
    <mergeCell ref="K23:K24"/>
    <mergeCell ref="J25:J31"/>
    <mergeCell ref="K25:K31"/>
    <mergeCell ref="K57:K58"/>
    <mergeCell ref="K34:K35"/>
    <mergeCell ref="K85:K91"/>
    <mergeCell ref="A45:A46"/>
    <mergeCell ref="C45:C46"/>
    <mergeCell ref="D45:H45"/>
    <mergeCell ref="J45:J46"/>
    <mergeCell ref="K45:K46"/>
    <mergeCell ref="A85:A92"/>
    <mergeCell ref="C85:C91"/>
    <mergeCell ref="A83:A84"/>
    <mergeCell ref="C83:C84"/>
    <mergeCell ref="D83:H83"/>
    <mergeCell ref="J83:J84"/>
    <mergeCell ref="K83:K84"/>
    <mergeCell ref="B83:B84"/>
    <mergeCell ref="K47:K53"/>
    <mergeCell ref="K70:K71"/>
    <mergeCell ref="B70:B71"/>
    <mergeCell ref="K36:K42"/>
    <mergeCell ref="A36:A43"/>
    <mergeCell ref="C36:C42"/>
    <mergeCell ref="D36:D37"/>
    <mergeCell ref="H36:H42"/>
    <mergeCell ref="I36:I42"/>
    <mergeCell ref="B36:B43"/>
    <mergeCell ref="B10:B11"/>
    <mergeCell ref="K59:K65"/>
    <mergeCell ref="A59:A66"/>
    <mergeCell ref="C59:C65"/>
    <mergeCell ref="D59:D60"/>
    <mergeCell ref="H59:H65"/>
    <mergeCell ref="I59:I65"/>
    <mergeCell ref="B59:B66"/>
    <mergeCell ref="A10:A11"/>
    <mergeCell ref="C10:C11"/>
    <mergeCell ref="D10:H10"/>
    <mergeCell ref="J10:J11"/>
    <mergeCell ref="K10:K11"/>
    <mergeCell ref="C12:C18"/>
    <mergeCell ref="D12:D13"/>
    <mergeCell ref="H12:H18"/>
    <mergeCell ref="I12:I18"/>
    <mergeCell ref="J1:J4"/>
    <mergeCell ref="B6:J6"/>
    <mergeCell ref="B7:J7"/>
    <mergeCell ref="B5:G5"/>
    <mergeCell ref="H1:I1"/>
    <mergeCell ref="H2:I2"/>
    <mergeCell ref="H3:I3"/>
    <mergeCell ref="H4:I4"/>
    <mergeCell ref="B34:B35"/>
    <mergeCell ref="J34:J35"/>
    <mergeCell ref="J12:J18"/>
    <mergeCell ref="C34:C35"/>
    <mergeCell ref="D34:H34"/>
    <mergeCell ref="D85:D86"/>
    <mergeCell ref="H85:H91"/>
    <mergeCell ref="I85:I91"/>
    <mergeCell ref="B85:B92"/>
    <mergeCell ref="B45:B46"/>
    <mergeCell ref="J47:J53"/>
    <mergeCell ref="A12:A19"/>
    <mergeCell ref="B12:B19"/>
    <mergeCell ref="J59:J65"/>
    <mergeCell ref="A57:A58"/>
    <mergeCell ref="C57:C58"/>
    <mergeCell ref="D57:H57"/>
    <mergeCell ref="J57:J58"/>
    <mergeCell ref="A70:A71"/>
    <mergeCell ref="C70:C71"/>
    <mergeCell ref="D70:H70"/>
    <mergeCell ref="J70:J71"/>
    <mergeCell ref="J85:J91"/>
    <mergeCell ref="B57:B58"/>
    <mergeCell ref="B72:B79"/>
    <mergeCell ref="J36:J42"/>
    <mergeCell ref="J72:J78"/>
    <mergeCell ref="A34:A35"/>
    <mergeCell ref="B47:B54"/>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F12 F36 F59 F72 F85 F47 F25</xm:sqref>
        </x14:dataValidation>
        <x14:dataValidation type="list" allowBlank="1" showInputMessage="1" showErrorMessage="1">
          <x14:formula1>
            <xm:f>Hoja3!$A$155:$A$157</xm:f>
          </x14:formula1>
          <xm:sqref>F13 F37 F60 F73 F86 F48 F26</xm:sqref>
        </x14:dataValidation>
        <x14:dataValidation type="list" allowBlank="1" showInputMessage="1" showErrorMessage="1">
          <x14:formula1>
            <xm:f>Hoja3!$A$160:$A$162</xm:f>
          </x14:formula1>
          <xm:sqref>F14 F38 F61 F74 F87 F49 F27</xm:sqref>
        </x14:dataValidation>
        <x14:dataValidation type="list" allowBlank="1" showInputMessage="1" showErrorMessage="1">
          <x14:formula1>
            <xm:f>Hoja3!$A$165:$A$168</xm:f>
          </x14:formula1>
          <xm:sqref>F15 F39 F62 F75 F88 F50 F28</xm:sqref>
        </x14:dataValidation>
        <x14:dataValidation type="list" allowBlank="1" showInputMessage="1" showErrorMessage="1">
          <x14:formula1>
            <xm:f>Hoja3!$A$171:$A$173</xm:f>
          </x14:formula1>
          <xm:sqref>F16 F40 F63 F76 F89 F51 F29</xm:sqref>
        </x14:dataValidation>
        <x14:dataValidation type="list" allowBlank="1" showInputMessage="1" showErrorMessage="1">
          <x14:formula1>
            <xm:f>Hoja3!$A$176:$A$178</xm:f>
          </x14:formula1>
          <xm:sqref>F17 F41 F64 F77 F90 F52 F30</xm:sqref>
        </x14:dataValidation>
        <x14:dataValidation type="list" allowBlank="1" showInputMessage="1" showErrorMessage="1">
          <x14:formula1>
            <xm:f>Hoja3!$A$181:$A$184</xm:f>
          </x14:formula1>
          <xm:sqref>F18 F42 F65 F78 F91 F53 F31</xm:sqref>
        </x14:dataValidation>
        <x14:dataValidation type="list" allowBlank="1" showInputMessage="1" showErrorMessage="1">
          <x14:formula1>
            <xm:f>Hoja3!$A$187:$A$190</xm:f>
          </x14:formula1>
          <xm:sqref>I12:I18 I36:I42 I59:I65 I72:I78 I85:I91 I47:I53 I25:I31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8"/>
  <sheetViews>
    <sheetView zoomScale="60" zoomScaleNormal="60" zoomScalePageLayoutView="58" workbookViewId="0">
      <selection activeCell="C11" sqref="C11"/>
    </sheetView>
  </sheetViews>
  <sheetFormatPr baseColWidth="10" defaultColWidth="11.44140625" defaultRowHeight="13.8"/>
  <cols>
    <col min="1" max="2" width="38.33203125" style="1" customWidth="1"/>
    <col min="3" max="3" width="69.6640625" style="1" customWidth="1"/>
    <col min="4" max="5" width="29.33203125" style="1" customWidth="1"/>
    <col min="6" max="6" width="22.88671875" style="1" customWidth="1"/>
    <col min="7" max="7" width="13.88671875" style="1" customWidth="1"/>
    <col min="8" max="8" width="24" style="1" customWidth="1"/>
    <col min="9" max="16384" width="11.44140625" style="1"/>
  </cols>
  <sheetData>
    <row r="1" spans="1:8" customFormat="1" ht="15.75" customHeight="1">
      <c r="A1" s="516"/>
      <c r="B1" s="245" t="s">
        <v>0</v>
      </c>
      <c r="C1" s="246"/>
      <c r="D1" s="379"/>
      <c r="E1" s="489" t="s">
        <v>15</v>
      </c>
      <c r="F1" s="489"/>
      <c r="G1" s="489"/>
      <c r="H1" s="533"/>
    </row>
    <row r="2" spans="1:8" customFormat="1" ht="15.75" customHeight="1">
      <c r="A2" s="243"/>
      <c r="B2" s="517"/>
      <c r="C2" s="283"/>
      <c r="D2" s="390"/>
      <c r="E2" s="351" t="s">
        <v>2</v>
      </c>
      <c r="F2" s="351"/>
      <c r="G2" s="351"/>
      <c r="H2" s="534"/>
    </row>
    <row r="3" spans="1:8" customFormat="1" ht="36" customHeight="1">
      <c r="A3" s="243"/>
      <c r="B3" s="517" t="s">
        <v>236</v>
      </c>
      <c r="C3" s="283"/>
      <c r="D3" s="390"/>
      <c r="E3" s="351" t="s">
        <v>3</v>
      </c>
      <c r="F3" s="351"/>
      <c r="G3" s="351"/>
      <c r="H3" s="534"/>
    </row>
    <row r="4" spans="1:8" customFormat="1" ht="15.75" customHeight="1" thickBot="1">
      <c r="A4" s="244"/>
      <c r="B4" s="254"/>
      <c r="C4" s="255"/>
      <c r="D4" s="380"/>
      <c r="E4" s="490" t="s">
        <v>4</v>
      </c>
      <c r="F4" s="490"/>
      <c r="G4" s="490"/>
      <c r="H4" s="535"/>
    </row>
    <row r="5" spans="1:8" ht="14.4" thickBot="1">
      <c r="C5" s="60"/>
      <c r="D5" s="60"/>
      <c r="E5" s="60"/>
      <c r="F5" s="60"/>
      <c r="G5" s="60"/>
    </row>
    <row r="6" spans="1:8" customFormat="1" ht="24" customHeight="1">
      <c r="A6" s="119" t="s">
        <v>6</v>
      </c>
      <c r="B6" s="320" t="str">
        <f>CONTEXTO!B7</f>
        <v>GESTIÓN DEL DESARROLLO ECONÓMICO Y LA COMPETITIVIDAD</v>
      </c>
      <c r="C6" s="521"/>
      <c r="D6" s="521"/>
      <c r="E6" s="521"/>
      <c r="F6" s="521"/>
      <c r="G6" s="521"/>
      <c r="H6" s="522"/>
    </row>
    <row r="7" spans="1:8" customFormat="1" ht="99.75" customHeight="1" thickBot="1">
      <c r="A7" s="29" t="s">
        <v>8</v>
      </c>
      <c r="B7" s="523" t="str">
        <f>CONTEXTO!B8</f>
        <v>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v>
      </c>
      <c r="C7" s="524"/>
      <c r="D7" s="524"/>
      <c r="E7" s="524"/>
      <c r="F7" s="524"/>
      <c r="G7" s="524"/>
      <c r="H7" s="525"/>
    </row>
    <row r="8" spans="1:8" ht="14.4" thickBot="1">
      <c r="C8" s="60"/>
      <c r="D8" s="60"/>
      <c r="E8" s="60"/>
      <c r="F8" s="60"/>
      <c r="G8" s="60"/>
    </row>
    <row r="9" spans="1:8" s="111" customFormat="1" ht="30" customHeight="1">
      <c r="A9" s="537" t="s">
        <v>91</v>
      </c>
      <c r="B9" s="537" t="s">
        <v>237</v>
      </c>
      <c r="C9" s="536" t="s">
        <v>211</v>
      </c>
      <c r="D9" s="536" t="s">
        <v>220</v>
      </c>
      <c r="E9" s="536" t="s">
        <v>238</v>
      </c>
      <c r="F9" s="526" t="s">
        <v>239</v>
      </c>
      <c r="G9" s="526"/>
      <c r="H9" s="527" t="s">
        <v>240</v>
      </c>
    </row>
    <row r="10" spans="1:8" s="112" customFormat="1" ht="48.75" customHeight="1">
      <c r="A10" s="537"/>
      <c r="B10" s="537"/>
      <c r="C10" s="536"/>
      <c r="D10" s="536"/>
      <c r="E10" s="536"/>
      <c r="F10" s="526"/>
      <c r="G10" s="526"/>
      <c r="H10" s="527"/>
    </row>
    <row r="11" spans="1:8" s="112" customFormat="1" ht="253.5" customHeight="1">
      <c r="A11" s="528" t="str">
        <f>'CONTROLES Y EVALUACION'!A12</f>
        <v>Posibilidad de generar baja cobertura para la promoción del desarrollo económico y la competividad para los emprendedores, empresarios y ciudadanos del municipio de Ibagué.</v>
      </c>
      <c r="B11" s="120" t="str">
        <f>'CONTROLES Y EVALUACION'!B12</f>
        <v>Falta de recursos para funcionamiento e inversión</v>
      </c>
      <c r="C11" s="120" t="str">
        <f>'CONTROLES Y EVALUACION'!C12</f>
        <v xml:space="preserve">Controles para la  Secretaría Desarrollo económico (Dirección de emprendimiento, fortalecimiento empresarial y empleo y Dirección de Turismo) y Secretaría de agricultura y desarrollo rural  realizan seguimiento a los planes de acción y a la ejecución de los mismos cuatrimestralmente, verificando el cumplimiento de las metas, la ejecución física y presupuestal, revisan las evidencias que soportan las actividades para dar cumplimientos a las metas producto y en caso de presentarse diferencia entre lo programado y lo ejecutado o las evidencias, se generan estrategias o acciones para las metas que no se han cumplido, se realizan las observaciones en el plan de acción y se reporta nuevamente a la Secretaría de Planeación. La evidencia son los memorandos y envío desde el correo institucional. </v>
      </c>
      <c r="D11" s="120" t="str">
        <f>'CONTROLES Y EVALUACION'!H12</f>
        <v>Débil</v>
      </c>
      <c r="E11" s="120" t="str">
        <f>'CONTROLES Y EVALUACION'!I12</f>
        <v>Moderado (Algunas veces se ejecuta)</v>
      </c>
      <c r="F11" s="120" t="str">
        <f>'CONTROLES Y EVALUACION'!J12</f>
        <v>Débil</v>
      </c>
      <c r="G11" s="120">
        <f>IF(F11="fuerte",100,IF(F11="Moderado",50,IF(F11="Débil",0," ")))</f>
        <v>0</v>
      </c>
      <c r="H11" s="532" t="str">
        <f>IF(G18=100,"Fuerte",IF(AND(G18&gt;=50,G18&lt;=99),"Moderado",IF(AND(G18&gt;0,G18&lt;=49),"Débil"," ")))</f>
        <v>Débil</v>
      </c>
    </row>
    <row r="12" spans="1:8" s="112" customFormat="1" ht="224.25" customHeight="1">
      <c r="A12" s="528"/>
      <c r="B12" s="183" t="str">
        <f>'CONTROLES Y EVALUACION'!B25</f>
        <v>Falta de planeación en cuanto a la ejecución física y presupuestal en las metas producto</v>
      </c>
      <c r="C12" s="120" t="str">
        <f>'CONTROLES Y EVALUACION'!C25</f>
        <v>En la Secretaría Desarrollo económico (Dirección de emprendimiento, fortalecimiento empresarial y empleo y Dirección de Turismo) y Secretaría de agricultura y desarrollo rural  asesores y contratistas se reunen finalizando vigencia, empezando vigencia y cada vez que se requiera para mirar el avance físico de las metas producto del plan indicativo y generar estrategias para cumplir las mismas. En la parte presupuestal si se tienen controles pero no son efectivos. Las respectivas evidencias de las reuniones son las planillas de asistencia internas y actas que actualmente reposan en las instalaciones de cada Secretaría.</v>
      </c>
      <c r="D12" s="120" t="str">
        <f>'CONTROLES Y EVALUACION'!H25</f>
        <v>Débil</v>
      </c>
      <c r="E12" s="120" t="str">
        <f>'CONTROLES Y EVALUACION'!I25</f>
        <v>Moderado (Algunas veces se ejecuta)</v>
      </c>
      <c r="F12" s="120" t="str">
        <f>'CONTROLES Y EVALUACION'!J25</f>
        <v>Débil</v>
      </c>
      <c r="G12" s="120">
        <f t="shared" ref="G12:G17" si="0">IF(F12="fuerte",100,IF(F12="Moderado",50,IF(F12="Débil",0," ")))</f>
        <v>0</v>
      </c>
      <c r="H12" s="532"/>
    </row>
    <row r="13" spans="1:8" s="112" customFormat="1" ht="125.25" customHeight="1">
      <c r="A13" s="529" t="str">
        <f>'CONTROLES Y EVALUACION'!A72</f>
        <v>Probabilidad de que se genere tráficos de influencia para selección de beneficiarios que no cumplan los requisitos establecidos</v>
      </c>
      <c r="B13" s="530" t="str">
        <f>'CONTROLES Y EVALUACION'!B36</f>
        <v>Influencia de grupos políticos que afectan la toma de decisiones</v>
      </c>
      <c r="C13" s="120" t="str">
        <f>'CONTROLES Y EVALUACION'!C36</f>
        <v xml:space="preserve">Solo aplica para Secretaría Desarrollo económico - Programa Ibagué Emprende, Produce e Innova (documento términos y condiciones de la convocatoria - requisitos y aspectos a evaluar, cada vez que se presenta una convocatoria el contratista designado para liderar el proceso realiza el seguimiento al instructivo para el cumplimiento de la meta producto del proceso y acta de beneficiarios del proceso de selección en compañía de un delegado de la oficina de Control Interno). En caso de que el microempresario y/o emprendedor no cumpla todos los requisitos se descarta. Se deja como evidencia acta de reunión y diligenciamiento de los formatos aprobados. </v>
      </c>
      <c r="D13" s="120" t="str">
        <f>'CONTROLES Y EVALUACION'!H36</f>
        <v>Débil</v>
      </c>
      <c r="E13" s="120" t="str">
        <f>'CONTROLES Y EVALUACION'!I36</f>
        <v>Moderado (Algunas veces se ejecuta)</v>
      </c>
      <c r="F13" s="120" t="str">
        <f>'CONTROLES Y EVALUACION'!J36</f>
        <v>Débil</v>
      </c>
      <c r="G13" s="120">
        <f t="shared" si="0"/>
        <v>0</v>
      </c>
      <c r="H13" s="532"/>
    </row>
    <row r="14" spans="1:8" s="112" customFormat="1" ht="125.25" customHeight="1">
      <c r="A14" s="529"/>
      <c r="B14" s="528"/>
      <c r="C14" s="120" t="str">
        <f>'CONTROLES Y EVALUACION'!C47</f>
        <v>En la Secretaría de agricultura y desarrollo rural si se realizan controles por medio de convocatoria, visitasde campo y record de visitas, verificación de las actas y consolidación de matriz donde se evaluan los requisitos pero estos no resultan 100% efectivos.</v>
      </c>
      <c r="D14" s="120" t="str">
        <f>'CONTROLES Y EVALUACION'!H47</f>
        <v>Débil</v>
      </c>
      <c r="E14" s="120" t="str">
        <f>'CONTROLES Y EVALUACION'!I47</f>
        <v>Moderado (Algunas veces se ejecuta)</v>
      </c>
      <c r="F14" s="120" t="str">
        <f>'CONTROLES Y EVALUACION'!J47</f>
        <v>Débil</v>
      </c>
      <c r="G14" s="120">
        <f t="shared" si="0"/>
        <v>0</v>
      </c>
      <c r="H14" s="532"/>
    </row>
    <row r="15" spans="1:8" s="112" customFormat="1" ht="125.25" customHeight="1">
      <c r="A15" s="529"/>
      <c r="B15" s="531"/>
      <c r="C15" s="120" t="str">
        <f>'CONTROLES Y EVALUACION'!C59</f>
        <v xml:space="preserve">Solo aplica para Secretaría Desarrollo económico (Programa Ibagué impulsa el desarrollo comercial y Programa Ibagué gestión comercial e industrial y Dirección de Turismo) (jornadas de sensibilización con los posibles aspirantes, documento matriz de calificación con las variables, los resultados se publican en la pagina de la Alcaldía y los beneficiarios firman acta de compromiso para participar en los eventos que aplique,  el contratista designado para liderar el proceso realiza el seguimiento al instructivo para el cumplimiento de la meta producto del proceso cada vez que se presenta una convocatoria). En caso de que el microempresario y/o emprendedor no cumpla todos los requisitos se descarta. Se deja como evidencia el diligenciamiento los formatos aprobados en el proceso. </v>
      </c>
      <c r="D15" s="120" t="str">
        <f>'CONTROLES Y EVALUACION'!H59</f>
        <v>Fuerte</v>
      </c>
      <c r="E15" s="120" t="str">
        <f>'CONTROLES Y EVALUACION'!I59</f>
        <v>Moderado (Algunas veces se ejecuta)</v>
      </c>
      <c r="F15" s="120" t="str">
        <f>'CONTROLES Y EVALUACION'!J59</f>
        <v>Moderado</v>
      </c>
      <c r="G15" s="120">
        <f t="shared" si="0"/>
        <v>50</v>
      </c>
      <c r="H15" s="532"/>
    </row>
    <row r="16" spans="1:8" s="112" customFormat="1" ht="153" customHeight="1">
      <c r="A16" s="530"/>
      <c r="B16" s="208" t="str">
        <f>'CONTROLES Y EVALUACION'!B72</f>
        <v>Falta de ética profesional y amiguismo</v>
      </c>
      <c r="C16" s="120" t="str">
        <f>'CONTROLES Y EVALUACION'!C72</f>
        <v xml:space="preserve"> Para la Secretaría Desarrollo económico y Secretaría de agricultura y desarrollo rural cuatrimestralmente se realiza socialización del código de integridad y buen gobierno a las personas que conforman las secretarías y se les recuerda que en el contrato de prestación de servicios queda estipulado que se acogen a este código. Como evidencia se dejan actas y planillas de asistencia interna de las reuniones. No son investigadas las observaciones o desviaciones. Se deja como evidencia el acta de reunión de la socialización.</v>
      </c>
      <c r="D16" s="120" t="str">
        <f>'CONTROLES Y EVALUACION'!H72</f>
        <v>Débil</v>
      </c>
      <c r="E16" s="120" t="str">
        <f>'CONTROLES Y EVALUACION'!I72</f>
        <v>Fuerte (Siempre se Ejecuta)</v>
      </c>
      <c r="F16" s="120" t="str">
        <f>'CONTROLES Y EVALUACION'!J72</f>
        <v>Débil</v>
      </c>
      <c r="G16" s="120">
        <f t="shared" si="0"/>
        <v>0</v>
      </c>
      <c r="H16" s="532"/>
    </row>
    <row r="17" spans="1:8" s="112" customFormat="1" ht="77.25" customHeight="1">
      <c r="A17" s="209" t="str">
        <f>PROBABILIDAD!A13</f>
        <v>Probabilidad de otorgar beneficios a unidades productivas o ideas de negocios que no cumplen con los requisitos establecidos</v>
      </c>
      <c r="B17" s="209" t="str">
        <f>'CONTROLES Y EVALUACION'!B85</f>
        <v>Falta de personal de planta para realizar seguimiento y control de las actividades</v>
      </c>
      <c r="C17" s="120" t="str">
        <f>'CONTROLES Y EVALUACION'!C85</f>
        <v xml:space="preserve">Las Secretarías de Desarrollo económico (Dirección de emprendimiento, fortalecimiento empresarial y empleo y Dirección de Turismo) y Secretaría de agricultura y desarrollo rural radican o presentan memorandos a Talento Humano cada vez que se requiera con el fin de gestionar personal de planta.  No son investigadas las observaciones o desviaciones. Se deja como evidencia el memorando de la solicitud. </v>
      </c>
      <c r="D17" s="120" t="str">
        <f>'CONTROLES Y EVALUACION'!H85</f>
        <v>Débil</v>
      </c>
      <c r="E17" s="120" t="str">
        <f>'CONTROLES Y EVALUACION'!I85</f>
        <v>Débil (No se ejecuta)</v>
      </c>
      <c r="F17" s="120" t="str">
        <f>'CONTROLES Y EVALUACION'!J85</f>
        <v>Débil</v>
      </c>
      <c r="G17" s="120">
        <f t="shared" si="0"/>
        <v>0</v>
      </c>
      <c r="H17" s="532"/>
    </row>
    <row r="18" spans="1:8" s="112" customFormat="1" ht="39.75" customHeight="1">
      <c r="A18" s="123" t="s">
        <v>241</v>
      </c>
      <c r="B18" s="123"/>
      <c r="C18" s="123"/>
      <c r="D18" s="123"/>
      <c r="E18" s="123"/>
      <c r="F18" s="123"/>
      <c r="G18" s="124">
        <f>IF(ISERROR(AVERAGE(G11:G17)),0,AVERAGE(G11:G17))</f>
        <v>7.1428571428571432</v>
      </c>
      <c r="H18" s="122"/>
    </row>
  </sheetData>
  <mergeCells count="21">
    <mergeCell ref="A11:A12"/>
    <mergeCell ref="A13:A16"/>
    <mergeCell ref="B13:B15"/>
    <mergeCell ref="H11:H17"/>
    <mergeCell ref="E3:G3"/>
    <mergeCell ref="E4:G4"/>
    <mergeCell ref="H1:H4"/>
    <mergeCell ref="E9:E10"/>
    <mergeCell ref="E1:G1"/>
    <mergeCell ref="A1:A4"/>
    <mergeCell ref="B9:B10"/>
    <mergeCell ref="D9:D10"/>
    <mergeCell ref="B1:D2"/>
    <mergeCell ref="B3:D4"/>
    <mergeCell ref="A9:A10"/>
    <mergeCell ref="C9:C10"/>
    <mergeCell ref="B6:H6"/>
    <mergeCell ref="B7:H7"/>
    <mergeCell ref="E2:G2"/>
    <mergeCell ref="F9:G10"/>
    <mergeCell ref="H9:H10"/>
  </mergeCells>
  <pageMargins left="0.7" right="0.7" top="0.75" bottom="0.75" header="0.3" footer="0.3"/>
  <pageSetup scale="34"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9"/>
  <sheetViews>
    <sheetView tabSelected="1" zoomScale="95" zoomScaleNormal="95" workbookViewId="0">
      <selection activeCell="B1" sqref="B1:I2"/>
    </sheetView>
  </sheetViews>
  <sheetFormatPr baseColWidth="10" defaultColWidth="11.44140625" defaultRowHeight="13.8"/>
  <cols>
    <col min="1" max="1" width="28.109375" style="53" customWidth="1"/>
    <col min="2" max="3" width="18.44140625" style="53" customWidth="1"/>
    <col min="4" max="4" width="20.44140625" style="53" customWidth="1"/>
    <col min="5" max="5" width="13.6640625" style="53" customWidth="1"/>
    <col min="6" max="6" width="15" style="53" customWidth="1"/>
    <col min="7" max="7" width="17.33203125" style="53" customWidth="1"/>
    <col min="8" max="8" width="18" style="53" customWidth="1"/>
    <col min="9" max="9" width="19.44140625" style="53" customWidth="1"/>
    <col min="10" max="10" width="16.109375" style="53" customWidth="1"/>
    <col min="11" max="11" width="13.109375" style="53" customWidth="1"/>
    <col min="12" max="12" width="16.109375" style="53" customWidth="1"/>
    <col min="13" max="13" width="26.33203125" style="53" customWidth="1"/>
    <col min="14" max="16384" width="11.44140625" style="53"/>
  </cols>
  <sheetData>
    <row r="1" spans="1:13" ht="15.75" customHeight="1">
      <c r="A1" s="556"/>
      <c r="B1" s="557" t="s">
        <v>384</v>
      </c>
      <c r="C1" s="557"/>
      <c r="D1" s="557"/>
      <c r="E1" s="557"/>
      <c r="F1" s="557"/>
      <c r="G1" s="557"/>
      <c r="H1" s="557"/>
      <c r="I1" s="557"/>
      <c r="J1" s="489" t="s">
        <v>379</v>
      </c>
      <c r="K1" s="489"/>
      <c r="L1" s="489"/>
      <c r="M1" s="552"/>
    </row>
    <row r="2" spans="1:13" ht="15.75" customHeight="1">
      <c r="A2" s="554"/>
      <c r="B2" s="555"/>
      <c r="C2" s="555"/>
      <c r="D2" s="555"/>
      <c r="E2" s="555"/>
      <c r="F2" s="555"/>
      <c r="G2" s="555"/>
      <c r="H2" s="555"/>
      <c r="I2" s="555"/>
      <c r="J2" s="351" t="s">
        <v>380</v>
      </c>
      <c r="K2" s="351"/>
      <c r="L2" s="351"/>
      <c r="M2" s="553"/>
    </row>
    <row r="3" spans="1:13" ht="15.75" customHeight="1">
      <c r="A3" s="554"/>
      <c r="B3" s="555" t="s">
        <v>242</v>
      </c>
      <c r="C3" s="555"/>
      <c r="D3" s="555"/>
      <c r="E3" s="555"/>
      <c r="F3" s="555"/>
      <c r="G3" s="555"/>
      <c r="H3" s="555"/>
      <c r="I3" s="555"/>
      <c r="J3" s="351" t="s">
        <v>381</v>
      </c>
      <c r="K3" s="351"/>
      <c r="L3" s="351"/>
      <c r="M3" s="553"/>
    </row>
    <row r="4" spans="1:13" ht="15.75" customHeight="1">
      <c r="A4" s="554"/>
      <c r="B4" s="555"/>
      <c r="C4" s="555"/>
      <c r="D4" s="555"/>
      <c r="E4" s="555"/>
      <c r="F4" s="555"/>
      <c r="G4" s="555"/>
      <c r="H4" s="555"/>
      <c r="I4" s="555"/>
      <c r="J4" s="351" t="s">
        <v>382</v>
      </c>
      <c r="K4" s="351"/>
      <c r="L4" s="351"/>
      <c r="M4" s="553"/>
    </row>
    <row r="5" spans="1:13" ht="15" customHeight="1">
      <c r="A5" s="560"/>
      <c r="B5" s="561"/>
      <c r="C5" s="561"/>
      <c r="D5" s="561"/>
      <c r="E5" s="561"/>
      <c r="F5" s="561"/>
      <c r="G5" s="561"/>
      <c r="H5" s="561"/>
      <c r="I5" s="561"/>
      <c r="J5" s="561"/>
      <c r="K5" s="561"/>
      <c r="L5" s="562"/>
      <c r="M5" s="193"/>
    </row>
    <row r="6" spans="1:13" s="195" customFormat="1" ht="15.75" customHeight="1">
      <c r="A6" s="194" t="s">
        <v>243</v>
      </c>
      <c r="B6" s="563" t="s">
        <v>342</v>
      </c>
      <c r="C6" s="563"/>
      <c r="D6" s="563"/>
      <c r="E6" s="563"/>
      <c r="F6" s="563"/>
      <c r="G6" s="563"/>
      <c r="H6" s="563"/>
      <c r="I6" s="563"/>
      <c r="J6" s="563"/>
      <c r="K6" s="563"/>
      <c r="L6" s="563"/>
      <c r="M6" s="564"/>
    </row>
    <row r="7" spans="1:13" s="195" customFormat="1" ht="63" customHeight="1">
      <c r="A7" s="204" t="s">
        <v>244</v>
      </c>
      <c r="B7" s="565" t="s">
        <v>323</v>
      </c>
      <c r="C7" s="565"/>
      <c r="D7" s="565"/>
      <c r="E7" s="565"/>
      <c r="F7" s="565"/>
      <c r="G7" s="565"/>
      <c r="H7" s="565"/>
      <c r="I7" s="565"/>
      <c r="J7" s="565"/>
      <c r="K7" s="565"/>
      <c r="L7" s="565"/>
      <c r="M7" s="566"/>
    </row>
    <row r="8" spans="1:13" s="195" customFormat="1" ht="39" customHeight="1">
      <c r="A8" s="558"/>
      <c r="B8" s="558"/>
      <c r="C8" s="558"/>
      <c r="D8" s="558"/>
      <c r="E8" s="558"/>
      <c r="F8" s="558"/>
      <c r="G8" s="203"/>
      <c r="H8" s="203"/>
      <c r="I8" s="203"/>
      <c r="J8" s="203"/>
      <c r="K8" s="203"/>
      <c r="L8" s="203"/>
      <c r="M8" s="203"/>
    </row>
    <row r="9" spans="1:13" s="196" customFormat="1" ht="40.5" customHeight="1">
      <c r="A9" s="205" t="s">
        <v>245</v>
      </c>
      <c r="B9" s="206" t="s">
        <v>246</v>
      </c>
      <c r="C9" s="206" t="s">
        <v>75</v>
      </c>
      <c r="D9" s="206" t="s">
        <v>11</v>
      </c>
      <c r="E9" s="207" t="s">
        <v>247</v>
      </c>
      <c r="F9" s="207" t="s">
        <v>248</v>
      </c>
      <c r="G9" s="207" t="s">
        <v>249</v>
      </c>
      <c r="H9" s="207" t="s">
        <v>250</v>
      </c>
      <c r="I9" s="207" t="s">
        <v>251</v>
      </c>
      <c r="J9" s="206" t="s">
        <v>252</v>
      </c>
      <c r="K9" s="206" t="s">
        <v>253</v>
      </c>
      <c r="L9" s="206" t="s">
        <v>254</v>
      </c>
      <c r="M9" s="67" t="s">
        <v>255</v>
      </c>
    </row>
    <row r="10" spans="1:13" s="195" customFormat="1" ht="44.25" hidden="1" customHeight="1">
      <c r="A10" s="567" t="s">
        <v>383</v>
      </c>
      <c r="B10" s="538" t="str">
        <f>+(PROBABILIDAD!A11)</f>
        <v>Posibilidad de generar baja cobertura para la promoción del desarrollo económico y la competividad para los emprendedores, empresarios y ciudadanos del municipio de Ibagué.</v>
      </c>
      <c r="C10" s="545" t="s">
        <v>257</v>
      </c>
      <c r="D10" s="189"/>
      <c r="E10" s="545" t="str">
        <f>+(PROBABILIDAD!T11)</f>
        <v>Posible</v>
      </c>
      <c r="F10" s="545" t="s">
        <v>167</v>
      </c>
      <c r="G10" s="549" t="s">
        <v>131</v>
      </c>
      <c r="H10" s="559" t="s">
        <v>259</v>
      </c>
      <c r="I10" s="190"/>
      <c r="J10" s="200"/>
      <c r="K10" s="200"/>
      <c r="L10" s="200"/>
      <c r="M10" s="200"/>
    </row>
    <row r="11" spans="1:13" s="195" customFormat="1" ht="90.75" customHeight="1">
      <c r="A11" s="568"/>
      <c r="B11" s="547"/>
      <c r="C11" s="548"/>
      <c r="D11" s="189" t="str">
        <f>+(DESCRIPCION!D11)</f>
        <v>Falta de recursos para funcionamiento e inversión</v>
      </c>
      <c r="E11" s="548"/>
      <c r="F11" s="548"/>
      <c r="G11" s="550"/>
      <c r="H11" s="559"/>
      <c r="I11" s="543" t="s">
        <v>374</v>
      </c>
      <c r="J11" s="538" t="s">
        <v>348</v>
      </c>
      <c r="K11" s="543" t="s">
        <v>376</v>
      </c>
      <c r="L11" s="545" t="s">
        <v>349</v>
      </c>
      <c r="M11" s="538" t="s">
        <v>350</v>
      </c>
    </row>
    <row r="12" spans="1:13" s="195" customFormat="1" ht="90.75" customHeight="1">
      <c r="A12" s="568"/>
      <c r="B12" s="547"/>
      <c r="C12" s="548"/>
      <c r="D12" s="538" t="str">
        <f>+(DESCRIPCION!D12)</f>
        <v>Falta de planeación en cuanto a la ejecución física y presupuestal en las metas producto</v>
      </c>
      <c r="E12" s="548"/>
      <c r="F12" s="548"/>
      <c r="G12" s="550"/>
      <c r="H12" s="559"/>
      <c r="I12" s="544"/>
      <c r="J12" s="539"/>
      <c r="K12" s="544"/>
      <c r="L12" s="546"/>
      <c r="M12" s="539"/>
    </row>
    <row r="13" spans="1:13" s="195" customFormat="1" ht="191.25" customHeight="1">
      <c r="A13" s="568"/>
      <c r="B13" s="539"/>
      <c r="C13" s="546"/>
      <c r="D13" s="539"/>
      <c r="E13" s="546"/>
      <c r="F13" s="546"/>
      <c r="G13" s="551"/>
      <c r="H13" s="192" t="s">
        <v>354</v>
      </c>
      <c r="I13" s="213" t="s">
        <v>375</v>
      </c>
      <c r="J13" s="197" t="s">
        <v>355</v>
      </c>
      <c r="K13" s="213" t="s">
        <v>377</v>
      </c>
      <c r="L13" s="198" t="s">
        <v>349</v>
      </c>
      <c r="M13" s="201" t="s">
        <v>362</v>
      </c>
    </row>
    <row r="14" spans="1:13" s="195" customFormat="1" ht="212.25" customHeight="1">
      <c r="A14" s="568"/>
      <c r="B14" s="549" t="str">
        <f>+(PROBABILIDAD!A12)</f>
        <v>Probabilidad de que se genere tráficos de influencia para selección de beneficiarios que no cumplan los requisitos establecidos</v>
      </c>
      <c r="C14" s="540" t="s">
        <v>318</v>
      </c>
      <c r="D14" s="192" t="str">
        <f>+(DESCRIPCION!D13)</f>
        <v>Influencia de grupos politicos que afectan la toma de decisiones</v>
      </c>
      <c r="E14" s="540" t="str">
        <f>+(PROBABILIDAD!T12)</f>
        <v>Probable</v>
      </c>
      <c r="F14" s="540" t="s">
        <v>161</v>
      </c>
      <c r="G14" s="540" t="s">
        <v>129</v>
      </c>
      <c r="H14" s="540" t="s">
        <v>259</v>
      </c>
      <c r="I14" s="192" t="s">
        <v>352</v>
      </c>
      <c r="J14" s="210" t="s">
        <v>343</v>
      </c>
      <c r="K14" s="214" t="s">
        <v>377</v>
      </c>
      <c r="L14" s="192" t="s">
        <v>351</v>
      </c>
      <c r="M14" s="192" t="s">
        <v>353</v>
      </c>
    </row>
    <row r="15" spans="1:13" s="195" customFormat="1" ht="159" customHeight="1">
      <c r="A15" s="568"/>
      <c r="B15" s="550"/>
      <c r="C15" s="541"/>
      <c r="D15" s="192" t="str">
        <f>+(DESCRIPCION!D14)</f>
        <v>Falta de ética profesional y amiguismo</v>
      </c>
      <c r="E15" s="541"/>
      <c r="F15" s="541"/>
      <c r="G15" s="541"/>
      <c r="H15" s="541"/>
      <c r="I15" s="192" t="s">
        <v>341</v>
      </c>
      <c r="J15" s="210" t="s">
        <v>343</v>
      </c>
      <c r="K15" s="214" t="s">
        <v>377</v>
      </c>
      <c r="L15" s="210" t="s">
        <v>378</v>
      </c>
      <c r="M15" s="192" t="s">
        <v>347</v>
      </c>
    </row>
    <row r="16" spans="1:13" s="195" customFormat="1" ht="163.5" customHeight="1">
      <c r="A16" s="568"/>
      <c r="B16" s="551"/>
      <c r="C16" s="542"/>
      <c r="D16" s="211"/>
      <c r="E16" s="542"/>
      <c r="F16" s="542"/>
      <c r="G16" s="542"/>
      <c r="H16" s="192" t="s">
        <v>354</v>
      </c>
      <c r="I16" s="192" t="s">
        <v>356</v>
      </c>
      <c r="J16" s="192" t="s">
        <v>357</v>
      </c>
      <c r="K16" s="214" t="s">
        <v>377</v>
      </c>
      <c r="L16" s="192" t="s">
        <v>358</v>
      </c>
      <c r="M16" s="192" t="s">
        <v>363</v>
      </c>
    </row>
    <row r="17" spans="1:13" s="195" customFormat="1" ht="131.25" customHeight="1">
      <c r="A17" s="568"/>
      <c r="B17" s="538" t="str">
        <f>+(PROBABILIDAD!A13)</f>
        <v>Probabilidad de otorgar beneficios a unidades productivas o ideas de negocios que no cumplen con los requisitos establecidos</v>
      </c>
      <c r="C17" s="545" t="s">
        <v>257</v>
      </c>
      <c r="D17" s="538" t="str">
        <f>+(DESCRIPCION!D15)</f>
        <v>Falta de personal de planta para realizar seguimiento y control de las actividades</v>
      </c>
      <c r="E17" s="545" t="str">
        <f>+(PROBABILIDAD!T13)</f>
        <v>Probable</v>
      </c>
      <c r="F17" s="545" t="s">
        <v>164</v>
      </c>
      <c r="G17" s="540" t="s">
        <v>129</v>
      </c>
      <c r="H17" s="540" t="s">
        <v>259</v>
      </c>
      <c r="I17" s="538" t="s">
        <v>345</v>
      </c>
      <c r="J17" s="545" t="s">
        <v>344</v>
      </c>
      <c r="K17" s="543" t="s">
        <v>377</v>
      </c>
      <c r="L17" s="538" t="s">
        <v>361</v>
      </c>
      <c r="M17" s="538" t="s">
        <v>346</v>
      </c>
    </row>
    <row r="18" spans="1:13" s="195" customFormat="1" ht="169.5" customHeight="1">
      <c r="A18" s="568"/>
      <c r="B18" s="547"/>
      <c r="C18" s="548"/>
      <c r="D18" s="547"/>
      <c r="E18" s="548"/>
      <c r="F18" s="548"/>
      <c r="G18" s="541"/>
      <c r="H18" s="542"/>
      <c r="I18" s="539"/>
      <c r="J18" s="546"/>
      <c r="K18" s="544"/>
      <c r="L18" s="539"/>
      <c r="M18" s="539"/>
    </row>
    <row r="19" spans="1:13" s="195" customFormat="1" ht="169.5" customHeight="1">
      <c r="A19" s="569"/>
      <c r="B19" s="539"/>
      <c r="C19" s="546"/>
      <c r="D19" s="539"/>
      <c r="E19" s="546"/>
      <c r="F19" s="546"/>
      <c r="G19" s="542"/>
      <c r="H19" s="192" t="s">
        <v>354</v>
      </c>
      <c r="I19" s="191" t="s">
        <v>359</v>
      </c>
      <c r="J19" s="199" t="s">
        <v>360</v>
      </c>
      <c r="K19" s="215" t="s">
        <v>377</v>
      </c>
      <c r="L19" s="199" t="s">
        <v>361</v>
      </c>
      <c r="M19" s="202" t="s">
        <v>364</v>
      </c>
    </row>
  </sheetData>
  <mergeCells count="43">
    <mergeCell ref="A5:L5"/>
    <mergeCell ref="I17:I18"/>
    <mergeCell ref="J17:J18"/>
    <mergeCell ref="K17:K18"/>
    <mergeCell ref="L17:L18"/>
    <mergeCell ref="M17:M18"/>
    <mergeCell ref="H17:H18"/>
    <mergeCell ref="B10:B13"/>
    <mergeCell ref="M1:M4"/>
    <mergeCell ref="A1:A4"/>
    <mergeCell ref="J1:L1"/>
    <mergeCell ref="J2:L2"/>
    <mergeCell ref="J3:L3"/>
    <mergeCell ref="J4:L4"/>
    <mergeCell ref="B1:I2"/>
    <mergeCell ref="B3:I4"/>
    <mergeCell ref="B6:M6"/>
    <mergeCell ref="B7:M7"/>
    <mergeCell ref="A8:F8"/>
    <mergeCell ref="H10:H12"/>
    <mergeCell ref="D17:D19"/>
    <mergeCell ref="A10:A19"/>
    <mergeCell ref="B17:B19"/>
    <mergeCell ref="C17:C19"/>
    <mergeCell ref="G10:G13"/>
    <mergeCell ref="D12:D13"/>
    <mergeCell ref="E17:E19"/>
    <mergeCell ref="F17:F19"/>
    <mergeCell ref="G17:G19"/>
    <mergeCell ref="C14:C16"/>
    <mergeCell ref="E14:E16"/>
    <mergeCell ref="E10:E13"/>
    <mergeCell ref="B14:B16"/>
    <mergeCell ref="F10:F13"/>
    <mergeCell ref="C10:C13"/>
    <mergeCell ref="M11:M12"/>
    <mergeCell ref="F14:F16"/>
    <mergeCell ref="G14:G16"/>
    <mergeCell ref="H14:H15"/>
    <mergeCell ref="I11:I12"/>
    <mergeCell ref="J11:J12"/>
    <mergeCell ref="K11:K12"/>
    <mergeCell ref="L11:L12"/>
  </mergeCells>
  <printOptions horizontalCentered="1"/>
  <pageMargins left="0.34" right="0.35433070866141736" top="0.70866141732283472" bottom="0.74803149606299213" header="0.31496062992125984" footer="0.31496062992125984"/>
  <pageSetup scale="4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zoomScalePageLayoutView="120" workbookViewId="0">
      <selection activeCell="A12" sqref="A12"/>
    </sheetView>
  </sheetViews>
  <sheetFormatPr baseColWidth="10" defaultColWidth="11.44140625" defaultRowHeight="14.4"/>
  <cols>
    <col min="1" max="1" width="31" customWidth="1"/>
    <col min="2" max="2" width="24.109375" customWidth="1"/>
    <col min="3" max="3" width="22.88671875" customWidth="1"/>
    <col min="4" max="4" width="26.44140625" customWidth="1"/>
    <col min="5" max="5" width="21.44140625" customWidth="1"/>
  </cols>
  <sheetData>
    <row r="1" spans="1:5" ht="15" customHeight="1">
      <c r="A1" s="233"/>
      <c r="B1" s="235" t="s">
        <v>14</v>
      </c>
      <c r="C1" s="236"/>
      <c r="D1" s="2" t="s">
        <v>15</v>
      </c>
      <c r="E1" s="241"/>
    </row>
    <row r="2" spans="1:5" ht="15" customHeight="1">
      <c r="A2" s="233"/>
      <c r="B2" s="237"/>
      <c r="C2" s="238"/>
      <c r="D2" s="2" t="s">
        <v>2</v>
      </c>
      <c r="E2" s="241"/>
    </row>
    <row r="3" spans="1:5" ht="30" customHeight="1">
      <c r="A3" s="233"/>
      <c r="B3" s="235" t="s">
        <v>16</v>
      </c>
      <c r="C3" s="236"/>
      <c r="D3" s="2" t="s">
        <v>17</v>
      </c>
      <c r="E3" s="241"/>
    </row>
    <row r="4" spans="1:5" ht="15" customHeight="1">
      <c r="A4" s="233"/>
      <c r="B4" s="237"/>
      <c r="C4" s="238"/>
      <c r="D4" s="2" t="s">
        <v>4</v>
      </c>
      <c r="E4" s="241"/>
    </row>
    <row r="5" spans="1:5" ht="15" thickBot="1"/>
    <row r="6" spans="1:5">
      <c r="A6" s="239" t="s">
        <v>18</v>
      </c>
      <c r="B6" s="240"/>
      <c r="C6" s="240"/>
      <c r="D6" s="240"/>
      <c r="E6" s="240"/>
    </row>
    <row r="7" spans="1:5" ht="28.2" thickBot="1">
      <c r="A7" s="3" t="s">
        <v>19</v>
      </c>
      <c r="B7" s="4" t="s">
        <v>20</v>
      </c>
      <c r="C7" s="4" t="s">
        <v>21</v>
      </c>
      <c r="D7" s="9" t="s">
        <v>22</v>
      </c>
      <c r="E7" s="4" t="s">
        <v>23</v>
      </c>
    </row>
    <row r="8" spans="1:5" ht="43.2">
      <c r="A8" s="11" t="s">
        <v>24</v>
      </c>
      <c r="B8" s="5" t="s">
        <v>25</v>
      </c>
      <c r="C8" s="5" t="s">
        <v>25</v>
      </c>
      <c r="D8" s="5" t="s">
        <v>25</v>
      </c>
      <c r="E8" s="6" t="s">
        <v>25</v>
      </c>
    </row>
    <row r="9" spans="1:5" ht="40.200000000000003">
      <c r="A9" s="12" t="s">
        <v>26</v>
      </c>
      <c r="B9" s="7" t="s">
        <v>25</v>
      </c>
      <c r="C9" s="7" t="s">
        <v>25</v>
      </c>
      <c r="D9" s="7" t="s">
        <v>25</v>
      </c>
      <c r="E9" s="8" t="s">
        <v>25</v>
      </c>
    </row>
    <row r="10" spans="1:5" ht="28.8">
      <c r="A10" s="10" t="s">
        <v>27</v>
      </c>
      <c r="B10" s="7" t="s">
        <v>25</v>
      </c>
      <c r="C10" s="7" t="s">
        <v>25</v>
      </c>
      <c r="D10" s="7" t="s">
        <v>25</v>
      </c>
      <c r="E10" s="8" t="s">
        <v>25</v>
      </c>
    </row>
    <row r="11" spans="1:5" ht="40.200000000000003">
      <c r="A11" s="12" t="s">
        <v>28</v>
      </c>
      <c r="B11" s="7" t="s">
        <v>25</v>
      </c>
      <c r="C11" s="7" t="s">
        <v>25</v>
      </c>
      <c r="D11" s="7" t="s">
        <v>25</v>
      </c>
      <c r="E11" s="8" t="s">
        <v>25</v>
      </c>
    </row>
    <row r="12" spans="1:5" ht="53.4">
      <c r="A12" s="12" t="s">
        <v>29</v>
      </c>
      <c r="B12" s="13" t="s">
        <v>25</v>
      </c>
      <c r="C12" s="13" t="s">
        <v>25</v>
      </c>
      <c r="D12" s="13" t="s">
        <v>25</v>
      </c>
      <c r="E12" s="14" t="s">
        <v>25</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zoomScalePageLayoutView="120" workbookViewId="0">
      <selection activeCell="D10" sqref="D10"/>
    </sheetView>
  </sheetViews>
  <sheetFormatPr baseColWidth="10" defaultColWidth="11.44140625" defaultRowHeight="14.4"/>
  <cols>
    <col min="1" max="1" width="31" customWidth="1"/>
    <col min="2" max="2" width="27.33203125" customWidth="1"/>
    <col min="3" max="3" width="24.6640625" customWidth="1"/>
    <col min="4" max="5" width="27.33203125" customWidth="1"/>
    <col min="6" max="6" width="32.88671875" customWidth="1"/>
    <col min="7" max="7" width="26.33203125" customWidth="1"/>
  </cols>
  <sheetData>
    <row r="1" spans="1:7">
      <c r="A1" s="220"/>
      <c r="B1" s="245" t="s">
        <v>0</v>
      </c>
      <c r="C1" s="246"/>
      <c r="D1" s="246"/>
      <c r="E1" s="246"/>
      <c r="F1" s="55" t="s">
        <v>1</v>
      </c>
      <c r="G1" s="249"/>
    </row>
    <row r="2" spans="1:7">
      <c r="A2" s="221"/>
      <c r="B2" s="247"/>
      <c r="C2" s="248"/>
      <c r="D2" s="248"/>
      <c r="E2" s="248"/>
      <c r="F2" s="54" t="s">
        <v>30</v>
      </c>
      <c r="G2" s="250"/>
    </row>
    <row r="3" spans="1:7">
      <c r="A3" s="221"/>
      <c r="B3" s="252" t="s">
        <v>31</v>
      </c>
      <c r="C3" s="253"/>
      <c r="D3" s="253"/>
      <c r="E3" s="253"/>
      <c r="F3" s="54" t="s">
        <v>3</v>
      </c>
      <c r="G3" s="250"/>
    </row>
    <row r="4" spans="1:7" ht="15" thickBot="1">
      <c r="A4" s="222"/>
      <c r="B4" s="254"/>
      <c r="C4" s="255"/>
      <c r="D4" s="255"/>
      <c r="E4" s="255"/>
      <c r="F4" s="56" t="s">
        <v>4</v>
      </c>
      <c r="G4" s="251"/>
    </row>
    <row r="5" spans="1:7" ht="15" thickBot="1"/>
    <row r="6" spans="1:7" s="64" customFormat="1" ht="15.6">
      <c r="A6" s="256" t="s">
        <v>32</v>
      </c>
      <c r="B6" s="257"/>
      <c r="C6" s="257"/>
      <c r="D6" s="257"/>
      <c r="E6" s="257"/>
      <c r="F6" s="257"/>
      <c r="G6" s="258"/>
    </row>
    <row r="7" spans="1:7" ht="31.5" customHeight="1">
      <c r="A7" s="48" t="s">
        <v>33</v>
      </c>
      <c r="B7" s="27" t="s">
        <v>34</v>
      </c>
      <c r="C7" s="61" t="s">
        <v>35</v>
      </c>
      <c r="D7" s="49" t="s">
        <v>36</v>
      </c>
      <c r="E7" s="27" t="s">
        <v>37</v>
      </c>
      <c r="F7" s="28" t="s">
        <v>38</v>
      </c>
      <c r="G7" s="28" t="s">
        <v>39</v>
      </c>
    </row>
    <row r="8" spans="1:7" ht="33" customHeight="1">
      <c r="A8" s="242"/>
      <c r="B8" s="7"/>
      <c r="C8" s="7"/>
      <c r="D8" s="7"/>
      <c r="E8" s="7"/>
      <c r="F8" s="7"/>
      <c r="G8" s="8"/>
    </row>
    <row r="9" spans="1:7" ht="33" customHeight="1">
      <c r="A9" s="243"/>
      <c r="B9" s="7"/>
      <c r="C9" s="7"/>
      <c r="D9" s="7"/>
      <c r="E9" s="7"/>
      <c r="F9" s="7"/>
      <c r="G9" s="8"/>
    </row>
    <row r="10" spans="1:7" ht="33" customHeight="1">
      <c r="A10" s="243"/>
      <c r="B10" s="7"/>
      <c r="C10" s="7"/>
      <c r="D10" s="7"/>
      <c r="E10" s="7"/>
      <c r="F10" s="7"/>
      <c r="G10" s="8"/>
    </row>
    <row r="11" spans="1:7" ht="33" customHeight="1">
      <c r="A11" s="243"/>
      <c r="B11" s="7"/>
      <c r="C11" s="7"/>
      <c r="D11" s="7"/>
      <c r="E11" s="7"/>
      <c r="F11" s="7"/>
      <c r="G11" s="8"/>
    </row>
    <row r="12" spans="1:7" ht="33" customHeight="1">
      <c r="A12" s="243"/>
      <c r="B12" s="7"/>
      <c r="C12" s="7"/>
      <c r="D12" s="7"/>
      <c r="E12" s="7"/>
      <c r="F12" s="7"/>
      <c r="G12" s="8"/>
    </row>
    <row r="13" spans="1:7" ht="33" customHeight="1">
      <c r="A13" s="243"/>
      <c r="B13" s="7"/>
      <c r="C13" s="7"/>
      <c r="D13" s="7"/>
      <c r="E13" s="7"/>
      <c r="F13" s="7"/>
      <c r="G13" s="8"/>
    </row>
    <row r="14" spans="1:7" ht="33" customHeight="1">
      <c r="A14" s="243"/>
      <c r="B14" s="7"/>
      <c r="C14" s="7"/>
      <c r="D14" s="7"/>
      <c r="E14" s="7"/>
      <c r="F14" s="7"/>
      <c r="G14" s="8"/>
    </row>
    <row r="15" spans="1:7" ht="33" customHeight="1">
      <c r="A15" s="243"/>
      <c r="B15" s="7"/>
      <c r="C15" s="7"/>
      <c r="D15" s="7"/>
      <c r="E15" s="7"/>
      <c r="F15" s="7"/>
      <c r="G15" s="8"/>
    </row>
    <row r="16" spans="1:7" ht="33" customHeight="1">
      <c r="A16" s="243"/>
      <c r="B16" s="7"/>
      <c r="C16" s="7"/>
      <c r="D16" s="7"/>
      <c r="E16" s="7"/>
      <c r="F16" s="7"/>
      <c r="G16" s="8"/>
    </row>
    <row r="17" spans="1:7" ht="33" customHeight="1">
      <c r="A17" s="243"/>
      <c r="B17" s="7"/>
      <c r="C17" s="7"/>
      <c r="D17" s="7"/>
      <c r="E17" s="7"/>
      <c r="F17" s="7"/>
      <c r="G17" s="8"/>
    </row>
    <row r="18" spans="1:7" ht="33" customHeight="1" thickBot="1">
      <c r="A18" s="244"/>
      <c r="B18" s="62"/>
      <c r="C18" s="62"/>
      <c r="D18" s="62"/>
      <c r="E18" s="62"/>
      <c r="F18" s="62"/>
      <c r="G18" s="63"/>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29"/>
  <sheetViews>
    <sheetView topLeftCell="B1" zoomScale="130" zoomScaleNormal="130" zoomScalePageLayoutView="130" workbookViewId="0">
      <selection activeCell="K23" sqref="K23"/>
    </sheetView>
  </sheetViews>
  <sheetFormatPr baseColWidth="10" defaultColWidth="11.44140625" defaultRowHeight="14.4"/>
  <cols>
    <col min="1" max="1" width="5.109375" style="74" customWidth="1"/>
    <col min="2" max="2" width="39.44140625" style="74" customWidth="1"/>
    <col min="3" max="17" width="6.44140625" style="74" customWidth="1"/>
    <col min="18" max="18" width="8.109375" style="74" customWidth="1"/>
    <col min="19" max="19" width="10.6640625" style="83" customWidth="1"/>
  </cols>
  <sheetData>
    <row r="1" spans="1:20" ht="15" customHeight="1" thickBot="1">
      <c r="A1" s="267"/>
      <c r="B1" s="267"/>
      <c r="C1" s="264" t="s">
        <v>0</v>
      </c>
      <c r="D1" s="264"/>
      <c r="E1" s="264"/>
      <c r="F1" s="264"/>
      <c r="G1" s="264"/>
      <c r="H1" s="264"/>
      <c r="I1" s="264"/>
      <c r="J1" s="264"/>
      <c r="K1" s="264"/>
      <c r="L1" s="264"/>
      <c r="M1" s="264"/>
      <c r="N1" s="268" t="s">
        <v>15</v>
      </c>
      <c r="O1" s="269"/>
      <c r="P1" s="269"/>
      <c r="Q1" s="270"/>
      <c r="R1" s="260"/>
      <c r="S1" s="260"/>
    </row>
    <row r="2" spans="1:20" ht="15" customHeight="1" thickBot="1">
      <c r="A2" s="267"/>
      <c r="B2" s="267"/>
      <c r="C2" s="265"/>
      <c r="D2" s="265"/>
      <c r="E2" s="265"/>
      <c r="F2" s="265"/>
      <c r="G2" s="265"/>
      <c r="H2" s="265"/>
      <c r="I2" s="265"/>
      <c r="J2" s="265"/>
      <c r="K2" s="265"/>
      <c r="L2" s="265"/>
      <c r="M2" s="265"/>
      <c r="N2" s="268" t="s">
        <v>2</v>
      </c>
      <c r="O2" s="269"/>
      <c r="P2" s="269"/>
      <c r="Q2" s="270"/>
      <c r="R2" s="260"/>
      <c r="S2" s="260"/>
    </row>
    <row r="3" spans="1:20" ht="15" customHeight="1" thickBot="1">
      <c r="A3" s="267"/>
      <c r="B3" s="267"/>
      <c r="C3" s="265" t="s">
        <v>40</v>
      </c>
      <c r="D3" s="265"/>
      <c r="E3" s="265"/>
      <c r="F3" s="265"/>
      <c r="G3" s="265"/>
      <c r="H3" s="265"/>
      <c r="I3" s="265"/>
      <c r="J3" s="265"/>
      <c r="K3" s="265"/>
      <c r="L3" s="265"/>
      <c r="M3" s="265"/>
      <c r="N3" s="268" t="s">
        <v>3</v>
      </c>
      <c r="O3" s="269"/>
      <c r="P3" s="269"/>
      <c r="Q3" s="270"/>
      <c r="R3" s="260"/>
      <c r="S3" s="260"/>
    </row>
    <row r="4" spans="1:20" ht="15.75" customHeight="1" thickBot="1">
      <c r="A4" s="267"/>
      <c r="B4" s="267"/>
      <c r="C4" s="266"/>
      <c r="D4" s="266"/>
      <c r="E4" s="266"/>
      <c r="F4" s="266"/>
      <c r="G4" s="266"/>
      <c r="H4" s="266"/>
      <c r="I4" s="266"/>
      <c r="J4" s="266"/>
      <c r="K4" s="266"/>
      <c r="L4" s="266"/>
      <c r="M4" s="266"/>
      <c r="N4" s="268" t="s">
        <v>4</v>
      </c>
      <c r="O4" s="269"/>
      <c r="P4" s="269"/>
      <c r="Q4" s="270"/>
      <c r="R4" s="260"/>
      <c r="S4" s="260"/>
    </row>
    <row r="5" spans="1:20" ht="15.75" customHeight="1">
      <c r="A5" s="77"/>
      <c r="B5" s="77"/>
      <c r="C5" s="78"/>
      <c r="D5" s="78"/>
      <c r="E5" s="78"/>
      <c r="F5" s="78"/>
      <c r="G5" s="78"/>
      <c r="H5" s="78"/>
      <c r="I5" s="78"/>
      <c r="J5" s="78"/>
      <c r="K5" s="78"/>
      <c r="L5" s="78"/>
      <c r="M5" s="78"/>
      <c r="N5" s="79"/>
      <c r="O5" s="79"/>
      <c r="P5" s="79"/>
      <c r="Q5" s="79"/>
      <c r="R5" s="80"/>
      <c r="S5" s="81"/>
    </row>
    <row r="6" spans="1:20" s="1" customFormat="1" ht="27" customHeight="1">
      <c r="A6" s="271" t="s">
        <v>6</v>
      </c>
      <c r="B6" s="271"/>
      <c r="C6" s="271" t="str">
        <f>CONTEXTO!B7</f>
        <v>GESTIÓN DEL DESARROLLO ECONÓMICO Y LA COMPETITIVIDAD</v>
      </c>
      <c r="D6" s="271"/>
      <c r="E6" s="271"/>
      <c r="F6" s="271"/>
      <c r="G6" s="271"/>
      <c r="H6" s="271"/>
      <c r="I6" s="271"/>
      <c r="J6" s="271"/>
      <c r="K6" s="271"/>
      <c r="L6" s="271"/>
      <c r="M6" s="271"/>
      <c r="N6" s="271"/>
      <c r="O6" s="271"/>
      <c r="P6" s="271"/>
      <c r="Q6" s="271"/>
      <c r="R6" s="271"/>
      <c r="S6" s="271"/>
    </row>
    <row r="7" spans="1:20" s="1" customFormat="1" ht="81" customHeight="1">
      <c r="A7" s="272" t="s">
        <v>276</v>
      </c>
      <c r="B7" s="273"/>
      <c r="C7" s="273" t="str">
        <f>CONTEXTO!B8</f>
        <v>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v>
      </c>
      <c r="D7" s="273"/>
      <c r="E7" s="273"/>
      <c r="F7" s="273"/>
      <c r="G7" s="273"/>
      <c r="H7" s="273"/>
      <c r="I7" s="273"/>
      <c r="J7" s="273"/>
      <c r="K7" s="273"/>
      <c r="L7" s="273"/>
      <c r="M7" s="273"/>
      <c r="N7" s="273"/>
      <c r="O7" s="273"/>
      <c r="P7" s="273"/>
      <c r="Q7" s="273"/>
      <c r="R7" s="273"/>
      <c r="S7" s="273"/>
    </row>
    <row r="8" spans="1:20" s="1" customFormat="1" ht="28.5" customHeight="1">
      <c r="A8" s="261" t="s">
        <v>41</v>
      </c>
      <c r="B8" s="262"/>
      <c r="C8" s="262"/>
      <c r="D8" s="262"/>
      <c r="E8" s="262"/>
      <c r="F8" s="262"/>
      <c r="G8" s="262"/>
      <c r="H8" s="262"/>
      <c r="I8" s="262"/>
      <c r="J8" s="262"/>
      <c r="K8" s="262"/>
      <c r="L8" s="262"/>
      <c r="M8" s="262"/>
      <c r="N8" s="262"/>
      <c r="O8" s="262"/>
      <c r="P8" s="262"/>
      <c r="Q8" s="262"/>
      <c r="R8" s="262"/>
      <c r="S8" s="263"/>
    </row>
    <row r="9" spans="1:20" s="73" customFormat="1" ht="28.8">
      <c r="A9" s="75" t="s">
        <v>42</v>
      </c>
      <c r="B9" s="75" t="s">
        <v>43</v>
      </c>
      <c r="C9" s="75" t="s">
        <v>44</v>
      </c>
      <c r="D9" s="75" t="s">
        <v>45</v>
      </c>
      <c r="E9" s="75" t="s">
        <v>46</v>
      </c>
      <c r="F9" s="75" t="s">
        <v>47</v>
      </c>
      <c r="G9" s="75" t="s">
        <v>48</v>
      </c>
      <c r="H9" s="75" t="s">
        <v>49</v>
      </c>
      <c r="I9" s="75" t="s">
        <v>50</v>
      </c>
      <c r="J9" s="75" t="s">
        <v>51</v>
      </c>
      <c r="K9" s="75" t="s">
        <v>52</v>
      </c>
      <c r="L9" s="75" t="s">
        <v>53</v>
      </c>
      <c r="M9" s="75" t="s">
        <v>54</v>
      </c>
      <c r="N9" s="75" t="s">
        <v>55</v>
      </c>
      <c r="O9" s="75" t="s">
        <v>56</v>
      </c>
      <c r="P9" s="75" t="s">
        <v>57</v>
      </c>
      <c r="Q9" s="75" t="s">
        <v>58</v>
      </c>
      <c r="R9" s="75" t="s">
        <v>59</v>
      </c>
      <c r="S9" s="82" t="s">
        <v>60</v>
      </c>
      <c r="T9" s="121" t="s">
        <v>282</v>
      </c>
    </row>
    <row r="10" spans="1:20" ht="50.1" customHeight="1">
      <c r="A10" s="125">
        <v>1</v>
      </c>
      <c r="B10" s="148" t="str">
        <f>CONTEXTO!B10</f>
        <v xml:space="preserve">Cambio de gobierno </v>
      </c>
      <c r="C10" s="125">
        <v>3</v>
      </c>
      <c r="D10" s="125">
        <v>4</v>
      </c>
      <c r="E10" s="125">
        <v>5</v>
      </c>
      <c r="F10" s="125">
        <v>4</v>
      </c>
      <c r="G10" s="125">
        <v>5</v>
      </c>
      <c r="H10" s="125"/>
      <c r="I10" s="152"/>
      <c r="J10" s="152"/>
      <c r="K10" s="152"/>
      <c r="L10" s="152"/>
      <c r="M10" s="152"/>
      <c r="N10" s="152"/>
      <c r="O10" s="152"/>
      <c r="P10" s="152"/>
      <c r="Q10" s="76"/>
      <c r="R10" s="84">
        <f>SUM(C10:Q10)</f>
        <v>21</v>
      </c>
      <c r="S10" s="85">
        <f>IF(ISERROR(AVERAGE(C10:Q10)),0,AVERAGE(C10:Q10))</f>
        <v>4.2</v>
      </c>
      <c r="T10" s="70"/>
    </row>
    <row r="11" spans="1:20" ht="45.75" customHeight="1">
      <c r="A11" s="125">
        <v>2</v>
      </c>
      <c r="B11" s="148" t="str">
        <f>CONTEXTO!B11</f>
        <v>Influencia de grupos politicos que afectan la toma de decisiones</v>
      </c>
      <c r="C11" s="125">
        <v>3</v>
      </c>
      <c r="D11" s="125">
        <v>4</v>
      </c>
      <c r="E11" s="125">
        <v>5</v>
      </c>
      <c r="F11" s="125">
        <v>5</v>
      </c>
      <c r="G11" s="125">
        <v>5</v>
      </c>
      <c r="H11" s="125"/>
      <c r="I11" s="152"/>
      <c r="J11" s="152"/>
      <c r="K11" s="152"/>
      <c r="L11" s="152"/>
      <c r="M11" s="152"/>
      <c r="N11" s="152"/>
      <c r="O11" s="152"/>
      <c r="P11" s="152"/>
      <c r="Q11" s="76"/>
      <c r="R11" s="84">
        <f>SUM(C11:Q11)</f>
        <v>22</v>
      </c>
      <c r="S11" s="85">
        <f t="shared" ref="S11:S26" si="0">IF(ISERROR(AVERAGE(C11:Q11)),0,AVERAGE(C11:Q11))</f>
        <v>4.4000000000000004</v>
      </c>
      <c r="T11" s="153"/>
    </row>
    <row r="12" spans="1:20" ht="38.1" customHeight="1">
      <c r="A12" s="125">
        <v>3</v>
      </c>
      <c r="B12" s="148" t="str">
        <f>CONTEXTO!B12</f>
        <v>No asignación de recursos de capital necesarios</v>
      </c>
      <c r="C12" s="125">
        <v>4</v>
      </c>
      <c r="D12" s="125">
        <v>4</v>
      </c>
      <c r="E12" s="125">
        <v>4</v>
      </c>
      <c r="F12" s="125">
        <v>4</v>
      </c>
      <c r="G12" s="125">
        <v>4</v>
      </c>
      <c r="H12" s="125"/>
      <c r="I12" s="152"/>
      <c r="J12" s="152"/>
      <c r="K12" s="152"/>
      <c r="L12" s="152"/>
      <c r="M12" s="152"/>
      <c r="N12" s="152"/>
      <c r="O12" s="152"/>
      <c r="P12" s="152"/>
      <c r="Q12" s="76"/>
      <c r="R12" s="84">
        <f t="shared" ref="R12:R26" si="1">SUM(C12:Q12)</f>
        <v>20</v>
      </c>
      <c r="S12" s="85">
        <f t="shared" si="0"/>
        <v>4</v>
      </c>
      <c r="T12" s="157"/>
    </row>
    <row r="13" spans="1:20" ht="47.1" customHeight="1">
      <c r="A13" s="125">
        <v>4</v>
      </c>
      <c r="B13" s="148" t="str">
        <f>CONTEXTO!B13</f>
        <v>Desconocimiento del usuario sobre los requisitos técnicos para el buen desarrollo de los programas</v>
      </c>
      <c r="C13" s="125">
        <v>4</v>
      </c>
      <c r="D13" s="125">
        <v>4</v>
      </c>
      <c r="E13" s="125">
        <v>4</v>
      </c>
      <c r="F13" s="125">
        <v>4</v>
      </c>
      <c r="G13" s="125">
        <v>3</v>
      </c>
      <c r="H13" s="125"/>
      <c r="I13" s="125"/>
      <c r="J13" s="125"/>
      <c r="K13" s="125"/>
      <c r="L13" s="125"/>
      <c r="M13" s="125"/>
      <c r="N13" s="125"/>
      <c r="O13" s="125"/>
      <c r="P13" s="125"/>
      <c r="Q13" s="76"/>
      <c r="R13" s="84">
        <f t="shared" si="1"/>
        <v>19</v>
      </c>
      <c r="S13" s="85">
        <f t="shared" si="0"/>
        <v>3.8</v>
      </c>
      <c r="T13" s="154"/>
    </row>
    <row r="14" spans="1:20" ht="66.900000000000006" customHeight="1">
      <c r="A14" s="125">
        <v>5</v>
      </c>
      <c r="B14" s="148" t="str">
        <f>CONTEXTO!B14</f>
        <v>Cambio en la normatividad externa (leyes, decretos, ordenanzas y acuerdos) que conlleven a la desactualización del proceso</v>
      </c>
      <c r="C14" s="125">
        <v>4</v>
      </c>
      <c r="D14" s="125">
        <v>5</v>
      </c>
      <c r="E14" s="125">
        <v>4</v>
      </c>
      <c r="F14" s="125">
        <v>3</v>
      </c>
      <c r="G14" s="125">
        <v>4</v>
      </c>
      <c r="H14" s="125"/>
      <c r="I14" s="125"/>
      <c r="J14" s="125"/>
      <c r="K14" s="125"/>
      <c r="L14" s="125"/>
      <c r="M14" s="125"/>
      <c r="N14" s="125"/>
      <c r="O14" s="125"/>
      <c r="P14" s="125"/>
      <c r="Q14" s="76"/>
      <c r="R14" s="84">
        <f t="shared" si="1"/>
        <v>20</v>
      </c>
      <c r="S14" s="85">
        <f t="shared" si="0"/>
        <v>4</v>
      </c>
      <c r="T14" s="157"/>
    </row>
    <row r="15" spans="1:20" ht="47.1" customHeight="1">
      <c r="A15" s="125">
        <v>6</v>
      </c>
      <c r="B15" s="148" t="str">
        <f>CONTEXTO!B15</f>
        <v>Suceso de catastrofes naturales que con lleven a la perdida de información</v>
      </c>
      <c r="C15" s="125">
        <v>2</v>
      </c>
      <c r="D15" s="125">
        <v>3</v>
      </c>
      <c r="E15" s="125">
        <v>2</v>
      </c>
      <c r="F15" s="125">
        <v>2</v>
      </c>
      <c r="G15" s="125">
        <v>2</v>
      </c>
      <c r="H15" s="125"/>
      <c r="I15" s="125"/>
      <c r="J15" s="125"/>
      <c r="K15" s="125"/>
      <c r="L15" s="125"/>
      <c r="M15" s="125"/>
      <c r="N15" s="125"/>
      <c r="O15" s="125"/>
      <c r="P15" s="125"/>
      <c r="Q15" s="76"/>
      <c r="R15" s="84">
        <f t="shared" si="1"/>
        <v>11</v>
      </c>
      <c r="S15" s="85">
        <f t="shared" si="0"/>
        <v>2.2000000000000002</v>
      </c>
      <c r="T15" s="154"/>
    </row>
    <row r="16" spans="1:20" ht="30">
      <c r="A16" s="125">
        <v>7</v>
      </c>
      <c r="B16" s="149" t="str">
        <f>CONTEXTO!D10</f>
        <v>Falta de recursos para funcionamiento e inversión</v>
      </c>
      <c r="C16" s="125">
        <v>5</v>
      </c>
      <c r="D16" s="125">
        <v>5</v>
      </c>
      <c r="E16" s="125">
        <v>5</v>
      </c>
      <c r="F16" s="125">
        <v>5</v>
      </c>
      <c r="G16" s="125">
        <v>5</v>
      </c>
      <c r="H16" s="125"/>
      <c r="I16" s="125"/>
      <c r="J16" s="125"/>
      <c r="K16" s="125"/>
      <c r="L16" s="125"/>
      <c r="M16" s="125"/>
      <c r="N16" s="125"/>
      <c r="O16" s="125"/>
      <c r="P16" s="125"/>
      <c r="Q16" s="76"/>
      <c r="R16" s="84">
        <f t="shared" si="1"/>
        <v>25</v>
      </c>
      <c r="S16" s="85">
        <f t="shared" si="0"/>
        <v>5</v>
      </c>
      <c r="T16" s="155"/>
    </row>
    <row r="17" spans="1:22" ht="27" customHeight="1">
      <c r="A17" s="125">
        <v>8</v>
      </c>
      <c r="B17" s="149" t="str">
        <f>CONTEXTO!D11</f>
        <v>Falta de ética profesional y amiguismo</v>
      </c>
      <c r="C17" s="125">
        <v>4</v>
      </c>
      <c r="D17" s="125">
        <v>3</v>
      </c>
      <c r="E17" s="125">
        <v>5</v>
      </c>
      <c r="F17" s="125">
        <v>3</v>
      </c>
      <c r="G17" s="125">
        <v>5</v>
      </c>
      <c r="H17" s="125"/>
      <c r="I17" s="125"/>
      <c r="J17" s="152"/>
      <c r="K17" s="152"/>
      <c r="L17" s="152"/>
      <c r="M17" s="152"/>
      <c r="N17" s="152"/>
      <c r="O17" s="152"/>
      <c r="P17" s="125"/>
      <c r="Q17" s="76"/>
      <c r="R17" s="84">
        <f t="shared" si="1"/>
        <v>20</v>
      </c>
      <c r="S17" s="85">
        <f t="shared" si="0"/>
        <v>4</v>
      </c>
      <c r="T17" s="70"/>
    </row>
    <row r="18" spans="1:22" ht="51" customHeight="1">
      <c r="A18" s="125">
        <v>9</v>
      </c>
      <c r="B18" s="150" t="str">
        <f>CONTEXTO!D12</f>
        <v>Desconocimiento del personal acerca de la gestión documentada de los procesos preestablecidos oficialmente</v>
      </c>
      <c r="C18" s="125">
        <v>5</v>
      </c>
      <c r="D18" s="125">
        <v>4</v>
      </c>
      <c r="E18" s="125">
        <v>5</v>
      </c>
      <c r="F18" s="125">
        <v>3</v>
      </c>
      <c r="G18" s="125">
        <v>5</v>
      </c>
      <c r="H18" s="125"/>
      <c r="I18" s="125"/>
      <c r="J18" s="152"/>
      <c r="K18" s="152"/>
      <c r="L18" s="152"/>
      <c r="M18" s="152"/>
      <c r="N18" s="152"/>
      <c r="O18" s="152"/>
      <c r="P18" s="125"/>
      <c r="Q18" s="76"/>
      <c r="R18" s="84">
        <f t="shared" si="1"/>
        <v>22</v>
      </c>
      <c r="S18" s="85">
        <f t="shared" si="0"/>
        <v>4.4000000000000004</v>
      </c>
      <c r="T18" s="70"/>
    </row>
    <row r="19" spans="1:22" ht="32.1" customHeight="1">
      <c r="A19" s="125">
        <v>10</v>
      </c>
      <c r="B19" s="150" t="str">
        <f>CONTEXTO!D13</f>
        <v>Falta de equipos de computo y suministros en los puestos de trabajo</v>
      </c>
      <c r="C19" s="125">
        <v>4</v>
      </c>
      <c r="D19" s="125">
        <v>3</v>
      </c>
      <c r="E19" s="125">
        <v>4</v>
      </c>
      <c r="F19" s="125">
        <v>4</v>
      </c>
      <c r="G19" s="125">
        <v>4</v>
      </c>
      <c r="H19" s="125"/>
      <c r="I19" s="125"/>
      <c r="J19" s="152"/>
      <c r="K19" s="152"/>
      <c r="L19" s="152"/>
      <c r="M19" s="152"/>
      <c r="N19" s="152"/>
      <c r="O19" s="152"/>
      <c r="P19" s="125"/>
      <c r="Q19" s="76"/>
      <c r="R19" s="84">
        <f t="shared" si="1"/>
        <v>19</v>
      </c>
      <c r="S19" s="85">
        <f t="shared" si="0"/>
        <v>3.8</v>
      </c>
      <c r="T19" s="154"/>
    </row>
    <row r="20" spans="1:22" ht="48.9" customHeight="1">
      <c r="A20" s="125">
        <v>11</v>
      </c>
      <c r="B20" s="150" t="str">
        <f>CONTEXTO!D14</f>
        <v>Falta de planeación en cuanto a la ejecución física y presupuestal en las metas producto</v>
      </c>
      <c r="C20" s="125">
        <v>5</v>
      </c>
      <c r="D20" s="125">
        <v>5</v>
      </c>
      <c r="E20" s="125">
        <v>5</v>
      </c>
      <c r="F20" s="125">
        <v>5</v>
      </c>
      <c r="G20" s="125">
        <v>5</v>
      </c>
      <c r="H20" s="125"/>
      <c r="I20" s="125"/>
      <c r="J20" s="152"/>
      <c r="K20" s="152"/>
      <c r="L20" s="152"/>
      <c r="M20" s="152"/>
      <c r="N20" s="152"/>
      <c r="O20" s="152"/>
      <c r="P20" s="125"/>
      <c r="Q20" s="76"/>
      <c r="R20" s="84">
        <f t="shared" si="1"/>
        <v>25</v>
      </c>
      <c r="S20" s="85">
        <f t="shared" si="0"/>
        <v>5</v>
      </c>
      <c r="T20" s="155"/>
    </row>
    <row r="21" spans="1:22" ht="68.099999999999994" customHeight="1">
      <c r="A21" s="125">
        <v>12</v>
      </c>
      <c r="B21" s="150" t="str">
        <f>CONTEXTO!D15</f>
        <v>Escasa articulación entre las Secretarías que tienen acciones similares en el plan de desarrollo o comparten procesos</v>
      </c>
      <c r="C21" s="125">
        <v>5</v>
      </c>
      <c r="D21" s="125">
        <v>3</v>
      </c>
      <c r="E21" s="125">
        <v>4</v>
      </c>
      <c r="F21" s="125">
        <v>4</v>
      </c>
      <c r="G21" s="125">
        <v>4</v>
      </c>
      <c r="H21" s="125"/>
      <c r="I21" s="125"/>
      <c r="J21" s="152"/>
      <c r="K21" s="152"/>
      <c r="L21" s="152"/>
      <c r="M21" s="152"/>
      <c r="N21" s="152"/>
      <c r="O21" s="152"/>
      <c r="P21" s="125"/>
      <c r="Q21" s="76"/>
      <c r="R21" s="84">
        <f t="shared" si="1"/>
        <v>20</v>
      </c>
      <c r="S21" s="85">
        <f t="shared" si="0"/>
        <v>4</v>
      </c>
      <c r="T21" s="157"/>
    </row>
    <row r="22" spans="1:22" ht="38.1" customHeight="1">
      <c r="A22" s="125">
        <v>13</v>
      </c>
      <c r="B22" s="151" t="str">
        <f>CONTEXTO!F10</f>
        <v>Falta de autoridad y responsabilidad de los funcionarios del proceso</v>
      </c>
      <c r="C22" s="125">
        <v>3</v>
      </c>
      <c r="D22" s="125">
        <v>3</v>
      </c>
      <c r="E22" s="125">
        <v>5</v>
      </c>
      <c r="F22" s="125">
        <v>3</v>
      </c>
      <c r="G22" s="125">
        <v>5</v>
      </c>
      <c r="H22" s="125"/>
      <c r="I22" s="125"/>
      <c r="J22" s="125"/>
      <c r="K22" s="125"/>
      <c r="L22" s="125"/>
      <c r="M22" s="125"/>
      <c r="N22" s="125"/>
      <c r="O22" s="125"/>
      <c r="P22" s="125"/>
      <c r="Q22" s="76"/>
      <c r="R22" s="84">
        <f t="shared" si="1"/>
        <v>19</v>
      </c>
      <c r="S22" s="85">
        <f t="shared" si="0"/>
        <v>3.8</v>
      </c>
      <c r="T22" s="212"/>
    </row>
    <row r="23" spans="1:22" ht="38.1" customHeight="1">
      <c r="A23" s="125">
        <v>14</v>
      </c>
      <c r="B23" s="151" t="str">
        <f>CONTEXTO!F11</f>
        <v>Falta de personal de planta para realizar seguimiento y control de las actividades</v>
      </c>
      <c r="C23" s="125">
        <v>5</v>
      </c>
      <c r="D23" s="125">
        <v>3</v>
      </c>
      <c r="E23" s="125">
        <v>5</v>
      </c>
      <c r="F23" s="125">
        <v>3</v>
      </c>
      <c r="G23" s="125">
        <v>5</v>
      </c>
      <c r="H23" s="125"/>
      <c r="I23" s="125"/>
      <c r="J23" s="125"/>
      <c r="K23" s="125"/>
      <c r="L23" s="125"/>
      <c r="M23" s="125"/>
      <c r="N23" s="125"/>
      <c r="O23" s="125"/>
      <c r="P23" s="125"/>
      <c r="Q23" s="76"/>
      <c r="R23" s="84">
        <f t="shared" si="1"/>
        <v>21</v>
      </c>
      <c r="S23" s="85">
        <f t="shared" si="0"/>
        <v>4.2</v>
      </c>
      <c r="T23" s="70"/>
    </row>
    <row r="24" spans="1:22" ht="38.1" customHeight="1">
      <c r="A24" s="125">
        <v>15</v>
      </c>
      <c r="B24" s="151" t="str">
        <f>CONTEXTO!F12</f>
        <v>Alta rotación de contratistas lo cual afecta la continuidad de los procesos</v>
      </c>
      <c r="C24" s="125">
        <v>4</v>
      </c>
      <c r="D24" s="125">
        <v>3</v>
      </c>
      <c r="E24" s="125">
        <v>4</v>
      </c>
      <c r="F24" s="125">
        <v>4</v>
      </c>
      <c r="G24" s="125">
        <v>4</v>
      </c>
      <c r="H24" s="125"/>
      <c r="I24" s="125"/>
      <c r="J24" s="125"/>
      <c r="K24" s="125"/>
      <c r="L24" s="125"/>
      <c r="M24" s="125"/>
      <c r="N24" s="125"/>
      <c r="O24" s="125"/>
      <c r="P24" s="125"/>
      <c r="Q24" s="76"/>
      <c r="R24" s="84">
        <f t="shared" si="1"/>
        <v>19</v>
      </c>
      <c r="S24" s="85">
        <f t="shared" si="0"/>
        <v>3.8</v>
      </c>
      <c r="T24" s="212"/>
    </row>
    <row r="25" spans="1:22" ht="51" customHeight="1">
      <c r="A25" s="125">
        <v>16</v>
      </c>
      <c r="B25" s="151" t="s">
        <v>279</v>
      </c>
      <c r="C25" s="125">
        <v>4</v>
      </c>
      <c r="D25" s="125">
        <v>4</v>
      </c>
      <c r="E25" s="125">
        <v>4</v>
      </c>
      <c r="F25" s="125">
        <v>3</v>
      </c>
      <c r="G25" s="125">
        <v>4</v>
      </c>
      <c r="H25" s="125"/>
      <c r="I25" s="125"/>
      <c r="J25" s="125"/>
      <c r="K25" s="125"/>
      <c r="L25" s="125"/>
      <c r="M25" s="125"/>
      <c r="N25" s="125"/>
      <c r="O25" s="125"/>
      <c r="P25" s="125"/>
      <c r="Q25" s="76"/>
      <c r="R25" s="84">
        <f t="shared" si="1"/>
        <v>19</v>
      </c>
      <c r="S25" s="85">
        <f t="shared" si="0"/>
        <v>3.8</v>
      </c>
      <c r="T25" s="154"/>
    </row>
    <row r="26" spans="1:22" ht="60">
      <c r="A26" s="125">
        <v>17</v>
      </c>
      <c r="B26" s="151" t="str">
        <f>CONTEXTO!F14</f>
        <v>Desconocimiento de los requisitos establecidos por la entidad para acceder a los beneficios de cada Secretaría</v>
      </c>
      <c r="C26" s="125">
        <v>3</v>
      </c>
      <c r="D26" s="125">
        <v>4</v>
      </c>
      <c r="E26" s="125">
        <v>4</v>
      </c>
      <c r="F26" s="125">
        <v>3</v>
      </c>
      <c r="G26" s="125">
        <v>3</v>
      </c>
      <c r="H26" s="125"/>
      <c r="I26" s="125"/>
      <c r="J26" s="125"/>
      <c r="K26" s="125"/>
      <c r="L26" s="125"/>
      <c r="M26" s="125"/>
      <c r="N26" s="125"/>
      <c r="O26" s="125"/>
      <c r="P26" s="125"/>
      <c r="Q26" s="76"/>
      <c r="R26" s="84">
        <f t="shared" si="1"/>
        <v>17</v>
      </c>
      <c r="S26" s="85">
        <f t="shared" si="0"/>
        <v>3.4</v>
      </c>
      <c r="T26" s="154"/>
    </row>
    <row r="27" spans="1:22">
      <c r="S27" s="83">
        <f>SUM(S10:S26)</f>
        <v>67.8</v>
      </c>
    </row>
    <row r="28" spans="1:22" ht="26.25" customHeight="1">
      <c r="S28" s="83">
        <f>+S27/17</f>
        <v>3.9882352941176471</v>
      </c>
      <c r="T28" s="259" t="s">
        <v>336</v>
      </c>
      <c r="U28" s="259"/>
      <c r="V28" s="259"/>
    </row>
    <row r="29" spans="1:22">
      <c r="T29" s="259"/>
      <c r="U29" s="259"/>
      <c r="V29" s="259"/>
    </row>
  </sheetData>
  <autoFilter ref="A6:T28">
    <filterColumn colId="0"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autoFilter>
  <mergeCells count="14">
    <mergeCell ref="T28:V29"/>
    <mergeCell ref="R1:S4"/>
    <mergeCell ref="A8:S8"/>
    <mergeCell ref="C1:M2"/>
    <mergeCell ref="C3:M4"/>
    <mergeCell ref="A1:B4"/>
    <mergeCell ref="N1:Q1"/>
    <mergeCell ref="N2:Q2"/>
    <mergeCell ref="N3:Q3"/>
    <mergeCell ref="N4:Q4"/>
    <mergeCell ref="A6:B6"/>
    <mergeCell ref="A7:B7"/>
    <mergeCell ref="C7:S7"/>
    <mergeCell ref="C6:S6"/>
  </mergeCells>
  <dataValidations count="1">
    <dataValidation type="whole" allowBlank="1" showInputMessage="1" showErrorMessage="1" sqref="C10:Q26">
      <formula1>1</formula1>
      <formula2>10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06"/>
  <sheetViews>
    <sheetView topLeftCell="B1" zoomScaleNormal="100" workbookViewId="0">
      <selection activeCell="E15" sqref="E15:F15"/>
    </sheetView>
  </sheetViews>
  <sheetFormatPr baseColWidth="10" defaultColWidth="11.44140625" defaultRowHeight="13.8"/>
  <cols>
    <col min="1" max="2" width="6.44140625" style="158" customWidth="1"/>
    <col min="3" max="3" width="32.6640625" style="158" customWidth="1"/>
    <col min="4" max="4" width="29.44140625" style="158" customWidth="1"/>
    <col min="5" max="5" width="38" style="158" customWidth="1"/>
    <col min="6" max="6" width="30.33203125" style="158" customWidth="1"/>
    <col min="7" max="7" width="18.33203125" style="158" customWidth="1"/>
    <col min="8" max="8" width="15.44140625" style="158" customWidth="1"/>
    <col min="9" max="9" width="19.33203125" style="158" customWidth="1"/>
    <col min="10" max="10" width="14.44140625" style="158" customWidth="1"/>
    <col min="11" max="16384" width="11.44140625" style="158"/>
  </cols>
  <sheetData>
    <row r="1" spans="1:14" ht="15" customHeight="1">
      <c r="C1" s="305"/>
      <c r="D1" s="252" t="s">
        <v>0</v>
      </c>
      <c r="E1" s="253"/>
      <c r="F1" s="253"/>
      <c r="G1" s="306"/>
      <c r="H1" s="284" t="s">
        <v>15</v>
      </c>
      <c r="I1" s="284"/>
      <c r="J1" s="280"/>
      <c r="K1" s="139"/>
      <c r="N1" s="283"/>
    </row>
    <row r="2" spans="1:14" ht="15" customHeight="1">
      <c r="C2" s="305"/>
      <c r="D2" s="247"/>
      <c r="E2" s="248"/>
      <c r="F2" s="248"/>
      <c r="G2" s="307"/>
      <c r="H2" s="284" t="s">
        <v>2</v>
      </c>
      <c r="I2" s="284"/>
      <c r="J2" s="281"/>
      <c r="K2" s="139"/>
      <c r="N2" s="283"/>
    </row>
    <row r="3" spans="1:14" ht="15" customHeight="1">
      <c r="C3" s="305"/>
      <c r="D3" s="252" t="s">
        <v>61</v>
      </c>
      <c r="E3" s="253"/>
      <c r="F3" s="253"/>
      <c r="G3" s="306"/>
      <c r="H3" s="284" t="s">
        <v>3</v>
      </c>
      <c r="I3" s="284"/>
      <c r="J3" s="281"/>
      <c r="K3" s="139"/>
      <c r="N3" s="283"/>
    </row>
    <row r="4" spans="1:14" ht="15.75" customHeight="1">
      <c r="C4" s="305"/>
      <c r="D4" s="247"/>
      <c r="E4" s="248"/>
      <c r="F4" s="248"/>
      <c r="G4" s="307"/>
      <c r="H4" s="284" t="s">
        <v>4</v>
      </c>
      <c r="I4" s="284"/>
      <c r="J4" s="282"/>
      <c r="K4" s="139"/>
      <c r="N4" s="283"/>
    </row>
    <row r="6" spans="1:14" ht="32.25" customHeight="1">
      <c r="A6" s="308" t="s">
        <v>6</v>
      </c>
      <c r="B6" s="308"/>
      <c r="C6" s="308" t="str">
        <f>CONTEXTO!B7</f>
        <v>GESTIÓN DEL DESARROLLO ECONÓMICO Y LA COMPETITIVIDAD</v>
      </c>
      <c r="D6" s="308"/>
      <c r="E6" s="308"/>
      <c r="F6" s="308"/>
      <c r="G6" s="308"/>
      <c r="H6" s="308"/>
      <c r="I6" s="308"/>
      <c r="J6" s="308"/>
    </row>
    <row r="7" spans="1:14" ht="23.25" customHeight="1">
      <c r="A7" s="278" t="s">
        <v>62</v>
      </c>
      <c r="B7" s="278"/>
      <c r="C7" s="278"/>
      <c r="D7" s="279"/>
      <c r="E7" s="302" t="s">
        <v>12</v>
      </c>
      <c r="F7" s="303"/>
      <c r="G7" s="303"/>
      <c r="H7" s="303"/>
      <c r="I7" s="303"/>
      <c r="J7" s="304"/>
    </row>
    <row r="8" spans="1:14" ht="23.25" customHeight="1">
      <c r="A8" s="278"/>
      <c r="B8" s="278"/>
      <c r="C8" s="278"/>
      <c r="D8" s="279"/>
      <c r="E8" s="288" t="s">
        <v>63</v>
      </c>
      <c r="F8" s="288"/>
      <c r="G8" s="288" t="s">
        <v>64</v>
      </c>
      <c r="H8" s="288"/>
      <c r="I8" s="288"/>
      <c r="J8" s="288"/>
    </row>
    <row r="9" spans="1:14" ht="23.25" customHeight="1">
      <c r="A9" s="278"/>
      <c r="B9" s="278"/>
      <c r="C9" s="278"/>
      <c r="D9" s="279"/>
      <c r="E9" s="289" t="s">
        <v>65</v>
      </c>
      <c r="F9" s="289"/>
      <c r="G9" s="290" t="s">
        <v>66</v>
      </c>
      <c r="H9" s="291"/>
      <c r="I9" s="291"/>
      <c r="J9" s="292"/>
    </row>
    <row r="10" spans="1:14" ht="43.5" customHeight="1">
      <c r="A10" s="278"/>
      <c r="B10" s="278"/>
      <c r="C10" s="278"/>
      <c r="D10" s="279"/>
      <c r="E10" s="285" t="str">
        <f>'PRIORIZACIÓN DE CAUSA'!B16</f>
        <v>Falta de recursos para funcionamiento e inversión</v>
      </c>
      <c r="F10" s="286"/>
      <c r="G10" s="284" t="s">
        <v>298</v>
      </c>
      <c r="H10" s="284"/>
      <c r="I10" s="284"/>
      <c r="J10" s="284"/>
    </row>
    <row r="11" spans="1:14" ht="43.5" customHeight="1">
      <c r="A11" s="278"/>
      <c r="B11" s="278"/>
      <c r="C11" s="278"/>
      <c r="D11" s="279"/>
      <c r="E11" s="285" t="str">
        <f>'PRIORIZACIÓN DE CAUSA'!B17</f>
        <v>Falta de ética profesional y amiguismo</v>
      </c>
      <c r="F11" s="286"/>
      <c r="G11" s="284" t="s">
        <v>308</v>
      </c>
      <c r="H11" s="284"/>
      <c r="I11" s="284"/>
      <c r="J11" s="284"/>
    </row>
    <row r="12" spans="1:14" ht="43.5" customHeight="1">
      <c r="A12" s="278"/>
      <c r="B12" s="278"/>
      <c r="C12" s="278"/>
      <c r="D12" s="279"/>
      <c r="E12" s="285" t="str">
        <f>'PRIORIZACIÓN DE CAUSA'!B18</f>
        <v>Desconocimiento del personal acerca de la gestión documentada de los procesos preestablecidos oficialmente</v>
      </c>
      <c r="F12" s="286"/>
      <c r="G12" s="287" t="s">
        <v>283</v>
      </c>
      <c r="H12" s="287"/>
      <c r="I12" s="287"/>
      <c r="J12" s="287"/>
    </row>
    <row r="13" spans="1:14" ht="43.5" customHeight="1">
      <c r="A13" s="278"/>
      <c r="B13" s="278"/>
      <c r="C13" s="278"/>
      <c r="D13" s="279"/>
      <c r="E13" s="297" t="str">
        <f>'PRIORIZACIÓN DE CAUSA'!B20</f>
        <v>Falta de planeación en cuanto a la ejecución física y presupuestal en las metas producto</v>
      </c>
      <c r="F13" s="298"/>
      <c r="G13" s="284" t="s">
        <v>299</v>
      </c>
      <c r="H13" s="284"/>
      <c r="I13" s="284"/>
      <c r="J13" s="284"/>
    </row>
    <row r="14" spans="1:14" ht="31.5" customHeight="1">
      <c r="A14" s="278"/>
      <c r="B14" s="278"/>
      <c r="C14" s="278"/>
      <c r="D14" s="279"/>
      <c r="E14" s="285" t="str">
        <f>'PRIORIZACIÓN DE CAUSA'!B23</f>
        <v>Falta de personal de planta para realizar seguimiento y control de las actividades</v>
      </c>
      <c r="F14" s="286"/>
      <c r="G14" s="299"/>
      <c r="H14" s="299"/>
      <c r="I14" s="299"/>
      <c r="J14" s="299"/>
    </row>
    <row r="15" spans="1:14" ht="31.5" customHeight="1">
      <c r="A15" s="278"/>
      <c r="B15" s="278"/>
      <c r="C15" s="278"/>
      <c r="D15" s="279"/>
      <c r="E15" s="285"/>
      <c r="F15" s="286"/>
      <c r="G15" s="299"/>
      <c r="H15" s="299"/>
      <c r="I15" s="299"/>
      <c r="J15" s="299"/>
    </row>
    <row r="16" spans="1:14" ht="36.75" customHeight="1">
      <c r="A16" s="278"/>
      <c r="B16" s="278"/>
      <c r="C16" s="278"/>
      <c r="D16" s="279"/>
      <c r="E16" s="285"/>
      <c r="F16" s="286"/>
      <c r="G16" s="293"/>
      <c r="H16" s="293"/>
      <c r="I16" s="293"/>
      <c r="J16" s="293"/>
    </row>
    <row r="17" spans="1:10" ht="71.25" customHeight="1">
      <c r="A17" s="278"/>
      <c r="B17" s="278"/>
      <c r="C17" s="278"/>
      <c r="D17" s="279"/>
      <c r="E17" s="285"/>
      <c r="F17" s="286"/>
      <c r="G17" s="293"/>
      <c r="H17" s="293"/>
      <c r="I17" s="293"/>
      <c r="J17" s="293"/>
    </row>
    <row r="18" spans="1:10" ht="51.75" customHeight="1">
      <c r="A18" s="309" t="s">
        <v>10</v>
      </c>
      <c r="B18" s="309" t="s">
        <v>64</v>
      </c>
      <c r="C18" s="289" t="s">
        <v>67</v>
      </c>
      <c r="D18" s="289"/>
      <c r="E18" s="310" t="s">
        <v>302</v>
      </c>
      <c r="F18" s="311"/>
      <c r="G18" s="312" t="s">
        <v>303</v>
      </c>
      <c r="H18" s="313"/>
      <c r="I18" s="313"/>
      <c r="J18" s="314"/>
    </row>
    <row r="19" spans="1:10" ht="81.900000000000006" customHeight="1">
      <c r="A19" s="309"/>
      <c r="B19" s="309"/>
      <c r="C19" s="274" t="s">
        <v>284</v>
      </c>
      <c r="D19" s="275"/>
      <c r="E19" s="276" t="s">
        <v>306</v>
      </c>
      <c r="F19" s="277"/>
      <c r="G19" s="294" t="s">
        <v>330</v>
      </c>
      <c r="H19" s="295"/>
      <c r="I19" s="295"/>
      <c r="J19" s="296"/>
    </row>
    <row r="20" spans="1:10" ht="68.25" customHeight="1">
      <c r="A20" s="309"/>
      <c r="B20" s="309"/>
      <c r="C20" s="274" t="s">
        <v>285</v>
      </c>
      <c r="D20" s="275"/>
      <c r="E20" s="276" t="s">
        <v>307</v>
      </c>
      <c r="F20" s="277"/>
      <c r="G20" s="294"/>
      <c r="H20" s="300"/>
      <c r="I20" s="300"/>
      <c r="J20" s="277"/>
    </row>
    <row r="21" spans="1:10" ht="54.75" customHeight="1">
      <c r="A21" s="309"/>
      <c r="B21" s="309"/>
      <c r="C21" s="274" t="s">
        <v>300</v>
      </c>
      <c r="D21" s="275"/>
      <c r="E21" s="276"/>
      <c r="F21" s="277"/>
      <c r="G21" s="276"/>
      <c r="H21" s="300"/>
      <c r="I21" s="300"/>
      <c r="J21" s="277"/>
    </row>
    <row r="22" spans="1:10" ht="61.5" customHeight="1">
      <c r="A22" s="309"/>
      <c r="B22" s="309"/>
      <c r="C22" s="274" t="s">
        <v>309</v>
      </c>
      <c r="D22" s="315"/>
      <c r="E22" s="276"/>
      <c r="F22" s="277"/>
      <c r="G22" s="276"/>
      <c r="H22" s="300"/>
      <c r="I22" s="300"/>
      <c r="J22" s="277"/>
    </row>
    <row r="23" spans="1:10" ht="61.5" customHeight="1">
      <c r="A23" s="309"/>
      <c r="B23" s="309"/>
      <c r="C23" s="276" t="s">
        <v>301</v>
      </c>
      <c r="D23" s="277"/>
      <c r="E23" s="276"/>
      <c r="F23" s="277"/>
      <c r="G23" s="293"/>
      <c r="H23" s="293"/>
      <c r="I23" s="293"/>
      <c r="J23" s="293"/>
    </row>
    <row r="24" spans="1:10" ht="87.75" customHeight="1">
      <c r="A24" s="309"/>
      <c r="B24" s="309"/>
      <c r="C24" s="316"/>
      <c r="D24" s="316"/>
      <c r="E24" s="276"/>
      <c r="F24" s="277"/>
      <c r="G24" s="293"/>
      <c r="H24" s="293"/>
      <c r="I24" s="293"/>
      <c r="J24" s="293"/>
    </row>
    <row r="25" spans="1:10" ht="58.5" customHeight="1">
      <c r="A25" s="309"/>
      <c r="B25" s="309" t="s">
        <v>63</v>
      </c>
      <c r="C25" s="289" t="s">
        <v>68</v>
      </c>
      <c r="D25" s="289"/>
      <c r="E25" s="310" t="s">
        <v>304</v>
      </c>
      <c r="F25" s="311"/>
      <c r="G25" s="312" t="s">
        <v>305</v>
      </c>
      <c r="H25" s="313"/>
      <c r="I25" s="313"/>
      <c r="J25" s="314"/>
    </row>
    <row r="26" spans="1:10" ht="68.099999999999994" customHeight="1">
      <c r="A26" s="309"/>
      <c r="B26" s="309"/>
      <c r="C26" s="297" t="str">
        <f>'PRIORIZACIÓN DE CAUSA'!B11</f>
        <v>Influencia de grupos politicos que afectan la toma de decisiones</v>
      </c>
      <c r="D26" s="298"/>
      <c r="E26" s="276" t="s">
        <v>331</v>
      </c>
      <c r="F26" s="277"/>
      <c r="G26" s="276" t="s">
        <v>333</v>
      </c>
      <c r="H26" s="300"/>
      <c r="I26" s="300"/>
      <c r="J26" s="277"/>
    </row>
    <row r="27" spans="1:10" ht="66.75" customHeight="1">
      <c r="A27" s="309"/>
      <c r="B27" s="309"/>
      <c r="C27" s="297" t="str">
        <f>'PRIORIZACIÓN DE CAUSA'!B10</f>
        <v xml:space="preserve">Cambio de gobierno </v>
      </c>
      <c r="D27" s="298"/>
      <c r="E27" s="276" t="s">
        <v>332</v>
      </c>
      <c r="F27" s="277"/>
      <c r="G27" s="276"/>
      <c r="H27" s="300"/>
      <c r="I27" s="300"/>
      <c r="J27" s="277"/>
    </row>
    <row r="28" spans="1:10" ht="33" customHeight="1">
      <c r="A28" s="309"/>
      <c r="B28" s="309"/>
      <c r="C28" s="274"/>
      <c r="D28" s="275"/>
      <c r="E28" s="293"/>
      <c r="F28" s="293"/>
      <c r="G28" s="293"/>
      <c r="H28" s="293"/>
      <c r="I28" s="293"/>
      <c r="J28" s="293"/>
    </row>
    <row r="29" spans="1:10">
      <c r="E29" s="301"/>
      <c r="F29" s="301"/>
      <c r="G29" s="301"/>
      <c r="H29" s="301"/>
      <c r="I29" s="301"/>
      <c r="J29" s="301"/>
    </row>
    <row r="30" spans="1:10">
      <c r="E30" s="301"/>
      <c r="F30" s="301"/>
      <c r="G30" s="301"/>
      <c r="H30" s="301"/>
      <c r="I30" s="301"/>
      <c r="J30" s="301"/>
    </row>
    <row r="31" spans="1:10">
      <c r="E31" s="301"/>
      <c r="F31" s="301"/>
      <c r="G31" s="301"/>
      <c r="H31" s="301"/>
      <c r="I31" s="301"/>
      <c r="J31" s="301"/>
    </row>
    <row r="32" spans="1:10">
      <c r="E32" s="301"/>
      <c r="F32" s="301"/>
      <c r="G32" s="301"/>
      <c r="H32" s="301"/>
      <c r="I32" s="301"/>
      <c r="J32" s="301"/>
    </row>
    <row r="33" spans="5:10">
      <c r="E33" s="301"/>
      <c r="F33" s="301"/>
      <c r="G33" s="301"/>
      <c r="H33" s="301"/>
      <c r="I33" s="301"/>
      <c r="J33" s="301"/>
    </row>
    <row r="34" spans="5:10">
      <c r="E34" s="301"/>
      <c r="F34" s="301"/>
      <c r="G34" s="301"/>
      <c r="H34" s="301"/>
      <c r="I34" s="301"/>
      <c r="J34" s="301"/>
    </row>
    <row r="35" spans="5:10">
      <c r="E35" s="301"/>
      <c r="F35" s="301"/>
      <c r="G35" s="301"/>
      <c r="H35" s="301"/>
      <c r="I35" s="301"/>
      <c r="J35" s="301"/>
    </row>
    <row r="36" spans="5:10">
      <c r="E36" s="301"/>
      <c r="F36" s="301"/>
      <c r="G36" s="301"/>
      <c r="H36" s="301"/>
      <c r="I36" s="301"/>
      <c r="J36" s="301"/>
    </row>
    <row r="37" spans="5:10">
      <c r="E37" s="301"/>
      <c r="F37" s="301"/>
      <c r="G37" s="301"/>
      <c r="H37" s="301"/>
      <c r="I37" s="301"/>
      <c r="J37" s="301"/>
    </row>
    <row r="38" spans="5:10">
      <c r="E38" s="301"/>
      <c r="F38" s="301"/>
      <c r="G38" s="301"/>
      <c r="H38" s="301"/>
      <c r="I38" s="301"/>
      <c r="J38" s="301"/>
    </row>
    <row r="39" spans="5:10">
      <c r="E39" s="301"/>
      <c r="F39" s="301"/>
      <c r="G39" s="301"/>
      <c r="H39" s="301"/>
      <c r="I39" s="301"/>
      <c r="J39" s="301"/>
    </row>
    <row r="40" spans="5:10">
      <c r="E40" s="301"/>
      <c r="F40" s="301"/>
      <c r="G40" s="301"/>
      <c r="H40" s="301"/>
      <c r="I40" s="301"/>
      <c r="J40" s="301"/>
    </row>
    <row r="41" spans="5:10">
      <c r="E41" s="301"/>
      <c r="F41" s="301"/>
      <c r="G41" s="301"/>
      <c r="H41" s="301"/>
      <c r="I41" s="301"/>
      <c r="J41" s="301"/>
    </row>
    <row r="42" spans="5:10">
      <c r="E42" s="301"/>
      <c r="F42" s="301"/>
      <c r="G42" s="301"/>
      <c r="H42" s="301"/>
      <c r="I42" s="301"/>
      <c r="J42" s="301"/>
    </row>
    <row r="43" spans="5:10">
      <c r="E43" s="301"/>
      <c r="F43" s="301"/>
      <c r="G43" s="301"/>
      <c r="H43" s="301"/>
      <c r="I43" s="301"/>
      <c r="J43" s="301"/>
    </row>
    <row r="44" spans="5:10">
      <c r="E44" s="301"/>
      <c r="F44" s="301"/>
      <c r="G44" s="301"/>
      <c r="H44" s="301"/>
      <c r="I44" s="301"/>
      <c r="J44" s="301"/>
    </row>
    <row r="45" spans="5:10">
      <c r="E45" s="301"/>
      <c r="F45" s="301"/>
      <c r="G45" s="301"/>
      <c r="H45" s="301"/>
      <c r="I45" s="301"/>
      <c r="J45" s="301"/>
    </row>
    <row r="46" spans="5:10">
      <c r="E46" s="301"/>
      <c r="F46" s="301"/>
      <c r="G46" s="301"/>
      <c r="H46" s="301"/>
      <c r="I46" s="301"/>
      <c r="J46" s="301"/>
    </row>
    <row r="47" spans="5:10">
      <c r="E47" s="301"/>
      <c r="F47" s="301"/>
      <c r="G47" s="301"/>
      <c r="H47" s="301"/>
      <c r="I47" s="301"/>
      <c r="J47" s="301"/>
    </row>
    <row r="48" spans="5:10">
      <c r="E48" s="301"/>
      <c r="F48" s="301"/>
      <c r="G48" s="301"/>
      <c r="H48" s="301"/>
      <c r="I48" s="301"/>
      <c r="J48" s="301"/>
    </row>
    <row r="49" spans="5:10">
      <c r="E49" s="301"/>
      <c r="F49" s="301"/>
      <c r="G49" s="301"/>
      <c r="H49" s="301"/>
      <c r="I49" s="301"/>
      <c r="J49" s="301"/>
    </row>
    <row r="50" spans="5:10">
      <c r="E50" s="301"/>
      <c r="F50" s="301"/>
      <c r="G50" s="301"/>
      <c r="H50" s="301"/>
      <c r="I50" s="301"/>
      <c r="J50" s="301"/>
    </row>
    <row r="51" spans="5:10">
      <c r="E51" s="301"/>
      <c r="F51" s="301"/>
      <c r="G51" s="301"/>
      <c r="H51" s="301"/>
      <c r="I51" s="301"/>
      <c r="J51" s="301"/>
    </row>
    <row r="52" spans="5:10">
      <c r="E52" s="301"/>
      <c r="F52" s="301"/>
      <c r="G52" s="301"/>
      <c r="H52" s="301"/>
      <c r="I52" s="301"/>
      <c r="J52" s="301"/>
    </row>
    <row r="53" spans="5:10">
      <c r="E53" s="301"/>
      <c r="F53" s="301"/>
      <c r="G53" s="301"/>
      <c r="H53" s="301"/>
      <c r="I53" s="301"/>
      <c r="J53" s="301"/>
    </row>
    <row r="54" spans="5:10">
      <c r="E54" s="301"/>
      <c r="F54" s="301"/>
      <c r="G54" s="301"/>
      <c r="H54" s="301"/>
      <c r="I54" s="301"/>
      <c r="J54" s="301"/>
    </row>
    <row r="55" spans="5:10">
      <c r="E55" s="301"/>
      <c r="F55" s="301"/>
      <c r="G55" s="301"/>
      <c r="H55" s="301"/>
      <c r="I55" s="301"/>
      <c r="J55" s="301"/>
    </row>
    <row r="56" spans="5:10">
      <c r="E56" s="301"/>
      <c r="F56" s="301"/>
      <c r="G56" s="301"/>
      <c r="H56" s="301"/>
      <c r="I56" s="301"/>
      <c r="J56" s="301"/>
    </row>
    <row r="57" spans="5:10">
      <c r="E57" s="301"/>
      <c r="F57" s="301"/>
      <c r="G57" s="301"/>
      <c r="H57" s="301"/>
      <c r="I57" s="301"/>
      <c r="J57" s="301"/>
    </row>
    <row r="58" spans="5:10">
      <c r="E58" s="301"/>
      <c r="F58" s="301"/>
      <c r="G58" s="301"/>
      <c r="H58" s="301"/>
      <c r="I58" s="301"/>
      <c r="J58" s="301"/>
    </row>
    <row r="59" spans="5:10">
      <c r="E59" s="301"/>
      <c r="F59" s="301"/>
      <c r="G59" s="301"/>
      <c r="H59" s="301"/>
      <c r="I59" s="301"/>
      <c r="J59" s="301"/>
    </row>
    <row r="60" spans="5:10">
      <c r="E60" s="301"/>
      <c r="F60" s="301"/>
      <c r="G60" s="301"/>
      <c r="H60" s="301"/>
      <c r="I60" s="301"/>
      <c r="J60" s="301"/>
    </row>
    <row r="61" spans="5:10">
      <c r="E61" s="301"/>
      <c r="F61" s="301"/>
      <c r="G61" s="301"/>
      <c r="H61" s="301"/>
      <c r="I61" s="301"/>
      <c r="J61" s="301"/>
    </row>
    <row r="62" spans="5:10">
      <c r="E62" s="301"/>
      <c r="F62" s="301"/>
      <c r="G62" s="301"/>
      <c r="H62" s="301"/>
      <c r="I62" s="301"/>
      <c r="J62" s="301"/>
    </row>
    <row r="63" spans="5:10">
      <c r="E63" s="301"/>
      <c r="F63" s="301"/>
      <c r="G63" s="301"/>
      <c r="H63" s="301"/>
      <c r="I63" s="301"/>
      <c r="J63" s="301"/>
    </row>
    <row r="64" spans="5:10">
      <c r="E64" s="301"/>
      <c r="F64" s="301"/>
      <c r="G64" s="301"/>
      <c r="H64" s="301"/>
      <c r="I64" s="301"/>
      <c r="J64" s="301"/>
    </row>
    <row r="65" spans="5:10">
      <c r="E65" s="301"/>
      <c r="F65" s="301"/>
      <c r="G65" s="301"/>
      <c r="H65" s="301"/>
      <c r="I65" s="301"/>
      <c r="J65" s="301"/>
    </row>
    <row r="66" spans="5:10">
      <c r="E66" s="301"/>
      <c r="F66" s="301"/>
      <c r="G66" s="301"/>
      <c r="H66" s="301"/>
      <c r="I66" s="301"/>
      <c r="J66" s="301"/>
    </row>
    <row r="67" spans="5:10">
      <c r="E67" s="301"/>
      <c r="F67" s="301"/>
      <c r="G67" s="301"/>
      <c r="H67" s="301"/>
      <c r="I67" s="301"/>
      <c r="J67" s="301"/>
    </row>
    <row r="68" spans="5:10">
      <c r="E68" s="301"/>
      <c r="F68" s="301"/>
      <c r="G68" s="301"/>
      <c r="H68" s="301"/>
      <c r="I68" s="301"/>
      <c r="J68" s="301"/>
    </row>
    <row r="69" spans="5:10">
      <c r="E69" s="301"/>
      <c r="F69" s="301"/>
      <c r="G69" s="301"/>
      <c r="H69" s="301"/>
      <c r="I69" s="301"/>
      <c r="J69" s="301"/>
    </row>
    <row r="70" spans="5:10">
      <c r="E70" s="301"/>
      <c r="F70" s="301"/>
      <c r="G70" s="301"/>
      <c r="H70" s="301"/>
      <c r="I70" s="301"/>
      <c r="J70" s="301"/>
    </row>
    <row r="71" spans="5:10">
      <c r="E71" s="301"/>
      <c r="F71" s="301"/>
      <c r="G71" s="301"/>
      <c r="H71" s="301"/>
      <c r="I71" s="301"/>
      <c r="J71" s="301"/>
    </row>
    <row r="72" spans="5:10">
      <c r="E72" s="301"/>
      <c r="F72" s="301"/>
      <c r="G72" s="301"/>
      <c r="H72" s="301"/>
      <c r="I72" s="301"/>
      <c r="J72" s="301"/>
    </row>
    <row r="73" spans="5:10">
      <c r="E73" s="301"/>
      <c r="F73" s="301"/>
      <c r="G73" s="301"/>
      <c r="H73" s="301"/>
      <c r="I73" s="301"/>
      <c r="J73" s="301"/>
    </row>
    <row r="74" spans="5:10">
      <c r="E74" s="301"/>
      <c r="F74" s="301"/>
      <c r="G74" s="301"/>
      <c r="H74" s="301"/>
      <c r="I74" s="301"/>
      <c r="J74" s="301"/>
    </row>
    <row r="75" spans="5:10">
      <c r="E75" s="301"/>
      <c r="F75" s="301"/>
      <c r="G75" s="301"/>
      <c r="H75" s="301"/>
      <c r="I75" s="301"/>
      <c r="J75" s="301"/>
    </row>
    <row r="76" spans="5:10">
      <c r="E76" s="301"/>
      <c r="F76" s="301"/>
      <c r="G76" s="301"/>
      <c r="H76" s="301"/>
      <c r="I76" s="301"/>
      <c r="J76" s="301"/>
    </row>
    <row r="77" spans="5:10">
      <c r="E77" s="301"/>
      <c r="F77" s="301"/>
      <c r="G77" s="301"/>
      <c r="H77" s="301"/>
      <c r="I77" s="301"/>
      <c r="J77" s="301"/>
    </row>
    <row r="78" spans="5:10">
      <c r="E78" s="301"/>
      <c r="F78" s="301"/>
      <c r="G78" s="301"/>
      <c r="H78" s="301"/>
      <c r="I78" s="301"/>
      <c r="J78" s="301"/>
    </row>
    <row r="79" spans="5:10">
      <c r="E79" s="301"/>
      <c r="F79" s="301"/>
      <c r="G79" s="301"/>
      <c r="H79" s="301"/>
      <c r="I79" s="301"/>
      <c r="J79" s="301"/>
    </row>
    <row r="80" spans="5:10">
      <c r="E80" s="301"/>
      <c r="F80" s="301"/>
      <c r="G80" s="301"/>
      <c r="H80" s="301"/>
      <c r="I80" s="301"/>
      <c r="J80" s="301"/>
    </row>
    <row r="81" spans="5:10">
      <c r="E81" s="301"/>
      <c r="F81" s="301"/>
      <c r="G81" s="301"/>
      <c r="H81" s="301"/>
      <c r="I81" s="301"/>
      <c r="J81" s="301"/>
    </row>
    <row r="82" spans="5:10">
      <c r="E82" s="301"/>
      <c r="F82" s="301"/>
      <c r="G82" s="301"/>
      <c r="H82" s="301"/>
      <c r="I82" s="301"/>
      <c r="J82" s="301"/>
    </row>
    <row r="83" spans="5:10">
      <c r="E83" s="301"/>
      <c r="F83" s="301"/>
      <c r="G83" s="301"/>
      <c r="H83" s="301"/>
      <c r="I83" s="301"/>
      <c r="J83" s="301"/>
    </row>
    <row r="84" spans="5:10">
      <c r="E84" s="301"/>
      <c r="F84" s="301"/>
      <c r="G84" s="301"/>
      <c r="H84" s="301"/>
      <c r="I84" s="301"/>
      <c r="J84" s="301"/>
    </row>
    <row r="85" spans="5:10">
      <c r="E85" s="301"/>
      <c r="F85" s="301"/>
      <c r="G85" s="301"/>
      <c r="H85" s="301"/>
      <c r="I85" s="301"/>
      <c r="J85" s="301"/>
    </row>
    <row r="86" spans="5:10">
      <c r="E86" s="301"/>
      <c r="F86" s="301"/>
      <c r="G86" s="301"/>
      <c r="H86" s="301"/>
      <c r="I86" s="301"/>
      <c r="J86" s="301"/>
    </row>
    <row r="87" spans="5:10">
      <c r="E87" s="301"/>
      <c r="F87" s="301"/>
      <c r="G87" s="301"/>
      <c r="H87" s="301"/>
      <c r="I87" s="301"/>
      <c r="J87" s="301"/>
    </row>
    <row r="88" spans="5:10">
      <c r="E88" s="301"/>
      <c r="F88" s="301"/>
      <c r="G88" s="301"/>
      <c r="H88" s="301"/>
      <c r="I88" s="301"/>
      <c r="J88" s="301"/>
    </row>
    <row r="89" spans="5:10">
      <c r="E89" s="301"/>
      <c r="F89" s="301"/>
      <c r="G89" s="301"/>
      <c r="H89" s="301"/>
      <c r="I89" s="301"/>
      <c r="J89" s="301"/>
    </row>
    <row r="90" spans="5:10">
      <c r="E90" s="301"/>
      <c r="F90" s="301"/>
      <c r="G90" s="301"/>
      <c r="H90" s="301"/>
      <c r="I90" s="301"/>
      <c r="J90" s="301"/>
    </row>
    <row r="91" spans="5:10">
      <c r="E91" s="301"/>
      <c r="F91" s="301"/>
      <c r="G91" s="301"/>
      <c r="H91" s="301"/>
      <c r="I91" s="301"/>
      <c r="J91" s="301"/>
    </row>
    <row r="92" spans="5:10">
      <c r="E92" s="301"/>
      <c r="F92" s="301"/>
      <c r="G92" s="301"/>
      <c r="H92" s="301"/>
      <c r="I92" s="301"/>
      <c r="J92" s="301"/>
    </row>
    <row r="93" spans="5:10">
      <c r="E93" s="301"/>
      <c r="F93" s="301"/>
      <c r="G93" s="301"/>
      <c r="H93" s="301"/>
      <c r="I93" s="301"/>
      <c r="J93" s="301"/>
    </row>
    <row r="94" spans="5:10">
      <c r="E94" s="301"/>
      <c r="F94" s="301"/>
      <c r="G94" s="301"/>
      <c r="H94" s="301"/>
      <c r="I94" s="301"/>
      <c r="J94" s="301"/>
    </row>
    <row r="95" spans="5:10">
      <c r="E95" s="301"/>
      <c r="F95" s="301"/>
      <c r="G95" s="301"/>
      <c r="H95" s="301"/>
      <c r="I95" s="301"/>
      <c r="J95" s="301"/>
    </row>
    <row r="96" spans="5:10">
      <c r="E96" s="301"/>
      <c r="F96" s="301"/>
      <c r="G96" s="301"/>
      <c r="H96" s="301"/>
      <c r="I96" s="301"/>
      <c r="J96" s="301"/>
    </row>
    <row r="97" spans="5:10">
      <c r="E97" s="301"/>
      <c r="F97" s="301"/>
      <c r="G97" s="301"/>
      <c r="H97" s="301"/>
      <c r="I97" s="301"/>
      <c r="J97" s="301"/>
    </row>
    <row r="98" spans="5:10">
      <c r="E98" s="301"/>
      <c r="F98" s="301"/>
      <c r="G98" s="301"/>
      <c r="H98" s="301"/>
      <c r="I98" s="301"/>
      <c r="J98" s="301"/>
    </row>
    <row r="99" spans="5:10">
      <c r="E99" s="301"/>
      <c r="F99" s="301"/>
      <c r="G99" s="301"/>
      <c r="H99" s="301"/>
      <c r="I99" s="301"/>
      <c r="J99" s="301"/>
    </row>
    <row r="100" spans="5:10">
      <c r="E100" s="301"/>
      <c r="F100" s="301"/>
      <c r="G100" s="301"/>
      <c r="H100" s="301"/>
      <c r="I100" s="301"/>
      <c r="J100" s="301"/>
    </row>
    <row r="101" spans="5:10">
      <c r="E101" s="301"/>
      <c r="F101" s="301"/>
      <c r="G101" s="301"/>
      <c r="H101" s="301"/>
      <c r="I101" s="301"/>
      <c r="J101" s="301"/>
    </row>
    <row r="102" spans="5:10">
      <c r="E102" s="301"/>
      <c r="F102" s="301"/>
      <c r="G102" s="301"/>
      <c r="H102" s="301"/>
      <c r="I102" s="301"/>
      <c r="J102" s="301"/>
    </row>
    <row r="103" spans="5:10">
      <c r="E103" s="301"/>
      <c r="F103" s="301"/>
      <c r="G103" s="301"/>
      <c r="H103" s="301"/>
      <c r="I103" s="301"/>
      <c r="J103" s="301"/>
    </row>
    <row r="104" spans="5:10">
      <c r="E104" s="301"/>
      <c r="F104" s="301"/>
      <c r="G104" s="301"/>
      <c r="H104" s="301"/>
      <c r="I104" s="301"/>
      <c r="J104" s="301"/>
    </row>
    <row r="105" spans="5:10">
      <c r="E105" s="301"/>
      <c r="F105" s="301"/>
      <c r="G105" s="301"/>
      <c r="H105" s="301"/>
      <c r="I105" s="301"/>
      <c r="J105" s="301"/>
    </row>
    <row r="106" spans="5:10">
      <c r="E106" s="301"/>
      <c r="F106" s="301"/>
      <c r="G106" s="301"/>
      <c r="H106" s="301"/>
      <c r="I106" s="301"/>
      <c r="J106" s="301"/>
    </row>
  </sheetData>
  <mergeCells count="225">
    <mergeCell ref="G27:J27"/>
    <mergeCell ref="E23:F23"/>
    <mergeCell ref="G23:J23"/>
    <mergeCell ref="E24:F24"/>
    <mergeCell ref="G24:J24"/>
    <mergeCell ref="G96:J96"/>
    <mergeCell ref="E97:F97"/>
    <mergeCell ref="G97:J97"/>
    <mergeCell ref="E98:F98"/>
    <mergeCell ref="G98:J98"/>
    <mergeCell ref="G94:J94"/>
    <mergeCell ref="E95:F95"/>
    <mergeCell ref="G95:J95"/>
    <mergeCell ref="E90:F90"/>
    <mergeCell ref="G90:J90"/>
    <mergeCell ref="E91:F91"/>
    <mergeCell ref="G91:J91"/>
    <mergeCell ref="E92:F92"/>
    <mergeCell ref="G92:J92"/>
    <mergeCell ref="G89:J89"/>
    <mergeCell ref="E84:F84"/>
    <mergeCell ref="G84:J84"/>
    <mergeCell ref="E85:F85"/>
    <mergeCell ref="G85:J85"/>
    <mergeCell ref="C6:J6"/>
    <mergeCell ref="A6:B6"/>
    <mergeCell ref="A18:A28"/>
    <mergeCell ref="E25:F25"/>
    <mergeCell ref="G25:J25"/>
    <mergeCell ref="B25:B28"/>
    <mergeCell ref="C25:D25"/>
    <mergeCell ref="C18:D18"/>
    <mergeCell ref="B18:B24"/>
    <mergeCell ref="C19:D19"/>
    <mergeCell ref="C20:D20"/>
    <mergeCell ref="C28:D28"/>
    <mergeCell ref="C26:D26"/>
    <mergeCell ref="C27:D27"/>
    <mergeCell ref="C22:D22"/>
    <mergeCell ref="C24:D24"/>
    <mergeCell ref="E26:F26"/>
    <mergeCell ref="G26:J26"/>
    <mergeCell ref="E27:F27"/>
    <mergeCell ref="G21:J21"/>
    <mergeCell ref="E22:F22"/>
    <mergeCell ref="G22:J22"/>
    <mergeCell ref="E18:F18"/>
    <mergeCell ref="G18:J18"/>
    <mergeCell ref="E106:F106"/>
    <mergeCell ref="G106:J106"/>
    <mergeCell ref="E7:J7"/>
    <mergeCell ref="C1:C4"/>
    <mergeCell ref="D1:G2"/>
    <mergeCell ref="D3:G4"/>
    <mergeCell ref="E102:F102"/>
    <mergeCell ref="G102:J102"/>
    <mergeCell ref="E103:F103"/>
    <mergeCell ref="G103:J103"/>
    <mergeCell ref="E104:F104"/>
    <mergeCell ref="G104:J104"/>
    <mergeCell ref="E99:F99"/>
    <mergeCell ref="G99:J99"/>
    <mergeCell ref="E100:F100"/>
    <mergeCell ref="G100:J100"/>
    <mergeCell ref="E101:F101"/>
    <mergeCell ref="G101:J101"/>
    <mergeCell ref="E96:F96"/>
    <mergeCell ref="E105:F105"/>
    <mergeCell ref="G105:J105"/>
    <mergeCell ref="E93:F93"/>
    <mergeCell ref="G93:J93"/>
    <mergeCell ref="E94:F94"/>
    <mergeCell ref="E88:F88"/>
    <mergeCell ref="G88:J88"/>
    <mergeCell ref="E89:F89"/>
    <mergeCell ref="E78:F78"/>
    <mergeCell ref="G78:J78"/>
    <mergeCell ref="E79:F79"/>
    <mergeCell ref="G79:J79"/>
    <mergeCell ref="E80:F80"/>
    <mergeCell ref="G80:J80"/>
    <mergeCell ref="E86:F86"/>
    <mergeCell ref="G86:J86"/>
    <mergeCell ref="E81:F81"/>
    <mergeCell ref="G81:J81"/>
    <mergeCell ref="E82:F82"/>
    <mergeCell ref="G82:J82"/>
    <mergeCell ref="E83:F83"/>
    <mergeCell ref="G83:J83"/>
    <mergeCell ref="E87:F87"/>
    <mergeCell ref="G87:J87"/>
    <mergeCell ref="E75:F75"/>
    <mergeCell ref="G75:J75"/>
    <mergeCell ref="E76:F76"/>
    <mergeCell ref="G76:J76"/>
    <mergeCell ref="E77:F77"/>
    <mergeCell ref="G77:J77"/>
    <mergeCell ref="E72:F72"/>
    <mergeCell ref="G72:J72"/>
    <mergeCell ref="E73:F73"/>
    <mergeCell ref="G73:J73"/>
    <mergeCell ref="E74:F74"/>
    <mergeCell ref="G74:J74"/>
    <mergeCell ref="E69:F69"/>
    <mergeCell ref="G69:J69"/>
    <mergeCell ref="E70:F70"/>
    <mergeCell ref="G70:J70"/>
    <mergeCell ref="E71:F71"/>
    <mergeCell ref="G71:J71"/>
    <mergeCell ref="E66:F66"/>
    <mergeCell ref="G66:J66"/>
    <mergeCell ref="E67:F67"/>
    <mergeCell ref="G67:J67"/>
    <mergeCell ref="E68:F68"/>
    <mergeCell ref="G68:J68"/>
    <mergeCell ref="E63:F63"/>
    <mergeCell ref="G63:J63"/>
    <mergeCell ref="E64:F64"/>
    <mergeCell ref="G64:J64"/>
    <mergeCell ref="E65:F65"/>
    <mergeCell ref="G65:J65"/>
    <mergeCell ref="E60:F60"/>
    <mergeCell ref="G60:J60"/>
    <mergeCell ref="E61:F61"/>
    <mergeCell ref="G61:J61"/>
    <mergeCell ref="E62:F62"/>
    <mergeCell ref="G62:J62"/>
    <mergeCell ref="E57:F57"/>
    <mergeCell ref="G57:J57"/>
    <mergeCell ref="E58:F58"/>
    <mergeCell ref="G58:J58"/>
    <mergeCell ref="E59:F59"/>
    <mergeCell ref="G59:J59"/>
    <mergeCell ref="E54:F54"/>
    <mergeCell ref="G54:J54"/>
    <mergeCell ref="E55:F55"/>
    <mergeCell ref="G55:J55"/>
    <mergeCell ref="E56:F56"/>
    <mergeCell ref="G56:J56"/>
    <mergeCell ref="E51:F51"/>
    <mergeCell ref="G51:J51"/>
    <mergeCell ref="E52:F52"/>
    <mergeCell ref="G52:J52"/>
    <mergeCell ref="E53:F53"/>
    <mergeCell ref="G53:J53"/>
    <mergeCell ref="E48:F48"/>
    <mergeCell ref="G48:J48"/>
    <mergeCell ref="E49:F49"/>
    <mergeCell ref="G49:J49"/>
    <mergeCell ref="E50:F50"/>
    <mergeCell ref="G50:J50"/>
    <mergeCell ref="E45:F45"/>
    <mergeCell ref="G45:J45"/>
    <mergeCell ref="E46:F46"/>
    <mergeCell ref="G46:J46"/>
    <mergeCell ref="E47:F47"/>
    <mergeCell ref="G47:J47"/>
    <mergeCell ref="E42:F42"/>
    <mergeCell ref="G42:J42"/>
    <mergeCell ref="E43:F43"/>
    <mergeCell ref="G43:J43"/>
    <mergeCell ref="E44:F44"/>
    <mergeCell ref="G44:J44"/>
    <mergeCell ref="E39:F39"/>
    <mergeCell ref="G39:J39"/>
    <mergeCell ref="E40:F40"/>
    <mergeCell ref="G40:J40"/>
    <mergeCell ref="E41:F41"/>
    <mergeCell ref="G41:J41"/>
    <mergeCell ref="E36:F36"/>
    <mergeCell ref="G36:J36"/>
    <mergeCell ref="E37:F37"/>
    <mergeCell ref="G37:J37"/>
    <mergeCell ref="E38:F38"/>
    <mergeCell ref="G38:J38"/>
    <mergeCell ref="E33:F33"/>
    <mergeCell ref="G33:J33"/>
    <mergeCell ref="E34:F34"/>
    <mergeCell ref="G34:J34"/>
    <mergeCell ref="E35:F35"/>
    <mergeCell ref="G35:J35"/>
    <mergeCell ref="E29:F29"/>
    <mergeCell ref="G29:J29"/>
    <mergeCell ref="E28:F28"/>
    <mergeCell ref="G28:J28"/>
    <mergeCell ref="E30:F30"/>
    <mergeCell ref="G30:J30"/>
    <mergeCell ref="E31:F31"/>
    <mergeCell ref="G31:J31"/>
    <mergeCell ref="E32:F32"/>
    <mergeCell ref="G32:J32"/>
    <mergeCell ref="E19:F19"/>
    <mergeCell ref="G19:J19"/>
    <mergeCell ref="E13:F13"/>
    <mergeCell ref="G13:J13"/>
    <mergeCell ref="E14:F14"/>
    <mergeCell ref="G14:J14"/>
    <mergeCell ref="E15:F15"/>
    <mergeCell ref="G15:J15"/>
    <mergeCell ref="E20:F20"/>
    <mergeCell ref="G20:J20"/>
    <mergeCell ref="C21:D21"/>
    <mergeCell ref="C23:D23"/>
    <mergeCell ref="A7:D17"/>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6:F16"/>
    <mergeCell ref="G16:J16"/>
    <mergeCell ref="E17:F17"/>
    <mergeCell ref="G17:J17"/>
    <mergeCell ref="E21:F2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7"/>
  <sheetViews>
    <sheetView topLeftCell="A9" zoomScale="80" zoomScaleNormal="80" workbookViewId="0">
      <pane ySplit="1" topLeftCell="A10" activePane="bottomLeft" state="frozen"/>
      <selection activeCell="A9" sqref="A9"/>
      <selection pane="bottomLeft" activeCell="B14" sqref="B14:B15"/>
    </sheetView>
  </sheetViews>
  <sheetFormatPr baseColWidth="10" defaultColWidth="11.44140625" defaultRowHeight="14.4"/>
  <cols>
    <col min="1" max="1" width="31" style="162" customWidth="1"/>
    <col min="2" max="2" width="39.44140625" style="162" customWidth="1"/>
    <col min="3" max="3" width="29" style="162" customWidth="1"/>
    <col min="4" max="4" width="38" style="162" customWidth="1"/>
    <col min="5" max="5" width="32.88671875" style="162" customWidth="1"/>
    <col min="6" max="9" width="10.44140625" style="162" customWidth="1"/>
    <col min="10" max="10" width="16.6640625" style="162" customWidth="1"/>
    <col min="11" max="16384" width="11.44140625" style="162"/>
  </cols>
  <sheetData>
    <row r="1" spans="1:10" ht="28.5" customHeight="1">
      <c r="A1" s="220"/>
      <c r="B1" s="322" t="s">
        <v>0</v>
      </c>
      <c r="C1" s="322"/>
      <c r="D1" s="322"/>
      <c r="E1" s="322"/>
      <c r="F1" s="321" t="s">
        <v>1</v>
      </c>
      <c r="G1" s="321"/>
      <c r="H1" s="321"/>
      <c r="I1" s="321"/>
      <c r="J1" s="317"/>
    </row>
    <row r="2" spans="1:10">
      <c r="A2" s="221"/>
      <c r="B2" s="323" t="s">
        <v>69</v>
      </c>
      <c r="C2" s="323"/>
      <c r="D2" s="323"/>
      <c r="E2" s="323"/>
      <c r="F2" s="284" t="s">
        <v>30</v>
      </c>
      <c r="G2" s="284"/>
      <c r="H2" s="284"/>
      <c r="I2" s="284"/>
      <c r="J2" s="318"/>
    </row>
    <row r="3" spans="1:10" ht="15" customHeight="1">
      <c r="A3" s="221"/>
      <c r="B3" s="323"/>
      <c r="C3" s="323"/>
      <c r="D3" s="323"/>
      <c r="E3" s="323"/>
      <c r="F3" s="284" t="s">
        <v>3</v>
      </c>
      <c r="G3" s="284"/>
      <c r="H3" s="284"/>
      <c r="I3" s="284"/>
      <c r="J3" s="318"/>
    </row>
    <row r="4" spans="1:10" ht="15" thickBot="1">
      <c r="A4" s="222"/>
      <c r="B4" s="323"/>
      <c r="C4" s="323"/>
      <c r="D4" s="323"/>
      <c r="E4" s="323"/>
      <c r="F4" s="284" t="s">
        <v>4</v>
      </c>
      <c r="G4" s="284"/>
      <c r="H4" s="284"/>
      <c r="I4" s="284"/>
      <c r="J4" s="319"/>
    </row>
    <row r="5" spans="1:10" ht="15" thickBot="1">
      <c r="A5" s="163"/>
      <c r="J5" s="164"/>
    </row>
    <row r="6" spans="1:10" s="165" customFormat="1" ht="15.6">
      <c r="A6" s="256" t="s">
        <v>32</v>
      </c>
      <c r="B6" s="257"/>
      <c r="C6" s="257"/>
      <c r="D6" s="257"/>
      <c r="E6" s="320"/>
      <c r="F6" s="320"/>
      <c r="G6" s="320"/>
      <c r="H6" s="320"/>
      <c r="I6" s="320"/>
      <c r="J6" s="258"/>
    </row>
    <row r="7" spans="1:10" s="165" customFormat="1" ht="25.5" customHeight="1">
      <c r="A7" s="140" t="s">
        <v>6</v>
      </c>
      <c r="B7" s="342" t="s">
        <v>7</v>
      </c>
      <c r="C7" s="343"/>
      <c r="D7" s="343"/>
      <c r="E7" s="343"/>
      <c r="F7" s="343"/>
      <c r="G7" s="343"/>
      <c r="H7" s="343"/>
      <c r="I7" s="343"/>
      <c r="J7" s="344"/>
    </row>
    <row r="8" spans="1:10" s="165" customFormat="1" ht="69" customHeight="1">
      <c r="A8" s="141" t="s">
        <v>8</v>
      </c>
      <c r="B8" s="345" t="s">
        <v>9</v>
      </c>
      <c r="C8" s="346"/>
      <c r="D8" s="346"/>
      <c r="E8" s="346"/>
      <c r="F8" s="346"/>
      <c r="G8" s="346"/>
      <c r="H8" s="346"/>
      <c r="I8" s="346"/>
      <c r="J8" s="347"/>
    </row>
    <row r="9" spans="1:10" ht="36.75" customHeight="1">
      <c r="A9" s="27" t="s">
        <v>35</v>
      </c>
      <c r="B9" s="49" t="s">
        <v>36</v>
      </c>
      <c r="C9" s="27" t="s">
        <v>37</v>
      </c>
      <c r="D9" s="28" t="s">
        <v>38</v>
      </c>
      <c r="E9" s="65" t="s">
        <v>70</v>
      </c>
      <c r="F9" s="68" t="s">
        <v>71</v>
      </c>
      <c r="G9" s="68" t="s">
        <v>72</v>
      </c>
      <c r="H9" s="68" t="s">
        <v>73</v>
      </c>
      <c r="I9" s="68" t="s">
        <v>74</v>
      </c>
      <c r="J9" s="71" t="s">
        <v>75</v>
      </c>
    </row>
    <row r="10" spans="1:10" ht="14.25" hidden="1" customHeight="1">
      <c r="A10" s="332" t="s">
        <v>314</v>
      </c>
      <c r="B10" s="160"/>
      <c r="C10" s="326" t="s">
        <v>339</v>
      </c>
      <c r="D10" s="160"/>
      <c r="E10" s="177"/>
      <c r="F10" s="333" t="s">
        <v>144</v>
      </c>
      <c r="G10" s="333" t="s">
        <v>145</v>
      </c>
      <c r="H10" s="333" t="s">
        <v>144</v>
      </c>
      <c r="I10" s="333" t="s">
        <v>144</v>
      </c>
      <c r="J10" s="348" t="str">
        <f>IF(F10="NA","GESTION",IF(G10="NA","GESTION",IF(H10="NA","GESTION",IF(I10="NA","GESTION",IF(F10&lt;&gt;"X"," ",IF(G10&lt;&gt;"X"," ",IF(H10&lt;&gt;"X"," ",IF(I10&lt;&gt;"X"," ","CORRUPCION"))))))))</f>
        <v>GESTION</v>
      </c>
    </row>
    <row r="11" spans="1:10" ht="107.25" customHeight="1">
      <c r="A11" s="332"/>
      <c r="B11" s="160" t="str">
        <f>'PRIORIZACIÓN DE CAUSA'!B16</f>
        <v>Falta de recursos para funcionamiento e inversión</v>
      </c>
      <c r="C11" s="338"/>
      <c r="D11" s="160" t="s">
        <v>256</v>
      </c>
      <c r="E11" s="337" t="s">
        <v>310</v>
      </c>
      <c r="F11" s="333"/>
      <c r="G11" s="333"/>
      <c r="H11" s="333"/>
      <c r="I11" s="333"/>
      <c r="J11" s="348"/>
    </row>
    <row r="12" spans="1:10" ht="86.25" customHeight="1">
      <c r="A12" s="332"/>
      <c r="B12" s="160" t="str">
        <f>'PRIORIZACIÓN DE CAUSA'!B20</f>
        <v>Falta de planeación en cuanto a la ejecución física y presupuestal en las metas producto</v>
      </c>
      <c r="C12" s="327"/>
      <c r="D12" s="160" t="s">
        <v>317</v>
      </c>
      <c r="E12" s="331"/>
      <c r="F12" s="333"/>
      <c r="G12" s="333"/>
      <c r="H12" s="333"/>
      <c r="I12" s="333"/>
      <c r="J12" s="348"/>
    </row>
    <row r="13" spans="1:10" ht="86.25" customHeight="1">
      <c r="A13" s="324" t="s">
        <v>312</v>
      </c>
      <c r="B13" s="182" t="str">
        <f>+'PRIORIZACIÓN DE CAUSA'!B11</f>
        <v>Influencia de grupos politicos que afectan la toma de decisiones</v>
      </c>
      <c r="C13" s="326" t="s">
        <v>338</v>
      </c>
      <c r="D13" s="181" t="s">
        <v>313</v>
      </c>
      <c r="E13" s="330" t="s">
        <v>320</v>
      </c>
      <c r="F13" s="328" t="s">
        <v>144</v>
      </c>
      <c r="G13" s="328" t="s">
        <v>144</v>
      </c>
      <c r="H13" s="328" t="s">
        <v>144</v>
      </c>
      <c r="I13" s="328" t="s">
        <v>144</v>
      </c>
      <c r="J13" s="340" t="str">
        <f>IF(F13="NA","GESTION",IF(G13="NA","GESTION",IF(H13="NA","GESTION",IF(I13="NA","GESTION",IF(F13&lt;&gt;"X"," ",IF(G13&lt;&gt;"X"," ",IF(H13&lt;&gt;"X"," ",IF(I13&lt;&gt;"X"," ","CORRUPCION"))))))))</f>
        <v>CORRUPCION</v>
      </c>
    </row>
    <row r="14" spans="1:10" ht="84.9" customHeight="1">
      <c r="A14" s="336"/>
      <c r="B14" s="334" t="str">
        <f>'PRIORIZACIÓN DE CAUSA'!B17</f>
        <v>Falta de ética profesional y amiguismo</v>
      </c>
      <c r="C14" s="338"/>
      <c r="D14" s="330" t="s">
        <v>313</v>
      </c>
      <c r="E14" s="337"/>
      <c r="F14" s="339"/>
      <c r="G14" s="339"/>
      <c r="H14" s="339"/>
      <c r="I14" s="339"/>
      <c r="J14" s="341"/>
    </row>
    <row r="15" spans="1:10">
      <c r="A15" s="336"/>
      <c r="B15" s="335"/>
      <c r="C15" s="338"/>
      <c r="D15" s="331"/>
      <c r="E15" s="337"/>
      <c r="F15" s="339"/>
      <c r="G15" s="339"/>
      <c r="H15" s="339"/>
      <c r="I15" s="339"/>
      <c r="J15" s="341"/>
    </row>
    <row r="16" spans="1:10" ht="73.5" customHeight="1">
      <c r="A16" s="324" t="s">
        <v>337</v>
      </c>
      <c r="B16" s="330" t="str">
        <f>'PRIORIZACIÓN DE CAUSA'!B23</f>
        <v>Falta de personal de planta para realizar seguimiento y control de las actividades</v>
      </c>
      <c r="C16" s="326" t="s">
        <v>340</v>
      </c>
      <c r="D16" s="330" t="s">
        <v>256</v>
      </c>
      <c r="E16" s="330" t="s">
        <v>334</v>
      </c>
      <c r="F16" s="328" t="s">
        <v>144</v>
      </c>
      <c r="G16" s="328" t="s">
        <v>145</v>
      </c>
      <c r="H16" s="328" t="s">
        <v>144</v>
      </c>
      <c r="I16" s="328" t="s">
        <v>144</v>
      </c>
      <c r="J16" s="340" t="str">
        <f>IF(F16="NA","GESTION",IF(G16="NA","GESTION",IF(H16="NA","GESTION",IF(I16="NA","GESTION",IF(F16&lt;&gt;"X"," ",IF(G16&lt;&gt;"X"," ",IF(H16&lt;&gt;"X"," ",IF(I16&lt;&gt;"X"," ","CORRUPCION"))))))))</f>
        <v>GESTION</v>
      </c>
    </row>
    <row r="17" spans="1:10" ht="73.5" customHeight="1">
      <c r="A17" s="325"/>
      <c r="B17" s="331"/>
      <c r="C17" s="327"/>
      <c r="D17" s="331"/>
      <c r="E17" s="331"/>
      <c r="F17" s="329"/>
      <c r="G17" s="329"/>
      <c r="H17" s="329"/>
      <c r="I17" s="329"/>
      <c r="J17" s="349"/>
    </row>
  </sheetData>
  <mergeCells count="39">
    <mergeCell ref="J16:J17"/>
    <mergeCell ref="I16:I17"/>
    <mergeCell ref="H16:H17"/>
    <mergeCell ref="G16:G17"/>
    <mergeCell ref="D16:D17"/>
    <mergeCell ref="B7:J7"/>
    <mergeCell ref="B8:J8"/>
    <mergeCell ref="H10:H12"/>
    <mergeCell ref="I10:I12"/>
    <mergeCell ref="J10:J12"/>
    <mergeCell ref="C10:C12"/>
    <mergeCell ref="H13:H15"/>
    <mergeCell ref="I13:I15"/>
    <mergeCell ref="J13:J15"/>
    <mergeCell ref="G10:G12"/>
    <mergeCell ref="G13:G15"/>
    <mergeCell ref="A16:A17"/>
    <mergeCell ref="C16:C17"/>
    <mergeCell ref="F16:F17"/>
    <mergeCell ref="E16:E17"/>
    <mergeCell ref="A10:A12"/>
    <mergeCell ref="F10:F12"/>
    <mergeCell ref="B14:B15"/>
    <mergeCell ref="A13:A15"/>
    <mergeCell ref="E11:E12"/>
    <mergeCell ref="C13:C15"/>
    <mergeCell ref="E13:E15"/>
    <mergeCell ref="F13:F15"/>
    <mergeCell ref="B16:B17"/>
    <mergeCell ref="D14:D15"/>
    <mergeCell ref="A1:A4"/>
    <mergeCell ref="J1:J4"/>
    <mergeCell ref="A6:J6"/>
    <mergeCell ref="F1:I1"/>
    <mergeCell ref="F2:I2"/>
    <mergeCell ref="F3:I3"/>
    <mergeCell ref="F4:I4"/>
    <mergeCell ref="B1:E1"/>
    <mergeCell ref="B2:E4"/>
  </mergeCells>
  <pageMargins left="0.70866141732283472" right="0.70866141732283472" top="0.74803149606299213" bottom="0.74803149606299213" header="0.31496062992125984" footer="0.31496062992125984"/>
  <pageSetup paperSize="5" scale="60" orientation="landscape"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F16:H17 F10:I13 I16:I17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7"/>
  <sheetViews>
    <sheetView topLeftCell="A9" zoomScaleNormal="100" zoomScalePageLayoutView="130" workbookViewId="0">
      <pane ySplit="1" topLeftCell="A10" activePane="bottomLeft" state="frozen"/>
      <selection activeCell="A9" sqref="A9"/>
      <selection pane="bottomLeft" activeCell="B13" sqref="B13:B14"/>
    </sheetView>
  </sheetViews>
  <sheetFormatPr baseColWidth="10" defaultColWidth="11.44140625" defaultRowHeight="14.4"/>
  <cols>
    <col min="1" max="1" width="31" customWidth="1"/>
    <col min="2" max="2" width="47.44140625" customWidth="1"/>
    <col min="3" max="3" width="27.33203125" customWidth="1"/>
    <col min="4" max="4" width="31.88671875" customWidth="1"/>
    <col min="5" max="5" width="15" customWidth="1"/>
    <col min="6" max="6" width="14.44140625" customWidth="1"/>
  </cols>
  <sheetData>
    <row r="1" spans="1:7" ht="28.5" customHeight="1">
      <c r="A1" s="220"/>
      <c r="B1" s="323" t="s">
        <v>0</v>
      </c>
      <c r="C1" s="323"/>
      <c r="D1" s="351" t="s">
        <v>1</v>
      </c>
      <c r="E1" s="351"/>
      <c r="F1" s="249"/>
    </row>
    <row r="2" spans="1:7">
      <c r="A2" s="221"/>
      <c r="B2" s="323" t="s">
        <v>76</v>
      </c>
      <c r="C2" s="323"/>
      <c r="D2" s="351" t="s">
        <v>30</v>
      </c>
      <c r="E2" s="351"/>
      <c r="F2" s="250"/>
    </row>
    <row r="3" spans="1:7" ht="15" customHeight="1">
      <c r="A3" s="221"/>
      <c r="B3" s="323"/>
      <c r="C3" s="323"/>
      <c r="D3" s="351" t="s">
        <v>3</v>
      </c>
      <c r="E3" s="351"/>
      <c r="F3" s="250"/>
    </row>
    <row r="4" spans="1:7" ht="15" thickBot="1">
      <c r="A4" s="222"/>
      <c r="B4" s="323"/>
      <c r="C4" s="323"/>
      <c r="D4" s="351" t="s">
        <v>4</v>
      </c>
      <c r="E4" s="351"/>
      <c r="F4" s="251"/>
    </row>
    <row r="5" spans="1:7" ht="15" thickBot="1"/>
    <row r="6" spans="1:7" s="64" customFormat="1" ht="15.6">
      <c r="A6" s="256" t="s">
        <v>77</v>
      </c>
      <c r="B6" s="257"/>
      <c r="C6" s="257"/>
      <c r="D6" s="320"/>
      <c r="E6" s="320"/>
      <c r="F6" s="258"/>
    </row>
    <row r="7" spans="1:7" s="64" customFormat="1" ht="25.5" customHeight="1">
      <c r="A7" s="20" t="s">
        <v>6</v>
      </c>
      <c r="B7" s="355"/>
      <c r="C7" s="355"/>
      <c r="D7" s="355"/>
      <c r="E7" s="355"/>
      <c r="F7" s="355"/>
    </row>
    <row r="8" spans="1:7" s="64" customFormat="1" ht="40.5" customHeight="1">
      <c r="A8" s="19" t="s">
        <v>8</v>
      </c>
      <c r="B8" s="355"/>
      <c r="C8" s="355"/>
      <c r="D8" s="355"/>
      <c r="E8" s="355"/>
      <c r="F8" s="355"/>
    </row>
    <row r="9" spans="1:7" ht="39.75" customHeight="1">
      <c r="A9" s="65" t="s">
        <v>70</v>
      </c>
      <c r="B9" s="65" t="s">
        <v>78</v>
      </c>
      <c r="C9" s="65" t="s">
        <v>79</v>
      </c>
      <c r="D9" s="66" t="s">
        <v>80</v>
      </c>
      <c r="E9" s="350" t="s">
        <v>81</v>
      </c>
      <c r="F9" s="350"/>
    </row>
    <row r="10" spans="1:7" ht="76.5" hidden="1" customHeight="1">
      <c r="A10" s="284" t="str">
        <f>'IDENTIFICACION(GyC)'!E11</f>
        <v>Posibilidad de generar baja cobertura para la promoción del desarrollo económico y la competividad para los emprendedores, empresarios y ciudadanos del municipio de Ibagué.</v>
      </c>
      <c r="B10" s="284" t="s">
        <v>335</v>
      </c>
      <c r="C10" s="293" t="s">
        <v>316</v>
      </c>
      <c r="D10" s="128">
        <f>'IDENTIFICACION(GyC)'!B10</f>
        <v>0</v>
      </c>
      <c r="E10" s="352">
        <f>'IDENTIFICACION(GyC)'!D10</f>
        <v>0</v>
      </c>
      <c r="F10" s="353"/>
    </row>
    <row r="11" spans="1:7" ht="76.5" customHeight="1">
      <c r="A11" s="284"/>
      <c r="B11" s="284"/>
      <c r="C11" s="293"/>
      <c r="D11" s="128" t="str">
        <f>'IDENTIFICACION(GyC)'!B11</f>
        <v>Falta de recursos para funcionamiento e inversión</v>
      </c>
      <c r="E11" s="354" t="str">
        <f>'IDENTIFICACION(GyC)'!D11</f>
        <v>Incumplimiento a metas del plan de desarrollo</v>
      </c>
      <c r="F11" s="354"/>
    </row>
    <row r="12" spans="1:7" ht="60.9" customHeight="1">
      <c r="A12" s="284"/>
      <c r="B12" s="284"/>
      <c r="C12" s="293"/>
      <c r="D12" s="128" t="str">
        <f>'IDENTIFICACION(GyC)'!B12</f>
        <v>Falta de planeación en cuanto a la ejecución física y presupuestal en las metas producto</v>
      </c>
      <c r="E12" s="352" t="str">
        <f>'IDENTIFICACION(GyC)'!D12</f>
        <v>Faltas disciplinarias y/o sanciones a las secretarias pertenecientes al proceso</v>
      </c>
      <c r="F12" s="353"/>
    </row>
    <row r="13" spans="1:7" ht="60.9" customHeight="1">
      <c r="A13" s="280" t="str">
        <f>'IDENTIFICACION(GyC)'!E13:E15</f>
        <v>Probabilidad de que se genere tráficos de influencia para selección de beneficiarios que no cumplan los requisitos establecidos</v>
      </c>
      <c r="B13" s="280" t="s">
        <v>372</v>
      </c>
      <c r="C13" s="356" t="s">
        <v>154</v>
      </c>
      <c r="D13" s="181" t="str">
        <f>'IDENTIFICACION(GyC)'!B13</f>
        <v>Influencia de grupos politicos que afectan la toma de decisiones</v>
      </c>
      <c r="E13" s="352" t="str">
        <f>'IDENTIFICACION(GyC)'!D13</f>
        <v>Sanciones disciplinarios, penales y fiscales</v>
      </c>
      <c r="F13" s="353"/>
    </row>
    <row r="14" spans="1:7" s="162" customFormat="1" ht="90" customHeight="1">
      <c r="A14" s="281"/>
      <c r="B14" s="281"/>
      <c r="C14" s="357"/>
      <c r="D14" s="159" t="str">
        <f>'IDENTIFICACION(GyC)'!B14:B15</f>
        <v>Falta de ética profesional y amiguismo</v>
      </c>
      <c r="E14" s="284" t="str">
        <f>'IDENTIFICACION(GyC)'!D14:D15</f>
        <v>Sanciones disciplinarios, penales y fiscales</v>
      </c>
      <c r="F14" s="284"/>
    </row>
    <row r="15" spans="1:7" ht="51.75" customHeight="1">
      <c r="A15" s="284" t="str">
        <f>'IDENTIFICACION(GyC)'!E16</f>
        <v>Probabilidad de otorgar beneficios a unidades productivas o ideas de negocios que no cumplen con los requisitos establecidos</v>
      </c>
      <c r="B15" s="284" t="s">
        <v>371</v>
      </c>
      <c r="C15" s="364" t="s">
        <v>319</v>
      </c>
      <c r="D15" s="365" t="str">
        <f>'IDENTIFICACION(GyC)'!B16</f>
        <v>Falta de personal de planta para realizar seguimiento y control de las actividades</v>
      </c>
      <c r="E15" s="358" t="str">
        <f>'IDENTIFICACION(GyC)'!D16:D16</f>
        <v>Incumplimiento a metas del plan de desarrollo</v>
      </c>
      <c r="F15" s="359"/>
      <c r="G15" s="173"/>
    </row>
    <row r="16" spans="1:7" ht="51.75" customHeight="1">
      <c r="A16" s="284"/>
      <c r="B16" s="284"/>
      <c r="C16" s="364"/>
      <c r="D16" s="366"/>
      <c r="E16" s="360"/>
      <c r="F16" s="361"/>
      <c r="G16" s="173"/>
    </row>
    <row r="17" spans="1:6" ht="51.75" customHeight="1">
      <c r="A17" s="284"/>
      <c r="B17" s="284"/>
      <c r="C17" s="364"/>
      <c r="D17" s="367"/>
      <c r="E17" s="362"/>
      <c r="F17" s="363"/>
    </row>
  </sheetData>
  <mergeCells count="28">
    <mergeCell ref="E15:F17"/>
    <mergeCell ref="A15:A17"/>
    <mergeCell ref="C15:C17"/>
    <mergeCell ref="B15:B17"/>
    <mergeCell ref="A13:A14"/>
    <mergeCell ref="D15:D17"/>
    <mergeCell ref="B8:F8"/>
    <mergeCell ref="E12:F12"/>
    <mergeCell ref="B13:B14"/>
    <mergeCell ref="C13:C14"/>
    <mergeCell ref="E13:F13"/>
    <mergeCell ref="E14:F14"/>
    <mergeCell ref="A6:F6"/>
    <mergeCell ref="A10:A12"/>
    <mergeCell ref="B10:B12"/>
    <mergeCell ref="E9:F9"/>
    <mergeCell ref="A1:A4"/>
    <mergeCell ref="B1:C1"/>
    <mergeCell ref="D1:E1"/>
    <mergeCell ref="F1:F4"/>
    <mergeCell ref="B2:C4"/>
    <mergeCell ref="D2:E2"/>
    <mergeCell ref="D3:E3"/>
    <mergeCell ref="D4:E4"/>
    <mergeCell ref="E10:F10"/>
    <mergeCell ref="E11:F11"/>
    <mergeCell ref="C10:C12"/>
    <mergeCell ref="B7:F7"/>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1"/>
  <sheetViews>
    <sheetView topLeftCell="A9" zoomScale="90" zoomScaleNormal="90" zoomScalePageLayoutView="140" workbookViewId="0">
      <pane ySplit="1" topLeftCell="A10" activePane="bottomLeft" state="frozen"/>
      <selection activeCell="A9" sqref="A9"/>
      <selection pane="bottomLeft" activeCell="A13" sqref="A13:B13"/>
    </sheetView>
  </sheetViews>
  <sheetFormatPr baseColWidth="10" defaultColWidth="11.44140625" defaultRowHeight="14.4"/>
  <cols>
    <col min="1" max="1" width="31.6640625" style="162" customWidth="1"/>
    <col min="2" max="2" width="21.6640625" style="162" customWidth="1"/>
    <col min="3" max="17" width="4" style="162" customWidth="1"/>
    <col min="18" max="18" width="7" style="162" customWidth="1"/>
    <col min="19" max="19" width="15.33203125" style="162" customWidth="1"/>
    <col min="20" max="20" width="18.88671875" style="162" customWidth="1"/>
    <col min="21" max="16384" width="11.44140625" style="162"/>
  </cols>
  <sheetData>
    <row r="1" spans="1:20" ht="27.75" customHeight="1">
      <c r="A1" s="220"/>
      <c r="B1" s="245" t="s">
        <v>0</v>
      </c>
      <c r="C1" s="246"/>
      <c r="D1" s="246"/>
      <c r="E1" s="246"/>
      <c r="F1" s="246"/>
      <c r="G1" s="246"/>
      <c r="H1" s="246"/>
      <c r="I1" s="246"/>
      <c r="J1" s="246"/>
      <c r="K1" s="246"/>
      <c r="L1" s="246"/>
      <c r="M1" s="246"/>
      <c r="N1" s="246"/>
      <c r="O1" s="246"/>
      <c r="P1" s="379"/>
      <c r="Q1" s="284" t="s">
        <v>83</v>
      </c>
      <c r="R1" s="284"/>
      <c r="S1" s="284"/>
      <c r="T1" s="317"/>
    </row>
    <row r="2" spans="1:20" ht="20.25" customHeight="1">
      <c r="A2" s="221"/>
      <c r="B2" s="247"/>
      <c r="C2" s="248"/>
      <c r="D2" s="248"/>
      <c r="E2" s="248"/>
      <c r="F2" s="248"/>
      <c r="G2" s="248"/>
      <c r="H2" s="248"/>
      <c r="I2" s="248"/>
      <c r="J2" s="248"/>
      <c r="K2" s="248"/>
      <c r="L2" s="248"/>
      <c r="M2" s="248"/>
      <c r="N2" s="248"/>
      <c r="O2" s="248"/>
      <c r="P2" s="307"/>
      <c r="Q2" s="284" t="s">
        <v>30</v>
      </c>
      <c r="R2" s="284"/>
      <c r="S2" s="284"/>
      <c r="T2" s="318"/>
    </row>
    <row r="3" spans="1:20" ht="18.75" customHeight="1">
      <c r="A3" s="221"/>
      <c r="B3" s="252" t="s">
        <v>84</v>
      </c>
      <c r="C3" s="253"/>
      <c r="D3" s="253"/>
      <c r="E3" s="253"/>
      <c r="F3" s="253"/>
      <c r="G3" s="253"/>
      <c r="H3" s="253"/>
      <c r="I3" s="253"/>
      <c r="J3" s="253"/>
      <c r="K3" s="253"/>
      <c r="L3" s="253"/>
      <c r="M3" s="253"/>
      <c r="N3" s="253"/>
      <c r="O3" s="253"/>
      <c r="P3" s="306"/>
      <c r="Q3" s="284" t="s">
        <v>3</v>
      </c>
      <c r="R3" s="284"/>
      <c r="S3" s="284"/>
      <c r="T3" s="318"/>
    </row>
    <row r="4" spans="1:20" ht="19.5" customHeight="1" thickBot="1">
      <c r="A4" s="222"/>
      <c r="B4" s="254"/>
      <c r="C4" s="255"/>
      <c r="D4" s="255"/>
      <c r="E4" s="255"/>
      <c r="F4" s="255"/>
      <c r="G4" s="255"/>
      <c r="H4" s="255"/>
      <c r="I4" s="255"/>
      <c r="J4" s="255"/>
      <c r="K4" s="255"/>
      <c r="L4" s="255"/>
      <c r="M4" s="255"/>
      <c r="N4" s="255"/>
      <c r="O4" s="255"/>
      <c r="P4" s="380"/>
      <c r="Q4" s="284" t="s">
        <v>4</v>
      </c>
      <c r="R4" s="284"/>
      <c r="S4" s="284"/>
      <c r="T4" s="319"/>
    </row>
    <row r="5" spans="1:20" ht="15" thickBot="1"/>
    <row r="6" spans="1:20" ht="15.6">
      <c r="A6" s="368" t="s">
        <v>85</v>
      </c>
      <c r="B6" s="369"/>
      <c r="C6" s="369"/>
      <c r="D6" s="369"/>
      <c r="E6" s="369"/>
      <c r="F6" s="369"/>
      <c r="G6" s="369"/>
      <c r="H6" s="369"/>
      <c r="I6" s="369"/>
      <c r="J6" s="369"/>
      <c r="K6" s="369"/>
      <c r="L6" s="369"/>
      <c r="M6" s="369"/>
      <c r="N6" s="369"/>
      <c r="O6" s="370"/>
      <c r="P6" s="370"/>
      <c r="Q6" s="370"/>
      <c r="R6" s="370"/>
      <c r="S6" s="370"/>
      <c r="T6" s="371"/>
    </row>
    <row r="7" spans="1:20" ht="33" customHeight="1">
      <c r="A7" s="167" t="s">
        <v>6</v>
      </c>
      <c r="B7" s="376"/>
      <c r="C7" s="377"/>
      <c r="D7" s="377"/>
      <c r="E7" s="377"/>
      <c r="F7" s="377"/>
      <c r="G7" s="377"/>
      <c r="H7" s="377"/>
      <c r="I7" s="377"/>
      <c r="J7" s="377"/>
      <c r="K7" s="377"/>
      <c r="L7" s="377"/>
      <c r="M7" s="377"/>
      <c r="N7" s="377"/>
      <c r="O7" s="377"/>
      <c r="P7" s="377"/>
      <c r="Q7" s="377"/>
      <c r="R7" s="377"/>
      <c r="S7" s="377"/>
      <c r="T7" s="378"/>
    </row>
    <row r="8" spans="1:20" ht="33" customHeight="1">
      <c r="A8" s="168" t="s">
        <v>8</v>
      </c>
      <c r="B8" s="376"/>
      <c r="C8" s="377"/>
      <c r="D8" s="377"/>
      <c r="E8" s="377"/>
      <c r="F8" s="377"/>
      <c r="G8" s="377"/>
      <c r="H8" s="377"/>
      <c r="I8" s="377"/>
      <c r="J8" s="377"/>
      <c r="K8" s="377"/>
      <c r="L8" s="377"/>
      <c r="M8" s="377"/>
      <c r="N8" s="377"/>
      <c r="O8" s="377"/>
      <c r="P8" s="377"/>
      <c r="Q8" s="377"/>
      <c r="R8" s="377"/>
      <c r="S8" s="377"/>
      <c r="T8" s="378"/>
    </row>
    <row r="9" spans="1:20" ht="37.5" customHeight="1">
      <c r="A9" s="381" t="s">
        <v>70</v>
      </c>
      <c r="B9" s="381"/>
      <c r="C9" s="383" t="s">
        <v>86</v>
      </c>
      <c r="D9" s="384"/>
      <c r="E9" s="384"/>
      <c r="F9" s="384"/>
      <c r="G9" s="384"/>
      <c r="H9" s="384"/>
      <c r="I9" s="384"/>
      <c r="J9" s="384"/>
      <c r="K9" s="384"/>
      <c r="L9" s="384"/>
      <c r="M9" s="384"/>
      <c r="N9" s="384"/>
      <c r="O9" s="384"/>
      <c r="P9" s="384"/>
      <c r="Q9" s="384"/>
      <c r="R9" s="384"/>
      <c r="S9" s="384"/>
      <c r="T9" s="384"/>
    </row>
    <row r="10" spans="1:20" ht="25.5" customHeight="1">
      <c r="A10" s="382"/>
      <c r="B10" s="382"/>
      <c r="C10" s="94" t="s">
        <v>44</v>
      </c>
      <c r="D10" s="94" t="s">
        <v>45</v>
      </c>
      <c r="E10" s="94" t="s">
        <v>46</v>
      </c>
      <c r="F10" s="94" t="s">
        <v>47</v>
      </c>
      <c r="G10" s="94" t="s">
        <v>48</v>
      </c>
      <c r="H10" s="94" t="s">
        <v>49</v>
      </c>
      <c r="I10" s="94" t="s">
        <v>50</v>
      </c>
      <c r="J10" s="94" t="s">
        <v>51</v>
      </c>
      <c r="K10" s="94" t="s">
        <v>52</v>
      </c>
      <c r="L10" s="94" t="s">
        <v>53</v>
      </c>
      <c r="M10" s="94" t="s">
        <v>54</v>
      </c>
      <c r="N10" s="94" t="s">
        <v>55</v>
      </c>
      <c r="O10" s="94" t="s">
        <v>56</v>
      </c>
      <c r="P10" s="94" t="s">
        <v>57</v>
      </c>
      <c r="Q10" s="94" t="s">
        <v>58</v>
      </c>
      <c r="R10" s="94" t="s">
        <v>59</v>
      </c>
      <c r="S10" s="89" t="s">
        <v>60</v>
      </c>
      <c r="T10" s="95" t="s">
        <v>87</v>
      </c>
    </row>
    <row r="11" spans="1:20" ht="78" customHeight="1">
      <c r="A11" s="372" t="str">
        <f>DESCRIPCION!A10</f>
        <v>Posibilidad de generar baja cobertura para la promoción del desarrollo económico y la competividad para los emprendedores, empresarios y ciudadanos del municipio de Ibagué.</v>
      </c>
      <c r="B11" s="373"/>
      <c r="C11" s="169">
        <v>3</v>
      </c>
      <c r="D11" s="169">
        <v>4</v>
      </c>
      <c r="E11" s="169">
        <v>3</v>
      </c>
      <c r="F11" s="169">
        <v>4</v>
      </c>
      <c r="G11" s="169">
        <v>4</v>
      </c>
      <c r="H11" s="169"/>
      <c r="I11" s="169"/>
      <c r="J11" s="169"/>
      <c r="K11" s="169"/>
      <c r="L11" s="169"/>
      <c r="M11" s="169"/>
      <c r="N11" s="169"/>
      <c r="O11" s="169"/>
      <c r="P11" s="169"/>
      <c r="Q11" s="169"/>
      <c r="R11" s="166">
        <f>SUM(C11:Q11)</f>
        <v>18</v>
      </c>
      <c r="S11" s="171">
        <f>IF(ISERROR(AVERAGE(C11:Q11)),0,AVERAGE(C11:Q11))</f>
        <v>3.6</v>
      </c>
      <c r="T11" s="51" t="str">
        <f>IF(AND(S11&gt;=1,S11&lt;2),"Rara Vez",IF(AND(S11&gt;=2,S11&lt;3),"Improbable",IF(AND(S11&gt;=3,S11&lt;4),"Posible",IF(AND(S11&gt;=4,S11&lt;5),"Probable",IF(AND(S11=5),"Casi Seguro"," ")))))</f>
        <v>Posible</v>
      </c>
    </row>
    <row r="12" spans="1:20" ht="80.099999999999994" customHeight="1">
      <c r="A12" s="372" t="str">
        <f>DESCRIPCION!A13</f>
        <v>Probabilidad de que se genere tráficos de influencia para selección de beneficiarios que no cumplan los requisitos establecidos</v>
      </c>
      <c r="B12" s="373"/>
      <c r="C12" s="169">
        <v>4</v>
      </c>
      <c r="D12" s="169">
        <v>5</v>
      </c>
      <c r="E12" s="169">
        <v>3</v>
      </c>
      <c r="F12" s="169">
        <v>5</v>
      </c>
      <c r="G12" s="169">
        <v>5</v>
      </c>
      <c r="H12" s="169"/>
      <c r="I12" s="169"/>
      <c r="J12" s="169"/>
      <c r="K12" s="169"/>
      <c r="L12" s="169"/>
      <c r="M12" s="169"/>
      <c r="N12" s="169"/>
      <c r="O12" s="169"/>
      <c r="P12" s="169"/>
      <c r="Q12" s="169"/>
      <c r="R12" s="166">
        <f t="shared" ref="R12:R21" si="0">SUM(C12:Q12)</f>
        <v>22</v>
      </c>
      <c r="S12" s="171">
        <f t="shared" ref="S12:S21" si="1">IF(ISERROR(AVERAGE(C12:Q12)),0,AVERAGE(C12:Q12))</f>
        <v>4.4000000000000004</v>
      </c>
      <c r="T12" s="51" t="str">
        <f t="shared" ref="T12:T21" si="2">IF(AND(S12&gt;=1,S12&lt;2),"Rara Vez",IF(AND(S12&gt;=2,S12&lt;3),"Improbable",IF(AND(S12&gt;=3,S12&lt;4),"Posible",IF(AND(S12&gt;=4,S12&lt;5),"Probable",IF(AND(S12=5),"Casi Seguro"," ")))))</f>
        <v>Probable</v>
      </c>
    </row>
    <row r="13" spans="1:20" ht="69.900000000000006" customHeight="1">
      <c r="A13" s="372" t="str">
        <f>DESCRIPCION!A15</f>
        <v>Probabilidad de otorgar beneficios a unidades productivas o ideas de negocios que no cumplen con los requisitos establecidos</v>
      </c>
      <c r="B13" s="373"/>
      <c r="C13" s="169">
        <v>4</v>
      </c>
      <c r="D13" s="169">
        <v>4</v>
      </c>
      <c r="E13" s="169">
        <v>4</v>
      </c>
      <c r="F13" s="169">
        <v>4</v>
      </c>
      <c r="G13" s="169">
        <v>4</v>
      </c>
      <c r="H13" s="169"/>
      <c r="I13" s="169"/>
      <c r="J13" s="169"/>
      <c r="K13" s="169"/>
      <c r="L13" s="169"/>
      <c r="M13" s="169"/>
      <c r="N13" s="169"/>
      <c r="O13" s="169"/>
      <c r="P13" s="169"/>
      <c r="Q13" s="169"/>
      <c r="R13" s="161">
        <f t="shared" si="0"/>
        <v>20</v>
      </c>
      <c r="S13" s="170">
        <f t="shared" si="1"/>
        <v>4</v>
      </c>
      <c r="T13" s="51" t="str">
        <f t="shared" si="2"/>
        <v>Probable</v>
      </c>
    </row>
    <row r="14" spans="1:20" ht="65.25" customHeight="1">
      <c r="A14" s="372"/>
      <c r="B14" s="373"/>
      <c r="C14" s="169"/>
      <c r="D14" s="169"/>
      <c r="E14" s="169"/>
      <c r="F14" s="169"/>
      <c r="G14" s="169"/>
      <c r="H14" s="169"/>
      <c r="I14" s="169"/>
      <c r="J14" s="169"/>
      <c r="K14" s="169"/>
      <c r="L14" s="169"/>
      <c r="M14" s="169"/>
      <c r="N14" s="169"/>
      <c r="O14" s="169"/>
      <c r="P14" s="169"/>
      <c r="Q14" s="169"/>
      <c r="R14" s="161">
        <f t="shared" si="0"/>
        <v>0</v>
      </c>
      <c r="S14" s="170">
        <f t="shared" si="1"/>
        <v>0</v>
      </c>
      <c r="T14" s="51" t="str">
        <f t="shared" si="2"/>
        <v xml:space="preserve"> </v>
      </c>
    </row>
    <row r="15" spans="1:20" ht="39.75" customHeight="1">
      <c r="A15" s="374"/>
      <c r="B15" s="375"/>
      <c r="C15" s="169"/>
      <c r="D15" s="169"/>
      <c r="E15" s="169"/>
      <c r="F15" s="169"/>
      <c r="G15" s="169"/>
      <c r="H15" s="169"/>
      <c r="I15" s="169"/>
      <c r="J15" s="169"/>
      <c r="K15" s="169"/>
      <c r="L15" s="169"/>
      <c r="M15" s="169"/>
      <c r="N15" s="169"/>
      <c r="O15" s="169"/>
      <c r="P15" s="169"/>
      <c r="Q15" s="169"/>
      <c r="R15" s="161">
        <f t="shared" si="0"/>
        <v>0</v>
      </c>
      <c r="S15" s="170">
        <f t="shared" si="1"/>
        <v>0</v>
      </c>
      <c r="T15" s="51" t="str">
        <f t="shared" si="2"/>
        <v xml:space="preserve"> </v>
      </c>
    </row>
    <row r="16" spans="1:20" ht="39.75" customHeight="1">
      <c r="A16" s="374"/>
      <c r="B16" s="375"/>
      <c r="C16" s="169"/>
      <c r="D16" s="169"/>
      <c r="E16" s="169"/>
      <c r="F16" s="169"/>
      <c r="G16" s="169"/>
      <c r="H16" s="169"/>
      <c r="I16" s="169"/>
      <c r="J16" s="169"/>
      <c r="K16" s="169"/>
      <c r="L16" s="169"/>
      <c r="M16" s="169"/>
      <c r="N16" s="169"/>
      <c r="O16" s="169"/>
      <c r="P16" s="169"/>
      <c r="Q16" s="169"/>
      <c r="R16" s="161">
        <f t="shared" si="0"/>
        <v>0</v>
      </c>
      <c r="S16" s="170">
        <f t="shared" si="1"/>
        <v>0</v>
      </c>
      <c r="T16" s="51" t="str">
        <f t="shared" si="2"/>
        <v xml:space="preserve"> </v>
      </c>
    </row>
    <row r="17" spans="1:20" ht="39.75" customHeight="1">
      <c r="A17" s="374"/>
      <c r="B17" s="375"/>
      <c r="C17" s="169"/>
      <c r="D17" s="169"/>
      <c r="E17" s="169"/>
      <c r="F17" s="169"/>
      <c r="G17" s="169"/>
      <c r="H17" s="169"/>
      <c r="I17" s="169"/>
      <c r="J17" s="169"/>
      <c r="K17" s="169"/>
      <c r="L17" s="169"/>
      <c r="M17" s="169"/>
      <c r="N17" s="169"/>
      <c r="O17" s="169"/>
      <c r="P17" s="169"/>
      <c r="Q17" s="169"/>
      <c r="R17" s="161">
        <f t="shared" si="0"/>
        <v>0</v>
      </c>
      <c r="S17" s="170">
        <f t="shared" si="1"/>
        <v>0</v>
      </c>
      <c r="T17" s="51" t="str">
        <f t="shared" si="2"/>
        <v xml:space="preserve"> </v>
      </c>
    </row>
    <row r="18" spans="1:20" ht="39.75" customHeight="1">
      <c r="A18" s="374"/>
      <c r="B18" s="375"/>
      <c r="C18" s="169"/>
      <c r="D18" s="169"/>
      <c r="E18" s="169"/>
      <c r="F18" s="169"/>
      <c r="G18" s="169"/>
      <c r="H18" s="169"/>
      <c r="I18" s="169"/>
      <c r="J18" s="169"/>
      <c r="K18" s="169"/>
      <c r="L18" s="169"/>
      <c r="M18" s="169"/>
      <c r="N18" s="169"/>
      <c r="O18" s="169"/>
      <c r="P18" s="169"/>
      <c r="Q18" s="169"/>
      <c r="R18" s="161">
        <f t="shared" si="0"/>
        <v>0</v>
      </c>
      <c r="S18" s="170">
        <f t="shared" si="1"/>
        <v>0</v>
      </c>
      <c r="T18" s="51" t="str">
        <f t="shared" si="2"/>
        <v xml:space="preserve"> </v>
      </c>
    </row>
    <row r="19" spans="1:20" ht="39.75" customHeight="1">
      <c r="A19" s="374"/>
      <c r="B19" s="375"/>
      <c r="C19" s="169"/>
      <c r="D19" s="169"/>
      <c r="E19" s="169"/>
      <c r="F19" s="169"/>
      <c r="G19" s="169"/>
      <c r="H19" s="169"/>
      <c r="I19" s="169"/>
      <c r="J19" s="169"/>
      <c r="K19" s="169"/>
      <c r="L19" s="169"/>
      <c r="M19" s="169"/>
      <c r="N19" s="169"/>
      <c r="O19" s="169"/>
      <c r="P19" s="169"/>
      <c r="Q19" s="169"/>
      <c r="R19" s="161">
        <f t="shared" si="0"/>
        <v>0</v>
      </c>
      <c r="S19" s="170">
        <f t="shared" si="1"/>
        <v>0</v>
      </c>
      <c r="T19" s="51" t="str">
        <f t="shared" si="2"/>
        <v xml:space="preserve"> </v>
      </c>
    </row>
    <row r="20" spans="1:20" ht="39.75" customHeight="1">
      <c r="A20" s="374"/>
      <c r="B20" s="375"/>
      <c r="C20" s="169"/>
      <c r="D20" s="169"/>
      <c r="E20" s="169"/>
      <c r="F20" s="169"/>
      <c r="G20" s="169"/>
      <c r="H20" s="169"/>
      <c r="I20" s="169"/>
      <c r="J20" s="169"/>
      <c r="K20" s="169"/>
      <c r="L20" s="169"/>
      <c r="M20" s="169"/>
      <c r="N20" s="169"/>
      <c r="O20" s="169"/>
      <c r="P20" s="169"/>
      <c r="Q20" s="169"/>
      <c r="R20" s="161">
        <f t="shared" si="0"/>
        <v>0</v>
      </c>
      <c r="S20" s="170">
        <f t="shared" si="1"/>
        <v>0</v>
      </c>
      <c r="T20" s="51" t="str">
        <f t="shared" si="2"/>
        <v xml:space="preserve"> </v>
      </c>
    </row>
    <row r="21" spans="1:20" ht="39.75" customHeight="1">
      <c r="A21" s="374"/>
      <c r="B21" s="375"/>
      <c r="C21" s="169"/>
      <c r="D21" s="169"/>
      <c r="E21" s="169"/>
      <c r="F21" s="169"/>
      <c r="G21" s="169"/>
      <c r="H21" s="169"/>
      <c r="I21" s="169"/>
      <c r="J21" s="169"/>
      <c r="K21" s="169"/>
      <c r="L21" s="169"/>
      <c r="M21" s="169"/>
      <c r="N21" s="169"/>
      <c r="O21" s="169"/>
      <c r="P21" s="169"/>
      <c r="Q21" s="169"/>
      <c r="R21" s="161">
        <f t="shared" si="0"/>
        <v>0</v>
      </c>
      <c r="S21" s="170">
        <f t="shared" si="1"/>
        <v>0</v>
      </c>
      <c r="T21" s="51" t="str">
        <f t="shared" si="2"/>
        <v xml:space="preserve"> </v>
      </c>
    </row>
  </sheetData>
  <mergeCells count="24">
    <mergeCell ref="A20:B20"/>
    <mergeCell ref="A21:B21"/>
    <mergeCell ref="B7:T7"/>
    <mergeCell ref="B8:T8"/>
    <mergeCell ref="B1:P2"/>
    <mergeCell ref="B3:P4"/>
    <mergeCell ref="A9:B10"/>
    <mergeCell ref="C9:T9"/>
    <mergeCell ref="A15:B15"/>
    <mergeCell ref="A16:B16"/>
    <mergeCell ref="A17:B17"/>
    <mergeCell ref="A18:B18"/>
    <mergeCell ref="A19:B19"/>
    <mergeCell ref="A11:B11"/>
    <mergeCell ref="A12:B12"/>
    <mergeCell ref="A13:B13"/>
    <mergeCell ref="T1:T4"/>
    <mergeCell ref="A6:T6"/>
    <mergeCell ref="A14:B14"/>
    <mergeCell ref="Q1:S1"/>
    <mergeCell ref="Q2:S2"/>
    <mergeCell ref="Q3:S3"/>
    <mergeCell ref="Q4:S4"/>
    <mergeCell ref="A1:A4"/>
  </mergeCells>
  <dataValidations count="1">
    <dataValidation type="whole" allowBlank="1" showInputMessage="1" showErrorMessage="1" sqref="C11:Q21">
      <formula1>1</formula1>
      <formula2>5</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
  <sheetViews>
    <sheetView topLeftCell="A9" zoomScale="110" zoomScaleNormal="110" zoomScalePageLayoutView="140" workbookViewId="0">
      <pane ySplit="1" topLeftCell="A10" activePane="bottomLeft" state="frozen"/>
      <selection activeCell="A9" sqref="A9"/>
      <selection pane="bottomLeft" activeCell="A12" sqref="A12"/>
    </sheetView>
  </sheetViews>
  <sheetFormatPr baseColWidth="10" defaultColWidth="11.44140625" defaultRowHeight="14.4"/>
  <cols>
    <col min="1" max="1" width="34" customWidth="1"/>
    <col min="2" max="2" width="22.44140625" customWidth="1"/>
    <col min="3" max="3" width="24.109375" customWidth="1"/>
    <col min="4" max="4" width="32.6640625" customWidth="1"/>
    <col min="5" max="5" width="39.44140625" customWidth="1"/>
    <col min="6" max="6" width="17.88671875" customWidth="1"/>
  </cols>
  <sheetData>
    <row r="1" spans="1:6" ht="22.5" customHeight="1">
      <c r="A1" s="392"/>
      <c r="B1" s="388" t="s">
        <v>0</v>
      </c>
      <c r="C1" s="246"/>
      <c r="D1" s="379"/>
      <c r="E1" s="57" t="s">
        <v>88</v>
      </c>
      <c r="F1" s="249"/>
    </row>
    <row r="2" spans="1:6" ht="15.75" customHeight="1">
      <c r="A2" s="392"/>
      <c r="B2" s="389"/>
      <c r="C2" s="283"/>
      <c r="D2" s="390"/>
      <c r="E2" s="58" t="s">
        <v>2</v>
      </c>
      <c r="F2" s="250"/>
    </row>
    <row r="3" spans="1:6" ht="15" customHeight="1">
      <c r="A3" s="392"/>
      <c r="B3" s="389" t="s">
        <v>89</v>
      </c>
      <c r="C3" s="283"/>
      <c r="D3" s="390"/>
      <c r="E3" s="58" t="s">
        <v>90</v>
      </c>
      <c r="F3" s="250"/>
    </row>
    <row r="4" spans="1:6" ht="15.75" customHeight="1" thickBot="1">
      <c r="A4" s="392"/>
      <c r="B4" s="391"/>
      <c r="C4" s="255"/>
      <c r="D4" s="380"/>
      <c r="E4" s="59" t="s">
        <v>4</v>
      </c>
      <c r="F4" s="251"/>
    </row>
    <row r="6" spans="1:6" ht="33" customHeight="1">
      <c r="A6" s="99" t="s">
        <v>6</v>
      </c>
      <c r="B6" s="376"/>
      <c r="C6" s="377"/>
      <c r="D6" s="377"/>
      <c r="E6" s="377"/>
      <c r="F6" s="377"/>
    </row>
    <row r="7" spans="1:6" ht="33" customHeight="1">
      <c r="A7" s="100" t="s">
        <v>8</v>
      </c>
      <c r="B7" s="376"/>
      <c r="C7" s="377"/>
      <c r="D7" s="377"/>
      <c r="E7" s="377"/>
      <c r="F7" s="377"/>
    </row>
    <row r="8" spans="1:6" ht="15" thickBot="1"/>
    <row r="9" spans="1:6" ht="51" customHeight="1">
      <c r="A9" s="398" t="s">
        <v>91</v>
      </c>
      <c r="B9" s="393" t="s">
        <v>92</v>
      </c>
      <c r="C9" s="393" t="s">
        <v>93</v>
      </c>
      <c r="D9" s="393"/>
      <c r="E9" s="393"/>
      <c r="F9" s="395"/>
    </row>
    <row r="10" spans="1:6">
      <c r="A10" s="399"/>
      <c r="B10" s="394"/>
      <c r="C10" s="394" t="s">
        <v>94</v>
      </c>
      <c r="D10" s="394"/>
      <c r="E10" s="396" t="s">
        <v>95</v>
      </c>
      <c r="F10" s="397"/>
    </row>
    <row r="11" spans="1:6" ht="174" customHeight="1">
      <c r="A11" s="129" t="str">
        <f>PROBABILIDAD!A11</f>
        <v>Posibilidad de generar baja cobertura para la promoción del desarrollo económico y la competividad para los emprendedores, empresarios y ciudadanos del municipio de Ibagué.</v>
      </c>
      <c r="B11" s="92" t="s">
        <v>158</v>
      </c>
      <c r="C11" s="385" t="str">
        <f>IF(B11="5. CATASTROFICO",+Hoja3!$C$28,IF(B11="4. MAYOR",+Hoja3!$C$29,IF(B11="3. MODERADO",+Hoja3!$C$30,IF(B11="2. MENOR",+Hoja3!$C$31,IF(B11="1.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1" s="385"/>
      <c r="E11" s="386" t="str">
        <f>IF(B11="5. CATASTROFICO",+Hoja3!$B$28,IF(B11="4. MAYOR",+Hoja3!$B$29,IF(B11="3. MODERADO",+Hoja3!$B$30,IF(B11="2. MENOR",+Hoja3!$B$31,IF(B11="1.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1" s="387"/>
    </row>
    <row r="12" spans="1:6" ht="174" customHeight="1">
      <c r="A12" s="129" t="str">
        <f>PROBABILIDAD!A13</f>
        <v>Probabilidad de otorgar beneficios a unidades productivas o ideas de negocios que no cumplen con los requisitos establecidos</v>
      </c>
      <c r="B12" s="92" t="s">
        <v>157</v>
      </c>
      <c r="C12" s="385" t="str">
        <f>IF(B12="5. CATASTROFICO",+Hoja3!$C$28,IF(B12="4. MAYOR",+Hoja3!$C$29,IF(B12="3. MODERADO",+Hoja3!$C$30,IF(B12="2. MENOR",+Hoja3!$C$31,IF(B12="1. INSIGNIFICANTE",Hoja3!$C$32," ")))))</f>
        <v>*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v>
      </c>
      <c r="D12" s="385"/>
      <c r="E12" s="386" t="str">
        <f>IF(B12="5. CATASTROFICO",+Hoja3!$B$28,IF(B12="4. MAYOR",+Hoja3!$B$29,IF(B12="3. MODERADO",+Hoja3!$B$30,IF(B12="2. MENOR",+Hoja3!$B$31,IF(B12="1. INSIGNIFICANTE",Hoja3!$B$32," ")))))</f>
        <v>*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v>
      </c>
      <c r="F12" s="387"/>
    </row>
  </sheetData>
  <mergeCells count="15">
    <mergeCell ref="C12:D12"/>
    <mergeCell ref="E12:F12"/>
    <mergeCell ref="B1:D2"/>
    <mergeCell ref="B3:D4"/>
    <mergeCell ref="A1:A4"/>
    <mergeCell ref="B7:F7"/>
    <mergeCell ref="C11:D11"/>
    <mergeCell ref="E11:F11"/>
    <mergeCell ref="B6:F6"/>
    <mergeCell ref="B9:B10"/>
    <mergeCell ref="C9:F9"/>
    <mergeCell ref="C10:D10"/>
    <mergeCell ref="E10:F10"/>
    <mergeCell ref="F1:F4"/>
    <mergeCell ref="A9:A10"/>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Hoja3</vt:lpstr>
      <vt:lpstr>CONTROLES Y EVALUACION</vt:lpstr>
      <vt:lpstr>SOLIDEZ DE LOS CONTROLES</vt:lpstr>
      <vt:lpstr>MAPA DE RIESGO ADMON</vt:lpstr>
      <vt:lpstr>'MAPA DE RIESGO ADMON'!Área_de_impresión</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Maria Paula</cp:lastModifiedBy>
  <cp:revision/>
  <cp:lastPrinted>2019-01-03T19:54:17Z</cp:lastPrinted>
  <dcterms:created xsi:type="dcterms:W3CDTF">2014-12-30T19:27:19Z</dcterms:created>
  <dcterms:modified xsi:type="dcterms:W3CDTF">2019-05-01T15:50:17Z</dcterms:modified>
</cp:coreProperties>
</file>