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embeddings/oleObject1.bin" ContentType="application/vnd.openxmlformats-officedocument.oleObject"/>
  <Override PartName="/xl/drawings/drawing17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18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19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0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2 Sur\Desktop\Andrea\"/>
    </mc:Choice>
  </mc:AlternateContent>
  <bookViews>
    <workbookView xWindow="0" yWindow="0" windowWidth="20490" windowHeight="9045" firstSheet="16" activeTab="16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DESCRIPCION" sheetId="22" r:id="rId6"/>
    <sheet name="IDENTIFICACION(GyC)" sheetId="20" r:id="rId7"/>
    <sheet name="PROBABILIDAD" sheetId="8" r:id="rId8"/>
    <sheet name=" IMPACTO RIESGOS GESTION" sheetId="13" r:id="rId9"/>
    <sheet name=" IMPACTO RIESGOS CORRUPCION" sheetId="25" r:id="rId10"/>
    <sheet name="VALORACION RIESGO (1)" sheetId="16" r:id="rId11"/>
    <sheet name="VALORACION RIESGO (2)" sheetId="18" r:id="rId12"/>
    <sheet name="VALORACION RIESGO (3)" sheetId="17" r:id="rId13"/>
    <sheet name="Hoja3" sheetId="21" state="hidden" r:id="rId14"/>
    <sheet name="CONTROLES Y EVALUACION" sheetId="3" r:id="rId15"/>
    <sheet name="SOLIDEZ DE LOS CONTROLES" sheetId="26" r:id="rId16"/>
    <sheet name="MAPA DE RIESGO 2019" sheetId="1" r:id="rId17"/>
    <sheet name="MONITOREO 1 MR" sheetId="29" r:id="rId18"/>
    <sheet name="MONITOREO 2 MR" sheetId="30" r:id="rId19"/>
    <sheet name="Hoja1" sheetId="28" r:id="rId20"/>
    <sheet name="Hoja4" sheetId="31" r:id="rId21"/>
  </sheets>
  <definedNames>
    <definedName name="_xlnm.Print_Titles" localSheetId="5">DESCRIPCION!$1:$9</definedName>
    <definedName name="_xlnm.Print_Titles" localSheetId="6">'IDENTIFICACION(GyC)'!$1:$9</definedName>
  </definedNames>
  <calcPr calcId="152511"/>
</workbook>
</file>

<file path=xl/calcChain.xml><?xml version="1.0" encoding="utf-8"?>
<calcChain xmlns="http://schemas.openxmlformats.org/spreadsheetml/2006/main">
  <c r="E24" i="31" l="1"/>
  <c r="C16" i="31"/>
  <c r="C15" i="31"/>
  <c r="B15" i="31"/>
  <c r="C12" i="31"/>
  <c r="C11" i="31"/>
  <c r="C9" i="31"/>
  <c r="B9" i="31"/>
  <c r="C4" i="31"/>
  <c r="N30" i="30" l="1"/>
  <c r="D22" i="30"/>
  <c r="D21" i="30"/>
  <c r="B21" i="30"/>
  <c r="D18" i="30"/>
  <c r="D17" i="30"/>
  <c r="D15" i="30"/>
  <c r="B15" i="30"/>
  <c r="D11" i="30"/>
  <c r="N30" i="29"/>
  <c r="B15" i="29"/>
  <c r="D22" i="29"/>
  <c r="D21" i="29"/>
  <c r="B21" i="29"/>
  <c r="D18" i="29"/>
  <c r="D17" i="29"/>
  <c r="D15" i="29"/>
  <c r="D11" i="29"/>
  <c r="D11" i="1" l="1"/>
  <c r="D20" i="1" l="1"/>
  <c r="D15" i="1"/>
  <c r="G12" i="26" l="1"/>
  <c r="G13" i="26"/>
  <c r="G14" i="26"/>
  <c r="B16" i="26"/>
  <c r="B12" i="20" l="1"/>
  <c r="B11" i="26"/>
  <c r="C33" i="23" l="1"/>
  <c r="C34" i="23"/>
  <c r="C32" i="23"/>
  <c r="C31" i="23"/>
  <c r="E17" i="23"/>
  <c r="E18" i="23"/>
  <c r="E19" i="23"/>
  <c r="E20" i="23"/>
  <c r="E21" i="23"/>
  <c r="E16" i="23"/>
  <c r="E11" i="23"/>
  <c r="E12" i="23"/>
  <c r="E13" i="23"/>
  <c r="E14" i="23"/>
  <c r="E15" i="23"/>
  <c r="E10" i="23"/>
  <c r="S14" i="24"/>
  <c r="R14" i="24"/>
  <c r="D12" i="22" l="1"/>
  <c r="E12" i="22"/>
  <c r="E11" i="22"/>
  <c r="E10" i="22"/>
  <c r="B10" i="20"/>
  <c r="D10" i="22" s="1"/>
  <c r="A10" i="22"/>
  <c r="A11" i="8" s="1"/>
  <c r="B3" i="31" s="1"/>
  <c r="C3" i="31" l="1"/>
  <c r="D10" i="30"/>
  <c r="D10" i="29"/>
  <c r="B10" i="29"/>
  <c r="B10" i="30"/>
  <c r="D10" i="1"/>
  <c r="B10" i="1"/>
  <c r="B16" i="20"/>
  <c r="B13" i="20"/>
  <c r="B11" i="20"/>
  <c r="D11" i="22" s="1"/>
  <c r="C5" i="31" s="1"/>
  <c r="B22" i="3" l="1"/>
  <c r="A33" i="3"/>
  <c r="B33" i="3"/>
  <c r="B11" i="3"/>
  <c r="A22" i="3"/>
  <c r="A11" i="3"/>
  <c r="A34" i="25" l="1"/>
  <c r="D19" i="1"/>
  <c r="D16" i="1"/>
  <c r="B19" i="1"/>
  <c r="R15" i="8"/>
  <c r="S11" i="24" l="1"/>
  <c r="S12" i="24"/>
  <c r="S13" i="24"/>
  <c r="S15" i="24"/>
  <c r="S16" i="24"/>
  <c r="S17" i="24"/>
  <c r="S18" i="24"/>
  <c r="S19" i="24"/>
  <c r="S20" i="24"/>
  <c r="S21" i="24"/>
  <c r="S22" i="24"/>
  <c r="S23" i="24"/>
  <c r="S24" i="24"/>
  <c r="S25" i="24"/>
  <c r="S26" i="24"/>
  <c r="S27" i="24"/>
  <c r="S28" i="24"/>
  <c r="S29" i="24"/>
  <c r="S30" i="24"/>
  <c r="G23" i="26"/>
  <c r="G22" i="26"/>
  <c r="G21" i="26"/>
  <c r="G20" i="26"/>
  <c r="G138" i="3"/>
  <c r="G137" i="3"/>
  <c r="G136" i="3"/>
  <c r="G135" i="3"/>
  <c r="G134" i="3"/>
  <c r="G133" i="3"/>
  <c r="G132" i="3"/>
  <c r="G127" i="3"/>
  <c r="G126" i="3"/>
  <c r="G125" i="3"/>
  <c r="G124" i="3"/>
  <c r="G123" i="3"/>
  <c r="G122" i="3"/>
  <c r="G121" i="3"/>
  <c r="G116" i="3"/>
  <c r="G115" i="3"/>
  <c r="G114" i="3"/>
  <c r="G113" i="3"/>
  <c r="G112" i="3"/>
  <c r="G111" i="3"/>
  <c r="G110" i="3"/>
  <c r="G105" i="3"/>
  <c r="G104" i="3"/>
  <c r="G103" i="3"/>
  <c r="G102" i="3"/>
  <c r="G101" i="3"/>
  <c r="G100" i="3"/>
  <c r="G99" i="3"/>
  <c r="G94" i="3"/>
  <c r="G93" i="3"/>
  <c r="G92" i="3"/>
  <c r="G91" i="3"/>
  <c r="G90" i="3"/>
  <c r="G89" i="3"/>
  <c r="G88" i="3"/>
  <c r="G83" i="3"/>
  <c r="G82" i="3"/>
  <c r="G81" i="3"/>
  <c r="G80" i="3"/>
  <c r="G79" i="3"/>
  <c r="G78" i="3"/>
  <c r="G77" i="3"/>
  <c r="G72" i="3"/>
  <c r="G71" i="3"/>
  <c r="G70" i="3"/>
  <c r="G69" i="3"/>
  <c r="G68" i="3"/>
  <c r="G67" i="3"/>
  <c r="G66" i="3"/>
  <c r="G61" i="3"/>
  <c r="G60" i="3"/>
  <c r="G59" i="3"/>
  <c r="G58" i="3"/>
  <c r="G57" i="3"/>
  <c r="G56" i="3"/>
  <c r="G55" i="3"/>
  <c r="G50" i="3"/>
  <c r="G49" i="3"/>
  <c r="G48" i="3"/>
  <c r="G47" i="3"/>
  <c r="G46" i="3"/>
  <c r="G45" i="3"/>
  <c r="G44" i="3"/>
  <c r="G39" i="3"/>
  <c r="G38" i="3"/>
  <c r="G37" i="3"/>
  <c r="G36" i="3"/>
  <c r="G35" i="3"/>
  <c r="G34" i="3"/>
  <c r="G33" i="3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 s="1"/>
  <c r="R21" i="8"/>
  <c r="S20" i="8"/>
  <c r="T20" i="8" s="1"/>
  <c r="R20" i="8"/>
  <c r="S19" i="8"/>
  <c r="T19" i="8" s="1"/>
  <c r="R19" i="8"/>
  <c r="S18" i="8"/>
  <c r="T18" i="8" s="1"/>
  <c r="R18" i="8"/>
  <c r="S17" i="8"/>
  <c r="T17" i="8" s="1"/>
  <c r="R17" i="8"/>
  <c r="S16" i="8"/>
  <c r="T16" i="8" s="1"/>
  <c r="R16" i="8"/>
  <c r="S15" i="8"/>
  <c r="T15" i="8" s="1"/>
  <c r="S14" i="8"/>
  <c r="T14" i="8" s="1"/>
  <c r="R14" i="8"/>
  <c r="S13" i="8"/>
  <c r="T13" i="8" s="1"/>
  <c r="R13" i="8"/>
  <c r="S12" i="8"/>
  <c r="T12" i="8" s="1"/>
  <c r="R12" i="8"/>
  <c r="S11" i="8"/>
  <c r="T11" i="8" s="1"/>
  <c r="R11" i="8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3" i="24"/>
  <c r="R12" i="24"/>
  <c r="R11" i="24"/>
  <c r="J17" i="20"/>
  <c r="J10" i="20"/>
  <c r="C10" i="22" s="1"/>
  <c r="G24" i="26" l="1"/>
  <c r="H11" i="26" s="1"/>
  <c r="E10" i="1"/>
  <c r="E10" i="30"/>
  <c r="E10" i="29"/>
  <c r="E15" i="29"/>
  <c r="E15" i="30"/>
  <c r="E19" i="1"/>
  <c r="E21" i="30"/>
  <c r="E21" i="29"/>
  <c r="B100" i="21"/>
  <c r="D76" i="25" s="1"/>
  <c r="F57" i="25" s="1"/>
  <c r="B123" i="21"/>
  <c r="D99" i="25" s="1"/>
  <c r="F80" i="25" s="1"/>
  <c r="B146" i="21"/>
  <c r="D122" i="25" s="1"/>
  <c r="F103" i="25" s="1"/>
  <c r="G29" i="3"/>
  <c r="H22" i="3" s="1"/>
  <c r="J22" i="3" s="1"/>
  <c r="K22" i="3" s="1"/>
  <c r="G106" i="3"/>
  <c r="H99" i="3" s="1"/>
  <c r="J99" i="3" s="1"/>
  <c r="K99" i="3" s="1"/>
  <c r="G62" i="3"/>
  <c r="H55" i="3" s="1"/>
  <c r="J55" i="3" s="1"/>
  <c r="K55" i="3" s="1"/>
  <c r="G40" i="3"/>
  <c r="H33" i="3" s="1"/>
  <c r="J33" i="3" s="1"/>
  <c r="K33" i="3" s="1"/>
  <c r="G51" i="3"/>
  <c r="H44" i="3" s="1"/>
  <c r="J44" i="3" s="1"/>
  <c r="K44" i="3" s="1"/>
  <c r="G73" i="3"/>
  <c r="H66" i="3" s="1"/>
  <c r="J66" i="3" s="1"/>
  <c r="K66" i="3" s="1"/>
  <c r="G84" i="3"/>
  <c r="H77" i="3" s="1"/>
  <c r="G95" i="3"/>
  <c r="H88" i="3" s="1"/>
  <c r="J88" i="3" s="1"/>
  <c r="K88" i="3" s="1"/>
  <c r="G117" i="3"/>
  <c r="H110" i="3" s="1"/>
  <c r="J110" i="3" s="1"/>
  <c r="K110" i="3" s="1"/>
  <c r="G128" i="3"/>
  <c r="H121" i="3" s="1"/>
  <c r="J121" i="3" s="1"/>
  <c r="K121" i="3" s="1"/>
  <c r="G139" i="3"/>
  <c r="H132" i="3" s="1"/>
  <c r="J132" i="3" s="1"/>
  <c r="K132" i="3" s="1"/>
  <c r="S31" i="24"/>
  <c r="S32" i="24" s="1"/>
  <c r="G18" i="3"/>
  <c r="H11" i="3" s="1"/>
  <c r="J11" i="3" s="1"/>
  <c r="K11" i="3" s="1"/>
  <c r="B77" i="21"/>
  <c r="D53" i="25" s="1"/>
  <c r="F34" i="25" s="1"/>
  <c r="B54" i="21"/>
  <c r="D30" i="25" s="1"/>
  <c r="F11" i="25" s="1"/>
  <c r="J77" i="3" l="1"/>
  <c r="K77" i="3" s="1"/>
</calcChain>
</file>

<file path=xl/sharedStrings.xml><?xml version="1.0" encoding="utf-8"?>
<sst xmlns="http://schemas.openxmlformats.org/spreadsheetml/2006/main" count="1687" uniqueCount="541">
  <si>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</si>
  <si>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</si>
  <si>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</si>
  <si>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</si>
  <si>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</si>
  <si>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</si>
  <si>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</si>
  <si>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</si>
  <si>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</si>
  <si>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</si>
  <si>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</si>
  <si>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</si>
  <si>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</si>
  <si>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</si>
  <si>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</si>
  <si>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 xml:space="preserve">POLITICOS 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</si>
  <si>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</si>
  <si>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</si>
  <si>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</si>
  <si>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</si>
  <si>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</si>
  <si>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</si>
  <si>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</si>
  <si>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</si>
  <si>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</si>
  <si>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</si>
  <si>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</si>
  <si>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</si>
  <si>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</si>
  <si>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</si>
  <si>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</si>
  <si>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</si>
  <si>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</si>
  <si>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</si>
  <si>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</si>
  <si>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</si>
  <si>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</si>
  <si>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</si>
  <si>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</si>
  <si>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</si>
  <si>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</si>
  <si>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</si>
  <si>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</si>
  <si>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</si>
  <si>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</si>
  <si>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</si>
  <si>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</si>
  <si>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</si>
  <si>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</si>
  <si>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</si>
  <si>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</si>
  <si>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</si>
  <si>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</si>
  <si>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</si>
  <si>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</si>
  <si>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</si>
  <si>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</si>
  <si>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</si>
  <si>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</si>
  <si>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</si>
  <si>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</si>
  <si>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</si>
  <si>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</si>
  <si>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</si>
  <si>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</si>
  <si>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</si>
  <si>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</si>
  <si>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</si>
  <si>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</si>
  <si>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</si>
  <si>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</si>
  <si>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</si>
  <si>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</si>
  <si>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</si>
  <si>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</si>
  <si>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</si>
  <si>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</si>
  <si>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</si>
  <si>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</si>
  <si>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</si>
  <si>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</si>
  <si>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</si>
  <si>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</si>
  <si>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</si>
  <si>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</si>
  <si>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</si>
  <si>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</si>
  <si>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</si>
  <si>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</si>
  <si>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</si>
  <si>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</si>
  <si>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</si>
  <si>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</si>
  <si>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</si>
  <si>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</si>
  <si>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</si>
  <si>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</si>
  <si>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</si>
  <si>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</si>
  <si>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</si>
  <si>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</si>
  <si>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</si>
  <si>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</si>
  <si>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</si>
  <si>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</si>
  <si>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</si>
  <si>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</si>
  <si>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</si>
  <si>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</si>
  <si>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</si>
  <si>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</si>
  <si>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</si>
  <si>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</si>
  <si>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</si>
  <si>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</si>
  <si>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</si>
  <si>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</si>
  <si>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</si>
  <si>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</si>
  <si>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</si>
  <si>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</si>
  <si>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</si>
  <si>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</si>
  <si>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</si>
  <si>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</si>
  <si>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</si>
  <si>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</si>
  <si>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</si>
  <si>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</si>
  <si>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</si>
  <si>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</si>
  <si>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</si>
  <si>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</si>
  <si>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</si>
  <si>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</si>
  <si>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</si>
  <si>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</si>
  <si>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</si>
  <si>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</si>
  <si>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</si>
  <si>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</si>
  <si>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</si>
  <si>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</si>
  <si>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</si>
  <si>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</si>
  <si>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</si>
  <si>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</si>
  <si>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</si>
  <si>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</si>
  <si>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</si>
  <si>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</si>
  <si>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</si>
  <si>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</si>
  <si>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</si>
  <si>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</si>
  <si>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</si>
  <si>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</si>
  <si>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</si>
  <si>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</si>
  <si>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</si>
  <si>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</si>
  <si>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</si>
  <si>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</si>
  <si>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</si>
  <si>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</si>
  <si>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</si>
  <si>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</si>
  <si>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</si>
  <si>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</si>
  <si>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</si>
  <si>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</si>
  <si>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</si>
  <si>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</si>
  <si>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</si>
  <si>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</si>
  <si>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</si>
  <si>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</si>
  <si>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</si>
  <si>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</si>
  <si>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</si>
  <si>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</si>
  <si>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</si>
  <si>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</si>
  <si>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</si>
  <si>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</si>
  <si>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</si>
  <si>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</si>
  <si>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</si>
  <si>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</si>
  <si>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</si>
  <si>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</si>
  <si>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</si>
  <si>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</si>
  <si>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</si>
  <si>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</si>
  <si>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</si>
  <si>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</si>
  <si>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</si>
  <si>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</si>
  <si>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</si>
  <si>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</si>
  <si>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</si>
  <si>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</si>
  <si>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</si>
  <si>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</si>
  <si>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</si>
  <si>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</si>
  <si>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</si>
  <si>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</si>
  <si>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</si>
  <si>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</si>
  <si>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</si>
  <si>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</si>
  <si>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</si>
  <si>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</si>
  <si>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</si>
  <si>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</si>
  <si>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</si>
  <si>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</si>
  <si>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</si>
  <si>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</si>
  <si>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</si>
  <si>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</si>
  <si>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</si>
  <si>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</si>
  <si>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</si>
  <si>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</si>
  <si>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</si>
  <si>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</si>
  <si>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</si>
  <si>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</si>
  <si>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</si>
  <si>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</si>
  <si>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</si>
  <si>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</si>
  <si>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</si>
  <si>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</si>
  <si>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</si>
  <si>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</si>
  <si>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</si>
  <si>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</si>
  <si>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</si>
  <si>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</si>
  <si>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</si>
  <si>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</si>
  <si>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</si>
  <si>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</si>
  <si>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</si>
  <si>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</si>
  <si>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</si>
  <si>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</si>
  <si>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</si>
  <si>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</si>
  <si>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</si>
  <si>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</si>
  <si>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</si>
  <si>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</si>
  <si>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</si>
  <si>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</si>
  <si>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</si>
  <si>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</si>
  <si>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</si>
  <si>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</si>
  <si>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</si>
  <si>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</si>
  <si>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Pérdida de imagen y credibilidad</t>
  </si>
  <si>
    <t>GESTIÓN</t>
  </si>
  <si>
    <t>CORRUPCIÓN</t>
  </si>
  <si>
    <t>ALTO</t>
  </si>
  <si>
    <t>Improbable</t>
  </si>
  <si>
    <t>REDUCIR</t>
  </si>
  <si>
    <t xml:space="preserve">1) El Asesor de la Oficina de Control Interno 2) Trimestralmente 3) verifica el avance en el cumplimiento del cronograma del Plan Anual de Auditoría 4) comparando lo programado con lo ejecutado a través de la indagación a cada uno de los miembros del equipo de la Oficina de Control Interno confrontandolo en la plataforma PISAMI módulo de Correspondencia; 5) en caso de presentarse diferencia entre lo manifestado por los miembros del equipo de la OCI y lo evidenciado en la plataforma PISAMI, se reporta al Jefe de la Oficina de Control Interno al correo institucional para que verifique, valide  y realice el ajuste respectivo en el plan de acción que se reporta a la Secretaría de Planeación. 6) Quedando como evidencia el log de envío al Jefe de Oficina de Control Interno y el memorando de envío a la Secretaría de Planeación. </t>
  </si>
  <si>
    <t>DESCRIPCION DEL CONTROL  -  Plan Anual de Auditoría</t>
  </si>
  <si>
    <r>
      <t xml:space="preserve">PROCESO: </t>
    </r>
    <r>
      <rPr>
        <sz val="11"/>
        <color indexed="8"/>
        <rFont val="Arial"/>
        <family val="2"/>
      </rPr>
      <t>GESTION DEL TRANSITO Y LA MOVILIDAD</t>
    </r>
  </si>
  <si>
    <t xml:space="preserve">LEGALES Y REGLAMENTARIOS </t>
  </si>
  <si>
    <t>Cambios permanentes en la normatividad Ministerio de Transporte - RUNT (Registro Único Nacional de Tránsito), diversidad jurídica</t>
  </si>
  <si>
    <t>Cambio de políticas en torno a los avances obtenidos en la implementación del SETP</t>
  </si>
  <si>
    <t>TECNOLOGICOS</t>
  </si>
  <si>
    <t>No tener una interacción con el RUNT (Registro Unico Nacional de Tránsito) caida de la plataforma o prestadores de servicios tecnologicos (Internet)</t>
  </si>
  <si>
    <t>FINANCIERO</t>
  </si>
  <si>
    <t>PERSONAL</t>
  </si>
  <si>
    <t>No disponer del suficiente personal de planta en ausencia de los contratistas</t>
  </si>
  <si>
    <t>No contar con personal competente para el desarrollo de las actividades</t>
  </si>
  <si>
    <t>Caida de la plataforma PISAMI</t>
  </si>
  <si>
    <t xml:space="preserve">Ausencia de liderazgo y trabajo en equipo </t>
  </si>
  <si>
    <t>INTERACIONES CON OTROS PROCESOS</t>
  </si>
  <si>
    <t>TRANSVERSALIDAD</t>
  </si>
  <si>
    <t>ACTIVOS DE SEGURIDAD DIGITAL DEL PROCESO</t>
  </si>
  <si>
    <t xml:space="preserve">Desconocimiento de los servidores públicos en los parametros contenidos en los manuales </t>
  </si>
  <si>
    <t>No existe coordinacion en cuanto a decisiones que involucran más de un proceso</t>
  </si>
  <si>
    <t>No aplicación de politícas de seguridad informática</t>
  </si>
  <si>
    <t xml:space="preserve">Las instalaciones no son adecuadas para el área de archivo (custodia de carpetas historiales vehículares) y en algunos lugares de atención al público (asinamiento) </t>
  </si>
  <si>
    <t>No ejecución del presupuesto asignado en temas de movilidad</t>
  </si>
  <si>
    <t>rojo</t>
  </si>
  <si>
    <t>amarillo</t>
  </si>
  <si>
    <t>verde</t>
  </si>
  <si>
    <t>Operador del servicio (aplicativo interno) no de respuesta a los requerimientos de la entidad y no garantice integridad en la información y su permanencia</t>
  </si>
  <si>
    <t>No contar con insumos (sustratos, cintas de impresión, cintas de laminación, cinta holografica Ministerio), herramientas tecnologicas (llaves digitales, lector biometrico, otros),  rezago en equipos de computo, falta de impresoras, scaner y demás elementos.</t>
  </si>
  <si>
    <t>No contar con insumos (sustratos, cintas de impresión, cintas de laminación, cinta holografica Ministerio), herramientas tecnologicas (llaves digitales, lector biometrico, scaner y otros),  rezago en equipos de computo, falta de impresoras y demás elementos.</t>
  </si>
  <si>
    <t>PROCESO</t>
  </si>
  <si>
    <t>No dar respuesta oportuna a los derechos de petición</t>
  </si>
  <si>
    <t>Demora en entrega o aprobación de los trámites radicados</t>
  </si>
  <si>
    <t xml:space="preserve">Pérdida de carpetas donde resposan los historiales vehículares y documentos que contengan información de vehículos   </t>
  </si>
  <si>
    <t xml:space="preserve">No contar con el presupuesto suficiente para dar cumplimiento al plan de acción </t>
  </si>
  <si>
    <t>GESTIÓN DEL TRÁNSITO Y LA MOVILIDAD</t>
  </si>
  <si>
    <t>REGULAR, ORGANIZAR Y CONTROLAR EL EJERCICIO DEL TRÁNSITO Y EL TRANSPORTE MEJORANDO LAS CONDICIONES DE LA MOVILIDAD, APLICANDO EL CODIGO NACIONAL DE TRANSITO Y ADMINISTRANDO EL REGISTRO AUTOMOTOR Y DEL CONDUCTOR, PRESTANDO UN SERVICIO EFICIENTE, OPORTUNO Y DE CALIDAD A LA CIUDADANIA TANTO EN LA GESTIÓN DE LOS TRÁMITES COMO A LOS USUARIOS DE LAS VIAS EN EL MUNICIPIO DE IBAGUE</t>
  </si>
  <si>
    <t>Cambios permanentes en la normatividad (Ministerio de Transporte - RUNT Registro Único Nacional de Tránsito), modificaciones Código Generral del Proceso.</t>
  </si>
  <si>
    <t>Cambio de políticas en torno a los avances obtenidos en la implementación del SETP (Sistema Estrategico de Transporte Público).</t>
  </si>
  <si>
    <t>No tener una interacción con el RUNT (Registro Unico Nacional de Tránsito) caida de la plataforma o prestadores de servicios tecnologicos (Internet, SIMIT).</t>
  </si>
  <si>
    <t>No existe coordinacion en cuanto a decisiones que involucran más de un proceso.</t>
  </si>
  <si>
    <t>Desconocimiento de los servidores públicos de los trámites y procedimientos contenidos en los manuales.</t>
  </si>
  <si>
    <t>No aplicación de politícas de seguridad informática.</t>
  </si>
  <si>
    <t>Las instalaciones no son adecuadas para el área de archivo (custodia de carpetas historiales vehículares) y en algunos lugares de atención al público (asinamiento).</t>
  </si>
  <si>
    <t>No contar con el presupuesto suficiente para dar cumplimiento al plan de acción.</t>
  </si>
  <si>
    <t>No contar con personal competente para el desarrollo de las actividades.</t>
  </si>
  <si>
    <t>Operador del servicio (aplicativo interno) no de respuesta a los requerimientos de la entidad y no garantice integridad en la información y su permanencia.</t>
  </si>
  <si>
    <t>Caida de la plataforma PISAMI.</t>
  </si>
  <si>
    <t>Ausencia de liderazgo y trabajo en equipo.</t>
  </si>
  <si>
    <t>No dar respuesta oportuna a los derechos de petición.</t>
  </si>
  <si>
    <t>Demora en entrega o aprobación de los trámites radicados.</t>
  </si>
  <si>
    <t>Pérdida de carpetas donde resposan los historiales vehículares.</t>
  </si>
  <si>
    <t>ESTRATÉGICO</t>
  </si>
  <si>
    <t>No ejecución del presupuesto asignado al organismo de tránsito.</t>
  </si>
  <si>
    <t>No disponer del suficiente personal de planta para atender requerimientos en ausencia de personal de contrato.</t>
  </si>
  <si>
    <t>TECNOLOGÍA</t>
  </si>
  <si>
    <t>Falta de planeación y estudios técnicos en dexpedición de viabilidades y proyectos.</t>
  </si>
  <si>
    <t>e</t>
  </si>
  <si>
    <t>i</t>
  </si>
  <si>
    <t>La no entrega oportuna de los tramites en materia de transtio y trasnporte a la ciudadania</t>
  </si>
  <si>
    <t>Durante la ejecucion de todo el tramite</t>
  </si>
  <si>
    <t>perdida de imagen institucional</t>
  </si>
  <si>
    <t xml:space="preserve">Sanciones por parte de los entes de control </t>
  </si>
  <si>
    <t>Perdida de ingresos al municipio</t>
  </si>
  <si>
    <t>falta de planeacion en la implementacion de planes y pogramas de movilidad</t>
  </si>
  <si>
    <t>Traumatismo en la movilidad del municipio</t>
  </si>
  <si>
    <t>Durante el ejercicio de la movilidad del municipio</t>
  </si>
  <si>
    <t>Sanciones por parte de los entes de control y organos rectores en materia de transito y transporte</t>
  </si>
  <si>
    <t>Aumento en el indice de victimas fatales en accidentes de transito</t>
  </si>
  <si>
    <t xml:space="preserve">Solicitar o recibir dádivas para  retardar, agilizar u omitir un trámite en beneficio propio directo o indirecto </t>
  </si>
  <si>
    <t>Desconocimiento de los trámites y procedimientos por parte de los usuarios.</t>
  </si>
  <si>
    <t>Trafico de influencias,  uso indebido del poder</t>
  </si>
  <si>
    <t xml:space="preserve">Dificultades </t>
  </si>
  <si>
    <t>Sanciones por parte de los entes de control, vigilancia y organos judiciales como tambíen acciones de tipo disciplinario</t>
  </si>
  <si>
    <t>Permanente</t>
  </si>
  <si>
    <t>Base de datos desactualizadas</t>
  </si>
  <si>
    <t>Operador del servicio (aplicativo interno MOVILIZA) no de respuesta a los requerimientos de la entidad y no garantice integridad en la información y su permanencia.</t>
  </si>
  <si>
    <t xml:space="preserve">Dentro del proceso de GESTIÓN DEL TRANSITO Y LA MOVILIDAD se desarrollan diversos trámites como RNA (Registro Nacional del Automotor), RNC (Registro Nacional del Conductor),procedimientos contravencionales, los cuales pueden potencialmente causar traumatismos en los tiempos de entrega y/o respuesta a los usuarios.   </t>
  </si>
  <si>
    <t>Incumplimiento en la respuesta oportuna en los tramites , derechos de peticion o requerimientos de la comunidad</t>
  </si>
  <si>
    <t>x</t>
  </si>
  <si>
    <t xml:space="preserve"> </t>
  </si>
  <si>
    <t>GESTION</t>
  </si>
  <si>
    <t>Desconocimiento por parte de los  servidores públicos sobre  trámites y procedimientos contenidos en los manuales.</t>
  </si>
  <si>
    <t xml:space="preserve">Falta de  canales y/o medios de Comunicación para una efectiva trazabilidad del tramite.  </t>
  </si>
  <si>
    <t>COMUNICACIÓN INTERNA</t>
  </si>
  <si>
    <t>SE EVIDENCIA INTENCIÓN Y COMPROMISO POR PARTE DE LA ALTA  EN INVOLUCRARSE EN DIFERENTES TEMAS DE INTERES DE LA SECRETARIA Y ESTAR ATENTO EN SU CUMPLIMIENTO HACIA OTRA ENTIDADES.</t>
  </si>
  <si>
    <t>TENEMOS UNAS INSTALACIONES DONDE EL CIUDADANO PUEDE ADELANTAR LOS TRÁMITES CON MAYOR COMODIDAD Y MAYOR ORGANIZACIÓN</t>
  </si>
  <si>
    <t>APROBACION DE TRÁMITES DE LICENCIA DE CONDUCCIÓN EN 1 HORA Y LICENCIAS DE TRANSITO EN 2 DIAS.</t>
  </si>
  <si>
    <t>ASIGNACIÓN DE MAYOR PRESUPUESTO PARA EL AÑO 2018, LO QUE PERMITE CONTAR CON MÁS PERSONAL DE CONTRATO RESPECTO AL AÑO 2017</t>
  </si>
  <si>
    <t xml:space="preserve"> EL APLICATIVO (MOVILIZA),INTERACTUA EN LINEA CON EL RUNT Y EL SIMIT.</t>
  </si>
  <si>
    <t>COMPROMISO DEL TODO EL PERSONAL (DE PLANTA Y DE CONTRATO) PARA CON LA ADMIISTRACIÓN.</t>
  </si>
  <si>
    <t>INGRESOS DE NUEVO PERSONAL DE CONTRATO PARA APOYAR ESPECIALMENTE A LA DIRECCION ADMINISTRATIVA Y LA DIRECCION OPERATIVA</t>
  </si>
  <si>
    <t>INGRESO DE NUEVOS AGENTES DE TRANSITO PARA LA CIUDAD.</t>
  </si>
  <si>
    <t>.</t>
  </si>
  <si>
    <t>INCREMENTO EN LA ASIGNACION DEL PRESUPUESTO PARA LA PRESENTE VIGENCIA</t>
  </si>
  <si>
    <t>OBTENCION DEL DOCUMENTO CONPES LO QUE PERMITIRIA FINANCIAR EL NUEVO MODELO DE TRANSPORTE DE IBAGUE</t>
  </si>
  <si>
    <t>CON EL INGRESO DE NUEVOS AGENTES DE TRANSITO, SE PRETENDE MEJORAR ASPECTOS RELACIONADOS CON LA CULTURA VIAL</t>
  </si>
  <si>
    <t>LA PRESTACIÓN DEL SERVICIO EN JORNADA CONTINUA BRINDA COMODIDAD A NUESTROS CLIENTES Y EVITA DOBLE DESPLAZAMIENTO.</t>
  </si>
  <si>
    <t>LAS NUEVAS INSTALACIONES DE LA SECRETARIA PERMITE QUE NUESTROS CLIENTES TENGAS UN ESPACIO MAS COMODO PARA REALIZAR SUS TRÁMITES.</t>
  </si>
  <si>
    <t>ES LA ÚNICA ENTIDAD QUE PRESTA EL SERVICIO EN TEMAS RELACIONADOS AL TRANSITO Y TRANSPORTE EN LA CIUDAD.</t>
  </si>
  <si>
    <t xml:space="preserve">CORRUPCION </t>
  </si>
  <si>
    <t xml:space="preserve">Falta de planeación y coordinación interinstitucional en la ejecución de proyectos
Así como la falta de estudios técnicos en expedición de Viabilidades y proyectos. 
</t>
  </si>
  <si>
    <t>Dentro del proceso de GESTIÓN DEL TRANSITO Y LA MOVILIDAD se desarrollan diversos trámites como RNA (Registro Nacional del Automotor), RNC (Registro Nacional del Conductor),procedimientos contravencionales, los cuales pueden   ser permeados por actos corrupcion en sus diferentes niveles.</t>
  </si>
  <si>
    <t>El llevar a cabo programas, proyectos sin articularlos con el Plan Maestro de Movilidad o el Plan Local de Seguridad Víal o expedición de viabilidades, permisos o actos administrativos sin llevar a cabo los estudios técnicos de rigor  pueden acarrear traumatismos en materia de movilidad para el municipio de Ibagué</t>
  </si>
  <si>
    <t>TRASPASOS</t>
  </si>
  <si>
    <t xml:space="preserve">
INCUMPLIMIENTO EN LA RESPUESTA OPORTUNA EN LOS TRAMITES, DERECHOS DE PETICION O REQUERIMIENTOS DE LA COMUNIDAD
</t>
  </si>
  <si>
    <t>SOLICITAR O RECIBIR DÁDIVAS PARA RETARDAR, AGILIZAR U OMITIR UN TRÁMITE EN BENEFICIO PROPIO DIRECTO O INDIRECTO.</t>
  </si>
  <si>
    <t xml:space="preserve">DESARROLLAR ESTRATEGIAS PARA MITIGAR EL RIESGO, EN PRESTACION DE SERVICIOS. </t>
  </si>
  <si>
    <t xml:space="preserve">DESARROLLAR Y FORTALECER POLITICAS PUBLICAS DE GESTION ANTE LA ALTA DIRECCION Y GOBIERNO NACIONAL CON EFECTIVOS CANALES DE COMUNICACIÓN ORIENTADO A RESULTADOS. </t>
  </si>
  <si>
    <t xml:space="preserve">DESARROLLAR Y FORTALECER  GESTION ANTE LA ALTA DIRECCION,  MINISTERIO DE TRANSPORTE, Y DEMAS ORGANOS RECTORES EN TRANSITO Y TRANSPORTE,CON EFECTIVOS CANALES DE COMUNICACIÓN ORIENTADO A RESULTADOS EN LOS TRAMITES.  </t>
  </si>
  <si>
    <t>DESDE EL RUNT  Y MINISTERIO DE TRANSPORTE, NOS ENTREGUEN DIRECTRICES PARA OPTIMIZAR EL SERVICIO A LOS CIUDADANOS.</t>
  </si>
  <si>
    <t xml:space="preserve">1. MEJORAMIENTO DE LA MOVILIDAD ,  MEDIANTE AGENTES DE TRANSITO DONDE SE REGULA Y CONTROLA EL TRANSITO Y EL TRANSPORTE DE ACUERDO AL CODIGO DE TRANSITO. 2) SENSIBILIZACION MEDIANTE   EDUCACION VIAL A LA CIUDADANIA, ORGANIZACIÓNES Y EMPRESAS, CUMPLIENDO LO ESTABLECIDO EN EL PLAN MAESTRO DE MOVILIDAD Y ESPACIO PUBLICO.  </t>
  </si>
  <si>
    <t xml:space="preserve">LA SECRETARIA DE TRANSITO, CUENTE CON SOFTWARE PROPIO PARA LA REAZALIZACION DE TRAMITES CONSERVANDO LA INTERACCION CON RUNT Y SIMIT. </t>
  </si>
  <si>
    <t xml:space="preserve">LICENCIA DE CONDUCCION </t>
  </si>
  <si>
    <t>SIN CONTROL EXISTENTE</t>
  </si>
  <si>
    <t>El director(a) administrativo y de contravenciones es el reponsable de llevar el control, anualmente, con el propósito de contar con los insumos necesarios para la elaboración de especies venales (licencias de tránsito, de conducción y placas) y adquisición de equipos tecnologicos mediante el plan anual de compras, y relación de insumos mediante información estadística de acuerdo a promedio mensual de expecies venales expedidas y por demanda, al presentarse una desviación el responsable se comunicara con la dependencia competente de los suministros, como evidencia tendremos la ejecución del plan (adjudicación de procesos)</t>
  </si>
  <si>
    <t>No contar con insumos (sustratos, cintas de impresión, cintas de laminación, cinta holográfica Ministerio), herramientas tecnológicas (llaves digitales, lector biométrico, escáner y otros),  rezago en equipos de cómputo, falta de impresoras y demás elementos.</t>
  </si>
  <si>
    <t xml:space="preserve">SIN CONTROL EXISTENTE </t>
  </si>
  <si>
    <t xml:space="preserve">El Secretario de tránsito, transporte y la movilidad será el responsable, de manera que realizara la gestion politico - Adminitrativa con la alta direccion mensualmente, con el fin de lograr la implmentacion del SETP, cualquier tipo de riesgo en la implementacion sera apoyado por la alta direccion y comoevidencia de ello, seran las actas del gestion  realizada. </t>
  </si>
  <si>
    <t xml:space="preserve">El Secretario y los Directores de la Secretaria  de Transito, Transporte y la Movilidad seran los encargados de diseñar y ejecutar  proyectos, de acuerdo a la necesidades de la ciudadania, los cuales se encuentran plasmados en el plan de Desarrollo, para el Efectivo desarrollo de los proyectos seran apoyados por profesionales, como evidencia de las gestiones y desarollo de los proyectos se dejaran actas. </t>
  </si>
  <si>
    <t>El Director Operativo y de la Movilidad,  Director Administrativo y de Contravenciones, seran los responsables que  periodicamente  se desarrollen estrategias de comunicación a la ciudadania sobre los requisitos y procedimientos para la prestacion de los servicios de los tramites. cualquier acto de desconocimiento daria lugar a restrasos en el proceso y posibles actos de corrupcion.</t>
  </si>
  <si>
    <t>1.Responsable</t>
  </si>
  <si>
    <t xml:space="preserve">El secretario de Transito,Transporte y de la Movilidad sera el responsable de realizar seguimientos periodicos, con la ciudadania y  los funcionarios publicos sobre situaciones de corrupcion que posiblemente esten afectando la organización, dejando como evidencia las actas y/o informes sobre la sensibilizacion. cualquier desviacion sobre el presente control sera objeto investigacion  por el respectivo organo de control. </t>
  </si>
  <si>
    <t xml:space="preserve">La Direccion Administrativa y de Contravenciones, es la encargada de recibir diariamente las solicitudes por parte de la ciudadania en cuanto  actualizacion de inconsistencias de informacion en el RUNT y en bases de datos interna. La acitvidad de control se realiza en una base de datos y desde alli se hace es respectivo reparto, control y seguimiento de las peticiones, el no cumplimineto de lo anteriormente citado da lugar a una desviacion u observacion que accarearia demoras en el servicio y posibles actos de corrupcion. </t>
  </si>
  <si>
    <t xml:space="preserve">Sin Control Existente </t>
  </si>
  <si>
    <t>La Direccion Administrativa y de Contravenciones, es la encargada de recibir diariamente las solicitudes por parte de la ciudadania en cuanto  actualizacion de inconsistencias de informacion en el RUNT y en bases de datos interna. La acitvidad de control se realiza en una base de datos y desde alli se hace es respectivo reparto, control y seguimiento de las peticiones, el no cumplimineto de lo anteriormente citado da lugar a una desviacion u observacion que accarearia demoras en el servicio y posibles actos de corrupcion.</t>
  </si>
  <si>
    <t xml:space="preserve">Fuerte </t>
  </si>
  <si>
    <t>Devil (No se Ejecuta)</t>
  </si>
  <si>
    <t xml:space="preserve">Débil </t>
  </si>
  <si>
    <t>Débil</t>
  </si>
  <si>
    <t xml:space="preserve">Débil  </t>
  </si>
  <si>
    <t>Débil  (No se Ejecuta)</t>
  </si>
  <si>
    <r>
      <rPr>
        <b/>
        <sz val="14"/>
        <color theme="1"/>
        <rFont val="Arial"/>
        <family val="2"/>
      </rPr>
      <t>PROCESO:</t>
    </r>
    <r>
      <rPr>
        <sz val="14"/>
        <color theme="1"/>
        <rFont val="Arial"/>
        <family val="2"/>
      </rPr>
      <t xml:space="preserve"> GESTION DEL TRANSITO Y LA MOVILIDAD </t>
    </r>
  </si>
  <si>
    <t xml:space="preserve"> Ausencia de Soportes tecnicos y/o Administrativos,  que nos permitan hacer una efectiva implementacion de planes y pogramas de movilidad</t>
  </si>
  <si>
    <t>De acuerdo a la necesidad</t>
  </si>
  <si>
    <t>Ausencia de Soportes tecnicos y/o Administrativos,  que nos permitan hacer una efectiva implementacion de planes y pogramas de movilidad</t>
  </si>
  <si>
    <t xml:space="preserve">Ausencia de Soportes tecnicos y/o Administrativos,  que nos permitan hacer una efectiva implementacion de planes y pogramas de movilidad
</t>
  </si>
  <si>
    <t>AUSENCIA DE SOPORTES TECNICOS Y/O ADMINISTRATIVOS, QUE NOS PERMITAN HACER UNA EFECTIVA IMPLEMENTACION DE PLANES Y POGRAMAS DE MOVILIDAD</t>
  </si>
  <si>
    <t>Ausencia de Soportes tecnicos y/o Administrativos,  que nos permitan hacer una efectiva implementacion de planes y pogramas de movilidad.</t>
  </si>
  <si>
    <t xml:space="preserve">Director/a de Trámites y Servicios 
</t>
  </si>
  <si>
    <t>Secretario de Movilidad</t>
  </si>
  <si>
    <t xml:space="preserve">Secretario Movilidad, Director Operativo  y Control de Tránsito. </t>
  </si>
  <si>
    <t xml:space="preserve">Secretario de Movilidad </t>
  </si>
  <si>
    <t xml:space="preserve">Secretario de Movilidad, Director/a de Trámites y Servicios, Director Operativo  y Control de Tránsito. </t>
  </si>
  <si>
    <t>No disponer del personal suficiente en el area, para atender requerimientos de la comunidad.</t>
  </si>
  <si>
    <t xml:space="preserve">Secretario de Movilidad, Director/a de Trámites y Servicios y Director Operativo  y Control de Tránsito. </t>
  </si>
  <si>
    <t xml:space="preserve">Plegables, Volantes e informacion en la pagina oficial de alcaldia y/o redes sociales. </t>
  </si>
  <si>
    <t>Mensualmente</t>
  </si>
  <si>
    <t>Trimestral</t>
  </si>
  <si>
    <t>De acuerdo a la necesidad
Seguimiento Trimestal</t>
  </si>
  <si>
    <t xml:space="preserve">Memorando solicitud de incorporacion de recursos  </t>
  </si>
  <si>
    <t>Trimestralmente</t>
  </si>
  <si>
    <t>Bimensualmente</t>
  </si>
  <si>
    <t xml:space="preserve">Actas de reunión, informes y/o comunicaciones externas. </t>
  </si>
  <si>
    <t>Acciones</t>
  </si>
  <si>
    <t>Codigo: FOR-13-PRO-GIC-02</t>
  </si>
  <si>
    <t>Versión: 03</t>
  </si>
  <si>
    <t>Fecha: 2018/12/05</t>
  </si>
  <si>
    <t>Pagina: 1 de 1</t>
  </si>
  <si>
    <t>Alcaldia Municipal de Ibague.</t>
  </si>
  <si>
    <t>La Alcaldía de Ibagué como entidad pública del orden territorial, garantiza las condiciones y los recursos económicos y humanos, necesarios para la oportuna prestación de los servicios que promueven el desarrollo social, económico, cultural, ambiental y del territorio, a partir de la implementación de planes y programas que fomentan el adecuado ejercicio de los derechos humanos, la equidad y la justicia, con una Administración transparente y efectiva de los recursos públicos.</t>
  </si>
  <si>
    <t xml:space="preserve">Registro </t>
  </si>
  <si>
    <t xml:space="preserve">Se adjuntas actas de comité de contratación realizadas a la fecha. </t>
  </si>
  <si>
    <t>No contar con suficientes insumos (sustratos, cintas de impresión, cintas de laminación, cinta holográfica Ministerio) y/o herramientas tecnológicas (equipo de computo, impresoras, llaves digitales, lector biométrico, escáner y otros)</t>
  </si>
  <si>
    <t xml:space="preserve"> Ausencia de Soportes tecnicos y/o Administrativos,  que nos permitan hacer una efectiva implementacion de planes y programas de movilidad</t>
  </si>
  <si>
    <t xml:space="preserve">Actas comité de contratación </t>
  </si>
  <si>
    <t xml:space="preserve"> Fallas en la plataforma (PISAMI) o en los prestadores de servicios tecnologicos (Moviliza, Internet, SIMIT, Runt).</t>
  </si>
  <si>
    <t>Reportes (Pantallazos de correos electronicos, Oficios, Mantis, Tickets)</t>
  </si>
  <si>
    <t>Debilidad en la planeación y elaboración de estudios técnicos y expedición de viabilidades y proyectos.</t>
  </si>
  <si>
    <t xml:space="preserve">Debilidad en la planeación y coordinación interinstitucional para la ejecución de proyectos
Así como la falta de estudios técnicos en expedición de Viabilidades y proyectos. 
</t>
  </si>
  <si>
    <t xml:space="preserve">Actas de Reunion, comunicaciones externas, Contratación de estudios tecnicos, Informes tecnicos de los estudios, Seguimiento avance Plan de acción, personal idoneo en funcion de la necesidad. </t>
  </si>
  <si>
    <t>Ineficiencia en la prestación del servicio y/o Trafico de influencias</t>
  </si>
  <si>
    <t>EFICACIA: Índice de Cumplimiento= (Mesas de trabajo realizadas / Mesas de trabajo programadas *100)</t>
  </si>
  <si>
    <t>Estudios requieridos, soporte de gestiones politico - administrativas, con el alto gobierno</t>
  </si>
  <si>
    <t>Director/a de Trámites y Servicios</t>
  </si>
  <si>
    <t>EFICACIA: Índice de Cumplimiento= 
1.  (Unidades consumidas /Unidades adquiridas)*100</t>
  </si>
  <si>
    <t xml:space="preserve">Actas comité de contratación, Contratos suscritos </t>
  </si>
  <si>
    <t>(Elementos requeridos  / Elementos adquiridos)*100.</t>
  </si>
  <si>
    <t xml:space="preserve">Socializaciones, correos electronicos, Memorandos, circulares, actas de reunion, comunicaciones internas y/o externas. </t>
  </si>
  <si>
    <t>Semanalmente</t>
  </si>
  <si>
    <t>EVITAR</t>
  </si>
  <si>
    <t>Posibilidad de recibir o solicitar cualquier dádiva o beneficio para  retardar, agilizar u omitir un trámite a nombre propio o para terceros</t>
  </si>
  <si>
    <t xml:space="preserve">HACKEO </t>
  </si>
  <si>
    <t>1. Reporte inmediato de la falla en la plataforma para restablecer el servicio.</t>
  </si>
  <si>
    <r>
      <t xml:space="preserve">FORMATO: </t>
    </r>
    <r>
      <rPr>
        <sz val="12"/>
        <color indexed="8"/>
        <rFont val="Arial"/>
        <family val="2"/>
      </rPr>
      <t>MAPA CONSOLIDADO DE RIESGOS  Y PLAN DE TRATAMIENTO DE RIESGOS</t>
    </r>
  </si>
  <si>
    <r>
      <t xml:space="preserve">PROCESO: </t>
    </r>
    <r>
      <rPr>
        <sz val="12"/>
        <color indexed="8"/>
        <rFont val="Arial"/>
        <family val="2"/>
      </rPr>
      <t>GESTION INTEGRAL DE CALIDAD</t>
    </r>
  </si>
  <si>
    <r>
      <rPr>
        <b/>
        <sz val="12"/>
        <color theme="1"/>
        <rFont val="Arial"/>
        <family val="2"/>
      </rPr>
      <t xml:space="preserve">
OBJETIVO:</t>
    </r>
    <r>
      <rPr>
        <sz val="12"/>
        <color theme="1"/>
        <rFont val="Arial"/>
        <family val="2"/>
      </rPr>
      <t xml:space="preserve"> REGULAR, ORGANIZAR Y CONTROLAR EL EJERCICIO DEL TRÁNSITO Y EL TRANSPORTE MEJORANDO LAS CONDICIONES DE LA MOVILIDAD, APLICANDO EL CODIGO NACIONAL DE TRANSITO Y ADMINISTRANDO EL REGISTRO AUTOMOTOR Y DEL CONDUCTOR, PRESTANDO UN SERVICIO EFICIENTE, OPORTUNO Y DE CALIDAD A LA CIUDADANIA TANTO EN LA GESTIÓN DE LOS TRÁMITES COMO A LOS USUARIOS DE LAS VIAS EN EL MUNICIPIO DE IBAGUE</t>
    </r>
  </si>
  <si>
    <t xml:space="preserve">Reporte de segumiento del insumo. </t>
  </si>
  <si>
    <t>EFICACIA: Índice de Cumplimiento= (Numero de comites realizados /numero de comites programados *100)</t>
  </si>
  <si>
    <t xml:space="preserve">Se anexa evidencia de la socializacion de los diferentes tramites y servicios que presta la Secretaría de Movilidad. </t>
  </si>
  <si>
    <t xml:space="preserve">A la fecha no se ha presentado ninguna solicitud de recursos ante la Secretaria de Hacienda, se esta en la espera de la incorporación de recursos por superávit. </t>
  </si>
  <si>
    <t>N/A</t>
  </si>
  <si>
    <t>EFICACIA: Índice de Cumplimiento= (Actas de comité realizadas /Actas de reunión programadas)*100.
(2/2)*100 = 100%</t>
  </si>
  <si>
    <t>Mensualmente
(01/02/02019 - 31/12/2019)</t>
  </si>
  <si>
    <t>EFICACIA: Índice de Cumplimiento= (Estudios realizados/Estudios requeridos)*100
(1/1)*100 = 100%</t>
  </si>
  <si>
    <t>Se adjunta evidencia del cumplimiento de requisitos a la fecha y gestiones politico - administrativas</t>
  </si>
  <si>
    <t xml:space="preserve">Se adelanta proceso precontractual para la adquisicion de elementos tecnologicos </t>
  </si>
  <si>
    <t xml:space="preserve">El seguimiento lo realiza diariamente  el funcionario  Walter Hernández Castro, lider del area de sistemas, quien monitorea mediante un archivo de excel en drive las unidades consumidas y de acuerdo a la necesidad realiza el pedido al provedor. 
El pedido de placas se realiza por lotes de acuerdo a la necesidad. 
Cabe destacar que las unidades se consumen al 100%  de acuerdo a la programación y no se ha presentado a la fecha inconvenientes de desabastecimiento  pues se cuenta con un contrato vigente a monto agotable y a su vez  se esta adelantando en etapa precontractual la compra de insumos de especies venales, soportada en el plan anual de adquisiciones. </t>
  </si>
  <si>
    <t xml:space="preserve">Se adjuntan actas de comité de contratación realizadas a la fecha. </t>
  </si>
  <si>
    <t>Soporte fotografico de seguimiento a los insumos. (ANEXO  3)</t>
  </si>
  <si>
    <t xml:space="preserve">Certificado de disponibilidad presupuestal (ANEXO  4) </t>
  </si>
  <si>
    <t xml:space="preserve">Evidencia cumplimiento de requisitos y gestiones realizadas (ANEXO 5 ) </t>
  </si>
  <si>
    <t xml:space="preserve">Actás comité de contratación (ANEXO 2  ) </t>
  </si>
  <si>
    <t xml:space="preserve">Se adjunta copia de 3 incidentes  reportados al mantis de la plataforma MOVILIZA, al momento en que se presentaron las fallas en el servicio. 
En total en los meses de enero y febrero de 2019 se reportaron 221 incidencias en la plataforma, de las cuales 191 han sido corregidas a la fecha. </t>
  </si>
  <si>
    <t xml:space="preserve">A la fecha se cuenta con el estudio tecnico que soporta la ampliacion de la ciclobanda de la av. Ferrocarril, hacia la zona centro y la universidad del Tolima. </t>
  </si>
  <si>
    <t xml:space="preserve">Director Operativo  y Control de Tránsito. </t>
  </si>
  <si>
    <t>EFICACIA: Índice de Cumplimiento= (Proyectos emprendidos con soportes / Proyectos programados  *100
(1/1)*100 = 100%</t>
  </si>
  <si>
    <t>2. Realizar mesas de trabajo internas, verificar la posible inconsistencia y enviar requerimiento para subsanación ante los proveedores del sistema (moviliza, Runt, Simit).</t>
  </si>
  <si>
    <t xml:space="preserve">3. Contratar mas personal y/o disponer de los funcionarios de planta para suplir las necesidades existentes en el momento en que se presenten </t>
  </si>
  <si>
    <t xml:space="preserve">4. Seguimiento semanal al inventario de insumos, para establecer las necesidades y garantizar el efectivo suministro. </t>
  </si>
  <si>
    <t xml:space="preserve">5. Gestión para la contratación y/o adquisición de los elementos tecnologicos faltantes. </t>
  </si>
  <si>
    <t>6. Realizar los estudios y demás requisitos considerados por el Gobierno Nacional, para la suscripción del Documento CONPES e Implementación del SETP; Asi como gestiones politico - administrativas, con el alto gobierno</t>
  </si>
  <si>
    <t>7. Realizar los estudios tecnicos y asistir a las mesas de trabajo convocadas para coordinar la ejecución de proyectos.</t>
  </si>
  <si>
    <t xml:space="preserve">8 Adecuada planeación de la ejecución de los recursos. </t>
  </si>
  <si>
    <t>9. Gestión y/o Solicitud de recursos ante la secretaria de hacienda</t>
  </si>
  <si>
    <t xml:space="preserve">10. Realizar campañas de socializacion a la ciudadania sobre las diferentes actuaciones y/o  tramites de la secretaria. </t>
  </si>
  <si>
    <t>11.Realizar comites de riesgos, reuniones y campañas anticorrupcion  donde se tomen medidas, para prevenir la corrupcion en sus diferentes niveles.</t>
  </si>
  <si>
    <t>Evidencia de algunas de las incidencias reportadas (ANEXO 1)</t>
  </si>
  <si>
    <t>Evidencia socializaciones (ANEXO  7)</t>
  </si>
  <si>
    <t>Estudio técnico - Viabilidad   (ANEXO 6)</t>
  </si>
  <si>
    <t>j</t>
  </si>
  <si>
    <t xml:space="preserve">ACCIÓN DE CONTINGENCIA </t>
  </si>
  <si>
    <t xml:space="preserve">Iniciar la  investigación disciplinaria, fiscal o remitir a las instancias correspondientes
para el proceso penal. </t>
  </si>
  <si>
    <t>1 semana - una vez el riesgo se materialice</t>
  </si>
  <si>
    <t xml:space="preserve">Convocar en forma extraordinaria un comité de coordinación con directivos, supervisores y el comité de contratación para analizar y aplicar medidas inmediatas que, dentro de la legalidad, permitan la implementación efectiva de planes y programas de Movilidad. </t>
  </si>
  <si>
    <t>Acta de comité de coordinación firmada</t>
  </si>
  <si>
    <t>Comunicación iniciando o remitiendo investigación</t>
  </si>
  <si>
    <t>Monitoreo y revisión hasta el 28 de febrero del 2019</t>
  </si>
  <si>
    <t xml:space="preserve">Se programo la realización de una mesa de trabajo interna para realizar plan de acción frente a la revisión de inconsistencias de información en el marco de la aplicación de los Beneficios tributarios a deudores morosos que entra en vigencia a partir del 1 de abril. </t>
  </si>
  <si>
    <t xml:space="preserve">EFICACIA: Índice de Cumplimiento= (Actas de comité realizadas /Actas de comité programadas)*100.
</t>
  </si>
  <si>
    <t>EFICACIA: Índice de Cumplimiento= (Reportes Generados / Fallas Presentadas)*100.
(221/221)*100 = 100%</t>
  </si>
  <si>
    <t>EFICACIA: Índice de Cumplimiento= (Socializaciones realizadas / Socializaciones programadas * 100)
(1/1)*100 = 100%</t>
  </si>
  <si>
    <t>EFICACIA:
Índice de
cumplimiento
actividades= (#
de actividades
cumplidas
/ # de actividades
programadas)
x 100
EFECTIVIDAD:
Efectividad del
plan de manejo
de riesgos= ((#
de casos de
corrupción
presentados
periodo actual
- # de casos de
corrupción
presentados
periodo anterior)
/ # de casos de
corrupción presentados
periodo
anterior ) x 100</t>
  </si>
  <si>
    <t>EFICACIA:
Índice de
cumplimiento
actividades= (#
de actividades
cumplidas
/ # de actividades
programadas)
x 100
EFECTIVIDAD:
Efectividad del
plan de manejo
de riesgos= ((#
de ausencias de soportes tecnicos presentadas que no permiten hacer una efectiva implementacion de planes y programas de movilidad)</t>
  </si>
  <si>
    <t xml:space="preserve">EFICACIA:
Índice de
cumplimiento
actividades= (#
de actividades
cumplidas
/ # de actividades
programadas)
x 100
EFECTIVIDAD:
Efectividad del
plan de manejo
de riesgos= ((#
de incumplimientos presentados en la respuesta oportuna de los tramites, derechos de peticion o requerimientos. </t>
  </si>
  <si>
    <t xml:space="preserve">Convocar en forma extraordinaria un comité de coordinación con directivos, supervisores y el comité de contratación para analizar y aplicar medidas inmediatas que, dentro de la legalidad, permitan la respuesta oportuna en los tramites, derechos de peticion o requerimientos de la comunidad. </t>
  </si>
  <si>
    <t xml:space="preserve">
EFICACIA:
Índice de
cumplimiento
actividades= (#
de actividades
cumplidas
/ # de actividades
programadas)
x 100
EFECTIVIDAD:
Efectividad del
plan de manejo
de riesgos= ((#
de incumplimientos presentados en la respuesta oportuna de los tramites, derechos de peticion o requerimientos. </t>
  </si>
  <si>
    <r>
      <rPr>
        <b/>
        <sz val="12"/>
        <color theme="1"/>
        <rFont val="Arial"/>
        <family val="2"/>
      </rPr>
      <t xml:space="preserve">
OBJETIVO:</t>
    </r>
    <r>
      <rPr>
        <sz val="12"/>
        <color theme="1"/>
        <rFont val="Arial"/>
        <family val="2"/>
      </rPr>
      <t xml:space="preserve"> REGULAR, ORGANIZAR Y CONTROLAR EL EJERCICIO DEL TRÁNSITO Y EL TRANSPORTE MEJORANDO LAS CONDICIONES DE LA MOVILIDAD, APLICANDO EL CODIGO NACIONAL DE TRANSITO Y ADMINISTRANDO EL REGISTRO AUTOMOTOR Y DEL CONDUCTOR, PRESTANDO UN SERVICIO EFICIENTE, OPORTUNO Y DE CALIDAD A LA CIUDADANIA TANTO EN LA GESTIÓN DE LOS TRÁMITES COMO A LOS USUARIOS DE LAS VIAS EN EL MUNICIPIO DE IBAGUE</t>
    </r>
  </si>
  <si>
    <t xml:space="preserve">     </t>
  </si>
  <si>
    <t xml:space="preserve">EFICACIA: Índice de Cumplimiento= (Actas de comité realizadas /Actas de comité programadas)*100.
(2/2)*100: 100%
</t>
  </si>
  <si>
    <t>Monitoreo y revisión hasta el 30 de Abril del 2019</t>
  </si>
  <si>
    <t xml:space="preserve">Se programo comité de riesgos a realizar en el mes de marzo. 
Se anexa evidencia de la socialización interna del mapa de riesgos 2019. 
</t>
  </si>
  <si>
    <t xml:space="preserve">Evidencia fotografica de la socialización. (ANEXO 8)
</t>
  </si>
  <si>
    <t>EFICACIA: Índice de Cumplimiento= (Solicitud de recursos a la S. Hacienda / Necesidad de incorporación de recursos )*100.
(1/1)*100 = 100%</t>
  </si>
  <si>
    <t xml:space="preserve">Se anexa copia del memorando No. 17342 del 10 de abril de 2019, por medio del cual se realiza la solicitud de incorporación de recursos de inversión </t>
  </si>
  <si>
    <t>2. Realizar mesas de trabajo, verificar la posible inconsistencia y enviar requerimiento para subsanación ante los proveedores del sistema (moviliza, Runt, Simit).</t>
  </si>
  <si>
    <t>EFICACIA: Índice de Cumplimiento= (Requerimientos realizados / Requerimiento programados *100)
(1/1)*100 = 100%</t>
  </si>
  <si>
    <t xml:space="preserve">Se Adjunta copia del requerimiento realizado a la plataforma moviliza </t>
  </si>
  <si>
    <t>EFICACIA: Índice de Cumplimiento= (Actas de comité realizadas /Actas de comité programadas)*100.
(3/3)*100 = 100%</t>
  </si>
  <si>
    <t xml:space="preserve">Acta y planilla de asistencia - Comité contratación (ANEXO  3) </t>
  </si>
  <si>
    <t>Requerimiento parametrización a Moviliza (ANEXO 2)</t>
  </si>
  <si>
    <t>Soporte fotografico de seguimiento a los insumos. (ANEXO  4)</t>
  </si>
  <si>
    <t xml:space="preserve">Certificado de disponibilidad presupuestal (ANEXO  5) </t>
  </si>
  <si>
    <t xml:space="preserve">Evidencia cumplimiento de requisitos y gestiones realizadas (ANEXO 6 ) </t>
  </si>
  <si>
    <t>Estudio técnico - Viabilidad   (ANEXO 7)</t>
  </si>
  <si>
    <t>Memorando de solicitud de incorporación de recursos de inversión. (ANEXO 8)</t>
  </si>
  <si>
    <t xml:space="preserve">Actás comité de contratación (ANEXO 3) </t>
  </si>
  <si>
    <t>Evidencia socializaciones (ANEXO  9)</t>
  </si>
  <si>
    <t>Evidencia fotografica de la socialización. (ANEXO 10)
Actas comité de riesgos (ANEXO 11)</t>
  </si>
  <si>
    <t>Se anexa evidencia de la socialización interna del mapa de riesgos 2019. 
Se anexa copia de actas del comité de riesgos realizados.</t>
  </si>
  <si>
    <t>f</t>
  </si>
  <si>
    <t>Director/a de Trámites y Servicios, Director Operativo  y Control de Tránsito.</t>
  </si>
  <si>
    <t>Se Adjunta copia del requerimiento realizado a la plataforma moviliza /// acta dra gloria</t>
  </si>
  <si>
    <t>No contar con suficientes insumos, dada la fluctuacion de los usuarios  (sustratos, cintas de impresión, cintas de laminación, cinta holográfica Ministerio) y/o herramientas tecnológicas (equipo de computo, impresoras, llaves digitales, lector biométrico, escáner y otros)</t>
  </si>
  <si>
    <t xml:space="preserve"> Director/a de Trámites y Servicios </t>
  </si>
  <si>
    <t>6. Realizar los estudios tecnicos y asistir a las mesas de trabajo convocadas para coordinar la ejecución de proyectos.</t>
  </si>
  <si>
    <t xml:space="preserve">7 Adecuada planeación de la ejecución de los recursos. </t>
  </si>
  <si>
    <t>8. Gestión y/o Solicitud de recursos ante la secretaria de hacienda</t>
  </si>
  <si>
    <t xml:space="preserve">9. Realizar campañas de socializacion a la ciudadania sobre las diferentes actuaciones y/o  tramites de la secretaria. </t>
  </si>
  <si>
    <t>10.Realizar comites de riesgos, reuniones y campañas anticorrupcion  donde se tomen medidas, para prevenir la corrupcion en sus diferentes niveles.</t>
  </si>
  <si>
    <t>No contar con suficientes insumos, dada la fluctuacion de los usuarios (sustratos, cintas de impresión, cintas de laminación, cinta holográfica Ministerio) y/o herramientas tecnológicas (equipo de computo, impresoras, llaves digitales, lector biométrico, escáner y otros)</t>
  </si>
  <si>
    <t xml:space="preserve">Secretario de Movilidad  t todos los directores.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</si>
</sst>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A365"/>
        <bgColor rgb="FFFFA365"/>
      </patternFill>
    </fill>
    <fill>
      <patternFill patternType="solid">
        <fgColor rgb="FFF79646"/>
        <bgColor rgb="FFF7964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60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13" borderId="61" xfId="0" applyFont="1" applyFill="1" applyBorder="1" applyAlignment="1">
      <alignment horizontal="center" vertical="center"/>
    </xf>
    <xf numFmtId="0" fontId="4" fillId="0" borderId="0" xfId="0" applyFont="1" applyBorder="1"/>
    <xf numFmtId="0" fontId="5" fillId="13" borderId="5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23" fillId="0" borderId="0" xfId="0" applyFont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12" borderId="10" xfId="0" applyFill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/>
    </xf>
    <xf numFmtId="0" fontId="4" fillId="3" borderId="6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top" wrapText="1"/>
    </xf>
    <xf numFmtId="0" fontId="23" fillId="0" borderId="67" xfId="0" applyFont="1" applyBorder="1" applyAlignment="1">
      <alignment horizontal="center" wrapText="1"/>
    </xf>
    <xf numFmtId="0" fontId="23" fillId="0" borderId="26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22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4" fillId="17" borderId="1" xfId="0" applyFont="1" applyFill="1" applyBorder="1" applyAlignment="1">
      <alignment vertical="top" wrapText="1"/>
    </xf>
    <xf numFmtId="0" fontId="4" fillId="18" borderId="60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justify" vertical="top"/>
    </xf>
    <xf numFmtId="0" fontId="4" fillId="17" borderId="60" xfId="0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4" fillId="19" borderId="1" xfId="0" applyFont="1" applyFill="1" applyBorder="1" applyAlignment="1">
      <alignment vertical="center" wrapText="1"/>
    </xf>
    <xf numFmtId="0" fontId="4" fillId="19" borderId="1" xfId="0" applyFont="1" applyFill="1" applyBorder="1" applyAlignment="1">
      <alignment horizontal="left" vertical="center" wrapText="1"/>
    </xf>
    <xf numFmtId="0" fontId="4" fillId="19" borderId="10" xfId="0" applyFont="1" applyFill="1" applyBorder="1" applyAlignment="1">
      <alignment horizontal="left" vertical="center" wrapText="1"/>
    </xf>
    <xf numFmtId="165" fontId="9" fillId="16" borderId="1" xfId="0" applyNumberFormat="1" applyFont="1" applyFill="1" applyBorder="1"/>
    <xf numFmtId="165" fontId="9" fillId="12" borderId="1" xfId="0" applyNumberFormat="1" applyFont="1" applyFill="1" applyBorder="1"/>
    <xf numFmtId="165" fontId="9" fillId="16" borderId="10" xfId="0" applyNumberFormat="1" applyFont="1" applyFill="1" applyBorder="1"/>
    <xf numFmtId="164" fontId="9" fillId="0" borderId="1" xfId="0" applyNumberFormat="1" applyFont="1" applyBorder="1" applyProtection="1">
      <protection locked="0"/>
    </xf>
    <xf numFmtId="164" fontId="9" fillId="0" borderId="0" xfId="0" applyNumberFormat="1" applyFont="1" applyProtection="1">
      <protection locked="0"/>
    </xf>
    <xf numFmtId="165" fontId="9" fillId="4" borderId="1" xfId="0" applyNumberFormat="1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17" borderId="67" xfId="0" applyFont="1" applyFill="1" applyBorder="1" applyAlignment="1">
      <alignment horizontal="left" vertical="center" wrapText="1"/>
    </xf>
    <xf numFmtId="0" fontId="5" fillId="0" borderId="6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12" borderId="60" xfId="0" applyFont="1" applyFill="1" applyBorder="1" applyAlignment="1" applyProtection="1">
      <alignment horizontal="left" vertical="center"/>
      <protection locked="0"/>
    </xf>
    <xf numFmtId="0" fontId="7" fillId="12" borderId="56" xfId="0" applyFont="1" applyFill="1" applyBorder="1" applyAlignment="1" applyProtection="1">
      <alignment horizontal="left" vertical="center"/>
      <protection locked="0"/>
    </xf>
    <xf numFmtId="0" fontId="7" fillId="12" borderId="62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wrapText="1"/>
    </xf>
    <xf numFmtId="2" fontId="6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10" xfId="0" applyFont="1" applyBorder="1"/>
    <xf numFmtId="0" fontId="6" fillId="0" borderId="13" xfId="0" applyFont="1" applyBorder="1" applyAlignment="1">
      <alignment horizontal="center"/>
    </xf>
    <xf numFmtId="0" fontId="14" fillId="5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textRotation="90" wrapText="1"/>
    </xf>
    <xf numFmtId="0" fontId="6" fillId="0" borderId="1" xfId="0" applyFont="1" applyBorder="1" applyAlignment="1">
      <alignment textRotation="90"/>
    </xf>
    <xf numFmtId="0" fontId="13" fillId="0" borderId="0" xfId="0" applyFont="1" applyAlignment="1">
      <alignment textRotation="90"/>
    </xf>
    <xf numFmtId="0" fontId="14" fillId="5" borderId="2" xfId="0" applyFont="1" applyFill="1" applyBorder="1" applyAlignment="1">
      <alignment horizontal="center" vertical="center"/>
    </xf>
    <xf numFmtId="0" fontId="33" fillId="21" borderId="73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2" fillId="0" borderId="6" xfId="0" applyFont="1" applyBorder="1" applyAlignment="1">
      <alignment horizontal="justify" vertical="center" wrapText="1"/>
    </xf>
    <xf numFmtId="0" fontId="32" fillId="0" borderId="0" xfId="0" applyFont="1" applyAlignment="1">
      <alignment horizontal="justify" vertical="center"/>
    </xf>
    <xf numFmtId="0" fontId="32" fillId="0" borderId="1" xfId="0" applyFont="1" applyBorder="1" applyAlignment="1">
      <alignment horizontal="justify" vertical="center"/>
    </xf>
    <xf numFmtId="0" fontId="23" fillId="0" borderId="3" xfId="0" applyFont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2" fillId="0" borderId="7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32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65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3" fillId="3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19" fillId="14" borderId="1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2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14" borderId="1" xfId="0" applyFont="1" applyFill="1" applyBorder="1" applyAlignment="1">
      <alignment horizontal="center" wrapText="1"/>
    </xf>
    <xf numFmtId="0" fontId="10" fillId="14" borderId="1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27" fillId="10" borderId="51" xfId="0" applyFont="1" applyFill="1" applyBorder="1" applyAlignment="1">
      <alignment horizontal="center" vertical="center" wrapText="1"/>
    </xf>
    <xf numFmtId="0" fontId="27" fillId="10" borderId="5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center" wrapText="1"/>
    </xf>
    <xf numFmtId="0" fontId="25" fillId="6" borderId="48" xfId="0" applyFont="1" applyFill="1" applyBorder="1" applyAlignment="1">
      <alignment horizontal="left" vertical="center" wrapText="1"/>
    </xf>
    <xf numFmtId="0" fontId="25" fillId="6" borderId="49" xfId="0" applyFont="1" applyFill="1" applyBorder="1" applyAlignment="1">
      <alignment horizontal="left" vertical="center" wrapText="1"/>
    </xf>
    <xf numFmtId="0" fontId="25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8" fillId="10" borderId="3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/>
    </xf>
    <xf numFmtId="0" fontId="14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top" wrapText="1"/>
    </xf>
    <xf numFmtId="0" fontId="6" fillId="0" borderId="28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0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30" fillId="0" borderId="76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3" fillId="20" borderId="74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justify" vertical="center" wrapText="1"/>
    </xf>
    <xf numFmtId="0" fontId="31" fillId="0" borderId="29" xfId="0" applyFont="1" applyBorder="1" applyAlignment="1">
      <alignment horizontal="justify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32" fillId="0" borderId="65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justify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0" fontId="6" fillId="0" borderId="28" xfId="0" applyFont="1" applyFill="1" applyBorder="1" applyAlignment="1">
      <alignment horizontal="justify" vertical="center" wrapText="1"/>
    </xf>
    <xf numFmtId="0" fontId="33" fillId="20" borderId="39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>
      <alignment horizontal="center" vertical="center" wrapText="1"/>
    </xf>
    <xf numFmtId="0" fontId="33" fillId="20" borderId="7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="" xmlns:a16="http://schemas.microsoft.com/office/drawing/2014/main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="" xmlns:a16="http://schemas.microsoft.com/office/drawing/2014/main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151959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="" xmlns:a16="http://schemas.microsoft.com/office/drawing/2014/main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190948</xdr:colOff>
      <xdr:row>8</xdr:row>
      <xdr:rowOff>81792</xdr:rowOff>
    </xdr:from>
    <xdr:to>
      <xdr:col>27</xdr:col>
      <xdr:colOff>392221</xdr:colOff>
      <xdr:row>13</xdr:row>
      <xdr:rowOff>36435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040" t="13976" r="14720" b="54967"/>
        <a:stretch/>
      </xdr:blipFill>
      <xdr:spPr>
        <a:xfrm>
          <a:off x="10558159" y="2427950"/>
          <a:ext cx="5535273" cy="3133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645891</xdr:colOff>
      <xdr:row>10</xdr:row>
      <xdr:rowOff>896172</xdr:rowOff>
    </xdr:from>
    <xdr:to>
      <xdr:col>23</xdr:col>
      <xdr:colOff>545628</xdr:colOff>
      <xdr:row>14</xdr:row>
      <xdr:rowOff>55013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713" t="14004" r="14371" b="5520"/>
        <a:stretch/>
      </xdr:blipFill>
      <xdr:spPr>
        <a:xfrm>
          <a:off x="12022380" y="3860694"/>
          <a:ext cx="12817349" cy="79774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="" xmlns:a16="http://schemas.microsoft.com/office/drawing/2014/main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3" name="2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8" y="41586"/>
          <a:ext cx="512387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4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449" y="41586"/>
          <a:ext cx="5111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5" name="4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448" y="41586"/>
          <a:ext cx="512387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449" y="41586"/>
          <a:ext cx="5111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3" name="2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448" y="41586"/>
          <a:ext cx="512387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2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8" y="41586"/>
          <a:ext cx="864812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3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6974" y="41586"/>
          <a:ext cx="5111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4" name="3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6973" y="41586"/>
          <a:ext cx="512387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5" name="1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6974" y="41586"/>
          <a:ext cx="5111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253998</xdr:colOff>
      <xdr:row>0</xdr:row>
      <xdr:rowOff>41586</xdr:rowOff>
    </xdr:from>
    <xdr:to>
      <xdr:col>12</xdr:col>
      <xdr:colOff>766385</xdr:colOff>
      <xdr:row>3</xdr:row>
      <xdr:rowOff>172976</xdr:rowOff>
    </xdr:to>
    <xdr:pic>
      <xdr:nvPicPr>
        <xdr:cNvPr id="6" name="5 Imagen" descr="logocapitalmusical">
          <a:extLst>
            <a:ext uri="{FF2B5EF4-FFF2-40B4-BE49-F238E27FC236}">
              <a16:creationId xmlns="" xmlns:a16="http://schemas.microsoft.com/office/drawing/2014/main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6973" y="41586"/>
          <a:ext cx="512387" cy="96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12</xdr:col>
      <xdr:colOff>314325</xdr:colOff>
      <xdr:row>69</xdr:row>
      <xdr:rowOff>76200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17706975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95250</xdr:rowOff>
        </xdr:from>
        <xdr:to>
          <xdr:col>0</xdr:col>
          <xdr:colOff>2324100</xdr:colOff>
          <xdr:row>3</xdr:row>
          <xdr:rowOff>76200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2324100</xdr:colOff>
          <xdr:row>0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0</xdr:col>
          <xdr:colOff>2324100</xdr:colOff>
          <xdr:row>0</xdr:row>
          <xdr:rowOff>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8.xml"/><Relationship Id="rId5" Type="http://schemas.openxmlformats.org/officeDocument/2006/relationships/oleObject" Target="../embeddings/oleObject5.bin"/><Relationship Id="rId4" Type="http://schemas.openxmlformats.org/officeDocument/2006/relationships/image" Target="../media/image5.emf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9.xml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topLeftCell="A4" zoomScale="73" zoomScaleNormal="73" workbookViewId="0">
      <selection activeCell="B8" sqref="B8:F8"/>
    </sheetView>
  </sheetViews>
  <sheetFormatPr baseColWidth="10" defaultColWidth="11.42578125" defaultRowHeight="14.25" x14ac:dyDescent="0.2"/>
  <cols>
    <col min="1" max="1" width="27.5703125" style="1" customWidth="1"/>
    <col min="2" max="2" width="26.85546875" style="1" customWidth="1"/>
    <col min="3" max="3" width="28.42578125" style="1" customWidth="1"/>
    <col min="4" max="4" width="29.85546875" style="1" customWidth="1"/>
    <col min="5" max="5" width="33.7109375" style="1" customWidth="1"/>
    <col min="6" max="6" width="28.28515625" style="1" customWidth="1"/>
    <col min="7" max="16384" width="11.42578125" style="1"/>
  </cols>
  <sheetData>
    <row r="1" spans="1:10" ht="15" customHeight="1" x14ac:dyDescent="0.2">
      <c r="A1" s="346"/>
      <c r="B1" s="356" t="s">
        <v>273</v>
      </c>
      <c r="C1" s="356"/>
      <c r="D1" s="356"/>
      <c r="E1" s="59" t="s">
        <v>1</v>
      </c>
      <c r="F1" s="343"/>
      <c r="G1" s="2"/>
      <c r="J1" s="342"/>
    </row>
    <row r="2" spans="1:10" ht="15" customHeight="1" x14ac:dyDescent="0.2">
      <c r="A2" s="347"/>
      <c r="B2" s="357"/>
      <c r="C2" s="357"/>
      <c r="D2" s="357"/>
      <c r="E2" s="58" t="s">
        <v>2</v>
      </c>
      <c r="F2" s="344"/>
      <c r="G2" s="2"/>
      <c r="J2" s="342"/>
    </row>
    <row r="3" spans="1:10" ht="15" customHeight="1" x14ac:dyDescent="0.2">
      <c r="A3" s="347"/>
      <c r="B3" s="357" t="s">
        <v>3</v>
      </c>
      <c r="C3" s="357"/>
      <c r="D3" s="357"/>
      <c r="E3" s="58" t="s">
        <v>4</v>
      </c>
      <c r="F3" s="344"/>
      <c r="G3" s="2"/>
      <c r="J3" s="342"/>
    </row>
    <row r="4" spans="1:10" ht="15.75" customHeight="1" thickBot="1" x14ac:dyDescent="0.25">
      <c r="A4" s="348"/>
      <c r="B4" s="358"/>
      <c r="C4" s="358"/>
      <c r="D4" s="358"/>
      <c r="E4" s="60" t="s">
        <v>5</v>
      </c>
      <c r="F4" s="345"/>
      <c r="G4" s="2"/>
      <c r="J4" s="342"/>
    </row>
    <row r="5" spans="1:10" ht="14.45" thickBot="1" x14ac:dyDescent="0.3"/>
    <row r="6" spans="1:10" ht="15.6" x14ac:dyDescent="0.25">
      <c r="A6" s="353" t="s">
        <v>6</v>
      </c>
      <c r="B6" s="354"/>
      <c r="C6" s="354"/>
      <c r="D6" s="354"/>
      <c r="E6" s="354"/>
      <c r="F6" s="355"/>
    </row>
    <row r="7" spans="1:10" ht="27" customHeight="1" x14ac:dyDescent="0.2">
      <c r="A7" s="22" t="s">
        <v>7</v>
      </c>
      <c r="B7" s="349" t="s">
        <v>304</v>
      </c>
      <c r="C7" s="349"/>
      <c r="D7" s="349"/>
      <c r="E7" s="349"/>
      <c r="F7" s="350"/>
    </row>
    <row r="8" spans="1:10" ht="71.25" customHeight="1" x14ac:dyDescent="0.2">
      <c r="A8" s="21" t="s">
        <v>9</v>
      </c>
      <c r="B8" s="351" t="s">
        <v>305</v>
      </c>
      <c r="C8" s="351"/>
      <c r="D8" s="351"/>
      <c r="E8" s="351"/>
      <c r="F8" s="352"/>
    </row>
    <row r="9" spans="1:10" ht="22.5" customHeight="1" thickBot="1" x14ac:dyDescent="0.3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9" customHeight="1" thickBot="1" x14ac:dyDescent="0.25">
      <c r="A10" s="359" t="s">
        <v>274</v>
      </c>
      <c r="B10" s="360" t="s">
        <v>306</v>
      </c>
      <c r="C10" s="361" t="s">
        <v>279</v>
      </c>
      <c r="D10" s="186" t="s">
        <v>313</v>
      </c>
      <c r="E10" s="370" t="s">
        <v>285</v>
      </c>
      <c r="F10" s="366" t="s">
        <v>309</v>
      </c>
    </row>
    <row r="11" spans="1:10" ht="45.75" customHeight="1" thickBot="1" x14ac:dyDescent="0.25">
      <c r="A11" s="359"/>
      <c r="B11" s="360"/>
      <c r="C11" s="362"/>
      <c r="D11" s="186" t="s">
        <v>322</v>
      </c>
      <c r="E11" s="371"/>
      <c r="F11" s="367"/>
    </row>
    <row r="12" spans="1:10" ht="94.5" customHeight="1" thickBot="1" x14ac:dyDescent="0.25">
      <c r="A12" s="359"/>
      <c r="B12" s="360"/>
      <c r="C12" s="363"/>
      <c r="D12" s="186" t="s">
        <v>312</v>
      </c>
      <c r="E12" s="195" t="s">
        <v>286</v>
      </c>
      <c r="F12" s="186" t="s">
        <v>351</v>
      </c>
    </row>
    <row r="13" spans="1:10" ht="93" customHeight="1" thickBot="1" x14ac:dyDescent="0.25">
      <c r="A13" s="194" t="s">
        <v>15</v>
      </c>
      <c r="B13" s="187" t="s">
        <v>307</v>
      </c>
      <c r="C13" s="359" t="s">
        <v>280</v>
      </c>
      <c r="D13" s="186" t="s">
        <v>314</v>
      </c>
      <c r="E13" s="364" t="s">
        <v>287</v>
      </c>
      <c r="F13" s="186" t="s">
        <v>311</v>
      </c>
    </row>
    <row r="14" spans="1:10" ht="156" customHeight="1" thickBot="1" x14ac:dyDescent="0.25">
      <c r="A14" s="211" t="s">
        <v>277</v>
      </c>
      <c r="B14" s="212" t="s">
        <v>308</v>
      </c>
      <c r="C14" s="359"/>
      <c r="D14" s="186" t="s">
        <v>323</v>
      </c>
      <c r="E14" s="364"/>
      <c r="F14" s="186" t="s">
        <v>298</v>
      </c>
    </row>
    <row r="15" spans="1:10" ht="56.25" customHeight="1" thickBot="1" x14ac:dyDescent="0.25">
      <c r="A15" s="217" t="s">
        <v>353</v>
      </c>
      <c r="B15" s="215" t="s">
        <v>352</v>
      </c>
      <c r="C15" s="365" t="s">
        <v>324</v>
      </c>
      <c r="D15" s="368" t="s">
        <v>315</v>
      </c>
      <c r="E15" s="189"/>
      <c r="F15" s="190"/>
    </row>
    <row r="16" spans="1:10" ht="70.5" customHeight="1" thickBot="1" x14ac:dyDescent="0.25">
      <c r="A16" s="341"/>
      <c r="B16" s="193"/>
      <c r="C16" s="362"/>
      <c r="D16" s="369"/>
      <c r="E16" s="191"/>
      <c r="F16" s="192"/>
    </row>
    <row r="17" spans="1:6" ht="43.5" customHeight="1" thickBot="1" x14ac:dyDescent="0.25">
      <c r="A17" s="341"/>
      <c r="B17" s="193"/>
      <c r="C17" s="363"/>
      <c r="D17" s="186" t="s">
        <v>316</v>
      </c>
      <c r="E17" s="191"/>
      <c r="F17" s="192"/>
    </row>
    <row r="18" spans="1:6" ht="42" customHeight="1" thickBot="1" x14ac:dyDescent="0.25">
      <c r="B18" s="174"/>
      <c r="C18" s="194" t="s">
        <v>321</v>
      </c>
      <c r="D18" s="186" t="s">
        <v>317</v>
      </c>
      <c r="E18" s="174"/>
      <c r="F18" s="174"/>
    </row>
    <row r="19" spans="1:6" ht="41.25" customHeight="1" thickBot="1" x14ac:dyDescent="0.25">
      <c r="B19" s="174"/>
      <c r="C19" s="359" t="s">
        <v>299</v>
      </c>
      <c r="D19" s="186" t="s">
        <v>318</v>
      </c>
      <c r="E19" s="174"/>
      <c r="F19" s="174"/>
    </row>
    <row r="20" spans="1:6" ht="45.75" customHeight="1" thickBot="1" x14ac:dyDescent="0.25">
      <c r="C20" s="359"/>
      <c r="D20" s="188" t="s">
        <v>319</v>
      </c>
      <c r="E20" s="174"/>
      <c r="F20" s="174"/>
    </row>
    <row r="21" spans="1:6" ht="43.5" thickBot="1" x14ac:dyDescent="0.25">
      <c r="C21" s="359"/>
      <c r="D21" s="188" t="s">
        <v>320</v>
      </c>
      <c r="E21" s="174"/>
      <c r="F21" s="174"/>
    </row>
    <row r="22" spans="1:6" ht="43.5" thickBot="1" x14ac:dyDescent="0.25">
      <c r="C22" s="359"/>
      <c r="D22" s="188" t="s">
        <v>325</v>
      </c>
      <c r="E22" s="174"/>
      <c r="F22" s="174"/>
    </row>
    <row r="23" spans="1:6" x14ac:dyDescent="0.2">
      <c r="D23" s="174"/>
      <c r="E23" s="174"/>
      <c r="F23" s="174"/>
    </row>
  </sheetData>
  <mergeCells count="19">
    <mergeCell ref="C19:C22"/>
    <mergeCell ref="C15:C17"/>
    <mergeCell ref="F10:F11"/>
    <mergeCell ref="D15:D16"/>
    <mergeCell ref="E10:E11"/>
    <mergeCell ref="A16:A17"/>
    <mergeCell ref="J1:J4"/>
    <mergeCell ref="F1:F4"/>
    <mergeCell ref="A1:A4"/>
    <mergeCell ref="B7:F7"/>
    <mergeCell ref="B8:F8"/>
    <mergeCell ref="A6:F6"/>
    <mergeCell ref="B1:D2"/>
    <mergeCell ref="B3:D4"/>
    <mergeCell ref="A10:A12"/>
    <mergeCell ref="B10:B12"/>
    <mergeCell ref="C10:C12"/>
    <mergeCell ref="C13:C14"/>
    <mergeCell ref="E13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2578125" defaultRowHeight="15" x14ac:dyDescent="0.25"/>
  <cols>
    <col min="1" max="1" width="31" customWidth="1"/>
    <col min="2" max="2" width="24.140625" customWidth="1"/>
    <col min="3" max="3" width="22.85546875" customWidth="1"/>
    <col min="4" max="4" width="26.5703125" customWidth="1"/>
    <col min="5" max="5" width="21.42578125" customWidth="1"/>
  </cols>
  <sheetData>
    <row r="1" spans="1:5" ht="15" customHeight="1" x14ac:dyDescent="0.25">
      <c r="A1" s="376"/>
      <c r="B1" s="372" t="s">
        <v>16</v>
      </c>
      <c r="C1" s="373"/>
      <c r="D1" s="3" t="s">
        <v>17</v>
      </c>
      <c r="E1" s="379"/>
    </row>
    <row r="2" spans="1:5" ht="15" customHeight="1" x14ac:dyDescent="0.25">
      <c r="A2" s="376"/>
      <c r="B2" s="374"/>
      <c r="C2" s="375"/>
      <c r="D2" s="3" t="s">
        <v>2</v>
      </c>
      <c r="E2" s="379"/>
    </row>
    <row r="3" spans="1:5" ht="30" customHeight="1" x14ac:dyDescent="0.25">
      <c r="A3" s="376"/>
      <c r="B3" s="372" t="s">
        <v>18</v>
      </c>
      <c r="C3" s="373"/>
      <c r="D3" s="3" t="s">
        <v>19</v>
      </c>
      <c r="E3" s="379"/>
    </row>
    <row r="4" spans="1:5" ht="15" customHeight="1" x14ac:dyDescent="0.25">
      <c r="A4" s="376"/>
      <c r="B4" s="374"/>
      <c r="C4" s="375"/>
      <c r="D4" s="3" t="s">
        <v>5</v>
      </c>
      <c r="E4" s="379"/>
    </row>
    <row r="5" spans="1:5" ht="15.75" thickBot="1" x14ac:dyDescent="0.3"/>
    <row r="6" spans="1:5" x14ac:dyDescent="0.25">
      <c r="A6" s="377" t="s">
        <v>20</v>
      </c>
      <c r="B6" s="378"/>
      <c r="C6" s="378"/>
      <c r="D6" s="378"/>
      <c r="E6" s="378"/>
    </row>
    <row r="7" spans="1:5" ht="30.75" thickBot="1" x14ac:dyDescent="0.3">
      <c r="A7" s="4" t="s">
        <v>21</v>
      </c>
      <c r="B7" s="5" t="s">
        <v>22</v>
      </c>
      <c r="C7" s="5" t="s">
        <v>23</v>
      </c>
      <c r="D7" s="10" t="s">
        <v>24</v>
      </c>
      <c r="E7" s="5" t="s">
        <v>25</v>
      </c>
    </row>
    <row r="8" spans="1:5" ht="45" x14ac:dyDescent="0.25">
      <c r="A8" s="12" t="s">
        <v>26</v>
      </c>
      <c r="B8" s="6" t="s">
        <v>27</v>
      </c>
      <c r="C8" s="6" t="s">
        <v>27</v>
      </c>
      <c r="D8" s="6" t="s">
        <v>27</v>
      </c>
      <c r="E8" s="7" t="s">
        <v>27</v>
      </c>
    </row>
    <row r="9" spans="1:5" ht="39" x14ac:dyDescent="0.25">
      <c r="A9" s="13" t="s">
        <v>28</v>
      </c>
      <c r="B9" s="8" t="s">
        <v>27</v>
      </c>
      <c r="C9" s="8" t="s">
        <v>27</v>
      </c>
      <c r="D9" s="8" t="s">
        <v>27</v>
      </c>
      <c r="E9" s="9" t="s">
        <v>27</v>
      </c>
    </row>
    <row r="10" spans="1:5" ht="30" x14ac:dyDescent="0.25">
      <c r="A10" s="11" t="s">
        <v>29</v>
      </c>
      <c r="B10" s="8" t="s">
        <v>27</v>
      </c>
      <c r="C10" s="8" t="s">
        <v>27</v>
      </c>
      <c r="D10" s="8" t="s">
        <v>27</v>
      </c>
      <c r="E10" s="9" t="s">
        <v>27</v>
      </c>
    </row>
    <row r="11" spans="1:5" ht="39" x14ac:dyDescent="0.25">
      <c r="A11" s="13" t="s">
        <v>30</v>
      </c>
      <c r="B11" s="8" t="s">
        <v>27</v>
      </c>
      <c r="C11" s="8" t="s">
        <v>27</v>
      </c>
      <c r="D11" s="8" t="s">
        <v>27</v>
      </c>
      <c r="E11" s="9" t="s">
        <v>27</v>
      </c>
    </row>
    <row r="12" spans="1:5" ht="51.75" x14ac:dyDescent="0.25">
      <c r="A12" s="13" t="s">
        <v>31</v>
      </c>
      <c r="B12" s="14" t="s">
        <v>27</v>
      </c>
      <c r="C12" s="14" t="s">
        <v>27</v>
      </c>
      <c r="D12" s="14" t="s">
        <v>27</v>
      </c>
      <c r="E12" s="15" t="s">
        <v>27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2578125" defaultRowHeight="15" x14ac:dyDescent="0.25"/>
  <cols>
    <col min="1" max="1" width="31" customWidth="1"/>
    <col min="2" max="2" width="27.28515625" customWidth="1"/>
    <col min="3" max="3" width="24.7109375" customWidth="1"/>
    <col min="4" max="5" width="27.28515625" customWidth="1"/>
    <col min="6" max="6" width="32.85546875" customWidth="1"/>
    <col min="7" max="7" width="26.28515625" customWidth="1"/>
  </cols>
  <sheetData>
    <row r="1" spans="1:7" x14ac:dyDescent="0.25">
      <c r="A1" s="383"/>
      <c r="B1" s="386" t="s">
        <v>0</v>
      </c>
      <c r="C1" s="387"/>
      <c r="D1" s="387"/>
      <c r="E1" s="387"/>
      <c r="F1" s="59" t="s">
        <v>1</v>
      </c>
      <c r="G1" s="390"/>
    </row>
    <row r="2" spans="1:7" x14ac:dyDescent="0.25">
      <c r="A2" s="384"/>
      <c r="B2" s="388"/>
      <c r="C2" s="389"/>
      <c r="D2" s="389"/>
      <c r="E2" s="389"/>
      <c r="F2" s="58" t="s">
        <v>32</v>
      </c>
      <c r="G2" s="391"/>
    </row>
    <row r="3" spans="1:7" x14ac:dyDescent="0.25">
      <c r="A3" s="384"/>
      <c r="B3" s="393" t="s">
        <v>33</v>
      </c>
      <c r="C3" s="394"/>
      <c r="D3" s="394"/>
      <c r="E3" s="394"/>
      <c r="F3" s="58" t="s">
        <v>4</v>
      </c>
      <c r="G3" s="391"/>
    </row>
    <row r="4" spans="1:7" ht="15.75" thickBot="1" x14ac:dyDescent="0.3">
      <c r="A4" s="385"/>
      <c r="B4" s="395"/>
      <c r="C4" s="396"/>
      <c r="D4" s="396"/>
      <c r="E4" s="396"/>
      <c r="F4" s="60" t="s">
        <v>5</v>
      </c>
      <c r="G4" s="392"/>
    </row>
    <row r="5" spans="1:7" ht="15.75" thickBot="1" x14ac:dyDescent="0.3"/>
    <row r="6" spans="1:7" s="70" customFormat="1" ht="15.75" x14ac:dyDescent="0.25">
      <c r="A6" s="397" t="s">
        <v>34</v>
      </c>
      <c r="B6" s="398"/>
      <c r="C6" s="398"/>
      <c r="D6" s="398"/>
      <c r="E6" s="398"/>
      <c r="F6" s="398"/>
      <c r="G6" s="399"/>
    </row>
    <row r="7" spans="1:7" ht="31.5" customHeight="1" x14ac:dyDescent="0.25">
      <c r="A7" s="51" t="s">
        <v>35</v>
      </c>
      <c r="B7" s="29" t="s">
        <v>36</v>
      </c>
      <c r="C7" s="65" t="s">
        <v>37</v>
      </c>
      <c r="D7" s="52" t="s">
        <v>38</v>
      </c>
      <c r="E7" s="29" t="s">
        <v>39</v>
      </c>
      <c r="F7" s="30" t="s">
        <v>40</v>
      </c>
      <c r="G7" s="30" t="s">
        <v>41</v>
      </c>
    </row>
    <row r="8" spans="1:7" ht="33" customHeight="1" x14ac:dyDescent="0.25">
      <c r="A8" s="380"/>
      <c r="B8" s="8"/>
      <c r="C8" s="8"/>
      <c r="D8" s="8"/>
      <c r="E8" s="8"/>
      <c r="F8" s="8"/>
      <c r="G8" s="9"/>
    </row>
    <row r="9" spans="1:7" ht="33" customHeight="1" x14ac:dyDescent="0.25">
      <c r="A9" s="381"/>
      <c r="B9" s="8"/>
      <c r="C9" s="8"/>
      <c r="D9" s="8"/>
      <c r="E9" s="8"/>
      <c r="F9" s="8"/>
      <c r="G9" s="9"/>
    </row>
    <row r="10" spans="1:7" ht="33" customHeight="1" x14ac:dyDescent="0.25">
      <c r="A10" s="381"/>
      <c r="B10" s="8"/>
      <c r="C10" s="8"/>
      <c r="D10" s="8"/>
      <c r="E10" s="8"/>
      <c r="F10" s="8"/>
      <c r="G10" s="9"/>
    </row>
    <row r="11" spans="1:7" ht="33" customHeight="1" x14ac:dyDescent="0.25">
      <c r="A11" s="381"/>
      <c r="B11" s="8"/>
      <c r="C11" s="8"/>
      <c r="D11" s="8"/>
      <c r="E11" s="8"/>
      <c r="F11" s="8"/>
      <c r="G11" s="9"/>
    </row>
    <row r="12" spans="1:7" ht="33" customHeight="1" x14ac:dyDescent="0.25">
      <c r="A12" s="381"/>
      <c r="B12" s="8"/>
      <c r="C12" s="8"/>
      <c r="D12" s="8"/>
      <c r="E12" s="8"/>
      <c r="F12" s="8"/>
      <c r="G12" s="9"/>
    </row>
    <row r="13" spans="1:7" ht="33" customHeight="1" x14ac:dyDescent="0.25">
      <c r="A13" s="381"/>
      <c r="B13" s="8"/>
      <c r="C13" s="8"/>
      <c r="D13" s="8"/>
      <c r="E13" s="8"/>
      <c r="F13" s="8"/>
      <c r="G13" s="9"/>
    </row>
    <row r="14" spans="1:7" ht="33" customHeight="1" x14ac:dyDescent="0.25">
      <c r="A14" s="381"/>
      <c r="B14" s="8"/>
      <c r="C14" s="8"/>
      <c r="D14" s="8"/>
      <c r="E14" s="8"/>
      <c r="F14" s="8"/>
      <c r="G14" s="9"/>
    </row>
    <row r="15" spans="1:7" ht="33" customHeight="1" x14ac:dyDescent="0.25">
      <c r="A15" s="381"/>
      <c r="B15" s="8"/>
      <c r="C15" s="8"/>
      <c r="D15" s="8"/>
      <c r="E15" s="8"/>
      <c r="F15" s="8"/>
      <c r="G15" s="9"/>
    </row>
    <row r="16" spans="1:7" ht="33" customHeight="1" x14ac:dyDescent="0.25">
      <c r="A16" s="381"/>
      <c r="B16" s="8"/>
      <c r="C16" s="8"/>
      <c r="D16" s="8"/>
      <c r="E16" s="8"/>
      <c r="F16" s="8"/>
      <c r="G16" s="9"/>
    </row>
    <row r="17" spans="1:7" ht="33" customHeight="1" x14ac:dyDescent="0.25">
      <c r="A17" s="381"/>
      <c r="B17" s="8"/>
      <c r="C17" s="8"/>
      <c r="D17" s="8"/>
      <c r="E17" s="8"/>
      <c r="F17" s="8"/>
      <c r="G17" s="9"/>
    </row>
    <row r="18" spans="1:7" ht="33" customHeight="1" thickBot="1" x14ac:dyDescent="0.3">
      <c r="A18" s="382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2"/>
  <sheetViews>
    <sheetView topLeftCell="A8" zoomScale="90" zoomScaleNormal="90" workbookViewId="0">
      <pane xSplit="2" ySplit="2" topLeftCell="C21" activePane="bottomRight" state="frozen"/>
      <selection pane="topRight" activeCell="C8" sqref="C8"/>
      <selection pane="bottomLeft" activeCell="A9" sqref="A9"/>
      <selection pane="bottomRight" activeCell="B27" sqref="B27"/>
    </sheetView>
  </sheetViews>
  <sheetFormatPr baseColWidth="10" defaultColWidth="11.42578125" defaultRowHeight="15" x14ac:dyDescent="0.25"/>
  <cols>
    <col min="1" max="1" width="5.140625" style="81" customWidth="1"/>
    <col min="2" max="2" width="40.42578125" style="81" customWidth="1"/>
    <col min="3" max="17" width="6.42578125" style="81" customWidth="1"/>
    <col min="18" max="18" width="8.140625" style="81" customWidth="1"/>
    <col min="19" max="19" width="10.7109375" style="90" customWidth="1"/>
  </cols>
  <sheetData>
    <row r="1" spans="1:21" ht="15" customHeight="1" thickBot="1" x14ac:dyDescent="0.3">
      <c r="A1" s="411"/>
      <c r="B1" s="411"/>
      <c r="C1" s="408" t="s">
        <v>0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12" t="s">
        <v>17</v>
      </c>
      <c r="O1" s="413"/>
      <c r="P1" s="413"/>
      <c r="Q1" s="414"/>
      <c r="R1" s="400"/>
      <c r="S1" s="400"/>
    </row>
    <row r="2" spans="1:21" ht="15" customHeight="1" thickBot="1" x14ac:dyDescent="0.3">
      <c r="A2" s="411"/>
      <c r="B2" s="411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2" t="s">
        <v>2</v>
      </c>
      <c r="O2" s="413"/>
      <c r="P2" s="413"/>
      <c r="Q2" s="414"/>
      <c r="R2" s="400"/>
      <c r="S2" s="400"/>
    </row>
    <row r="3" spans="1:21" ht="15" customHeight="1" thickBot="1" x14ac:dyDescent="0.3">
      <c r="A3" s="411"/>
      <c r="B3" s="411"/>
      <c r="C3" s="409" t="s">
        <v>42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12" t="s">
        <v>4</v>
      </c>
      <c r="O3" s="413"/>
      <c r="P3" s="413"/>
      <c r="Q3" s="414"/>
      <c r="R3" s="400"/>
      <c r="S3" s="400"/>
    </row>
    <row r="4" spans="1:21" ht="15.75" customHeight="1" thickBot="1" x14ac:dyDescent="0.3">
      <c r="A4" s="411"/>
      <c r="B4" s="411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2" t="s">
        <v>5</v>
      </c>
      <c r="O4" s="413"/>
      <c r="P4" s="413"/>
      <c r="Q4" s="414"/>
      <c r="R4" s="400"/>
      <c r="S4" s="400"/>
    </row>
    <row r="5" spans="1:21" ht="15.75" customHeight="1" x14ac:dyDescent="0.25">
      <c r="A5" s="84"/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6"/>
      <c r="O5" s="86"/>
      <c r="P5" s="86"/>
      <c r="Q5" s="86"/>
      <c r="R5" s="87"/>
      <c r="S5" s="88"/>
    </row>
    <row r="6" spans="1:21" s="1" customFormat="1" ht="27" customHeight="1" x14ac:dyDescent="0.2">
      <c r="A6" s="404" t="s">
        <v>43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</row>
    <row r="7" spans="1:21" s="1" customFormat="1" ht="27" customHeight="1" x14ac:dyDescent="0.2">
      <c r="A7" s="245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7"/>
    </row>
    <row r="8" spans="1:21" s="1" customFormat="1" ht="81" customHeight="1" x14ac:dyDescent="0.2">
      <c r="A8" s="405" t="s">
        <v>44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7"/>
    </row>
    <row r="9" spans="1:21" s="1" customFormat="1" x14ac:dyDescent="0.25">
      <c r="A9" s="401" t="s">
        <v>45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3"/>
    </row>
    <row r="10" spans="1:21" s="80" customFormat="1" ht="30" x14ac:dyDescent="0.25">
      <c r="A10" s="82" t="s">
        <v>46</v>
      </c>
      <c r="B10" s="82" t="s">
        <v>47</v>
      </c>
      <c r="C10" s="82" t="s">
        <v>48</v>
      </c>
      <c r="D10" s="82" t="s">
        <v>49</v>
      </c>
      <c r="E10" s="82" t="s">
        <v>50</v>
      </c>
      <c r="F10" s="82" t="s">
        <v>51</v>
      </c>
      <c r="G10" s="82" t="s">
        <v>52</v>
      </c>
      <c r="H10" s="82" t="s">
        <v>53</v>
      </c>
      <c r="I10" s="82" t="s">
        <v>54</v>
      </c>
      <c r="J10" s="82" t="s">
        <v>55</v>
      </c>
      <c r="K10" s="82" t="s">
        <v>56</v>
      </c>
      <c r="L10" s="82" t="s">
        <v>57</v>
      </c>
      <c r="M10" s="82" t="s">
        <v>58</v>
      </c>
      <c r="N10" s="82" t="s">
        <v>59</v>
      </c>
      <c r="O10" s="82" t="s">
        <v>60</v>
      </c>
      <c r="P10" s="82" t="s">
        <v>61</v>
      </c>
      <c r="Q10" s="82" t="s">
        <v>62</v>
      </c>
      <c r="R10" s="82" t="s">
        <v>63</v>
      </c>
      <c r="S10" s="89" t="s">
        <v>64</v>
      </c>
    </row>
    <row r="11" spans="1:21" ht="75.75" customHeight="1" x14ac:dyDescent="0.25">
      <c r="A11" s="148">
        <v>1</v>
      </c>
      <c r="B11" s="196" t="s">
        <v>306</v>
      </c>
      <c r="C11" s="148">
        <v>2</v>
      </c>
      <c r="D11" s="148">
        <v>3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83"/>
      <c r="R11" s="91">
        <f>SUM(C11:Q11)</f>
        <v>5</v>
      </c>
      <c r="S11" s="205">
        <f>IF(ISERROR(AVERAGE(C11:Q11)),0,AVERAGE(C11:Q11))</f>
        <v>2.5</v>
      </c>
    </row>
    <row r="12" spans="1:21" ht="62.25" customHeight="1" x14ac:dyDescent="0.25">
      <c r="A12" s="148">
        <v>2</v>
      </c>
      <c r="B12" s="198" t="s">
        <v>307</v>
      </c>
      <c r="C12" s="148">
        <v>4</v>
      </c>
      <c r="D12" s="148">
        <v>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83"/>
      <c r="R12" s="91">
        <f>SUM(C12:Q12)</f>
        <v>9</v>
      </c>
      <c r="S12" s="209">
        <f t="shared" ref="S12:S30" si="0">IF(ISERROR(AVERAGE(C12:Q12)),0,AVERAGE(C12:Q12))</f>
        <v>4.5</v>
      </c>
      <c r="U12" t="s">
        <v>326</v>
      </c>
    </row>
    <row r="13" spans="1:21" ht="90" customHeight="1" thickBot="1" x14ac:dyDescent="0.3">
      <c r="A13" s="148">
        <v>3</v>
      </c>
      <c r="B13" s="199" t="s">
        <v>435</v>
      </c>
      <c r="C13" s="148">
        <v>5</v>
      </c>
      <c r="D13" s="148">
        <v>5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83"/>
      <c r="R13" s="91">
        <f t="shared" ref="R13:R30" si="1">SUM(C13:Q13)</f>
        <v>10</v>
      </c>
      <c r="S13" s="204">
        <f t="shared" si="0"/>
        <v>5</v>
      </c>
      <c r="T13" t="s">
        <v>326</v>
      </c>
    </row>
    <row r="14" spans="1:21" ht="62.25" customHeight="1" thickBot="1" x14ac:dyDescent="0.3">
      <c r="A14" s="148">
        <v>4</v>
      </c>
      <c r="B14" s="216" t="s">
        <v>352</v>
      </c>
      <c r="C14" s="148">
        <v>5</v>
      </c>
      <c r="D14" s="148">
        <v>4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83"/>
      <c r="R14" s="91">
        <f t="shared" si="1"/>
        <v>9</v>
      </c>
      <c r="S14" s="204">
        <f t="shared" si="0"/>
        <v>4.5</v>
      </c>
    </row>
    <row r="15" spans="1:21" ht="39.75" customHeight="1" x14ac:dyDescent="0.25">
      <c r="A15" s="148">
        <v>5</v>
      </c>
      <c r="B15" s="197" t="s">
        <v>313</v>
      </c>
      <c r="C15" s="148">
        <v>4</v>
      </c>
      <c r="D15" s="148">
        <v>4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83"/>
      <c r="R15" s="91">
        <f t="shared" si="1"/>
        <v>8</v>
      </c>
      <c r="S15" s="205">
        <f t="shared" si="0"/>
        <v>4</v>
      </c>
    </row>
    <row r="16" spans="1:21" ht="45.75" customHeight="1" x14ac:dyDescent="0.25">
      <c r="A16" s="148">
        <v>6</v>
      </c>
      <c r="B16" s="197" t="s">
        <v>322</v>
      </c>
      <c r="C16" s="148">
        <v>5</v>
      </c>
      <c r="D16" s="148">
        <v>5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83"/>
      <c r="R16" s="91">
        <f t="shared" si="1"/>
        <v>10</v>
      </c>
      <c r="S16" s="204">
        <f t="shared" si="0"/>
        <v>5</v>
      </c>
      <c r="T16" t="s">
        <v>327</v>
      </c>
    </row>
    <row r="17" spans="1:20" ht="71.25" customHeight="1" x14ac:dyDescent="0.25">
      <c r="A17" s="148">
        <v>7</v>
      </c>
      <c r="B17" s="200" t="s">
        <v>312</v>
      </c>
      <c r="C17" s="148">
        <v>3</v>
      </c>
      <c r="D17" s="148">
        <v>4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83"/>
      <c r="R17" s="91">
        <f t="shared" si="1"/>
        <v>7</v>
      </c>
      <c r="S17" s="205">
        <f t="shared" si="0"/>
        <v>3.5</v>
      </c>
    </row>
    <row r="18" spans="1:20" ht="44.25" customHeight="1" x14ac:dyDescent="0.25">
      <c r="A18" s="148">
        <v>8</v>
      </c>
      <c r="B18" s="200" t="s">
        <v>314</v>
      </c>
      <c r="C18" s="148">
        <v>4</v>
      </c>
      <c r="D18" s="148">
        <v>4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83"/>
      <c r="R18" s="91">
        <f t="shared" si="1"/>
        <v>8</v>
      </c>
      <c r="S18" s="205">
        <f t="shared" si="0"/>
        <v>4</v>
      </c>
    </row>
    <row r="19" spans="1:20" ht="57.75" customHeight="1" x14ac:dyDescent="0.25">
      <c r="A19" s="148">
        <v>9</v>
      </c>
      <c r="B19" s="200" t="s">
        <v>413</v>
      </c>
      <c r="C19" s="148">
        <v>4</v>
      </c>
      <c r="D19" s="148">
        <v>4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83"/>
      <c r="R19" s="91">
        <f t="shared" si="1"/>
        <v>8</v>
      </c>
      <c r="S19" s="205">
        <f t="shared" si="0"/>
        <v>4</v>
      </c>
    </row>
    <row r="20" spans="1:20" ht="60" customHeight="1" x14ac:dyDescent="0.25">
      <c r="A20" s="148">
        <v>10</v>
      </c>
      <c r="B20" s="200" t="s">
        <v>345</v>
      </c>
      <c r="C20" s="148">
        <v>5</v>
      </c>
      <c r="D20" s="148">
        <v>3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83"/>
      <c r="R20" s="91">
        <f t="shared" si="1"/>
        <v>8</v>
      </c>
      <c r="S20" s="205">
        <f t="shared" si="0"/>
        <v>4</v>
      </c>
    </row>
    <row r="21" spans="1:20" ht="33.75" customHeight="1" x14ac:dyDescent="0.25">
      <c r="A21" s="148">
        <v>11</v>
      </c>
      <c r="B21" s="200" t="s">
        <v>316</v>
      </c>
      <c r="C21" s="148">
        <v>3</v>
      </c>
      <c r="D21" s="148">
        <v>4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83"/>
      <c r="R21" s="91">
        <f t="shared" si="1"/>
        <v>7</v>
      </c>
      <c r="S21" s="205">
        <f t="shared" si="0"/>
        <v>3.5</v>
      </c>
    </row>
    <row r="22" spans="1:20" ht="40.5" customHeight="1" x14ac:dyDescent="0.25">
      <c r="A22" s="148">
        <v>12</v>
      </c>
      <c r="B22" s="200" t="s">
        <v>317</v>
      </c>
      <c r="C22" s="148">
        <v>3</v>
      </c>
      <c r="D22" s="148">
        <v>5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83"/>
      <c r="R22" s="91">
        <f t="shared" si="1"/>
        <v>8</v>
      </c>
      <c r="S22" s="205">
        <f t="shared" si="0"/>
        <v>4</v>
      </c>
    </row>
    <row r="23" spans="1:20" ht="41.25" customHeight="1" x14ac:dyDescent="0.25">
      <c r="A23" s="148">
        <v>13</v>
      </c>
      <c r="B23" s="200" t="s">
        <v>318</v>
      </c>
      <c r="C23" s="148">
        <v>4</v>
      </c>
      <c r="D23" s="148">
        <v>4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83"/>
      <c r="R23" s="91">
        <f t="shared" si="1"/>
        <v>8</v>
      </c>
      <c r="S23" s="205">
        <f t="shared" si="0"/>
        <v>4</v>
      </c>
    </row>
    <row r="24" spans="1:20" ht="39.75" customHeight="1" x14ac:dyDescent="0.25">
      <c r="A24" s="148">
        <v>14</v>
      </c>
      <c r="B24" s="200" t="s">
        <v>319</v>
      </c>
      <c r="C24" s="148">
        <v>5</v>
      </c>
      <c r="D24" s="148">
        <v>4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83"/>
      <c r="R24" s="91">
        <f t="shared" si="1"/>
        <v>9</v>
      </c>
      <c r="S24" s="209">
        <f t="shared" si="0"/>
        <v>4.5</v>
      </c>
      <c r="T24" t="s">
        <v>327</v>
      </c>
    </row>
    <row r="25" spans="1:20" ht="39.75" customHeight="1" x14ac:dyDescent="0.25">
      <c r="A25" s="148">
        <v>15</v>
      </c>
      <c r="B25" s="200" t="s">
        <v>320</v>
      </c>
      <c r="C25" s="148">
        <v>5</v>
      </c>
      <c r="D25" s="148">
        <v>3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83"/>
      <c r="R25" s="91">
        <f t="shared" si="1"/>
        <v>8</v>
      </c>
      <c r="S25" s="205">
        <f t="shared" si="0"/>
        <v>4</v>
      </c>
    </row>
    <row r="26" spans="1:20" ht="45" customHeight="1" x14ac:dyDescent="0.25">
      <c r="A26" s="148">
        <v>16</v>
      </c>
      <c r="B26" s="200" t="s">
        <v>437</v>
      </c>
      <c r="C26" s="148">
        <v>5</v>
      </c>
      <c r="D26" s="148">
        <v>4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83"/>
      <c r="R26" s="91">
        <f t="shared" si="1"/>
        <v>9</v>
      </c>
      <c r="S26" s="209">
        <f t="shared" si="0"/>
        <v>4.5</v>
      </c>
      <c r="T26" t="s">
        <v>327</v>
      </c>
    </row>
    <row r="27" spans="1:20" ht="42.75" customHeight="1" x14ac:dyDescent="0.25">
      <c r="A27" s="148">
        <v>17</v>
      </c>
      <c r="B27" s="201" t="s">
        <v>309</v>
      </c>
      <c r="C27" s="148">
        <v>3</v>
      </c>
      <c r="D27" s="148">
        <v>4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83"/>
      <c r="R27" s="91">
        <f t="shared" si="1"/>
        <v>7</v>
      </c>
      <c r="S27" s="205">
        <f t="shared" si="0"/>
        <v>3.5</v>
      </c>
    </row>
    <row r="28" spans="1:20" ht="46.5" customHeight="1" x14ac:dyDescent="0.25">
      <c r="A28" s="148">
        <v>18</v>
      </c>
      <c r="B28" s="201" t="s">
        <v>310</v>
      </c>
      <c r="C28" s="148">
        <v>4</v>
      </c>
      <c r="D28" s="148">
        <v>4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83"/>
      <c r="R28" s="91">
        <f t="shared" si="1"/>
        <v>8</v>
      </c>
      <c r="S28" s="205">
        <f t="shared" si="0"/>
        <v>4</v>
      </c>
    </row>
    <row r="29" spans="1:20" ht="36" customHeight="1" x14ac:dyDescent="0.25">
      <c r="A29" s="148">
        <v>19</v>
      </c>
      <c r="B29" s="202" t="s">
        <v>311</v>
      </c>
      <c r="C29" s="148">
        <v>4</v>
      </c>
      <c r="D29" s="148">
        <v>2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83"/>
      <c r="R29" s="91">
        <f t="shared" si="1"/>
        <v>6</v>
      </c>
      <c r="S29" s="205">
        <f t="shared" si="0"/>
        <v>3</v>
      </c>
    </row>
    <row r="30" spans="1:20" ht="104.25" customHeight="1" x14ac:dyDescent="0.25">
      <c r="A30" s="148">
        <v>20</v>
      </c>
      <c r="B30" s="203" t="s">
        <v>298</v>
      </c>
      <c r="C30" s="175">
        <v>5</v>
      </c>
      <c r="D30" s="175">
        <v>5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6"/>
      <c r="R30" s="177">
        <f t="shared" si="1"/>
        <v>10</v>
      </c>
      <c r="S30" s="206">
        <f t="shared" si="0"/>
        <v>5</v>
      </c>
      <c r="T30" t="s">
        <v>327</v>
      </c>
    </row>
    <row r="31" spans="1:20" x14ac:dyDescent="0.25">
      <c r="A31" s="83"/>
      <c r="B31" s="17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207">
        <f>SUM(S11:S30)</f>
        <v>81</v>
      </c>
    </row>
    <row r="32" spans="1:20" x14ac:dyDescent="0.25">
      <c r="S32" s="208">
        <f>+S31/24</f>
        <v>3.375</v>
      </c>
    </row>
    <row r="38" spans="2:4" x14ac:dyDescent="0.25">
      <c r="B38" s="81" t="s">
        <v>293</v>
      </c>
    </row>
    <row r="39" spans="2:4" x14ac:dyDescent="0.25">
      <c r="B39" s="81" t="s">
        <v>294</v>
      </c>
    </row>
    <row r="40" spans="2:4" x14ac:dyDescent="0.25">
      <c r="B40" s="81" t="s">
        <v>295</v>
      </c>
    </row>
    <row r="44" spans="2:4" ht="57" x14ac:dyDescent="0.25">
      <c r="B44" s="179" t="s">
        <v>275</v>
      </c>
      <c r="C44" s="148">
        <v>2</v>
      </c>
      <c r="D44" s="148">
        <v>2</v>
      </c>
    </row>
    <row r="45" spans="2:4" ht="42.75" x14ac:dyDescent="0.25">
      <c r="B45" s="180" t="s">
        <v>276</v>
      </c>
      <c r="C45" s="148">
        <v>3</v>
      </c>
      <c r="D45" s="148">
        <v>4</v>
      </c>
    </row>
    <row r="46" spans="2:4" ht="57" x14ac:dyDescent="0.25">
      <c r="B46" s="181" t="s">
        <v>278</v>
      </c>
      <c r="C46" s="148">
        <v>5</v>
      </c>
      <c r="D46" s="148">
        <v>5</v>
      </c>
    </row>
    <row r="47" spans="2:4" ht="28.5" x14ac:dyDescent="0.25">
      <c r="B47" s="181" t="s">
        <v>303</v>
      </c>
      <c r="C47" s="148">
        <v>5</v>
      </c>
      <c r="D47" s="148">
        <v>4</v>
      </c>
    </row>
    <row r="48" spans="2:4" ht="71.25" x14ac:dyDescent="0.25">
      <c r="B48" s="181" t="s">
        <v>291</v>
      </c>
      <c r="C48" s="148">
        <v>3</v>
      </c>
      <c r="D48" s="148">
        <v>3</v>
      </c>
    </row>
    <row r="49" spans="2:4" ht="28.5" x14ac:dyDescent="0.25">
      <c r="B49" s="182" t="s">
        <v>281</v>
      </c>
      <c r="C49" s="148">
        <v>3</v>
      </c>
      <c r="D49" s="148">
        <v>4</v>
      </c>
    </row>
    <row r="50" spans="2:4" ht="28.5" x14ac:dyDescent="0.25">
      <c r="B50" s="182" t="s">
        <v>282</v>
      </c>
      <c r="C50" s="148">
        <v>3</v>
      </c>
      <c r="D50" s="148">
        <v>4</v>
      </c>
    </row>
    <row r="51" spans="2:4" ht="57" x14ac:dyDescent="0.25">
      <c r="B51" s="182" t="s">
        <v>296</v>
      </c>
      <c r="C51" s="148">
        <v>5</v>
      </c>
      <c r="D51" s="148">
        <v>5</v>
      </c>
    </row>
    <row r="52" spans="2:4" x14ac:dyDescent="0.25">
      <c r="B52" s="182" t="s">
        <v>283</v>
      </c>
      <c r="C52" s="148">
        <v>4</v>
      </c>
      <c r="D52" s="148">
        <v>3</v>
      </c>
    </row>
    <row r="53" spans="2:4" ht="42.75" x14ac:dyDescent="0.25">
      <c r="B53" s="182" t="s">
        <v>288</v>
      </c>
      <c r="C53" s="148">
        <v>4</v>
      </c>
      <c r="D53" s="148">
        <v>4</v>
      </c>
    </row>
    <row r="54" spans="2:4" x14ac:dyDescent="0.25">
      <c r="B54" s="182" t="s">
        <v>284</v>
      </c>
      <c r="C54" s="148">
        <v>3</v>
      </c>
      <c r="D54" s="148">
        <v>4</v>
      </c>
    </row>
    <row r="55" spans="2:4" ht="42.75" x14ac:dyDescent="0.25">
      <c r="B55" s="182" t="s">
        <v>288</v>
      </c>
      <c r="C55" s="148">
        <v>3</v>
      </c>
      <c r="D55" s="148">
        <v>4</v>
      </c>
    </row>
    <row r="56" spans="2:4" ht="42.75" x14ac:dyDescent="0.25">
      <c r="B56" s="182" t="s">
        <v>289</v>
      </c>
      <c r="C56" s="148">
        <v>2</v>
      </c>
      <c r="D56" s="148">
        <v>4</v>
      </c>
    </row>
    <row r="57" spans="2:4" ht="28.5" x14ac:dyDescent="0.25">
      <c r="B57" s="182" t="s">
        <v>290</v>
      </c>
      <c r="C57" s="148">
        <v>3</v>
      </c>
      <c r="D57" s="148">
        <v>2</v>
      </c>
    </row>
    <row r="58" spans="2:4" ht="100.5" x14ac:dyDescent="0.25">
      <c r="B58" s="183" t="s">
        <v>297</v>
      </c>
      <c r="C58" s="148">
        <v>5</v>
      </c>
      <c r="D58" s="148">
        <v>5</v>
      </c>
    </row>
    <row r="59" spans="2:4" ht="28.5" x14ac:dyDescent="0.25">
      <c r="B59" s="184" t="s">
        <v>292</v>
      </c>
      <c r="C59" s="148">
        <v>5</v>
      </c>
      <c r="D59" s="148">
        <v>5</v>
      </c>
    </row>
    <row r="60" spans="2:4" ht="28.5" x14ac:dyDescent="0.25">
      <c r="B60" s="184" t="s">
        <v>300</v>
      </c>
      <c r="C60" s="148">
        <v>5</v>
      </c>
      <c r="D60" s="148">
        <v>3</v>
      </c>
    </row>
    <row r="61" spans="2:4" ht="28.5" x14ac:dyDescent="0.25">
      <c r="B61" s="182" t="s">
        <v>301</v>
      </c>
      <c r="C61" s="148">
        <v>5</v>
      </c>
      <c r="D61" s="148">
        <v>5</v>
      </c>
    </row>
    <row r="62" spans="2:4" ht="42.75" x14ac:dyDescent="0.25">
      <c r="B62" s="185" t="s">
        <v>302</v>
      </c>
      <c r="C62" s="175">
        <v>5</v>
      </c>
      <c r="D62" s="175">
        <v>5</v>
      </c>
    </row>
  </sheetData>
  <mergeCells count="11">
    <mergeCell ref="R1:S4"/>
    <mergeCell ref="A9:S9"/>
    <mergeCell ref="A6:S6"/>
    <mergeCell ref="A8:S8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1:Q30 C44:D62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2"/>
  <sheetViews>
    <sheetView topLeftCell="A31" zoomScale="60" zoomScaleNormal="60" workbookViewId="0">
      <selection activeCell="E36" sqref="E36:F36"/>
    </sheetView>
  </sheetViews>
  <sheetFormatPr baseColWidth="10" defaultColWidth="11.42578125" defaultRowHeight="15" x14ac:dyDescent="0.25"/>
  <cols>
    <col min="1" max="2" width="6.5703125" customWidth="1"/>
    <col min="3" max="3" width="32.7109375" customWidth="1"/>
    <col min="4" max="4" width="29.42578125" customWidth="1"/>
    <col min="5" max="5" width="38" customWidth="1"/>
    <col min="6" max="6" width="30.28515625" customWidth="1"/>
    <col min="7" max="7" width="18.28515625" customWidth="1"/>
    <col min="8" max="8" width="15.5703125" customWidth="1"/>
    <col min="9" max="9" width="19.28515625" customWidth="1"/>
    <col min="10" max="10" width="14.5703125" customWidth="1"/>
  </cols>
  <sheetData>
    <row r="1" spans="1:14" ht="15" customHeight="1" x14ac:dyDescent="0.25">
      <c r="C1" s="459"/>
      <c r="D1" s="393" t="s">
        <v>0</v>
      </c>
      <c r="E1" s="394"/>
      <c r="F1" s="394"/>
      <c r="G1" s="460"/>
      <c r="H1" s="474" t="s">
        <v>17</v>
      </c>
      <c r="I1" s="474"/>
      <c r="J1" s="471"/>
      <c r="K1" s="2"/>
      <c r="N1" s="342"/>
    </row>
    <row r="2" spans="1:14" ht="15" customHeight="1" x14ac:dyDescent="0.25">
      <c r="C2" s="459"/>
      <c r="D2" s="388"/>
      <c r="E2" s="389"/>
      <c r="F2" s="389"/>
      <c r="G2" s="461"/>
      <c r="H2" s="474" t="s">
        <v>2</v>
      </c>
      <c r="I2" s="474"/>
      <c r="J2" s="472"/>
      <c r="K2" s="2"/>
      <c r="N2" s="342"/>
    </row>
    <row r="3" spans="1:14" ht="15" customHeight="1" x14ac:dyDescent="0.25">
      <c r="C3" s="459"/>
      <c r="D3" s="393" t="s">
        <v>65</v>
      </c>
      <c r="E3" s="394"/>
      <c r="F3" s="394"/>
      <c r="G3" s="460"/>
      <c r="H3" s="474" t="s">
        <v>4</v>
      </c>
      <c r="I3" s="474"/>
      <c r="J3" s="472"/>
      <c r="K3" s="2"/>
      <c r="N3" s="342"/>
    </row>
    <row r="4" spans="1:14" ht="15.75" customHeight="1" x14ac:dyDescent="0.25">
      <c r="C4" s="459"/>
      <c r="D4" s="388"/>
      <c r="E4" s="389"/>
      <c r="F4" s="389"/>
      <c r="G4" s="461"/>
      <c r="H4" s="474" t="s">
        <v>5</v>
      </c>
      <c r="I4" s="474"/>
      <c r="J4" s="473"/>
      <c r="K4" s="2"/>
      <c r="N4" s="342"/>
    </row>
    <row r="6" spans="1:14" ht="32.25" customHeight="1" x14ac:dyDescent="0.25">
      <c r="A6" s="437" t="s">
        <v>7</v>
      </c>
      <c r="B6" s="437"/>
      <c r="C6" s="436"/>
      <c r="D6" s="436"/>
      <c r="E6" s="436"/>
      <c r="F6" s="436"/>
      <c r="G6" s="436"/>
      <c r="H6" s="436"/>
      <c r="I6" s="436"/>
      <c r="J6" s="436"/>
    </row>
    <row r="7" spans="1:14" ht="23.25" customHeight="1" x14ac:dyDescent="0.25">
      <c r="A7" s="469" t="s">
        <v>66</v>
      </c>
      <c r="B7" s="469"/>
      <c r="C7" s="469"/>
      <c r="D7" s="470"/>
      <c r="E7" s="456" t="s">
        <v>13</v>
      </c>
      <c r="F7" s="457"/>
      <c r="G7" s="457"/>
      <c r="H7" s="457"/>
      <c r="I7" s="457"/>
      <c r="J7" s="458"/>
    </row>
    <row r="8" spans="1:14" ht="23.25" customHeight="1" x14ac:dyDescent="0.25">
      <c r="A8" s="469"/>
      <c r="B8" s="469"/>
      <c r="C8" s="469"/>
      <c r="D8" s="470"/>
      <c r="E8" s="476" t="s">
        <v>67</v>
      </c>
      <c r="F8" s="476"/>
      <c r="G8" s="476" t="s">
        <v>68</v>
      </c>
      <c r="H8" s="476"/>
      <c r="I8" s="476"/>
      <c r="J8" s="476"/>
    </row>
    <row r="9" spans="1:14" ht="23.25" customHeight="1" x14ac:dyDescent="0.3">
      <c r="A9" s="469"/>
      <c r="B9" s="469"/>
      <c r="C9" s="469"/>
      <c r="D9" s="470"/>
      <c r="E9" s="444" t="s">
        <v>69</v>
      </c>
      <c r="F9" s="444"/>
      <c r="G9" s="477" t="s">
        <v>70</v>
      </c>
      <c r="H9" s="478"/>
      <c r="I9" s="478"/>
      <c r="J9" s="479"/>
    </row>
    <row r="10" spans="1:14" ht="93.75" customHeight="1" x14ac:dyDescent="0.25">
      <c r="A10" s="469"/>
      <c r="B10" s="469"/>
      <c r="C10" s="469"/>
      <c r="D10" s="470"/>
      <c r="E10" s="447" t="str">
        <f>CONTEXTO!D10</f>
        <v>No contar con el presupuesto suficiente para dar cumplimiento al plan de acción.</v>
      </c>
      <c r="F10" s="448"/>
      <c r="G10" s="468" t="s">
        <v>354</v>
      </c>
      <c r="H10" s="468"/>
      <c r="I10" s="468"/>
      <c r="J10" s="468"/>
    </row>
    <row r="11" spans="1:14" ht="88.5" customHeight="1" x14ac:dyDescent="0.25">
      <c r="A11" s="469"/>
      <c r="B11" s="469"/>
      <c r="C11" s="469"/>
      <c r="D11" s="470"/>
      <c r="E11" s="430" t="str">
        <f>CONTEXTO!D11</f>
        <v>No ejecución del presupuesto asignado al organismo de tránsito.</v>
      </c>
      <c r="F11" s="431"/>
      <c r="G11" s="468" t="s">
        <v>355</v>
      </c>
      <c r="H11" s="468"/>
      <c r="I11" s="468"/>
      <c r="J11" s="468"/>
    </row>
    <row r="12" spans="1:14" ht="64.5" customHeight="1" x14ac:dyDescent="0.25">
      <c r="A12" s="469"/>
      <c r="B12" s="469"/>
      <c r="C12" s="469"/>
      <c r="D12" s="470"/>
      <c r="E12" s="430" t="str">
        <f>CONTEXTO!D12</f>
        <v>Las instalaciones no son adecuadas para el área de archivo (custodia de carpetas historiales vehículares) y en algunos lugares de atención al público (asinamiento).</v>
      </c>
      <c r="F12" s="431"/>
      <c r="G12" s="475" t="s">
        <v>356</v>
      </c>
      <c r="H12" s="475"/>
      <c r="I12" s="475"/>
      <c r="J12" s="475"/>
    </row>
    <row r="13" spans="1:14" ht="43.5" customHeight="1" x14ac:dyDescent="0.25">
      <c r="A13" s="469"/>
      <c r="B13" s="469"/>
      <c r="C13" s="469"/>
      <c r="D13" s="470"/>
      <c r="E13" s="430" t="str">
        <f>CONTEXTO!D13</f>
        <v>No contar con personal competente para el desarrollo de las actividades.</v>
      </c>
      <c r="F13" s="431"/>
      <c r="G13" s="468" t="s">
        <v>357</v>
      </c>
      <c r="H13" s="468"/>
      <c r="I13" s="468"/>
      <c r="J13" s="468"/>
    </row>
    <row r="14" spans="1:14" ht="67.5" customHeight="1" x14ac:dyDescent="0.25">
      <c r="A14" s="469"/>
      <c r="B14" s="469"/>
      <c r="C14" s="469"/>
      <c r="D14" s="470"/>
      <c r="E14" s="430" t="str">
        <f>CONTEXTO!D14</f>
        <v>No disponer del suficiente personal de planta para atender requerimientos en ausencia de personal de contrato.</v>
      </c>
      <c r="F14" s="431"/>
      <c r="G14" s="449" t="s">
        <v>358</v>
      </c>
      <c r="H14" s="449"/>
      <c r="I14" s="449"/>
      <c r="J14" s="449"/>
    </row>
    <row r="15" spans="1:14" ht="43.5" customHeight="1" x14ac:dyDescent="0.25">
      <c r="A15" s="469"/>
      <c r="B15" s="469"/>
      <c r="C15" s="469"/>
      <c r="D15" s="470"/>
      <c r="E15" s="430" t="str">
        <f>CONTEXTO!D15</f>
        <v>Operador del servicio (aplicativo interno) no de respuesta a los requerimientos de la entidad y no garantice integridad en la información y su permanencia.</v>
      </c>
      <c r="F15" s="431"/>
      <c r="G15" s="468" t="s">
        <v>359</v>
      </c>
      <c r="H15" s="468"/>
      <c r="I15" s="468"/>
      <c r="J15" s="468"/>
      <c r="K15" t="s">
        <v>362</v>
      </c>
    </row>
    <row r="16" spans="1:14" ht="78" customHeight="1" x14ac:dyDescent="0.25">
      <c r="A16" s="469"/>
      <c r="B16" s="469"/>
      <c r="C16" s="469"/>
      <c r="D16" s="470"/>
      <c r="E16" s="430" t="str">
        <f>CONTEXTO!D17</f>
        <v>Caida de la plataforma PISAMI.</v>
      </c>
      <c r="F16" s="431"/>
      <c r="G16" s="480" t="s">
        <v>360</v>
      </c>
      <c r="H16" s="480"/>
      <c r="I16" s="480"/>
      <c r="J16" s="480"/>
    </row>
    <row r="17" spans="1:10" ht="71.25" customHeight="1" x14ac:dyDescent="0.25">
      <c r="A17" s="469"/>
      <c r="B17" s="469"/>
      <c r="C17" s="469"/>
      <c r="D17" s="470"/>
      <c r="E17" s="430" t="str">
        <f>CONTEXTO!D18</f>
        <v>Ausencia de liderazgo y trabajo en equipo.</v>
      </c>
      <c r="F17" s="431"/>
      <c r="G17" s="452" t="s">
        <v>361</v>
      </c>
      <c r="H17" s="452"/>
      <c r="I17" s="452"/>
      <c r="J17" s="452"/>
    </row>
    <row r="18" spans="1:10" ht="39" customHeight="1" x14ac:dyDescent="0.25">
      <c r="A18" s="469"/>
      <c r="B18" s="469"/>
      <c r="C18" s="469"/>
      <c r="D18" s="470"/>
      <c r="E18" s="430" t="str">
        <f>CONTEXTO!D19</f>
        <v>No dar respuesta oportuna a los derechos de petición.</v>
      </c>
      <c r="F18" s="431"/>
      <c r="G18" s="453"/>
      <c r="H18" s="455"/>
      <c r="I18" s="455"/>
      <c r="J18" s="454"/>
    </row>
    <row r="19" spans="1:10" ht="23.25" customHeight="1" x14ac:dyDescent="0.25">
      <c r="A19" s="469"/>
      <c r="B19" s="469"/>
      <c r="C19" s="469"/>
      <c r="D19" s="470"/>
      <c r="E19" s="430" t="str">
        <f>CONTEXTO!D20</f>
        <v>Demora en entrega o aprobación de los trámites radicados.</v>
      </c>
      <c r="F19" s="431"/>
      <c r="G19" s="432"/>
      <c r="H19" s="433"/>
      <c r="I19" s="433"/>
      <c r="J19" s="434"/>
    </row>
    <row r="20" spans="1:10" ht="23.25" customHeight="1" x14ac:dyDescent="0.4">
      <c r="A20" s="149"/>
      <c r="B20" s="149"/>
      <c r="C20" s="149"/>
      <c r="D20" s="150"/>
      <c r="E20" s="430" t="str">
        <f>CONTEXTO!D21</f>
        <v>Pérdida de carpetas donde resposan los historiales vehículares.</v>
      </c>
      <c r="F20" s="431"/>
      <c r="G20" s="151"/>
      <c r="H20" s="152"/>
      <c r="I20" s="152"/>
      <c r="J20" s="153"/>
    </row>
    <row r="21" spans="1:10" ht="35.25" customHeight="1" x14ac:dyDescent="0.4">
      <c r="A21" s="149"/>
      <c r="B21" s="149"/>
      <c r="C21" s="149"/>
      <c r="D21" s="150"/>
      <c r="E21" s="447" t="str">
        <f>CONTEXTO!D22</f>
        <v>Falta de planeación y estudios técnicos en dexpedición de viabilidades y proyectos.</v>
      </c>
      <c r="F21" s="448"/>
      <c r="G21" s="151"/>
      <c r="H21" s="152"/>
      <c r="I21" s="152"/>
      <c r="J21" s="153"/>
    </row>
    <row r="22" spans="1:10" ht="51.75" customHeight="1" x14ac:dyDescent="0.25">
      <c r="A22" s="438" t="s">
        <v>11</v>
      </c>
      <c r="B22" s="438" t="s">
        <v>68</v>
      </c>
      <c r="C22" s="444" t="s">
        <v>71</v>
      </c>
      <c r="D22" s="444"/>
      <c r="E22" s="463" t="s">
        <v>72</v>
      </c>
      <c r="F22" s="464"/>
      <c r="G22" s="465" t="s">
        <v>73</v>
      </c>
      <c r="H22" s="466"/>
      <c r="I22" s="466"/>
      <c r="J22" s="467"/>
    </row>
    <row r="23" spans="1:10" ht="48.75" customHeight="1" x14ac:dyDescent="0.25">
      <c r="A23" s="438"/>
      <c r="B23" s="438"/>
      <c r="C23" s="445" t="s">
        <v>363</v>
      </c>
      <c r="D23" s="446"/>
      <c r="E23" s="416" t="s">
        <v>376</v>
      </c>
      <c r="F23" s="417"/>
      <c r="G23" s="416" t="s">
        <v>380</v>
      </c>
      <c r="H23" s="422"/>
      <c r="I23" s="422"/>
      <c r="J23" s="423"/>
    </row>
    <row r="24" spans="1:10" ht="68.25" customHeight="1" x14ac:dyDescent="0.25">
      <c r="A24" s="438"/>
      <c r="B24" s="438"/>
      <c r="C24" s="447" t="s">
        <v>364</v>
      </c>
      <c r="D24" s="448"/>
      <c r="E24" s="418"/>
      <c r="F24" s="419"/>
      <c r="G24" s="424"/>
      <c r="H24" s="425"/>
      <c r="I24" s="425"/>
      <c r="J24" s="426"/>
    </row>
    <row r="25" spans="1:10" ht="54.75" customHeight="1" x14ac:dyDescent="0.25">
      <c r="A25" s="438"/>
      <c r="B25" s="438"/>
      <c r="C25" s="445" t="s">
        <v>379</v>
      </c>
      <c r="D25" s="446"/>
      <c r="E25" s="418"/>
      <c r="F25" s="419"/>
      <c r="G25" s="424"/>
      <c r="H25" s="425"/>
      <c r="I25" s="425"/>
      <c r="J25" s="426"/>
    </row>
    <row r="26" spans="1:10" ht="61.5" customHeight="1" x14ac:dyDescent="0.25">
      <c r="A26" s="438"/>
      <c r="B26" s="438"/>
      <c r="C26" s="449" t="s">
        <v>365</v>
      </c>
      <c r="D26" s="450"/>
      <c r="E26" s="418"/>
      <c r="F26" s="419"/>
      <c r="G26" s="424"/>
      <c r="H26" s="425"/>
      <c r="I26" s="425"/>
      <c r="J26" s="426"/>
    </row>
    <row r="27" spans="1:10" ht="61.5" customHeight="1" x14ac:dyDescent="0.25">
      <c r="A27" s="438"/>
      <c r="B27" s="438"/>
      <c r="C27" s="445" t="s">
        <v>366</v>
      </c>
      <c r="D27" s="451"/>
      <c r="E27" s="418"/>
      <c r="F27" s="419"/>
      <c r="G27" s="424"/>
      <c r="H27" s="425"/>
      <c r="I27" s="425"/>
      <c r="J27" s="426"/>
    </row>
    <row r="28" spans="1:10" ht="87.75" customHeight="1" x14ac:dyDescent="0.25">
      <c r="A28" s="438"/>
      <c r="B28" s="438"/>
      <c r="C28" s="415" t="s">
        <v>367</v>
      </c>
      <c r="D28" s="415"/>
      <c r="E28" s="418"/>
      <c r="F28" s="419"/>
      <c r="G28" s="424"/>
      <c r="H28" s="425"/>
      <c r="I28" s="425"/>
      <c r="J28" s="426"/>
    </row>
    <row r="29" spans="1:10" ht="47.25" customHeight="1" x14ac:dyDescent="0.25">
      <c r="A29" s="438"/>
      <c r="B29" s="438"/>
      <c r="C29" s="415" t="s">
        <v>368</v>
      </c>
      <c r="D29" s="415"/>
      <c r="E29" s="420"/>
      <c r="F29" s="421"/>
      <c r="G29" s="427"/>
      <c r="H29" s="428"/>
      <c r="I29" s="428"/>
      <c r="J29" s="429"/>
    </row>
    <row r="30" spans="1:10" ht="50.25" customHeight="1" x14ac:dyDescent="0.3">
      <c r="A30" s="438"/>
      <c r="B30" s="438" t="s">
        <v>67</v>
      </c>
      <c r="C30" s="444" t="s">
        <v>74</v>
      </c>
      <c r="D30" s="444"/>
      <c r="E30" s="439" t="s">
        <v>75</v>
      </c>
      <c r="F30" s="440"/>
      <c r="G30" s="441" t="s">
        <v>76</v>
      </c>
      <c r="H30" s="442"/>
      <c r="I30" s="442"/>
      <c r="J30" s="443"/>
    </row>
    <row r="31" spans="1:10" ht="51.75" customHeight="1" x14ac:dyDescent="0.25">
      <c r="A31" s="438"/>
      <c r="B31" s="438"/>
      <c r="C31" s="445" t="str">
        <f>CONTEXTO!B10</f>
        <v>Cambios permanentes en la normatividad (Ministerio de Transporte - RUNT Registro Único Nacional de Tránsito), modificaciones Código Generral del Proceso.</v>
      </c>
      <c r="D31" s="446"/>
      <c r="E31" s="453"/>
      <c r="F31" s="454"/>
      <c r="G31" s="453"/>
      <c r="H31" s="455"/>
      <c r="I31" s="455"/>
      <c r="J31" s="454"/>
    </row>
    <row r="32" spans="1:10" ht="66.75" customHeight="1" x14ac:dyDescent="0.25">
      <c r="A32" s="438"/>
      <c r="B32" s="438"/>
      <c r="C32" s="447" t="str">
        <f>CONTEXTO!B13</f>
        <v>Cambio de políticas en torno a los avances obtenidos en la implementación del SETP (Sistema Estrategico de Transporte Público).</v>
      </c>
      <c r="D32" s="448"/>
      <c r="E32" s="452" t="s">
        <v>377</v>
      </c>
      <c r="F32" s="452"/>
      <c r="G32" s="453"/>
      <c r="H32" s="455"/>
      <c r="I32" s="455"/>
      <c r="J32" s="454"/>
    </row>
    <row r="33" spans="1:10" ht="54" customHeight="1" x14ac:dyDescent="0.25">
      <c r="A33" s="438"/>
      <c r="B33" s="438"/>
      <c r="C33" s="445" t="str">
        <f>CONTEXTO!B14</f>
        <v>No tener una interacción con el RUNT (Registro Unico Nacional de Tránsito) caida de la plataforma o prestadores de servicios tecnologicos (Internet, SIMIT).</v>
      </c>
      <c r="D33" s="446"/>
      <c r="E33" s="462"/>
      <c r="F33" s="462"/>
      <c r="G33" s="462"/>
      <c r="H33" s="462"/>
      <c r="I33" s="462"/>
      <c r="J33" s="462"/>
    </row>
    <row r="34" spans="1:10" ht="77.25" customHeight="1" x14ac:dyDescent="0.25">
      <c r="A34" s="438"/>
      <c r="B34" s="438"/>
      <c r="C34" s="445" t="str">
        <f>CONTEXTO!B15</f>
        <v xml:space="preserve">Falta de  canales y/o medios de Comunicación para una efectiva trazabilidad del tramite.  </v>
      </c>
      <c r="D34" s="446"/>
      <c r="E34" s="452" t="s">
        <v>378</v>
      </c>
      <c r="F34" s="452"/>
      <c r="G34" s="452" t="s">
        <v>381</v>
      </c>
      <c r="H34" s="452"/>
      <c r="I34" s="452"/>
      <c r="J34" s="452"/>
    </row>
    <row r="35" spans="1:10" x14ac:dyDescent="0.25">
      <c r="E35" s="435"/>
      <c r="F35" s="435"/>
      <c r="G35" s="435"/>
      <c r="H35" s="435"/>
      <c r="I35" s="435"/>
      <c r="J35" s="435"/>
    </row>
    <row r="36" spans="1:10" x14ac:dyDescent="0.25">
      <c r="E36" s="435"/>
      <c r="F36" s="435"/>
      <c r="G36" s="435"/>
      <c r="H36" s="435"/>
      <c r="I36" s="435"/>
      <c r="J36" s="435"/>
    </row>
    <row r="37" spans="1:10" x14ac:dyDescent="0.25">
      <c r="E37" s="435"/>
      <c r="F37" s="435"/>
      <c r="G37" s="435"/>
      <c r="H37" s="435"/>
      <c r="I37" s="435"/>
      <c r="J37" s="435"/>
    </row>
    <row r="38" spans="1:10" x14ac:dyDescent="0.25">
      <c r="E38" s="435"/>
      <c r="F38" s="435"/>
      <c r="G38" s="435"/>
      <c r="H38" s="435"/>
      <c r="I38" s="435"/>
      <c r="J38" s="435"/>
    </row>
    <row r="39" spans="1:10" x14ac:dyDescent="0.25">
      <c r="E39" s="435"/>
      <c r="F39" s="435"/>
      <c r="G39" s="435"/>
      <c r="H39" s="435"/>
      <c r="I39" s="435"/>
      <c r="J39" s="435"/>
    </row>
    <row r="40" spans="1:10" x14ac:dyDescent="0.25">
      <c r="E40" s="435"/>
      <c r="F40" s="435"/>
      <c r="G40" s="435"/>
      <c r="H40" s="435"/>
      <c r="I40" s="435"/>
      <c r="J40" s="435"/>
    </row>
    <row r="41" spans="1:10" x14ac:dyDescent="0.25">
      <c r="E41" s="435"/>
      <c r="F41" s="435"/>
      <c r="G41" s="435"/>
      <c r="H41" s="435"/>
      <c r="I41" s="435"/>
      <c r="J41" s="435"/>
    </row>
    <row r="42" spans="1:10" x14ac:dyDescent="0.25">
      <c r="E42" s="435"/>
      <c r="F42" s="435"/>
      <c r="G42" s="435"/>
      <c r="H42" s="435"/>
      <c r="I42" s="435"/>
      <c r="J42" s="435"/>
    </row>
    <row r="43" spans="1:10" x14ac:dyDescent="0.25">
      <c r="E43" s="435"/>
      <c r="F43" s="435"/>
      <c r="G43" s="435"/>
      <c r="H43" s="435"/>
      <c r="I43" s="435"/>
      <c r="J43" s="435"/>
    </row>
    <row r="44" spans="1:10" x14ac:dyDescent="0.25">
      <c r="E44" s="435"/>
      <c r="F44" s="435"/>
      <c r="G44" s="435"/>
      <c r="H44" s="435"/>
      <c r="I44" s="435"/>
      <c r="J44" s="435"/>
    </row>
    <row r="45" spans="1:10" x14ac:dyDescent="0.25">
      <c r="E45" s="435"/>
      <c r="F45" s="435"/>
      <c r="G45" s="435"/>
      <c r="H45" s="435"/>
      <c r="I45" s="435"/>
      <c r="J45" s="435"/>
    </row>
    <row r="46" spans="1:10" x14ac:dyDescent="0.25">
      <c r="E46" s="435"/>
      <c r="F46" s="435"/>
      <c r="G46" s="435"/>
      <c r="H46" s="435"/>
      <c r="I46" s="435"/>
      <c r="J46" s="435"/>
    </row>
    <row r="47" spans="1:10" x14ac:dyDescent="0.25">
      <c r="E47" s="435"/>
      <c r="F47" s="435"/>
      <c r="G47" s="435"/>
      <c r="H47" s="435"/>
      <c r="I47" s="435"/>
      <c r="J47" s="435"/>
    </row>
    <row r="48" spans="1:10" x14ac:dyDescent="0.25">
      <c r="E48" s="435"/>
      <c r="F48" s="435"/>
      <c r="G48" s="435"/>
      <c r="H48" s="435"/>
      <c r="I48" s="435"/>
      <c r="J48" s="435"/>
    </row>
    <row r="49" spans="5:10" x14ac:dyDescent="0.25">
      <c r="E49" s="435"/>
      <c r="F49" s="435"/>
      <c r="G49" s="435"/>
      <c r="H49" s="435"/>
      <c r="I49" s="435"/>
      <c r="J49" s="435"/>
    </row>
    <row r="50" spans="5:10" x14ac:dyDescent="0.25">
      <c r="E50" s="435"/>
      <c r="F50" s="435"/>
      <c r="G50" s="435"/>
      <c r="H50" s="435"/>
      <c r="I50" s="435"/>
      <c r="J50" s="435"/>
    </row>
    <row r="51" spans="5:10" x14ac:dyDescent="0.25">
      <c r="E51" s="435"/>
      <c r="F51" s="435"/>
      <c r="G51" s="435"/>
      <c r="H51" s="435"/>
      <c r="I51" s="435"/>
      <c r="J51" s="435"/>
    </row>
    <row r="52" spans="5:10" x14ac:dyDescent="0.25">
      <c r="E52" s="435"/>
      <c r="F52" s="435"/>
      <c r="G52" s="435"/>
      <c r="H52" s="435"/>
      <c r="I52" s="435"/>
      <c r="J52" s="435"/>
    </row>
    <row r="53" spans="5:10" x14ac:dyDescent="0.25">
      <c r="E53" s="435"/>
      <c r="F53" s="435"/>
      <c r="G53" s="435"/>
      <c r="H53" s="435"/>
      <c r="I53" s="435"/>
      <c r="J53" s="435"/>
    </row>
    <row r="54" spans="5:10" x14ac:dyDescent="0.25">
      <c r="E54" s="435"/>
      <c r="F54" s="435"/>
      <c r="G54" s="435"/>
      <c r="H54" s="435"/>
      <c r="I54" s="435"/>
      <c r="J54" s="435"/>
    </row>
    <row r="55" spans="5:10" x14ac:dyDescent="0.25">
      <c r="E55" s="435"/>
      <c r="F55" s="435"/>
      <c r="G55" s="435"/>
      <c r="H55" s="435"/>
      <c r="I55" s="435"/>
      <c r="J55" s="435"/>
    </row>
    <row r="56" spans="5:10" x14ac:dyDescent="0.25">
      <c r="E56" s="435"/>
      <c r="F56" s="435"/>
      <c r="G56" s="435"/>
      <c r="H56" s="435"/>
      <c r="I56" s="435"/>
      <c r="J56" s="435"/>
    </row>
    <row r="57" spans="5:10" x14ac:dyDescent="0.25">
      <c r="E57" s="435"/>
      <c r="F57" s="435"/>
      <c r="G57" s="435"/>
      <c r="H57" s="435"/>
      <c r="I57" s="435"/>
      <c r="J57" s="435"/>
    </row>
    <row r="58" spans="5:10" x14ac:dyDescent="0.25">
      <c r="E58" s="435"/>
      <c r="F58" s="435"/>
      <c r="G58" s="435"/>
      <c r="H58" s="435"/>
      <c r="I58" s="435"/>
      <c r="J58" s="435"/>
    </row>
    <row r="59" spans="5:10" x14ac:dyDescent="0.25">
      <c r="E59" s="435"/>
      <c r="F59" s="435"/>
      <c r="G59" s="435"/>
      <c r="H59" s="435"/>
      <c r="I59" s="435"/>
      <c r="J59" s="435"/>
    </row>
    <row r="60" spans="5:10" x14ac:dyDescent="0.25">
      <c r="E60" s="435"/>
      <c r="F60" s="435"/>
      <c r="G60" s="435"/>
      <c r="H60" s="435"/>
      <c r="I60" s="435"/>
      <c r="J60" s="435"/>
    </row>
    <row r="61" spans="5:10" x14ac:dyDescent="0.25">
      <c r="E61" s="435"/>
      <c r="F61" s="435"/>
      <c r="G61" s="435"/>
      <c r="H61" s="435"/>
      <c r="I61" s="435"/>
      <c r="J61" s="435"/>
    </row>
    <row r="62" spans="5:10" x14ac:dyDescent="0.25">
      <c r="E62" s="435"/>
      <c r="F62" s="435"/>
      <c r="G62" s="435"/>
      <c r="H62" s="435"/>
      <c r="I62" s="435"/>
      <c r="J62" s="435"/>
    </row>
    <row r="63" spans="5:10" x14ac:dyDescent="0.25">
      <c r="E63" s="435"/>
      <c r="F63" s="435"/>
      <c r="G63" s="435"/>
      <c r="H63" s="435"/>
      <c r="I63" s="435"/>
      <c r="J63" s="435"/>
    </row>
    <row r="64" spans="5:10" x14ac:dyDescent="0.25">
      <c r="E64" s="435"/>
      <c r="F64" s="435"/>
      <c r="G64" s="435"/>
      <c r="H64" s="435"/>
      <c r="I64" s="435"/>
      <c r="J64" s="435"/>
    </row>
    <row r="65" spans="5:10" x14ac:dyDescent="0.25">
      <c r="E65" s="435"/>
      <c r="F65" s="435"/>
      <c r="G65" s="435"/>
      <c r="H65" s="435"/>
      <c r="I65" s="435"/>
      <c r="J65" s="435"/>
    </row>
    <row r="66" spans="5:10" x14ac:dyDescent="0.25">
      <c r="E66" s="435"/>
      <c r="F66" s="435"/>
      <c r="G66" s="435"/>
      <c r="H66" s="435"/>
      <c r="I66" s="435"/>
      <c r="J66" s="435"/>
    </row>
    <row r="67" spans="5:10" x14ac:dyDescent="0.25">
      <c r="E67" s="435"/>
      <c r="F67" s="435"/>
      <c r="G67" s="435"/>
      <c r="H67" s="435"/>
      <c r="I67" s="435"/>
      <c r="J67" s="435"/>
    </row>
    <row r="68" spans="5:10" x14ac:dyDescent="0.25">
      <c r="E68" s="435"/>
      <c r="F68" s="435"/>
      <c r="G68" s="435"/>
      <c r="H68" s="435"/>
      <c r="I68" s="435"/>
      <c r="J68" s="435"/>
    </row>
    <row r="69" spans="5:10" x14ac:dyDescent="0.25">
      <c r="E69" s="435"/>
      <c r="F69" s="435"/>
      <c r="G69" s="435"/>
      <c r="H69" s="435"/>
      <c r="I69" s="435"/>
      <c r="J69" s="435"/>
    </row>
    <row r="70" spans="5:10" x14ac:dyDescent="0.25">
      <c r="E70" s="435"/>
      <c r="F70" s="435"/>
      <c r="G70" s="435"/>
      <c r="H70" s="435"/>
      <c r="I70" s="435"/>
      <c r="J70" s="435"/>
    </row>
    <row r="71" spans="5:10" x14ac:dyDescent="0.25">
      <c r="E71" s="435"/>
      <c r="F71" s="435"/>
      <c r="G71" s="435"/>
      <c r="H71" s="435"/>
      <c r="I71" s="435"/>
      <c r="J71" s="435"/>
    </row>
    <row r="72" spans="5:10" x14ac:dyDescent="0.25">
      <c r="E72" s="435"/>
      <c r="F72" s="435"/>
      <c r="G72" s="435"/>
      <c r="H72" s="435"/>
      <c r="I72" s="435"/>
      <c r="J72" s="435"/>
    </row>
    <row r="73" spans="5:10" x14ac:dyDescent="0.25">
      <c r="E73" s="435"/>
      <c r="F73" s="435"/>
      <c r="G73" s="435"/>
      <c r="H73" s="435"/>
      <c r="I73" s="435"/>
      <c r="J73" s="435"/>
    </row>
    <row r="74" spans="5:10" x14ac:dyDescent="0.25">
      <c r="E74" s="435"/>
      <c r="F74" s="435"/>
      <c r="G74" s="435"/>
      <c r="H74" s="435"/>
      <c r="I74" s="435"/>
      <c r="J74" s="435"/>
    </row>
    <row r="75" spans="5:10" x14ac:dyDescent="0.25">
      <c r="E75" s="435"/>
      <c r="F75" s="435"/>
      <c r="G75" s="435"/>
      <c r="H75" s="435"/>
      <c r="I75" s="435"/>
      <c r="J75" s="435"/>
    </row>
    <row r="76" spans="5:10" x14ac:dyDescent="0.25">
      <c r="E76" s="435"/>
      <c r="F76" s="435"/>
      <c r="G76" s="435"/>
      <c r="H76" s="435"/>
      <c r="I76" s="435"/>
      <c r="J76" s="435"/>
    </row>
    <row r="77" spans="5:10" x14ac:dyDescent="0.25">
      <c r="E77" s="435"/>
      <c r="F77" s="435"/>
      <c r="G77" s="435"/>
      <c r="H77" s="435"/>
      <c r="I77" s="435"/>
      <c r="J77" s="435"/>
    </row>
    <row r="78" spans="5:10" x14ac:dyDescent="0.25">
      <c r="E78" s="435"/>
      <c r="F78" s="435"/>
      <c r="G78" s="435"/>
      <c r="H78" s="435"/>
      <c r="I78" s="435"/>
      <c r="J78" s="435"/>
    </row>
    <row r="79" spans="5:10" x14ac:dyDescent="0.25">
      <c r="E79" s="435"/>
      <c r="F79" s="435"/>
      <c r="G79" s="435"/>
      <c r="H79" s="435"/>
      <c r="I79" s="435"/>
      <c r="J79" s="435"/>
    </row>
    <row r="80" spans="5:10" x14ac:dyDescent="0.25">
      <c r="E80" s="435"/>
      <c r="F80" s="435"/>
      <c r="G80" s="435"/>
      <c r="H80" s="435"/>
      <c r="I80" s="435"/>
      <c r="J80" s="435"/>
    </row>
    <row r="81" spans="5:10" x14ac:dyDescent="0.25">
      <c r="E81" s="435"/>
      <c r="F81" s="435"/>
      <c r="G81" s="435"/>
      <c r="H81" s="435"/>
      <c r="I81" s="435"/>
      <c r="J81" s="435"/>
    </row>
    <row r="82" spans="5:10" x14ac:dyDescent="0.25">
      <c r="E82" s="435"/>
      <c r="F82" s="435"/>
      <c r="G82" s="435"/>
      <c r="H82" s="435"/>
      <c r="I82" s="435"/>
      <c r="J82" s="435"/>
    </row>
    <row r="83" spans="5:10" x14ac:dyDescent="0.25">
      <c r="E83" s="435"/>
      <c r="F83" s="435"/>
      <c r="G83" s="435"/>
      <c r="H83" s="435"/>
      <c r="I83" s="435"/>
      <c r="J83" s="435"/>
    </row>
    <row r="84" spans="5:10" x14ac:dyDescent="0.25">
      <c r="E84" s="435"/>
      <c r="F84" s="435"/>
      <c r="G84" s="435"/>
      <c r="H84" s="435"/>
      <c r="I84" s="435"/>
      <c r="J84" s="435"/>
    </row>
    <row r="85" spans="5:10" x14ac:dyDescent="0.25">
      <c r="E85" s="435"/>
      <c r="F85" s="435"/>
      <c r="G85" s="435"/>
      <c r="H85" s="435"/>
      <c r="I85" s="435"/>
      <c r="J85" s="435"/>
    </row>
    <row r="86" spans="5:10" x14ac:dyDescent="0.25">
      <c r="E86" s="435"/>
      <c r="F86" s="435"/>
      <c r="G86" s="435"/>
      <c r="H86" s="435"/>
      <c r="I86" s="435"/>
      <c r="J86" s="435"/>
    </row>
    <row r="87" spans="5:10" x14ac:dyDescent="0.25">
      <c r="E87" s="435"/>
      <c r="F87" s="435"/>
      <c r="G87" s="435"/>
      <c r="H87" s="435"/>
      <c r="I87" s="435"/>
      <c r="J87" s="435"/>
    </row>
    <row r="88" spans="5:10" x14ac:dyDescent="0.25">
      <c r="E88" s="435"/>
      <c r="F88" s="435"/>
      <c r="G88" s="435"/>
      <c r="H88" s="435"/>
      <c r="I88" s="435"/>
      <c r="J88" s="435"/>
    </row>
    <row r="89" spans="5:10" x14ac:dyDescent="0.25">
      <c r="E89" s="435"/>
      <c r="F89" s="435"/>
      <c r="G89" s="435"/>
      <c r="H89" s="435"/>
      <c r="I89" s="435"/>
      <c r="J89" s="435"/>
    </row>
    <row r="90" spans="5:10" x14ac:dyDescent="0.25">
      <c r="E90" s="435"/>
      <c r="F90" s="435"/>
      <c r="G90" s="435"/>
      <c r="H90" s="435"/>
      <c r="I90" s="435"/>
      <c r="J90" s="435"/>
    </row>
    <row r="91" spans="5:10" x14ac:dyDescent="0.25">
      <c r="E91" s="435"/>
      <c r="F91" s="435"/>
      <c r="G91" s="435"/>
      <c r="H91" s="435"/>
      <c r="I91" s="435"/>
      <c r="J91" s="435"/>
    </row>
    <row r="92" spans="5:10" x14ac:dyDescent="0.25">
      <c r="E92" s="435"/>
      <c r="F92" s="435"/>
      <c r="G92" s="435"/>
      <c r="H92" s="435"/>
      <c r="I92" s="435"/>
      <c r="J92" s="435"/>
    </row>
    <row r="93" spans="5:10" x14ac:dyDescent="0.25">
      <c r="E93" s="435"/>
      <c r="F93" s="435"/>
      <c r="G93" s="435"/>
      <c r="H93" s="435"/>
      <c r="I93" s="435"/>
      <c r="J93" s="435"/>
    </row>
    <row r="94" spans="5:10" x14ac:dyDescent="0.25">
      <c r="E94" s="435"/>
      <c r="F94" s="435"/>
      <c r="G94" s="435"/>
      <c r="H94" s="435"/>
      <c r="I94" s="435"/>
      <c r="J94" s="435"/>
    </row>
    <row r="95" spans="5:10" x14ac:dyDescent="0.25">
      <c r="E95" s="435"/>
      <c r="F95" s="435"/>
      <c r="G95" s="435"/>
      <c r="H95" s="435"/>
      <c r="I95" s="435"/>
      <c r="J95" s="435"/>
    </row>
    <row r="96" spans="5:10" x14ac:dyDescent="0.25">
      <c r="E96" s="435"/>
      <c r="F96" s="435"/>
      <c r="G96" s="435"/>
      <c r="H96" s="435"/>
      <c r="I96" s="435"/>
      <c r="J96" s="435"/>
    </row>
    <row r="97" spans="5:10" x14ac:dyDescent="0.25">
      <c r="E97" s="435"/>
      <c r="F97" s="435"/>
      <c r="G97" s="435"/>
      <c r="H97" s="435"/>
      <c r="I97" s="435"/>
      <c r="J97" s="435"/>
    </row>
    <row r="98" spans="5:10" x14ac:dyDescent="0.25">
      <c r="E98" s="435"/>
      <c r="F98" s="435"/>
      <c r="G98" s="435"/>
      <c r="H98" s="435"/>
      <c r="I98" s="435"/>
      <c r="J98" s="435"/>
    </row>
    <row r="99" spans="5:10" x14ac:dyDescent="0.25">
      <c r="E99" s="435"/>
      <c r="F99" s="435"/>
      <c r="G99" s="435"/>
      <c r="H99" s="435"/>
      <c r="I99" s="435"/>
      <c r="J99" s="435"/>
    </row>
    <row r="100" spans="5:10" x14ac:dyDescent="0.25">
      <c r="E100" s="435"/>
      <c r="F100" s="435"/>
      <c r="G100" s="435"/>
      <c r="H100" s="435"/>
      <c r="I100" s="435"/>
      <c r="J100" s="435"/>
    </row>
    <row r="101" spans="5:10" x14ac:dyDescent="0.25">
      <c r="E101" s="435"/>
      <c r="F101" s="435"/>
      <c r="G101" s="435"/>
      <c r="H101" s="435"/>
      <c r="I101" s="435"/>
      <c r="J101" s="435"/>
    </row>
    <row r="102" spans="5:10" x14ac:dyDescent="0.25">
      <c r="E102" s="435"/>
      <c r="F102" s="435"/>
      <c r="G102" s="435"/>
      <c r="H102" s="435"/>
      <c r="I102" s="435"/>
      <c r="J102" s="435"/>
    </row>
    <row r="103" spans="5:10" x14ac:dyDescent="0.25">
      <c r="E103" s="435"/>
      <c r="F103" s="435"/>
      <c r="G103" s="435"/>
      <c r="H103" s="435"/>
      <c r="I103" s="435"/>
      <c r="J103" s="435"/>
    </row>
    <row r="104" spans="5:10" x14ac:dyDescent="0.25">
      <c r="E104" s="435"/>
      <c r="F104" s="435"/>
      <c r="G104" s="435"/>
      <c r="H104" s="435"/>
      <c r="I104" s="435"/>
      <c r="J104" s="435"/>
    </row>
    <row r="105" spans="5:10" x14ac:dyDescent="0.25">
      <c r="E105" s="435"/>
      <c r="F105" s="435"/>
      <c r="G105" s="435"/>
      <c r="H105" s="435"/>
      <c r="I105" s="435"/>
      <c r="J105" s="435"/>
    </row>
    <row r="106" spans="5:10" x14ac:dyDescent="0.25">
      <c r="E106" s="435"/>
      <c r="F106" s="435"/>
      <c r="G106" s="435"/>
      <c r="H106" s="435"/>
      <c r="I106" s="435"/>
      <c r="J106" s="435"/>
    </row>
    <row r="107" spans="5:10" x14ac:dyDescent="0.25">
      <c r="E107" s="435"/>
      <c r="F107" s="435"/>
      <c r="G107" s="435"/>
      <c r="H107" s="435"/>
      <c r="I107" s="435"/>
      <c r="J107" s="435"/>
    </row>
    <row r="108" spans="5:10" x14ac:dyDescent="0.25">
      <c r="E108" s="435"/>
      <c r="F108" s="435"/>
      <c r="G108" s="435"/>
      <c r="H108" s="435"/>
      <c r="I108" s="435"/>
      <c r="J108" s="435"/>
    </row>
    <row r="109" spans="5:10" x14ac:dyDescent="0.25">
      <c r="E109" s="435"/>
      <c r="F109" s="435"/>
      <c r="G109" s="435"/>
      <c r="H109" s="435"/>
      <c r="I109" s="435"/>
      <c r="J109" s="435"/>
    </row>
    <row r="110" spans="5:10" x14ac:dyDescent="0.25">
      <c r="E110" s="435"/>
      <c r="F110" s="435"/>
      <c r="G110" s="435"/>
      <c r="H110" s="435"/>
      <c r="I110" s="435"/>
      <c r="J110" s="435"/>
    </row>
    <row r="111" spans="5:10" x14ac:dyDescent="0.25">
      <c r="E111" s="435"/>
      <c r="F111" s="435"/>
      <c r="G111" s="435"/>
      <c r="H111" s="435"/>
      <c r="I111" s="435"/>
      <c r="J111" s="435"/>
    </row>
    <row r="112" spans="5:10" x14ac:dyDescent="0.25">
      <c r="E112" s="435"/>
      <c r="F112" s="435"/>
      <c r="G112" s="435"/>
      <c r="H112" s="435"/>
      <c r="I112" s="435"/>
      <c r="J112" s="435"/>
    </row>
  </sheetData>
  <mergeCells count="225">
    <mergeCell ref="A7:D19"/>
    <mergeCell ref="J1:J4"/>
    <mergeCell ref="N1:N4"/>
    <mergeCell ref="H1:I1"/>
    <mergeCell ref="H2:I2"/>
    <mergeCell ref="H3:I3"/>
    <mergeCell ref="H4:I4"/>
    <mergeCell ref="E10:F10"/>
    <mergeCell ref="G10:J10"/>
    <mergeCell ref="E11:F11"/>
    <mergeCell ref="G11:J11"/>
    <mergeCell ref="E12:F12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  <mergeCell ref="G32:J32"/>
    <mergeCell ref="E35:F35"/>
    <mergeCell ref="G35:J35"/>
    <mergeCell ref="E33:F33"/>
    <mergeCell ref="G33:J33"/>
    <mergeCell ref="E22:F22"/>
    <mergeCell ref="G22:J22"/>
    <mergeCell ref="G13:J13"/>
    <mergeCell ref="E14:F14"/>
    <mergeCell ref="G14:J14"/>
    <mergeCell ref="E15:F15"/>
    <mergeCell ref="G15:J15"/>
    <mergeCell ref="E20:F20"/>
    <mergeCell ref="E21:F21"/>
    <mergeCell ref="E39:F39"/>
    <mergeCell ref="G39:J39"/>
    <mergeCell ref="E40:F40"/>
    <mergeCell ref="G40:J40"/>
    <mergeCell ref="E41:F41"/>
    <mergeCell ref="G41:J41"/>
    <mergeCell ref="E36:F36"/>
    <mergeCell ref="G36:J36"/>
    <mergeCell ref="E37:F37"/>
    <mergeCell ref="G37:J37"/>
    <mergeCell ref="E38:F38"/>
    <mergeCell ref="G38:J38"/>
    <mergeCell ref="E45:F45"/>
    <mergeCell ref="G45:J45"/>
    <mergeCell ref="E46:F46"/>
    <mergeCell ref="G46:J46"/>
    <mergeCell ref="E47:F47"/>
    <mergeCell ref="G47:J47"/>
    <mergeCell ref="E42:F42"/>
    <mergeCell ref="G42:J42"/>
    <mergeCell ref="E43:F43"/>
    <mergeCell ref="G43:J43"/>
    <mergeCell ref="E44:F44"/>
    <mergeCell ref="G44:J44"/>
    <mergeCell ref="E51:F51"/>
    <mergeCell ref="G51:J51"/>
    <mergeCell ref="E52:F52"/>
    <mergeCell ref="G52:J52"/>
    <mergeCell ref="E53:F53"/>
    <mergeCell ref="G53:J53"/>
    <mergeCell ref="E48:F48"/>
    <mergeCell ref="G48:J48"/>
    <mergeCell ref="E49:F49"/>
    <mergeCell ref="G49:J49"/>
    <mergeCell ref="E50:F50"/>
    <mergeCell ref="G50:J50"/>
    <mergeCell ref="E57:F57"/>
    <mergeCell ref="G57:J57"/>
    <mergeCell ref="E58:F58"/>
    <mergeCell ref="G58:J58"/>
    <mergeCell ref="E59:F59"/>
    <mergeCell ref="G59:J59"/>
    <mergeCell ref="E54:F54"/>
    <mergeCell ref="G54:J54"/>
    <mergeCell ref="E55:F55"/>
    <mergeCell ref="G55:J55"/>
    <mergeCell ref="E56:F56"/>
    <mergeCell ref="G56:J56"/>
    <mergeCell ref="E63:F63"/>
    <mergeCell ref="G63:J63"/>
    <mergeCell ref="E64:F64"/>
    <mergeCell ref="G64:J64"/>
    <mergeCell ref="E65:F65"/>
    <mergeCell ref="G65:J65"/>
    <mergeCell ref="E60:F60"/>
    <mergeCell ref="G60:J60"/>
    <mergeCell ref="E61:F61"/>
    <mergeCell ref="G61:J61"/>
    <mergeCell ref="E62:F62"/>
    <mergeCell ref="G62:J62"/>
    <mergeCell ref="E69:F69"/>
    <mergeCell ref="G69:J69"/>
    <mergeCell ref="E70:F70"/>
    <mergeCell ref="G70:J70"/>
    <mergeCell ref="E71:F71"/>
    <mergeCell ref="G71:J71"/>
    <mergeCell ref="E66:F66"/>
    <mergeCell ref="G66:J66"/>
    <mergeCell ref="E67:F67"/>
    <mergeCell ref="G67:J67"/>
    <mergeCell ref="E68:F68"/>
    <mergeCell ref="G68:J68"/>
    <mergeCell ref="E75:F75"/>
    <mergeCell ref="G75:J75"/>
    <mergeCell ref="E76:F76"/>
    <mergeCell ref="G76:J76"/>
    <mergeCell ref="E77:F77"/>
    <mergeCell ref="G77:J77"/>
    <mergeCell ref="E72:F72"/>
    <mergeCell ref="G72:J72"/>
    <mergeCell ref="E73:F73"/>
    <mergeCell ref="G73:J73"/>
    <mergeCell ref="E74:F74"/>
    <mergeCell ref="G74:J74"/>
    <mergeCell ref="E81:F81"/>
    <mergeCell ref="G81:J81"/>
    <mergeCell ref="E82:F82"/>
    <mergeCell ref="G82:J82"/>
    <mergeCell ref="E83:F83"/>
    <mergeCell ref="G83:J83"/>
    <mergeCell ref="E78:F78"/>
    <mergeCell ref="G78:J78"/>
    <mergeCell ref="E79:F79"/>
    <mergeCell ref="G79:J79"/>
    <mergeCell ref="E80:F80"/>
    <mergeCell ref="G80:J80"/>
    <mergeCell ref="E94:F94"/>
    <mergeCell ref="G94:J94"/>
    <mergeCell ref="E95:F95"/>
    <mergeCell ref="E84:F84"/>
    <mergeCell ref="G84:J84"/>
    <mergeCell ref="E85:F85"/>
    <mergeCell ref="G85:J85"/>
    <mergeCell ref="E86:F86"/>
    <mergeCell ref="G86:J86"/>
    <mergeCell ref="E92:F92"/>
    <mergeCell ref="G92:J92"/>
    <mergeCell ref="E87:F87"/>
    <mergeCell ref="G87:J87"/>
    <mergeCell ref="E88:F88"/>
    <mergeCell ref="G88:J88"/>
    <mergeCell ref="E89:F89"/>
    <mergeCell ref="G89:J89"/>
    <mergeCell ref="E93:F93"/>
    <mergeCell ref="G93:J93"/>
    <mergeCell ref="E112:F112"/>
    <mergeCell ref="G112:J112"/>
    <mergeCell ref="E7:J7"/>
    <mergeCell ref="C1:C4"/>
    <mergeCell ref="D1:G2"/>
    <mergeCell ref="D3:G4"/>
    <mergeCell ref="E108:F108"/>
    <mergeCell ref="G108:J108"/>
    <mergeCell ref="E109:F109"/>
    <mergeCell ref="G109:J109"/>
    <mergeCell ref="E110:F110"/>
    <mergeCell ref="G110:J110"/>
    <mergeCell ref="E105:F105"/>
    <mergeCell ref="G105:J105"/>
    <mergeCell ref="E106:F106"/>
    <mergeCell ref="G106:J106"/>
    <mergeCell ref="E107:F107"/>
    <mergeCell ref="G107:J107"/>
    <mergeCell ref="E102:F102"/>
    <mergeCell ref="E111:F111"/>
    <mergeCell ref="G111:J111"/>
    <mergeCell ref="E99:F99"/>
    <mergeCell ref="G99:J99"/>
    <mergeCell ref="E100:F100"/>
    <mergeCell ref="C6:J6"/>
    <mergeCell ref="A6:B6"/>
    <mergeCell ref="A22:A34"/>
    <mergeCell ref="E30:F30"/>
    <mergeCell ref="G30:J30"/>
    <mergeCell ref="B30:B34"/>
    <mergeCell ref="C30:D30"/>
    <mergeCell ref="C22:D22"/>
    <mergeCell ref="B22:B29"/>
    <mergeCell ref="C23:D23"/>
    <mergeCell ref="C24:D24"/>
    <mergeCell ref="C33:D33"/>
    <mergeCell ref="C34:D34"/>
    <mergeCell ref="C29:D29"/>
    <mergeCell ref="C31:D31"/>
    <mergeCell ref="C32:D32"/>
    <mergeCell ref="C25:D25"/>
    <mergeCell ref="C26:D26"/>
    <mergeCell ref="C27:D27"/>
    <mergeCell ref="E34:F34"/>
    <mergeCell ref="G34:J34"/>
    <mergeCell ref="E31:F31"/>
    <mergeCell ref="G31:J31"/>
    <mergeCell ref="E32:F32"/>
    <mergeCell ref="C28:D28"/>
    <mergeCell ref="E23:F29"/>
    <mergeCell ref="G23:J29"/>
    <mergeCell ref="E19:F19"/>
    <mergeCell ref="G19:J19"/>
    <mergeCell ref="G102:J102"/>
    <mergeCell ref="E103:F103"/>
    <mergeCell ref="G103:J103"/>
    <mergeCell ref="E104:F104"/>
    <mergeCell ref="G104:J104"/>
    <mergeCell ref="G100:J100"/>
    <mergeCell ref="E101:F101"/>
    <mergeCell ref="G101:J101"/>
    <mergeCell ref="E96:F96"/>
    <mergeCell ref="G96:J96"/>
    <mergeCell ref="E97:F97"/>
    <mergeCell ref="G97:J97"/>
    <mergeCell ref="E98:F98"/>
    <mergeCell ref="G98:J98"/>
    <mergeCell ref="G95:J95"/>
    <mergeCell ref="E90:F90"/>
    <mergeCell ref="G90:J90"/>
    <mergeCell ref="E91:F91"/>
    <mergeCell ref="G91:J9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9"/>
  <sheetViews>
    <sheetView topLeftCell="A9" zoomScale="82" zoomScaleNormal="82" workbookViewId="0">
      <pane ySplit="1" topLeftCell="A15" activePane="bottomLeft" state="frozen"/>
      <selection activeCell="A9" sqref="A9"/>
      <selection pane="bottomLeft" activeCell="D19" sqref="D19"/>
    </sheetView>
  </sheetViews>
  <sheetFormatPr baseColWidth="10" defaultColWidth="11.42578125" defaultRowHeight="15" x14ac:dyDescent="0.25"/>
  <cols>
    <col min="1" max="1" width="31" customWidth="1"/>
    <col min="2" max="2" width="47.42578125" customWidth="1"/>
    <col min="3" max="3" width="27.28515625" customWidth="1"/>
    <col min="4" max="4" width="31.85546875" customWidth="1"/>
    <col min="5" max="5" width="15" customWidth="1"/>
    <col min="6" max="6" width="14.5703125" customWidth="1"/>
  </cols>
  <sheetData>
    <row r="1" spans="1:6" ht="28.5" customHeight="1" x14ac:dyDescent="0.25">
      <c r="A1" s="383"/>
      <c r="B1" s="357" t="s">
        <v>0</v>
      </c>
      <c r="C1" s="357"/>
      <c r="D1" s="474" t="s">
        <v>1</v>
      </c>
      <c r="E1" s="474"/>
      <c r="F1" s="390"/>
    </row>
    <row r="2" spans="1:6" x14ac:dyDescent="0.25">
      <c r="A2" s="384"/>
      <c r="B2" s="357" t="s">
        <v>84</v>
      </c>
      <c r="C2" s="357"/>
      <c r="D2" s="474" t="s">
        <v>32</v>
      </c>
      <c r="E2" s="474"/>
      <c r="F2" s="391"/>
    </row>
    <row r="3" spans="1:6" ht="15" customHeight="1" x14ac:dyDescent="0.25">
      <c r="A3" s="384"/>
      <c r="B3" s="357"/>
      <c r="C3" s="357"/>
      <c r="D3" s="474" t="s">
        <v>4</v>
      </c>
      <c r="E3" s="474"/>
      <c r="F3" s="391"/>
    </row>
    <row r="4" spans="1:6" ht="15.75" thickBot="1" x14ac:dyDescent="0.3">
      <c r="A4" s="385"/>
      <c r="B4" s="357"/>
      <c r="C4" s="357"/>
      <c r="D4" s="474" t="s">
        <v>5</v>
      </c>
      <c r="E4" s="474"/>
      <c r="F4" s="392"/>
    </row>
    <row r="5" spans="1:6" ht="15.75" thickBot="1" x14ac:dyDescent="0.3"/>
    <row r="6" spans="1:6" s="70" customFormat="1" ht="15.75" x14ac:dyDescent="0.25">
      <c r="A6" s="397" t="s">
        <v>85</v>
      </c>
      <c r="B6" s="398"/>
      <c r="C6" s="398"/>
      <c r="D6" s="486"/>
      <c r="E6" s="486"/>
      <c r="F6" s="399"/>
    </row>
    <row r="7" spans="1:6" s="70" customFormat="1" ht="25.5" customHeight="1" x14ac:dyDescent="0.25">
      <c r="A7" s="22" t="s">
        <v>7</v>
      </c>
      <c r="B7" s="489"/>
      <c r="C7" s="489"/>
      <c r="D7" s="489"/>
      <c r="E7" s="489"/>
      <c r="F7" s="489"/>
    </row>
    <row r="8" spans="1:6" s="70" customFormat="1" ht="40.5" customHeight="1" x14ac:dyDescent="0.25">
      <c r="A8" s="21" t="s">
        <v>9</v>
      </c>
      <c r="B8" s="489"/>
      <c r="C8" s="489"/>
      <c r="D8" s="489"/>
      <c r="E8" s="489"/>
      <c r="F8" s="489"/>
    </row>
    <row r="9" spans="1:6" ht="39.75" customHeight="1" x14ac:dyDescent="0.25">
      <c r="A9" s="71" t="s">
        <v>78</v>
      </c>
      <c r="B9" s="71" t="s">
        <v>86</v>
      </c>
      <c r="C9" s="71" t="s">
        <v>87</v>
      </c>
      <c r="D9" s="72" t="s">
        <v>88</v>
      </c>
      <c r="E9" s="487" t="s">
        <v>89</v>
      </c>
      <c r="F9" s="487"/>
    </row>
    <row r="10" spans="1:6" ht="101.25" customHeight="1" x14ac:dyDescent="0.25">
      <c r="A10" s="452" t="str">
        <f>'IDENTIFICACION(GyC)'!E10:E12</f>
        <v>Incumplimiento en la respuesta oportuna en los tramites , derechos de peticion o requerimientos de la comunidad</v>
      </c>
      <c r="B10" s="452" t="s">
        <v>346</v>
      </c>
      <c r="C10" s="462" t="str">
        <f>'IDENTIFICACION(GyC)'!J10:J12</f>
        <v>GESTION</v>
      </c>
      <c r="D10" s="159" t="str">
        <f>'IDENTIFICACION(GyC)'!B10</f>
        <v xml:space="preserve"> Fallas en la plataforma (PISAMI) o en los prestadores de servicios tecnologicos (Moviliza, Internet, SIMIT, Runt).</v>
      </c>
      <c r="E10" s="488" t="str">
        <f>'IDENTIFICACION(GyC)'!D10</f>
        <v>Perdida de ingresos al municipio</v>
      </c>
      <c r="F10" s="488"/>
    </row>
    <row r="11" spans="1:6" ht="108" customHeight="1" x14ac:dyDescent="0.25">
      <c r="A11" s="452"/>
      <c r="B11" s="452"/>
      <c r="C11" s="462"/>
      <c r="D11" s="159" t="str">
        <f>'IDENTIFICACION(GyC)'!B11</f>
        <v>No disponer del personal suficiente en el area, para atender requerimientos de la comunidad.</v>
      </c>
      <c r="E11" s="488" t="str">
        <f>'IDENTIFICACION(GyC)'!D11</f>
        <v xml:space="preserve">Sanciones por parte de los entes de control </v>
      </c>
      <c r="F11" s="488"/>
    </row>
    <row r="12" spans="1:6" ht="189.75" customHeight="1" x14ac:dyDescent="0.25">
      <c r="A12" s="452"/>
      <c r="B12" s="452"/>
      <c r="C12" s="462"/>
      <c r="D12" s="159" t="str">
        <f>'IDENTIFICACION(GyC)'!B12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E12" s="488" t="str">
        <f>'IDENTIFICACION(GyC)'!D12</f>
        <v>perdida de imagen institucional</v>
      </c>
      <c r="F12" s="488"/>
    </row>
    <row r="13" spans="1:6" ht="75.75" customHeight="1" thickBot="1" x14ac:dyDescent="0.3">
      <c r="A13" s="452" t="s">
        <v>402</v>
      </c>
      <c r="B13" s="452" t="s">
        <v>372</v>
      </c>
      <c r="C13" s="462" t="s">
        <v>350</v>
      </c>
      <c r="D13" s="218" t="s">
        <v>307</v>
      </c>
      <c r="E13" s="452" t="s">
        <v>336</v>
      </c>
      <c r="F13" s="452"/>
    </row>
    <row r="14" spans="1:6" ht="135" customHeight="1" thickBot="1" x14ac:dyDescent="0.3">
      <c r="A14" s="452"/>
      <c r="B14" s="452"/>
      <c r="C14" s="432"/>
      <c r="D14" s="220" t="s">
        <v>438</v>
      </c>
      <c r="E14" s="454" t="s">
        <v>337</v>
      </c>
      <c r="F14" s="452"/>
    </row>
    <row r="15" spans="1:6" ht="97.5" customHeight="1" thickBot="1" x14ac:dyDescent="0.3">
      <c r="A15" s="452"/>
      <c r="B15" s="452"/>
      <c r="C15" s="432"/>
      <c r="D15" s="482" t="s">
        <v>313</v>
      </c>
      <c r="E15" s="484" t="s">
        <v>265</v>
      </c>
      <c r="F15" s="417"/>
    </row>
    <row r="16" spans="1:6" ht="15" customHeight="1" thickBot="1" x14ac:dyDescent="0.3">
      <c r="A16" s="452"/>
      <c r="B16" s="452"/>
      <c r="C16" s="432"/>
      <c r="D16" s="483"/>
      <c r="E16" s="485"/>
      <c r="F16" s="421"/>
    </row>
    <row r="17" spans="1:6" ht="53.25" customHeight="1" x14ac:dyDescent="0.25">
      <c r="A17" s="452" t="s">
        <v>338</v>
      </c>
      <c r="B17" s="452" t="s">
        <v>371</v>
      </c>
      <c r="C17" s="462" t="s">
        <v>369</v>
      </c>
      <c r="D17" s="219" t="s">
        <v>339</v>
      </c>
      <c r="E17" s="481" t="s">
        <v>265</v>
      </c>
      <c r="F17" s="481"/>
    </row>
    <row r="18" spans="1:6" ht="42.75" customHeight="1" x14ac:dyDescent="0.25">
      <c r="A18" s="452"/>
      <c r="B18" s="452"/>
      <c r="C18" s="462"/>
      <c r="D18" s="154" t="s">
        <v>440</v>
      </c>
      <c r="E18" s="416" t="s">
        <v>342</v>
      </c>
      <c r="F18" s="417"/>
    </row>
    <row r="19" spans="1:6" ht="81.75" customHeight="1" x14ac:dyDescent="0.25">
      <c r="A19" s="452"/>
      <c r="B19" s="452"/>
      <c r="C19" s="462"/>
      <c r="D19" s="213" t="s">
        <v>344</v>
      </c>
      <c r="E19" s="420"/>
      <c r="F19" s="421"/>
    </row>
  </sheetData>
  <mergeCells count="30">
    <mergeCell ref="A1:A4"/>
    <mergeCell ref="B1:C1"/>
    <mergeCell ref="D1:E1"/>
    <mergeCell ref="F1:F4"/>
    <mergeCell ref="B2:C4"/>
    <mergeCell ref="D2:E2"/>
    <mergeCell ref="D3:E3"/>
    <mergeCell ref="D4:E4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E18:F19"/>
    <mergeCell ref="E14:F14"/>
    <mergeCell ref="A17:A19"/>
    <mergeCell ref="B17:B19"/>
    <mergeCell ref="C17:C19"/>
    <mergeCell ref="A13:A16"/>
    <mergeCell ref="B13:B16"/>
    <mergeCell ref="C13:C16"/>
    <mergeCell ref="E17:F17"/>
    <mergeCell ref="E13:F13"/>
    <mergeCell ref="D15:D16"/>
    <mergeCell ref="E15:F16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1"/>
  <sheetViews>
    <sheetView topLeftCell="A9" zoomScale="71" zoomScaleNormal="71" workbookViewId="0">
      <pane ySplit="1" topLeftCell="A10" activePane="bottomLeft" state="frozen"/>
      <selection activeCell="A9" sqref="A9"/>
      <selection pane="bottomLeft" activeCell="B10" sqref="B10"/>
    </sheetView>
  </sheetViews>
  <sheetFormatPr baseColWidth="10" defaultColWidth="11.42578125" defaultRowHeight="15" x14ac:dyDescent="0.25"/>
  <cols>
    <col min="1" max="1" width="31" customWidth="1"/>
    <col min="2" max="2" width="39.5703125" customWidth="1"/>
    <col min="3" max="3" width="29" customWidth="1"/>
    <col min="4" max="4" width="38" customWidth="1"/>
    <col min="5" max="5" width="32.85546875" customWidth="1"/>
    <col min="6" max="9" width="10.42578125" customWidth="1"/>
    <col min="10" max="10" width="16.7109375" customWidth="1"/>
  </cols>
  <sheetData>
    <row r="1" spans="1:10" ht="28.5" customHeight="1" x14ac:dyDescent="0.25">
      <c r="A1" s="383"/>
      <c r="B1" s="356" t="s">
        <v>0</v>
      </c>
      <c r="C1" s="356"/>
      <c r="D1" s="356"/>
      <c r="E1" s="356"/>
      <c r="F1" s="513" t="s">
        <v>1</v>
      </c>
      <c r="G1" s="513"/>
      <c r="H1" s="513"/>
      <c r="I1" s="513"/>
      <c r="J1" s="390"/>
    </row>
    <row r="2" spans="1:10" x14ac:dyDescent="0.25">
      <c r="A2" s="384"/>
      <c r="B2" s="357" t="s">
        <v>77</v>
      </c>
      <c r="C2" s="357"/>
      <c r="D2" s="357"/>
      <c r="E2" s="357"/>
      <c r="F2" s="474" t="s">
        <v>32</v>
      </c>
      <c r="G2" s="474"/>
      <c r="H2" s="474"/>
      <c r="I2" s="474"/>
      <c r="J2" s="391"/>
    </row>
    <row r="3" spans="1:10" ht="15" customHeight="1" x14ac:dyDescent="0.25">
      <c r="A3" s="384"/>
      <c r="B3" s="357"/>
      <c r="C3" s="357"/>
      <c r="D3" s="357"/>
      <c r="E3" s="357"/>
      <c r="F3" s="474" t="s">
        <v>4</v>
      </c>
      <c r="G3" s="474"/>
      <c r="H3" s="474"/>
      <c r="I3" s="474"/>
      <c r="J3" s="391"/>
    </row>
    <row r="4" spans="1:10" ht="15.75" thickBot="1" x14ac:dyDescent="0.3">
      <c r="A4" s="385"/>
      <c r="B4" s="357"/>
      <c r="C4" s="357"/>
      <c r="D4" s="357"/>
      <c r="E4" s="357"/>
      <c r="F4" s="474" t="s">
        <v>5</v>
      </c>
      <c r="G4" s="474"/>
      <c r="H4" s="474"/>
      <c r="I4" s="474"/>
      <c r="J4" s="392"/>
    </row>
    <row r="5" spans="1:10" ht="15.75" thickBot="1" x14ac:dyDescent="0.3">
      <c r="A5" s="76"/>
      <c r="J5" s="77"/>
    </row>
    <row r="6" spans="1:10" s="70" customFormat="1" ht="15.75" x14ac:dyDescent="0.25">
      <c r="A6" s="397" t="s">
        <v>34</v>
      </c>
      <c r="B6" s="398"/>
      <c r="C6" s="398"/>
      <c r="D6" s="398"/>
      <c r="E6" s="486"/>
      <c r="F6" s="486"/>
      <c r="G6" s="486"/>
      <c r="H6" s="486"/>
      <c r="I6" s="486"/>
      <c r="J6" s="399"/>
    </row>
    <row r="7" spans="1:10" s="70" customFormat="1" ht="25.5" customHeight="1" x14ac:dyDescent="0.25">
      <c r="A7" s="22" t="s">
        <v>7</v>
      </c>
      <c r="B7" s="504" t="s">
        <v>8</v>
      </c>
      <c r="C7" s="505"/>
      <c r="D7" s="505"/>
      <c r="E7" s="505"/>
      <c r="F7" s="505"/>
      <c r="G7" s="505"/>
      <c r="H7" s="505"/>
      <c r="I7" s="505"/>
      <c r="J7" s="506"/>
    </row>
    <row r="8" spans="1:10" s="70" customFormat="1" ht="69" customHeight="1" x14ac:dyDescent="0.25">
      <c r="A8" s="21" t="s">
        <v>9</v>
      </c>
      <c r="B8" s="507" t="s">
        <v>10</v>
      </c>
      <c r="C8" s="508"/>
      <c r="D8" s="508"/>
      <c r="E8" s="508"/>
      <c r="F8" s="508"/>
      <c r="G8" s="508"/>
      <c r="H8" s="508"/>
      <c r="I8" s="508"/>
      <c r="J8" s="509"/>
    </row>
    <row r="9" spans="1:10" ht="39.75" customHeight="1" x14ac:dyDescent="0.25">
      <c r="A9" s="65" t="s">
        <v>37</v>
      </c>
      <c r="B9" s="52" t="s">
        <v>38</v>
      </c>
      <c r="C9" s="29" t="s">
        <v>39</v>
      </c>
      <c r="D9" s="30" t="s">
        <v>40</v>
      </c>
      <c r="E9" s="71" t="s">
        <v>78</v>
      </c>
      <c r="F9" s="73" t="s">
        <v>79</v>
      </c>
      <c r="G9" s="73" t="s">
        <v>80</v>
      </c>
      <c r="H9" s="73" t="s">
        <v>81</v>
      </c>
      <c r="I9" s="73" t="s">
        <v>82</v>
      </c>
      <c r="J9" s="78" t="s">
        <v>83</v>
      </c>
    </row>
    <row r="10" spans="1:10" ht="110.25" customHeight="1" x14ac:dyDescent="0.25">
      <c r="A10" s="500" t="s">
        <v>328</v>
      </c>
      <c r="B10" s="222" t="str">
        <f>+'PRIORIZACIÓN DE CAUSA'!B13</f>
        <v xml:space="preserve"> Fallas en la plataforma (PISAMI) o en los prestadores de servicios tecnologicos (Moviliza, Internet, SIMIT, Runt).</v>
      </c>
      <c r="C10" s="496" t="s">
        <v>329</v>
      </c>
      <c r="D10" s="156" t="s">
        <v>332</v>
      </c>
      <c r="E10" s="496" t="s">
        <v>347</v>
      </c>
      <c r="F10" s="510" t="s">
        <v>153</v>
      </c>
      <c r="G10" s="510" t="s">
        <v>154</v>
      </c>
      <c r="H10" s="510" t="s">
        <v>153</v>
      </c>
      <c r="I10" s="510" t="s">
        <v>153</v>
      </c>
      <c r="J10" s="490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107.25" customHeight="1" x14ac:dyDescent="0.25">
      <c r="A11" s="501"/>
      <c r="B11" s="222" t="str">
        <f>+'PRIORIZACIÓN DE CAUSA'!B19</f>
        <v>No disponer del personal suficiente en el area, para atender requerimientos de la comunidad.</v>
      </c>
      <c r="C11" s="503"/>
      <c r="D11" s="156" t="s">
        <v>331</v>
      </c>
      <c r="E11" s="503"/>
      <c r="F11" s="511"/>
      <c r="G11" s="511"/>
      <c r="H11" s="511"/>
      <c r="I11" s="511"/>
      <c r="J11" s="491"/>
    </row>
    <row r="12" spans="1:10" ht="104.25" customHeight="1" x14ac:dyDescent="0.25">
      <c r="A12" s="502"/>
      <c r="B12" s="225" t="str">
        <f>+'PRIORIZACIÓN DE CAUSA'!B30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C12" s="497"/>
      <c r="D12" s="210" t="s">
        <v>330</v>
      </c>
      <c r="E12" s="497"/>
      <c r="F12" s="512"/>
      <c r="G12" s="512"/>
      <c r="H12" s="512"/>
      <c r="I12" s="512"/>
      <c r="J12" s="492"/>
    </row>
    <row r="13" spans="1:10" ht="111" customHeight="1" x14ac:dyDescent="0.25">
      <c r="A13" s="495" t="s">
        <v>334</v>
      </c>
      <c r="B13" s="222" t="str">
        <f>+'PRIORIZACIÓN DE CAUSA'!B12</f>
        <v>Cambio de políticas en torno a los avances obtenidos en la implementación del SETP (Sistema Estrategico de Transporte Público).</v>
      </c>
      <c r="C13" s="488" t="s">
        <v>335</v>
      </c>
      <c r="D13" s="154" t="s">
        <v>336</v>
      </c>
      <c r="E13" s="488" t="s">
        <v>333</v>
      </c>
      <c r="F13" s="493" t="s">
        <v>153</v>
      </c>
      <c r="G13" s="493" t="s">
        <v>153</v>
      </c>
      <c r="H13" s="493" t="s">
        <v>154</v>
      </c>
      <c r="I13" s="493" t="s">
        <v>153</v>
      </c>
      <c r="J13" s="494" t="s">
        <v>350</v>
      </c>
    </row>
    <row r="14" spans="1:10" ht="129.75" customHeight="1" x14ac:dyDescent="0.25">
      <c r="A14" s="495"/>
      <c r="B14" s="496" t="s">
        <v>405</v>
      </c>
      <c r="C14" s="488"/>
      <c r="D14" s="224" t="s">
        <v>337</v>
      </c>
      <c r="E14" s="488"/>
      <c r="F14" s="493"/>
      <c r="G14" s="493"/>
      <c r="H14" s="493"/>
      <c r="I14" s="493"/>
      <c r="J14" s="494"/>
    </row>
    <row r="15" spans="1:10" ht="4.5" customHeight="1" x14ac:dyDescent="0.25">
      <c r="A15" s="495"/>
      <c r="B15" s="497"/>
      <c r="C15" s="488"/>
      <c r="D15" s="498" t="s">
        <v>265</v>
      </c>
      <c r="E15" s="488"/>
      <c r="F15" s="493"/>
      <c r="G15" s="493"/>
      <c r="H15" s="493"/>
      <c r="I15" s="493"/>
      <c r="J15" s="494"/>
    </row>
    <row r="16" spans="1:10" ht="51" customHeight="1" x14ac:dyDescent="0.25">
      <c r="A16" s="495"/>
      <c r="B16" s="222" t="str">
        <f>+'PRIORIZACIÓN DE CAUSA'!B15</f>
        <v>No contar con el presupuesto suficiente para dar cumplimiento al plan de acción.</v>
      </c>
      <c r="C16" s="488"/>
      <c r="D16" s="499"/>
      <c r="E16" s="488"/>
      <c r="F16" s="493"/>
      <c r="G16" s="493"/>
      <c r="H16" s="493"/>
      <c r="I16" s="493"/>
      <c r="J16" s="494"/>
    </row>
    <row r="17" spans="1:10" ht="50.25" customHeight="1" x14ac:dyDescent="0.25">
      <c r="A17" s="495" t="s">
        <v>341</v>
      </c>
      <c r="B17" s="214" t="s">
        <v>339</v>
      </c>
      <c r="C17" s="488" t="s">
        <v>343</v>
      </c>
      <c r="D17" s="155" t="s">
        <v>265</v>
      </c>
      <c r="E17" s="488" t="s">
        <v>338</v>
      </c>
      <c r="F17" s="493" t="s">
        <v>153</v>
      </c>
      <c r="G17" s="493" t="s">
        <v>153</v>
      </c>
      <c r="H17" s="493" t="s">
        <v>153</v>
      </c>
      <c r="I17" s="493" t="s">
        <v>153</v>
      </c>
      <c r="J17" s="494" t="str">
        <f>IF(F17="NA","GESTION",IF(G17="NA","GESTION",IF(H17="NA","GESTION",IF(I17="NA","GESTION",IF(F17&lt;&gt;"X"," ",IF(G17&lt;&gt;"X"," ",IF(H17&lt;&gt;"X"," ",IF(I17&lt;&gt;"X"," ","CORRUPCION"))))))))</f>
        <v>CORRUPCION</v>
      </c>
    </row>
    <row r="18" spans="1:10" ht="58.5" customHeight="1" x14ac:dyDescent="0.25">
      <c r="A18" s="495"/>
      <c r="B18" s="154" t="s">
        <v>340</v>
      </c>
      <c r="C18" s="488"/>
      <c r="D18" s="496" t="s">
        <v>342</v>
      </c>
      <c r="E18" s="488"/>
      <c r="F18" s="493"/>
      <c r="G18" s="493"/>
      <c r="H18" s="493"/>
      <c r="I18" s="493"/>
      <c r="J18" s="494"/>
    </row>
    <row r="19" spans="1:10" ht="67.5" customHeight="1" x14ac:dyDescent="0.25">
      <c r="A19" s="495"/>
      <c r="B19" s="154" t="s">
        <v>344</v>
      </c>
      <c r="C19" s="488"/>
      <c r="D19" s="497"/>
      <c r="E19" s="488"/>
      <c r="F19" s="493"/>
      <c r="G19" s="493"/>
      <c r="H19" s="493"/>
      <c r="I19" s="493"/>
      <c r="J19" s="494"/>
    </row>
    <row r="20" spans="1:10" ht="39.75" customHeight="1" x14ac:dyDescent="0.25"/>
    <row r="21" spans="1:10" ht="64.5" customHeight="1" x14ac:dyDescent="0.25"/>
  </sheetData>
  <mergeCells count="38">
    <mergeCell ref="B7:J7"/>
    <mergeCell ref="B8:J8"/>
    <mergeCell ref="F10:F12"/>
    <mergeCell ref="A1:A4"/>
    <mergeCell ref="J1:J4"/>
    <mergeCell ref="A6:J6"/>
    <mergeCell ref="F1:I1"/>
    <mergeCell ref="F2:I2"/>
    <mergeCell ref="F3:I3"/>
    <mergeCell ref="F4:I4"/>
    <mergeCell ref="B1:E1"/>
    <mergeCell ref="B2:E4"/>
    <mergeCell ref="G10:G12"/>
    <mergeCell ref="H10:H12"/>
    <mergeCell ref="I10:I12"/>
    <mergeCell ref="E10:E12"/>
    <mergeCell ref="A13:A16"/>
    <mergeCell ref="C13:C16"/>
    <mergeCell ref="D15:D16"/>
    <mergeCell ref="A10:A12"/>
    <mergeCell ref="C10:C12"/>
    <mergeCell ref="B14:B15"/>
    <mergeCell ref="A17:A19"/>
    <mergeCell ref="C17:C19"/>
    <mergeCell ref="E17:E19"/>
    <mergeCell ref="F17:F19"/>
    <mergeCell ref="D18:D19"/>
    <mergeCell ref="E13:E16"/>
    <mergeCell ref="F13:F16"/>
    <mergeCell ref="G13:G16"/>
    <mergeCell ref="H13:H16"/>
    <mergeCell ref="I13:I16"/>
    <mergeCell ref="J10:J12"/>
    <mergeCell ref="G17:G19"/>
    <mergeCell ref="H17:H19"/>
    <mergeCell ref="I17:I19"/>
    <mergeCell ref="J17:J19"/>
    <mergeCell ref="J13:J16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2" zoomScaleNormal="112" workbookViewId="0">
      <pane ySplit="1" topLeftCell="A10" activePane="bottomLeft" state="frozen"/>
      <selection activeCell="A9" sqref="A9"/>
      <selection pane="bottomLeft" activeCell="A14" sqref="A14:B14"/>
    </sheetView>
  </sheetViews>
  <sheetFormatPr baseColWidth="10" defaultColWidth="11.42578125" defaultRowHeight="15" x14ac:dyDescent="0.25"/>
  <cols>
    <col min="1" max="1" width="31.7109375" customWidth="1"/>
    <col min="2" max="2" width="21.7109375" customWidth="1"/>
    <col min="3" max="17" width="4" customWidth="1"/>
    <col min="18" max="18" width="7" customWidth="1"/>
    <col min="19" max="19" width="15.28515625" customWidth="1"/>
    <col min="20" max="20" width="18.85546875" customWidth="1"/>
  </cols>
  <sheetData>
    <row r="1" spans="1:20" ht="27.75" customHeight="1" x14ac:dyDescent="0.25">
      <c r="A1" s="383"/>
      <c r="B1" s="386" t="s">
        <v>0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519"/>
      <c r="Q1" s="474" t="s">
        <v>91</v>
      </c>
      <c r="R1" s="474"/>
      <c r="S1" s="474"/>
      <c r="T1" s="390"/>
    </row>
    <row r="2" spans="1:20" ht="20.25" customHeight="1" x14ac:dyDescent="0.25">
      <c r="A2" s="384"/>
      <c r="B2" s="388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461"/>
      <c r="Q2" s="474" t="s">
        <v>32</v>
      </c>
      <c r="R2" s="474"/>
      <c r="S2" s="474"/>
      <c r="T2" s="391"/>
    </row>
    <row r="3" spans="1:20" ht="18.75" customHeight="1" x14ac:dyDescent="0.25">
      <c r="A3" s="384"/>
      <c r="B3" s="393" t="s">
        <v>92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460"/>
      <c r="Q3" s="474" t="s">
        <v>4</v>
      </c>
      <c r="R3" s="474"/>
      <c r="S3" s="474"/>
      <c r="T3" s="391"/>
    </row>
    <row r="4" spans="1:20" ht="19.5" customHeight="1" thickBot="1" x14ac:dyDescent="0.3">
      <c r="A4" s="385"/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520"/>
      <c r="Q4" s="474" t="s">
        <v>5</v>
      </c>
      <c r="R4" s="474"/>
      <c r="S4" s="474"/>
      <c r="T4" s="392"/>
    </row>
    <row r="5" spans="1:20" ht="15.75" thickBot="1" x14ac:dyDescent="0.3"/>
    <row r="6" spans="1:20" ht="15.75" x14ac:dyDescent="0.25">
      <c r="A6" s="527" t="s">
        <v>93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9"/>
      <c r="P6" s="529"/>
      <c r="Q6" s="529"/>
      <c r="R6" s="529"/>
      <c r="S6" s="529"/>
      <c r="T6" s="530"/>
    </row>
    <row r="7" spans="1:20" ht="33" customHeight="1" x14ac:dyDescent="0.25">
      <c r="A7" s="95" t="s">
        <v>7</v>
      </c>
      <c r="B7" s="516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8"/>
    </row>
    <row r="8" spans="1:20" ht="33" customHeight="1" x14ac:dyDescent="0.25">
      <c r="A8" s="96" t="s">
        <v>9</v>
      </c>
      <c r="B8" s="516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8"/>
    </row>
    <row r="9" spans="1:20" ht="37.5" customHeight="1" x14ac:dyDescent="0.25">
      <c r="A9" s="521" t="s">
        <v>78</v>
      </c>
      <c r="B9" s="521"/>
      <c r="C9" s="523" t="s">
        <v>94</v>
      </c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</row>
    <row r="10" spans="1:20" ht="25.5" customHeight="1" x14ac:dyDescent="0.25">
      <c r="A10" s="522"/>
      <c r="B10" s="522"/>
      <c r="C10" s="106" t="s">
        <v>48</v>
      </c>
      <c r="D10" s="106" t="s">
        <v>49</v>
      </c>
      <c r="E10" s="106" t="s">
        <v>50</v>
      </c>
      <c r="F10" s="106" t="s">
        <v>51</v>
      </c>
      <c r="G10" s="106" t="s">
        <v>52</v>
      </c>
      <c r="H10" s="106" t="s">
        <v>53</v>
      </c>
      <c r="I10" s="106" t="s">
        <v>54</v>
      </c>
      <c r="J10" s="106" t="s">
        <v>55</v>
      </c>
      <c r="K10" s="106" t="s">
        <v>56</v>
      </c>
      <c r="L10" s="106" t="s">
        <v>57</v>
      </c>
      <c r="M10" s="106" t="s">
        <v>58</v>
      </c>
      <c r="N10" s="106" t="s">
        <v>59</v>
      </c>
      <c r="O10" s="106" t="s">
        <v>60</v>
      </c>
      <c r="P10" s="106" t="s">
        <v>61</v>
      </c>
      <c r="Q10" s="106" t="s">
        <v>62</v>
      </c>
      <c r="R10" s="106" t="s">
        <v>63</v>
      </c>
      <c r="S10" s="97" t="s">
        <v>64</v>
      </c>
      <c r="T10" s="107" t="s">
        <v>95</v>
      </c>
    </row>
    <row r="11" spans="1:20" ht="55.5" customHeight="1" x14ac:dyDescent="0.25">
      <c r="A11" s="525" t="str">
        <f>DESCRIPCION!A10</f>
        <v>Incumplimiento en la respuesta oportuna en los tramites , derechos de peticion o requerimientos de la comunidad</v>
      </c>
      <c r="B11" s="526"/>
      <c r="C11" s="100">
        <v>5</v>
      </c>
      <c r="D11" s="100">
        <v>4</v>
      </c>
      <c r="E11" s="100">
        <v>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3">
        <f>SUM(C11:Q11)</f>
        <v>14</v>
      </c>
      <c r="S11" s="104">
        <f>IF(ISERROR(AVERAGE(C11:Q11)),0,AVERAGE(C11:Q11))</f>
        <v>4.666666666666667</v>
      </c>
      <c r="T11" s="221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67.5" customHeight="1" x14ac:dyDescent="0.25">
      <c r="A12" s="525" t="s">
        <v>433</v>
      </c>
      <c r="B12" s="526"/>
      <c r="C12" s="100">
        <v>3</v>
      </c>
      <c r="D12" s="100">
        <v>4</v>
      </c>
      <c r="E12" s="100"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3">
        <f t="shared" ref="R12:R21" si="0">SUM(C12:Q12)</f>
        <v>9</v>
      </c>
      <c r="S12" s="104">
        <f t="shared" ref="S12:S21" si="1">IF(ISERROR(AVERAGE(C12:Q12)),0,AVERAGE(C12:Q12))</f>
        <v>3</v>
      </c>
      <c r="T12" s="221" t="str">
        <f t="shared" ref="T12:T21" si="2">IF(AND(S12&gt;=1,S12&lt;2),"Rara Vez",IF(AND(S12&gt;=2,S12&lt;3),"Improbable",IF(AND(S12&gt;=3,S12&lt;4),"Posible",IF(AND(S12&gt;=4,S12&lt;5),"Probable",IF(AND(S12=5),"Casi Seguro"," ")))))</f>
        <v>Posible</v>
      </c>
    </row>
    <row r="13" spans="1:20" ht="64.5" customHeight="1" x14ac:dyDescent="0.25">
      <c r="A13" s="525" t="s">
        <v>450</v>
      </c>
      <c r="B13" s="526"/>
      <c r="C13" s="100">
        <v>5</v>
      </c>
      <c r="D13" s="100">
        <v>4</v>
      </c>
      <c r="E13" s="100">
        <v>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3">
        <f t="shared" si="0"/>
        <v>14</v>
      </c>
      <c r="S13" s="104">
        <f t="shared" si="1"/>
        <v>4.666666666666667</v>
      </c>
      <c r="T13" s="221" t="str">
        <f t="shared" si="2"/>
        <v>Probable</v>
      </c>
    </row>
    <row r="14" spans="1:20" ht="65.25" customHeight="1" x14ac:dyDescent="0.25">
      <c r="A14" s="525"/>
      <c r="B14" s="52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3">
        <f t="shared" si="0"/>
        <v>0</v>
      </c>
      <c r="S14" s="104">
        <f t="shared" si="1"/>
        <v>0</v>
      </c>
      <c r="T14" s="54" t="str">
        <f t="shared" si="2"/>
        <v xml:space="preserve"> </v>
      </c>
    </row>
    <row r="15" spans="1:20" ht="39.75" customHeight="1" x14ac:dyDescent="0.25">
      <c r="A15" s="514"/>
      <c r="B15" s="51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3">
        <f t="shared" si="0"/>
        <v>0</v>
      </c>
      <c r="S15" s="104">
        <f t="shared" si="1"/>
        <v>0</v>
      </c>
      <c r="T15" s="54" t="str">
        <f t="shared" si="2"/>
        <v xml:space="preserve"> </v>
      </c>
    </row>
    <row r="16" spans="1:20" ht="39.75" customHeight="1" x14ac:dyDescent="0.25">
      <c r="A16" s="514"/>
      <c r="B16" s="515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3">
        <f t="shared" si="0"/>
        <v>0</v>
      </c>
      <c r="S16" s="104">
        <f t="shared" si="1"/>
        <v>0</v>
      </c>
      <c r="T16" s="54" t="str">
        <f t="shared" si="2"/>
        <v xml:space="preserve"> </v>
      </c>
    </row>
    <row r="17" spans="1:20" ht="39.75" customHeight="1" x14ac:dyDescent="0.25">
      <c r="A17" s="514"/>
      <c r="B17" s="515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3">
        <f t="shared" si="0"/>
        <v>0</v>
      </c>
      <c r="S17" s="104">
        <f t="shared" si="1"/>
        <v>0</v>
      </c>
      <c r="T17" s="54" t="str">
        <f t="shared" si="2"/>
        <v xml:space="preserve"> </v>
      </c>
    </row>
    <row r="18" spans="1:20" ht="39.75" customHeight="1" x14ac:dyDescent="0.25">
      <c r="A18" s="514"/>
      <c r="B18" s="515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3">
        <f t="shared" si="0"/>
        <v>0</v>
      </c>
      <c r="S18" s="104">
        <f t="shared" si="1"/>
        <v>0</v>
      </c>
      <c r="T18" s="54" t="str">
        <f t="shared" si="2"/>
        <v xml:space="preserve"> </v>
      </c>
    </row>
    <row r="19" spans="1:20" ht="39.75" customHeight="1" x14ac:dyDescent="0.25">
      <c r="A19" s="514"/>
      <c r="B19" s="515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3">
        <f t="shared" si="0"/>
        <v>0</v>
      </c>
      <c r="S19" s="104">
        <f t="shared" si="1"/>
        <v>0</v>
      </c>
      <c r="T19" s="54" t="str">
        <f t="shared" si="2"/>
        <v xml:space="preserve"> </v>
      </c>
    </row>
    <row r="20" spans="1:20" ht="39.75" customHeight="1" x14ac:dyDescent="0.25">
      <c r="A20" s="514"/>
      <c r="B20" s="51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3">
        <f t="shared" si="0"/>
        <v>0</v>
      </c>
      <c r="S20" s="104">
        <f t="shared" si="1"/>
        <v>0</v>
      </c>
      <c r="T20" s="54" t="str">
        <f t="shared" si="2"/>
        <v xml:space="preserve"> </v>
      </c>
    </row>
    <row r="21" spans="1:20" ht="39.75" customHeight="1" x14ac:dyDescent="0.25">
      <c r="A21" s="514"/>
      <c r="B21" s="515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3">
        <f t="shared" si="0"/>
        <v>0</v>
      </c>
      <c r="S21" s="104">
        <f t="shared" si="1"/>
        <v>0</v>
      </c>
      <c r="T21" s="54" t="str">
        <f t="shared" si="2"/>
        <v xml:space="preserve"> </v>
      </c>
    </row>
  </sheetData>
  <mergeCells count="24">
    <mergeCell ref="T1:T4"/>
    <mergeCell ref="A6:T6"/>
    <mergeCell ref="A14:B14"/>
    <mergeCell ref="Q1:S1"/>
    <mergeCell ref="Q2:S2"/>
    <mergeCell ref="Q3:S3"/>
    <mergeCell ref="Q4:S4"/>
    <mergeCell ref="A1:A4"/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59" zoomScaleNormal="59" workbookViewId="0">
      <pane ySplit="1" topLeftCell="A11" activePane="bottomLeft" state="frozen"/>
      <selection activeCell="A9" sqref="A9"/>
      <selection pane="bottomLeft" activeCell="A12" sqref="A12"/>
    </sheetView>
  </sheetViews>
  <sheetFormatPr baseColWidth="10" defaultColWidth="11.42578125" defaultRowHeight="15" x14ac:dyDescent="0.25"/>
  <cols>
    <col min="1" max="1" width="34" customWidth="1"/>
    <col min="2" max="2" width="22.42578125" customWidth="1"/>
    <col min="3" max="3" width="24.140625" customWidth="1"/>
    <col min="4" max="4" width="32.7109375" customWidth="1"/>
    <col min="5" max="5" width="39.42578125" customWidth="1"/>
    <col min="6" max="6" width="17.85546875" customWidth="1"/>
  </cols>
  <sheetData>
    <row r="1" spans="1:6" ht="22.5" customHeight="1" x14ac:dyDescent="0.25">
      <c r="A1" s="536"/>
      <c r="B1" s="531" t="s">
        <v>0</v>
      </c>
      <c r="C1" s="387"/>
      <c r="D1" s="519"/>
      <c r="E1" s="61" t="s">
        <v>96</v>
      </c>
      <c r="F1" s="390"/>
    </row>
    <row r="2" spans="1:6" ht="15.75" customHeight="1" x14ac:dyDescent="0.25">
      <c r="A2" s="536"/>
      <c r="B2" s="532"/>
      <c r="C2" s="533"/>
      <c r="D2" s="534"/>
      <c r="E2" s="62" t="s">
        <v>2</v>
      </c>
      <c r="F2" s="391"/>
    </row>
    <row r="3" spans="1:6" ht="15" customHeight="1" x14ac:dyDescent="0.25">
      <c r="A3" s="536"/>
      <c r="B3" s="532" t="s">
        <v>97</v>
      </c>
      <c r="C3" s="533"/>
      <c r="D3" s="534"/>
      <c r="E3" s="62" t="s">
        <v>98</v>
      </c>
      <c r="F3" s="391"/>
    </row>
    <row r="4" spans="1:6" ht="15.75" customHeight="1" thickBot="1" x14ac:dyDescent="0.3">
      <c r="A4" s="536"/>
      <c r="B4" s="535"/>
      <c r="C4" s="396"/>
      <c r="D4" s="520"/>
      <c r="E4" s="63" t="s">
        <v>5</v>
      </c>
      <c r="F4" s="392"/>
    </row>
    <row r="6" spans="1:6" ht="33" customHeight="1" x14ac:dyDescent="0.25">
      <c r="A6" s="111" t="s">
        <v>7</v>
      </c>
      <c r="B6" s="516"/>
      <c r="C6" s="517"/>
      <c r="D6" s="517"/>
      <c r="E6" s="517"/>
      <c r="F6" s="517"/>
    </row>
    <row r="7" spans="1:6" ht="33" customHeight="1" x14ac:dyDescent="0.25">
      <c r="A7" s="112" t="s">
        <v>9</v>
      </c>
      <c r="B7" s="516"/>
      <c r="C7" s="517"/>
      <c r="D7" s="517"/>
      <c r="E7" s="517"/>
      <c r="F7" s="517"/>
    </row>
    <row r="8" spans="1:6" ht="15.75" thickBot="1" x14ac:dyDescent="0.3"/>
    <row r="9" spans="1:6" ht="51" customHeight="1" x14ac:dyDescent="0.25">
      <c r="A9" s="545" t="s">
        <v>99</v>
      </c>
      <c r="B9" s="540" t="s">
        <v>100</v>
      </c>
      <c r="C9" s="540" t="s">
        <v>101</v>
      </c>
      <c r="D9" s="540"/>
      <c r="E9" s="540"/>
      <c r="F9" s="542"/>
    </row>
    <row r="10" spans="1:6" x14ac:dyDescent="0.25">
      <c r="A10" s="546"/>
      <c r="B10" s="541"/>
      <c r="C10" s="541" t="s">
        <v>102</v>
      </c>
      <c r="D10" s="541"/>
      <c r="E10" s="543" t="s">
        <v>103</v>
      </c>
      <c r="F10" s="544"/>
    </row>
    <row r="11" spans="1:6" ht="174" customHeight="1" x14ac:dyDescent="0.25">
      <c r="A11" s="162" t="s">
        <v>347</v>
      </c>
      <c r="B11" s="103" t="s">
        <v>166</v>
      </c>
      <c r="C11" s="537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D11" s="537"/>
      <c r="E11" s="538" t="str">
        <f>IF(B11="5. CATASTROFICO",+Hoja3!$B$28,IF(B11="4. MAYOR",+Hoja3!$B$29,IF(B11="3. MODERADO",+Hoja3!$B$30,IF(B11="2. MENOR",+Hoja3!$B$31,IF(B11="1.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F11" s="539"/>
    </row>
    <row r="12" spans="1:6" ht="174" customHeight="1" x14ac:dyDescent="0.25">
      <c r="A12" s="162" t="s">
        <v>404</v>
      </c>
      <c r="B12" s="103" t="s">
        <v>166</v>
      </c>
      <c r="C12" s="537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v>
      </c>
      <c r="D12" s="537"/>
      <c r="E12" s="538" t="str">
        <f>IF(B12="5. CATASTROFICO",+Hoja3!$B$28,IF(B12="4. MAYOR",+Hoja3!$B$29,IF(B12="3. MODERADO",+Hoja3!$B$30,IF(B12="2. MENOR",+Hoja3!$B$31,IF(B12="1. INSIGNIFICANTE",Hoja3!$B$32," ")))))</f>
        <v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v>
      </c>
      <c r="F12" s="539"/>
    </row>
    <row r="13" spans="1:6" ht="174" customHeight="1" x14ac:dyDescent="0.25">
      <c r="A13" s="162" t="s">
        <v>338</v>
      </c>
      <c r="B13" s="103" t="s">
        <v>165</v>
      </c>
      <c r="C13" s="537" t="str">
        <f>IF(B13="5. CATASTROFICO",+Hoja3!$C$28,IF(B13="4. MAYOR",+Hoja3!$C$29,IF(B13="3. MODERADO",+Hoja3!$C$30,IF(B13="2. MENOR",+Hoja3!$C$31,IF(B13="1. INSIGNIFICANTE",Hoja3!$C$32," ")))))</f>
        <v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v>
      </c>
      <c r="D13" s="537"/>
      <c r="E13" s="538" t="str">
        <f>IF(B13="5. CATASTROFICO",+Hoja3!$B$28,IF(B13="4. MAYOR",+Hoja3!$B$29,IF(B13="3. MODERADO",+Hoja3!$B$30,IF(B13="2. MENOR",+Hoja3!$B$31,IF(B13="1. INSIGNIFICANTE",Hoja3!$B$32," ")))))</f>
        <v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v>
      </c>
      <c r="F13" s="539"/>
    </row>
    <row r="14" spans="1:6" ht="174" customHeight="1" x14ac:dyDescent="0.25">
      <c r="A14" s="66"/>
      <c r="B14" s="103" t="s">
        <v>104</v>
      </c>
      <c r="C14" s="537" t="str">
        <f>IF(B14="5. CATASTROFICO",+Hoja3!$C$28,IF(B14="4. MAYOR",+Hoja3!$C$29,IF(B14="3. MODERADO",+Hoja3!$C$30,IF(B14="2. MENOR",+Hoja3!$C$31,IF(B14="1. INSIGNIFICANTE",Hoja3!$C$32," ")))))</f>
        <v xml:space="preserve"> </v>
      </c>
      <c r="D14" s="537"/>
      <c r="E14" s="538" t="str">
        <f>IF(B14="5. CATASTROFICO",+Hoja3!$B$28,IF(B14="4. MAYOR",+Hoja3!$B$29,IF(B14="3. MODERADO",+Hoja3!$B$30,IF(B14="2. MENOR",+Hoja3!$B$31,IF(B14="1. INSIGNIFICANTE",Hoja3!$B$32," ")))))</f>
        <v xml:space="preserve"> </v>
      </c>
      <c r="F14" s="539"/>
    </row>
    <row r="15" spans="1:6" ht="174" customHeight="1" x14ac:dyDescent="0.25">
      <c r="A15" s="66"/>
      <c r="B15" s="103" t="s">
        <v>104</v>
      </c>
      <c r="C15" s="537" t="str">
        <f>IF(B15="5. CATASTROFICO",+Hoja3!$C$28,IF(B15="4. MAYOR",+Hoja3!$C$29,IF(B15="3. MODERADO",+Hoja3!$C$30,IF(B15="2. MENOR",+Hoja3!$C$31,IF(B15="1. INSIGNIFICANTE",Hoja3!$C$32," ")))))</f>
        <v xml:space="preserve"> </v>
      </c>
      <c r="D15" s="537"/>
      <c r="E15" s="538" t="str">
        <f>IF(B15="5. CATASTROFICO",+Hoja3!$B$28,IF(B15="4. MAYOR",+Hoja3!$B$29,IF(B15="3. MODERADO",+Hoja3!$B$30,IF(B15="2. MENOR",+Hoja3!$B$31,IF(B15="1. INSIGNIFICANTE",Hoja3!$B$32," ")))))</f>
        <v xml:space="preserve"> </v>
      </c>
      <c r="F15" s="539"/>
    </row>
    <row r="16" spans="1:6" ht="174" customHeight="1" x14ac:dyDescent="0.25">
      <c r="A16" s="66"/>
      <c r="B16" s="103" t="s">
        <v>104</v>
      </c>
      <c r="C16" s="537" t="str">
        <f>IF(B16="5. CATASTROFICO",+Hoja3!$C$28,IF(B16="4. MAYOR",+Hoja3!$C$29,IF(B16="3. MODERADO",+Hoja3!$C$30,IF(B16="2. MENOR",+Hoja3!$C$31,IF(B16="1. INSIGNIFICANTE",Hoja3!$C$32," ")))))</f>
        <v xml:space="preserve"> </v>
      </c>
      <c r="D16" s="537"/>
      <c r="E16" s="538" t="str">
        <f>IF(B16="5. CATASTROFICO",+Hoja3!$B$28,IF(B16="4. MAYOR",+Hoja3!$B$29,IF(B16="3. MODERADO",+Hoja3!$B$30,IF(B16="2. MENOR",+Hoja3!$B$31,IF(B16="1. INSIGNIFICANTE",Hoja3!$B$32," ")))))</f>
        <v xml:space="preserve"> </v>
      </c>
      <c r="F16" s="539"/>
    </row>
    <row r="17" spans="1:6" ht="174" customHeight="1" x14ac:dyDescent="0.25">
      <c r="A17" s="66"/>
      <c r="B17" s="103" t="s">
        <v>104</v>
      </c>
      <c r="C17" s="537" t="str">
        <f>IF(B17="5. CATASTROFICO",+Hoja3!$C$28,IF(B17="4. MAYOR",+Hoja3!$C$29,IF(B17="3. MODERADO",+Hoja3!$C$30,IF(B17="2. MENOR",+Hoja3!$C$31,IF(B17="1. INSIGNIFICANTE",Hoja3!$C$32," ")))))</f>
        <v xml:space="preserve"> </v>
      </c>
      <c r="D17" s="537"/>
      <c r="E17" s="538" t="str">
        <f>IF(B17="5. CATASTROFICO",+Hoja3!$B$28,IF(B17="4. MAYOR",+Hoja3!$B$29,IF(B17="3. MODERADO",+Hoja3!$B$30,IF(B17="2. MENOR",+Hoja3!$B$31,IF(B17="1. INSIGNIFICANTE",Hoja3!$B$32," ")))))</f>
        <v xml:space="preserve"> </v>
      </c>
      <c r="F17" s="539"/>
    </row>
    <row r="18" spans="1:6" ht="174" customHeight="1" thickBot="1" x14ac:dyDescent="0.3">
      <c r="A18" s="67"/>
      <c r="B18" s="113" t="s">
        <v>104</v>
      </c>
      <c r="C18" s="547" t="str">
        <f>IF(B18="5. CATASTROFICO",+Hoja3!$C$28,IF(B18="4. MAYOR",+Hoja3!$C$29,IF(B18="3. MODERADO",+Hoja3!$C$30,IF(B18="2. MENOR",+Hoja3!$C$31,IF(B18="1. INSIGNIFICANTE",Hoja3!$C$32," ")))))</f>
        <v xml:space="preserve"> </v>
      </c>
      <c r="D18" s="547"/>
      <c r="E18" s="548" t="str">
        <f>IF(B18="5. CATASTROFICO",+Hoja3!$B$28,IF(B18="4. MAYOR",+Hoja3!$B$29,IF(B18="3. MODERADO",+Hoja3!$B$30,IF(B18="2. MENOR",+Hoja3!$B$31,IF(B18="1. INSIGNIFICANTE",Hoja3!$B$32," ")))))</f>
        <v xml:space="preserve"> </v>
      </c>
      <c r="F18" s="549"/>
    </row>
  </sheetData>
  <mergeCells count="27"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2"/>
  <sheetViews>
    <sheetView topLeftCell="A12" zoomScale="78" zoomScaleNormal="78" workbookViewId="0">
      <selection activeCell="A11" sqref="A11:A30"/>
    </sheetView>
  </sheetViews>
  <sheetFormatPr baseColWidth="10" defaultColWidth="11.42578125" defaultRowHeight="15" x14ac:dyDescent="0.25"/>
  <cols>
    <col min="1" max="1" width="34" customWidth="1"/>
    <col min="2" max="2" width="91" customWidth="1"/>
    <col min="3" max="3" width="16.5703125" customWidth="1"/>
    <col min="4" max="4" width="10.28515625" customWidth="1"/>
    <col min="5" max="5" width="8.28515625" customWidth="1"/>
    <col min="6" max="6" width="15" customWidth="1"/>
  </cols>
  <sheetData>
    <row r="1" spans="1:6" ht="22.5" customHeight="1" x14ac:dyDescent="0.25">
      <c r="A1" s="561"/>
      <c r="B1" s="356" t="s">
        <v>0</v>
      </c>
      <c r="C1" s="568" t="s">
        <v>96</v>
      </c>
      <c r="D1" s="568"/>
      <c r="E1" s="568"/>
      <c r="F1" s="571"/>
    </row>
    <row r="2" spans="1:6" ht="15.75" customHeight="1" x14ac:dyDescent="0.25">
      <c r="A2" s="562"/>
      <c r="B2" s="357"/>
      <c r="C2" s="569" t="s">
        <v>2</v>
      </c>
      <c r="D2" s="569"/>
      <c r="E2" s="569"/>
      <c r="F2" s="572"/>
    </row>
    <row r="3" spans="1:6" ht="15" customHeight="1" x14ac:dyDescent="0.25">
      <c r="A3" s="562"/>
      <c r="B3" s="357" t="s">
        <v>105</v>
      </c>
      <c r="C3" s="569" t="s">
        <v>98</v>
      </c>
      <c r="D3" s="569"/>
      <c r="E3" s="569"/>
      <c r="F3" s="572"/>
    </row>
    <row r="4" spans="1:6" ht="15.75" customHeight="1" thickBot="1" x14ac:dyDescent="0.3">
      <c r="A4" s="563"/>
      <c r="B4" s="358"/>
      <c r="C4" s="570" t="s">
        <v>5</v>
      </c>
      <c r="D4" s="570"/>
      <c r="E4" s="570"/>
      <c r="F4" s="573"/>
    </row>
    <row r="6" spans="1:6" ht="33" customHeight="1" x14ac:dyDescent="0.25">
      <c r="A6" s="111" t="s">
        <v>7</v>
      </c>
      <c r="B6" s="516" t="s">
        <v>304</v>
      </c>
      <c r="C6" s="517"/>
      <c r="D6" s="517"/>
      <c r="E6" s="517"/>
      <c r="F6" s="517"/>
    </row>
    <row r="7" spans="1:6" ht="33" customHeight="1" x14ac:dyDescent="0.25">
      <c r="A7" s="112" t="s">
        <v>9</v>
      </c>
      <c r="B7" s="516" t="s">
        <v>305</v>
      </c>
      <c r="C7" s="517"/>
      <c r="D7" s="517"/>
      <c r="E7" s="517"/>
      <c r="F7" s="517"/>
    </row>
    <row r="8" spans="1:6" x14ac:dyDescent="0.25">
      <c r="A8" s="564"/>
      <c r="B8" s="564"/>
      <c r="C8" s="564"/>
      <c r="D8" s="564"/>
      <c r="E8" s="564"/>
      <c r="F8" s="564"/>
    </row>
    <row r="9" spans="1:6" ht="34.5" customHeight="1" x14ac:dyDescent="0.25">
      <c r="A9" s="554" t="s">
        <v>106</v>
      </c>
      <c r="B9" s="554" t="s">
        <v>107</v>
      </c>
      <c r="C9" s="554"/>
      <c r="D9" s="553" t="s">
        <v>108</v>
      </c>
      <c r="E9" s="553"/>
      <c r="F9" s="553" t="s">
        <v>109</v>
      </c>
    </row>
    <row r="10" spans="1:6" ht="21" customHeight="1" x14ac:dyDescent="0.25">
      <c r="A10" s="554"/>
      <c r="B10" s="554"/>
      <c r="C10" s="554"/>
      <c r="D10" s="115" t="s">
        <v>110</v>
      </c>
      <c r="E10" s="115" t="s">
        <v>111</v>
      </c>
      <c r="F10" s="553"/>
    </row>
    <row r="11" spans="1:6" ht="26.25" customHeight="1" x14ac:dyDescent="0.25">
      <c r="A11" s="557" t="s">
        <v>338</v>
      </c>
      <c r="B11" s="551" t="s">
        <v>112</v>
      </c>
      <c r="C11" s="551"/>
      <c r="D11" s="157" t="s">
        <v>153</v>
      </c>
      <c r="E11" s="157"/>
      <c r="F11" s="565" t="str">
        <f>IF(D26="X","CATASTROFICO",IF(AND(D30&gt;0,D30&lt;=5),"MODERADO",IF(AND(D30&gt;=6,D30&lt;=11),"MAYOR",IF(AND(D30&gt;=12,D30&lt;=19),"CATASTROFICO"," "))))</f>
        <v>CATASTROFICO</v>
      </c>
    </row>
    <row r="12" spans="1:6" ht="26.25" customHeight="1" x14ac:dyDescent="0.25">
      <c r="A12" s="557"/>
      <c r="B12" s="551" t="s">
        <v>113</v>
      </c>
      <c r="C12" s="551"/>
      <c r="D12" s="157" t="s">
        <v>153</v>
      </c>
      <c r="E12" s="157"/>
      <c r="F12" s="566"/>
    </row>
    <row r="13" spans="1:6" ht="26.25" customHeight="1" x14ac:dyDescent="0.25">
      <c r="A13" s="557"/>
      <c r="B13" s="551" t="s">
        <v>114</v>
      </c>
      <c r="C13" s="551"/>
      <c r="D13" s="157" t="s">
        <v>153</v>
      </c>
      <c r="E13" s="157"/>
      <c r="F13" s="566"/>
    </row>
    <row r="14" spans="1:6" ht="26.25" customHeight="1" x14ac:dyDescent="0.25">
      <c r="A14" s="557"/>
      <c r="B14" s="551" t="s">
        <v>115</v>
      </c>
      <c r="C14" s="551"/>
      <c r="D14" s="157" t="s">
        <v>153</v>
      </c>
      <c r="E14" s="157"/>
      <c r="F14" s="566"/>
    </row>
    <row r="15" spans="1:6" ht="26.25" customHeight="1" x14ac:dyDescent="0.25">
      <c r="A15" s="557"/>
      <c r="B15" s="551" t="s">
        <v>116</v>
      </c>
      <c r="C15" s="551"/>
      <c r="D15" s="157" t="s">
        <v>153</v>
      </c>
      <c r="E15" s="157"/>
      <c r="F15" s="566"/>
    </row>
    <row r="16" spans="1:6" ht="26.25" customHeight="1" x14ac:dyDescent="0.25">
      <c r="A16" s="557"/>
      <c r="B16" s="551" t="s">
        <v>117</v>
      </c>
      <c r="C16" s="551"/>
      <c r="D16" s="157"/>
      <c r="E16" s="157" t="s">
        <v>153</v>
      </c>
      <c r="F16" s="566"/>
    </row>
    <row r="17" spans="1:8" ht="26.25" customHeight="1" x14ac:dyDescent="0.25">
      <c r="A17" s="557"/>
      <c r="B17" s="551" t="s">
        <v>118</v>
      </c>
      <c r="C17" s="551"/>
      <c r="D17" s="157" t="s">
        <v>153</v>
      </c>
      <c r="E17" s="157"/>
      <c r="F17" s="566"/>
      <c r="H17" t="s">
        <v>373</v>
      </c>
    </row>
    <row r="18" spans="1:8" ht="33" customHeight="1" x14ac:dyDescent="0.25">
      <c r="A18" s="557"/>
      <c r="B18" s="551" t="s">
        <v>119</v>
      </c>
      <c r="C18" s="551"/>
      <c r="D18" s="157"/>
      <c r="E18" s="157" t="s">
        <v>153</v>
      </c>
      <c r="F18" s="566"/>
    </row>
    <row r="19" spans="1:8" ht="26.25" customHeight="1" x14ac:dyDescent="0.25">
      <c r="A19" s="557"/>
      <c r="B19" s="551" t="s">
        <v>120</v>
      </c>
      <c r="C19" s="551"/>
      <c r="D19" s="157"/>
      <c r="E19" s="157" t="s">
        <v>153</v>
      </c>
      <c r="F19" s="566"/>
    </row>
    <row r="20" spans="1:8" ht="26.25" customHeight="1" x14ac:dyDescent="0.25">
      <c r="A20" s="557"/>
      <c r="B20" s="551" t="s">
        <v>121</v>
      </c>
      <c r="C20" s="551"/>
      <c r="D20" s="157" t="s">
        <v>153</v>
      </c>
      <c r="E20" s="157"/>
      <c r="F20" s="566"/>
    </row>
    <row r="21" spans="1:8" ht="26.25" customHeight="1" x14ac:dyDescent="0.25">
      <c r="A21" s="557"/>
      <c r="B21" s="551" t="s">
        <v>122</v>
      </c>
      <c r="C21" s="551"/>
      <c r="D21" s="157" t="s">
        <v>153</v>
      </c>
      <c r="E21" s="157"/>
      <c r="F21" s="566"/>
    </row>
    <row r="22" spans="1:8" ht="26.25" customHeight="1" x14ac:dyDescent="0.25">
      <c r="A22" s="557"/>
      <c r="B22" s="551" t="s">
        <v>123</v>
      </c>
      <c r="C22" s="551"/>
      <c r="D22" s="157" t="s">
        <v>153</v>
      </c>
      <c r="E22" s="157"/>
      <c r="F22" s="566"/>
    </row>
    <row r="23" spans="1:8" ht="26.25" customHeight="1" x14ac:dyDescent="0.25">
      <c r="A23" s="557"/>
      <c r="B23" s="551" t="s">
        <v>124</v>
      </c>
      <c r="C23" s="551"/>
      <c r="D23" s="157" t="s">
        <v>153</v>
      </c>
      <c r="E23" s="157"/>
      <c r="F23" s="566"/>
    </row>
    <row r="24" spans="1:8" ht="26.25" customHeight="1" x14ac:dyDescent="0.25">
      <c r="A24" s="557"/>
      <c r="B24" s="551" t="s">
        <v>125</v>
      </c>
      <c r="C24" s="551"/>
      <c r="D24" s="157" t="s">
        <v>153</v>
      </c>
      <c r="E24" s="157"/>
      <c r="F24" s="566"/>
    </row>
    <row r="25" spans="1:8" ht="26.25" customHeight="1" x14ac:dyDescent="0.25">
      <c r="A25" s="557"/>
      <c r="B25" s="551" t="s">
        <v>126</v>
      </c>
      <c r="C25" s="551"/>
      <c r="D25" s="157" t="s">
        <v>153</v>
      </c>
      <c r="E25" s="157"/>
      <c r="F25" s="566"/>
    </row>
    <row r="26" spans="1:8" ht="26.25" customHeight="1" x14ac:dyDescent="0.25">
      <c r="A26" s="557"/>
      <c r="B26" s="551" t="s">
        <v>127</v>
      </c>
      <c r="C26" s="551"/>
      <c r="D26" s="157"/>
      <c r="E26" s="157" t="s">
        <v>153</v>
      </c>
      <c r="F26" s="566"/>
    </row>
    <row r="27" spans="1:8" ht="26.25" customHeight="1" x14ac:dyDescent="0.25">
      <c r="A27" s="557"/>
      <c r="B27" s="551" t="s">
        <v>128</v>
      </c>
      <c r="C27" s="551"/>
      <c r="D27" s="157" t="s">
        <v>153</v>
      </c>
      <c r="E27" s="157"/>
      <c r="F27" s="566"/>
    </row>
    <row r="28" spans="1:8" ht="26.25" customHeight="1" x14ac:dyDescent="0.25">
      <c r="A28" s="557"/>
      <c r="B28" s="551" t="s">
        <v>129</v>
      </c>
      <c r="C28" s="551"/>
      <c r="D28" s="157" t="s">
        <v>153</v>
      </c>
      <c r="E28" s="157"/>
      <c r="F28" s="566"/>
    </row>
    <row r="29" spans="1:8" ht="26.25" customHeight="1" x14ac:dyDescent="0.25">
      <c r="A29" s="557"/>
      <c r="B29" s="551" t="s">
        <v>130</v>
      </c>
      <c r="C29" s="551"/>
      <c r="D29" s="157"/>
      <c r="E29" s="157" t="s">
        <v>153</v>
      </c>
      <c r="F29" s="566"/>
    </row>
    <row r="30" spans="1:8" ht="15.75" x14ac:dyDescent="0.25">
      <c r="A30" s="557"/>
      <c r="B30" s="555" t="s">
        <v>63</v>
      </c>
      <c r="C30" s="556"/>
      <c r="D30" s="118">
        <f>+Hoja3!B54</f>
        <v>14</v>
      </c>
      <c r="E30" s="117"/>
      <c r="F30" s="567"/>
    </row>
    <row r="31" spans="1:8" ht="15.75" customHeight="1" x14ac:dyDescent="0.25">
      <c r="A31" s="558"/>
      <c r="B31" s="559"/>
      <c r="C31" s="559"/>
      <c r="D31" s="559"/>
      <c r="E31" s="559"/>
      <c r="F31" s="560"/>
    </row>
    <row r="32" spans="1:8" ht="34.5" customHeight="1" x14ac:dyDescent="0.25">
      <c r="A32" s="554" t="s">
        <v>106</v>
      </c>
      <c r="B32" s="554" t="s">
        <v>107</v>
      </c>
      <c r="C32" s="554"/>
      <c r="D32" s="553" t="s">
        <v>108</v>
      </c>
      <c r="E32" s="553"/>
      <c r="F32" s="553" t="s">
        <v>109</v>
      </c>
    </row>
    <row r="33" spans="1:8" ht="21" customHeight="1" x14ac:dyDescent="0.25">
      <c r="A33" s="554"/>
      <c r="B33" s="554"/>
      <c r="C33" s="554"/>
      <c r="D33" s="115" t="s">
        <v>110</v>
      </c>
      <c r="E33" s="115" t="s">
        <v>111</v>
      </c>
      <c r="F33" s="553"/>
    </row>
    <row r="34" spans="1:8" ht="26.25" customHeight="1" x14ac:dyDescent="0.25">
      <c r="A34" s="557">
        <f>+(PROBABILIDAD!A14)</f>
        <v>0</v>
      </c>
      <c r="B34" s="551" t="s">
        <v>112</v>
      </c>
      <c r="C34" s="551"/>
      <c r="D34" s="157" t="s">
        <v>153</v>
      </c>
      <c r="E34" s="157"/>
      <c r="F34" s="552" t="str">
        <f>IF(D49="X","CATASTROFICO",IF(AND(D53&gt;0,D53&lt;=5),"MODERADO",IF(AND(D53&gt;=6,D53&lt;=11),"MAYOR",IF(AND(D53&gt;=12,D53&lt;=19),"CATASTROFICO"," "))))</f>
        <v>CATASTROFICO</v>
      </c>
    </row>
    <row r="35" spans="1:8" ht="26.25" customHeight="1" x14ac:dyDescent="0.25">
      <c r="A35" s="557"/>
      <c r="B35" s="551" t="s">
        <v>113</v>
      </c>
      <c r="C35" s="551"/>
      <c r="D35" s="157" t="s">
        <v>153</v>
      </c>
      <c r="E35" s="157"/>
      <c r="F35" s="552"/>
    </row>
    <row r="36" spans="1:8" ht="26.25" customHeight="1" x14ac:dyDescent="0.25">
      <c r="A36" s="557"/>
      <c r="B36" s="551" t="s">
        <v>114</v>
      </c>
      <c r="C36" s="551"/>
      <c r="D36" s="157" t="s">
        <v>153</v>
      </c>
      <c r="E36" s="157"/>
      <c r="F36" s="552"/>
    </row>
    <row r="37" spans="1:8" ht="26.25" customHeight="1" x14ac:dyDescent="0.25">
      <c r="A37" s="557"/>
      <c r="B37" s="551" t="s">
        <v>115</v>
      </c>
      <c r="C37" s="551"/>
      <c r="D37" s="157"/>
      <c r="E37" s="157" t="s">
        <v>153</v>
      </c>
      <c r="F37" s="552"/>
    </row>
    <row r="38" spans="1:8" ht="26.25" customHeight="1" x14ac:dyDescent="0.25">
      <c r="A38" s="557"/>
      <c r="B38" s="551" t="s">
        <v>116</v>
      </c>
      <c r="C38" s="551"/>
      <c r="D38" s="157" t="s">
        <v>153</v>
      </c>
      <c r="E38" s="157"/>
      <c r="F38" s="552"/>
    </row>
    <row r="39" spans="1:8" ht="26.25" customHeight="1" x14ac:dyDescent="0.25">
      <c r="A39" s="557"/>
      <c r="B39" s="551" t="s">
        <v>117</v>
      </c>
      <c r="C39" s="551"/>
      <c r="D39" s="157"/>
      <c r="E39" s="157" t="s">
        <v>153</v>
      </c>
      <c r="F39" s="552"/>
    </row>
    <row r="40" spans="1:8" ht="26.25" customHeight="1" x14ac:dyDescent="0.25">
      <c r="A40" s="557"/>
      <c r="B40" s="551" t="s">
        <v>118</v>
      </c>
      <c r="C40" s="551"/>
      <c r="D40" s="157" t="s">
        <v>153</v>
      </c>
      <c r="E40" s="157"/>
      <c r="F40" s="552"/>
    </row>
    <row r="41" spans="1:8" ht="33" customHeight="1" x14ac:dyDescent="0.25">
      <c r="A41" s="557"/>
      <c r="B41" s="551" t="s">
        <v>119</v>
      </c>
      <c r="C41" s="551"/>
      <c r="D41" s="157" t="s">
        <v>153</v>
      </c>
      <c r="E41" s="157"/>
      <c r="F41" s="552"/>
    </row>
    <row r="42" spans="1:8" ht="26.25" customHeight="1" x14ac:dyDescent="0.25">
      <c r="A42" s="557"/>
      <c r="B42" s="551" t="s">
        <v>120</v>
      </c>
      <c r="C42" s="551"/>
      <c r="D42" s="157" t="s">
        <v>153</v>
      </c>
      <c r="E42" s="157"/>
      <c r="F42" s="552"/>
      <c r="H42" t="s">
        <v>382</v>
      </c>
    </row>
    <row r="43" spans="1:8" ht="26.25" customHeight="1" x14ac:dyDescent="0.25">
      <c r="A43" s="557"/>
      <c r="B43" s="551" t="s">
        <v>121</v>
      </c>
      <c r="C43" s="551"/>
      <c r="D43" s="157" t="s">
        <v>153</v>
      </c>
      <c r="E43" s="157"/>
      <c r="F43" s="552"/>
    </row>
    <row r="44" spans="1:8" ht="26.25" customHeight="1" x14ac:dyDescent="0.25">
      <c r="A44" s="557"/>
      <c r="B44" s="551" t="s">
        <v>122</v>
      </c>
      <c r="C44" s="551"/>
      <c r="D44" s="157" t="s">
        <v>153</v>
      </c>
      <c r="E44" s="157"/>
      <c r="F44" s="552"/>
    </row>
    <row r="45" spans="1:8" ht="26.25" customHeight="1" x14ac:dyDescent="0.25">
      <c r="A45" s="557"/>
      <c r="B45" s="551" t="s">
        <v>123</v>
      </c>
      <c r="C45" s="551"/>
      <c r="D45" s="163" t="s">
        <v>153</v>
      </c>
      <c r="E45" s="163"/>
      <c r="F45" s="552"/>
    </row>
    <row r="46" spans="1:8" ht="26.25" customHeight="1" x14ac:dyDescent="0.25">
      <c r="A46" s="557"/>
      <c r="B46" s="551" t="s">
        <v>124</v>
      </c>
      <c r="C46" s="551"/>
      <c r="D46" s="163" t="s">
        <v>153</v>
      </c>
      <c r="E46" s="163"/>
      <c r="F46" s="552"/>
    </row>
    <row r="47" spans="1:8" ht="26.25" customHeight="1" x14ac:dyDescent="0.25">
      <c r="A47" s="557"/>
      <c r="B47" s="551" t="s">
        <v>125</v>
      </c>
      <c r="C47" s="551"/>
      <c r="D47" s="163" t="s">
        <v>153</v>
      </c>
      <c r="E47" s="163"/>
      <c r="F47" s="552"/>
    </row>
    <row r="48" spans="1:8" ht="26.25" customHeight="1" x14ac:dyDescent="0.25">
      <c r="A48" s="557"/>
      <c r="B48" s="551" t="s">
        <v>126</v>
      </c>
      <c r="C48" s="551"/>
      <c r="D48" s="163"/>
      <c r="E48" s="163" t="s">
        <v>153</v>
      </c>
      <c r="F48" s="552"/>
    </row>
    <row r="49" spans="1:6" ht="26.25" customHeight="1" x14ac:dyDescent="0.25">
      <c r="A49" s="557"/>
      <c r="B49" s="551" t="s">
        <v>127</v>
      </c>
      <c r="C49" s="551"/>
      <c r="D49" s="163" t="s">
        <v>153</v>
      </c>
      <c r="E49" s="163"/>
      <c r="F49" s="552"/>
    </row>
    <row r="50" spans="1:6" ht="26.25" customHeight="1" x14ac:dyDescent="0.25">
      <c r="A50" s="557"/>
      <c r="B50" s="551" t="s">
        <v>128</v>
      </c>
      <c r="C50" s="551"/>
      <c r="D50" s="163"/>
      <c r="E50" s="163" t="s">
        <v>153</v>
      </c>
      <c r="F50" s="552"/>
    </row>
    <row r="51" spans="1:6" ht="26.25" customHeight="1" x14ac:dyDescent="0.25">
      <c r="A51" s="557"/>
      <c r="B51" s="551" t="s">
        <v>129</v>
      </c>
      <c r="C51" s="551"/>
      <c r="D51" s="163"/>
      <c r="E51" s="163" t="s">
        <v>153</v>
      </c>
      <c r="F51" s="552"/>
    </row>
    <row r="52" spans="1:6" ht="26.25" customHeight="1" x14ac:dyDescent="0.25">
      <c r="A52" s="557"/>
      <c r="B52" s="551" t="s">
        <v>130</v>
      </c>
      <c r="C52" s="551"/>
      <c r="D52" s="163"/>
      <c r="E52" s="163" t="s">
        <v>153</v>
      </c>
      <c r="F52" s="552"/>
    </row>
    <row r="53" spans="1:6" ht="15.75" x14ac:dyDescent="0.25">
      <c r="A53" s="557"/>
      <c r="B53" s="555" t="s">
        <v>63</v>
      </c>
      <c r="C53" s="556"/>
      <c r="D53" s="118">
        <f>+Hoja3!B77</f>
        <v>13</v>
      </c>
      <c r="E53" s="117"/>
      <c r="F53" s="552"/>
    </row>
    <row r="55" spans="1:6" ht="34.5" customHeight="1" x14ac:dyDescent="0.25">
      <c r="A55" s="554" t="s">
        <v>106</v>
      </c>
      <c r="B55" s="554" t="s">
        <v>107</v>
      </c>
      <c r="C55" s="554"/>
      <c r="D55" s="553" t="s">
        <v>108</v>
      </c>
      <c r="E55" s="553"/>
      <c r="F55" s="553" t="s">
        <v>109</v>
      </c>
    </row>
    <row r="56" spans="1:6" ht="21" customHeight="1" x14ac:dyDescent="0.25">
      <c r="A56" s="554"/>
      <c r="B56" s="554"/>
      <c r="C56" s="554"/>
      <c r="D56" s="115" t="s">
        <v>110</v>
      </c>
      <c r="E56" s="115" t="s">
        <v>111</v>
      </c>
      <c r="F56" s="553"/>
    </row>
    <row r="57" spans="1:6" ht="26.25" customHeight="1" x14ac:dyDescent="0.25">
      <c r="A57" s="550"/>
      <c r="B57" s="551" t="s">
        <v>112</v>
      </c>
      <c r="C57" s="551"/>
      <c r="D57" s="116"/>
      <c r="E57" s="116"/>
      <c r="F57" s="552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25">
      <c r="A58" s="550"/>
      <c r="B58" s="551" t="s">
        <v>113</v>
      </c>
      <c r="C58" s="551"/>
      <c r="D58" s="116"/>
      <c r="E58" s="116"/>
      <c r="F58" s="552"/>
    </row>
    <row r="59" spans="1:6" ht="26.25" customHeight="1" x14ac:dyDescent="0.25">
      <c r="A59" s="550"/>
      <c r="B59" s="551" t="s">
        <v>114</v>
      </c>
      <c r="C59" s="551"/>
      <c r="D59" s="116"/>
      <c r="E59" s="116"/>
      <c r="F59" s="552"/>
    </row>
    <row r="60" spans="1:6" ht="26.25" customHeight="1" x14ac:dyDescent="0.25">
      <c r="A60" s="550"/>
      <c r="B60" s="551" t="s">
        <v>115</v>
      </c>
      <c r="C60" s="551"/>
      <c r="D60" s="116"/>
      <c r="E60" s="116"/>
      <c r="F60" s="552"/>
    </row>
    <row r="61" spans="1:6" ht="26.25" customHeight="1" x14ac:dyDescent="0.25">
      <c r="A61" s="550"/>
      <c r="B61" s="551" t="s">
        <v>116</v>
      </c>
      <c r="C61" s="551"/>
      <c r="D61" s="116"/>
      <c r="E61" s="116"/>
      <c r="F61" s="552"/>
    </row>
    <row r="62" spans="1:6" ht="26.25" customHeight="1" x14ac:dyDescent="0.25">
      <c r="A62" s="550"/>
      <c r="B62" s="551" t="s">
        <v>117</v>
      </c>
      <c r="C62" s="551"/>
      <c r="D62" s="116"/>
      <c r="E62" s="116"/>
      <c r="F62" s="552"/>
    </row>
    <row r="63" spans="1:6" ht="26.25" customHeight="1" x14ac:dyDescent="0.25">
      <c r="A63" s="550"/>
      <c r="B63" s="551" t="s">
        <v>118</v>
      </c>
      <c r="C63" s="551"/>
      <c r="D63" s="116"/>
      <c r="E63" s="116"/>
      <c r="F63" s="552"/>
    </row>
    <row r="64" spans="1:6" ht="26.25" customHeight="1" x14ac:dyDescent="0.25">
      <c r="A64" s="550"/>
      <c r="B64" s="551" t="s">
        <v>119</v>
      </c>
      <c r="C64" s="551"/>
      <c r="D64" s="116"/>
      <c r="E64" s="116"/>
      <c r="F64" s="552"/>
    </row>
    <row r="65" spans="1:6" ht="26.25" customHeight="1" x14ac:dyDescent="0.25">
      <c r="A65" s="550"/>
      <c r="B65" s="551" t="s">
        <v>120</v>
      </c>
      <c r="C65" s="551"/>
      <c r="D65" s="116"/>
      <c r="E65" s="116"/>
      <c r="F65" s="552"/>
    </row>
    <row r="66" spans="1:6" ht="26.25" customHeight="1" x14ac:dyDescent="0.25">
      <c r="A66" s="550"/>
      <c r="B66" s="551" t="s">
        <v>121</v>
      </c>
      <c r="C66" s="551"/>
      <c r="D66" s="116"/>
      <c r="E66" s="116"/>
      <c r="F66" s="552"/>
    </row>
    <row r="67" spans="1:6" ht="26.25" customHeight="1" x14ac:dyDescent="0.25">
      <c r="A67" s="550"/>
      <c r="B67" s="551" t="s">
        <v>122</v>
      </c>
      <c r="C67" s="551"/>
      <c r="D67" s="116"/>
      <c r="E67" s="116"/>
      <c r="F67" s="552"/>
    </row>
    <row r="68" spans="1:6" ht="26.25" customHeight="1" x14ac:dyDescent="0.25">
      <c r="A68" s="550"/>
      <c r="B68" s="551" t="s">
        <v>123</v>
      </c>
      <c r="C68" s="551"/>
      <c r="D68" s="116"/>
      <c r="E68" s="116"/>
      <c r="F68" s="552"/>
    </row>
    <row r="69" spans="1:6" ht="26.25" customHeight="1" x14ac:dyDescent="0.25">
      <c r="A69" s="550"/>
      <c r="B69" s="551" t="s">
        <v>124</v>
      </c>
      <c r="C69" s="551"/>
      <c r="D69" s="116"/>
      <c r="E69" s="116"/>
      <c r="F69" s="552"/>
    </row>
    <row r="70" spans="1:6" ht="26.25" customHeight="1" x14ac:dyDescent="0.25">
      <c r="A70" s="550"/>
      <c r="B70" s="551" t="s">
        <v>125</v>
      </c>
      <c r="C70" s="551"/>
      <c r="D70" s="116"/>
      <c r="E70" s="116"/>
      <c r="F70" s="552"/>
    </row>
    <row r="71" spans="1:6" ht="26.25" customHeight="1" x14ac:dyDescent="0.25">
      <c r="A71" s="550"/>
      <c r="B71" s="551" t="s">
        <v>126</v>
      </c>
      <c r="C71" s="551"/>
      <c r="D71" s="116"/>
      <c r="E71" s="116"/>
      <c r="F71" s="552"/>
    </row>
    <row r="72" spans="1:6" ht="26.25" customHeight="1" x14ac:dyDescent="0.25">
      <c r="A72" s="550"/>
      <c r="B72" s="551" t="s">
        <v>127</v>
      </c>
      <c r="C72" s="551"/>
      <c r="D72" s="116"/>
      <c r="E72" s="116"/>
      <c r="F72" s="552"/>
    </row>
    <row r="73" spans="1:6" ht="26.25" customHeight="1" x14ac:dyDescent="0.25">
      <c r="A73" s="550"/>
      <c r="B73" s="551" t="s">
        <v>128</v>
      </c>
      <c r="C73" s="551"/>
      <c r="D73" s="116"/>
      <c r="E73" s="116"/>
      <c r="F73" s="552"/>
    </row>
    <row r="74" spans="1:6" ht="26.25" customHeight="1" x14ac:dyDescent="0.25">
      <c r="A74" s="550"/>
      <c r="B74" s="551" t="s">
        <v>129</v>
      </c>
      <c r="C74" s="551"/>
      <c r="D74" s="116"/>
      <c r="E74" s="116"/>
      <c r="F74" s="552"/>
    </row>
    <row r="75" spans="1:6" ht="26.25" customHeight="1" x14ac:dyDescent="0.25">
      <c r="A75" s="550"/>
      <c r="B75" s="551" t="s">
        <v>130</v>
      </c>
      <c r="C75" s="551"/>
      <c r="D75" s="116"/>
      <c r="E75" s="116"/>
      <c r="F75" s="552"/>
    </row>
    <row r="76" spans="1:6" ht="15.75" x14ac:dyDescent="0.25">
      <c r="A76" s="550"/>
      <c r="B76" s="555" t="s">
        <v>63</v>
      </c>
      <c r="C76" s="556"/>
      <c r="D76" s="118">
        <f>+Hoja3!B100</f>
        <v>0</v>
      </c>
      <c r="E76" s="117"/>
      <c r="F76" s="552"/>
    </row>
    <row r="78" spans="1:6" ht="34.5" customHeight="1" x14ac:dyDescent="0.25">
      <c r="A78" s="554" t="s">
        <v>106</v>
      </c>
      <c r="B78" s="554" t="s">
        <v>107</v>
      </c>
      <c r="C78" s="554"/>
      <c r="D78" s="553" t="s">
        <v>108</v>
      </c>
      <c r="E78" s="553"/>
      <c r="F78" s="553" t="s">
        <v>109</v>
      </c>
    </row>
    <row r="79" spans="1:6" ht="21" customHeight="1" x14ac:dyDescent="0.25">
      <c r="A79" s="554"/>
      <c r="B79" s="554"/>
      <c r="C79" s="554"/>
      <c r="D79" s="115" t="s">
        <v>110</v>
      </c>
      <c r="E79" s="115" t="s">
        <v>111</v>
      </c>
      <c r="F79" s="553"/>
    </row>
    <row r="80" spans="1:6" ht="26.25" customHeight="1" x14ac:dyDescent="0.25">
      <c r="A80" s="550"/>
      <c r="B80" s="551" t="s">
        <v>112</v>
      </c>
      <c r="C80" s="551"/>
      <c r="D80" s="116"/>
      <c r="E80" s="116"/>
      <c r="F80" s="552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25">
      <c r="A81" s="550"/>
      <c r="B81" s="551" t="s">
        <v>113</v>
      </c>
      <c r="C81" s="551"/>
      <c r="D81" s="116"/>
      <c r="E81" s="116"/>
      <c r="F81" s="552"/>
    </row>
    <row r="82" spans="1:6" ht="26.25" customHeight="1" x14ac:dyDescent="0.25">
      <c r="A82" s="550"/>
      <c r="B82" s="551" t="s">
        <v>114</v>
      </c>
      <c r="C82" s="551"/>
      <c r="D82" s="116"/>
      <c r="E82" s="116"/>
      <c r="F82" s="552"/>
    </row>
    <row r="83" spans="1:6" ht="26.25" customHeight="1" x14ac:dyDescent="0.25">
      <c r="A83" s="550"/>
      <c r="B83" s="551" t="s">
        <v>115</v>
      </c>
      <c r="C83" s="551"/>
      <c r="D83" s="116"/>
      <c r="E83" s="116"/>
      <c r="F83" s="552"/>
    </row>
    <row r="84" spans="1:6" ht="26.25" customHeight="1" x14ac:dyDescent="0.25">
      <c r="A84" s="550"/>
      <c r="B84" s="551" t="s">
        <v>116</v>
      </c>
      <c r="C84" s="551"/>
      <c r="D84" s="116"/>
      <c r="E84" s="116"/>
      <c r="F84" s="552"/>
    </row>
    <row r="85" spans="1:6" ht="26.25" customHeight="1" x14ac:dyDescent="0.25">
      <c r="A85" s="550"/>
      <c r="B85" s="551" t="s">
        <v>117</v>
      </c>
      <c r="C85" s="551"/>
      <c r="D85" s="116"/>
      <c r="E85" s="116"/>
      <c r="F85" s="552"/>
    </row>
    <row r="86" spans="1:6" ht="26.25" customHeight="1" x14ac:dyDescent="0.25">
      <c r="A86" s="550"/>
      <c r="B86" s="551" t="s">
        <v>118</v>
      </c>
      <c r="C86" s="551"/>
      <c r="D86" s="116"/>
      <c r="E86" s="116"/>
      <c r="F86" s="552"/>
    </row>
    <row r="87" spans="1:6" ht="26.25" customHeight="1" x14ac:dyDescent="0.25">
      <c r="A87" s="550"/>
      <c r="B87" s="551" t="s">
        <v>119</v>
      </c>
      <c r="C87" s="551"/>
      <c r="D87" s="116"/>
      <c r="E87" s="116"/>
      <c r="F87" s="552"/>
    </row>
    <row r="88" spans="1:6" ht="26.25" customHeight="1" x14ac:dyDescent="0.25">
      <c r="A88" s="550"/>
      <c r="B88" s="551" t="s">
        <v>120</v>
      </c>
      <c r="C88" s="551"/>
      <c r="D88" s="116"/>
      <c r="E88" s="116"/>
      <c r="F88" s="552"/>
    </row>
    <row r="89" spans="1:6" ht="26.25" customHeight="1" x14ac:dyDescent="0.25">
      <c r="A89" s="550"/>
      <c r="B89" s="551" t="s">
        <v>121</v>
      </c>
      <c r="C89" s="551"/>
      <c r="D89" s="116"/>
      <c r="E89" s="116"/>
      <c r="F89" s="552"/>
    </row>
    <row r="90" spans="1:6" ht="26.25" customHeight="1" x14ac:dyDescent="0.25">
      <c r="A90" s="550"/>
      <c r="B90" s="551" t="s">
        <v>122</v>
      </c>
      <c r="C90" s="551"/>
      <c r="D90" s="116"/>
      <c r="E90" s="116"/>
      <c r="F90" s="552"/>
    </row>
    <row r="91" spans="1:6" ht="26.25" customHeight="1" x14ac:dyDescent="0.25">
      <c r="A91" s="550"/>
      <c r="B91" s="551" t="s">
        <v>123</v>
      </c>
      <c r="C91" s="551"/>
      <c r="D91" s="116"/>
      <c r="E91" s="116"/>
      <c r="F91" s="552"/>
    </row>
    <row r="92" spans="1:6" ht="26.25" customHeight="1" x14ac:dyDescent="0.25">
      <c r="A92" s="550"/>
      <c r="B92" s="551" t="s">
        <v>124</v>
      </c>
      <c r="C92" s="551"/>
      <c r="D92" s="116"/>
      <c r="E92" s="116"/>
      <c r="F92" s="552"/>
    </row>
    <row r="93" spans="1:6" ht="26.25" customHeight="1" x14ac:dyDescent="0.25">
      <c r="A93" s="550"/>
      <c r="B93" s="551" t="s">
        <v>125</v>
      </c>
      <c r="C93" s="551"/>
      <c r="D93" s="116"/>
      <c r="E93" s="116"/>
      <c r="F93" s="552"/>
    </row>
    <row r="94" spans="1:6" ht="26.25" customHeight="1" x14ac:dyDescent="0.25">
      <c r="A94" s="550"/>
      <c r="B94" s="551" t="s">
        <v>126</v>
      </c>
      <c r="C94" s="551"/>
      <c r="D94" s="116"/>
      <c r="E94" s="116"/>
      <c r="F94" s="552"/>
    </row>
    <row r="95" spans="1:6" ht="26.25" customHeight="1" x14ac:dyDescent="0.25">
      <c r="A95" s="550"/>
      <c r="B95" s="551" t="s">
        <v>127</v>
      </c>
      <c r="C95" s="551"/>
      <c r="D95" s="116"/>
      <c r="E95" s="116"/>
      <c r="F95" s="552"/>
    </row>
    <row r="96" spans="1:6" ht="26.25" customHeight="1" x14ac:dyDescent="0.25">
      <c r="A96" s="550"/>
      <c r="B96" s="551" t="s">
        <v>128</v>
      </c>
      <c r="C96" s="551"/>
      <c r="D96" s="116"/>
      <c r="E96" s="116"/>
      <c r="F96" s="552"/>
    </row>
    <row r="97" spans="1:6" ht="26.25" customHeight="1" x14ac:dyDescent="0.25">
      <c r="A97" s="550"/>
      <c r="B97" s="551" t="s">
        <v>129</v>
      </c>
      <c r="C97" s="551"/>
      <c r="D97" s="116"/>
      <c r="E97" s="116"/>
      <c r="F97" s="552"/>
    </row>
    <row r="98" spans="1:6" ht="26.25" customHeight="1" x14ac:dyDescent="0.25">
      <c r="A98" s="550"/>
      <c r="B98" s="551" t="s">
        <v>130</v>
      </c>
      <c r="C98" s="551"/>
      <c r="D98" s="116"/>
      <c r="E98" s="116"/>
      <c r="F98" s="552"/>
    </row>
    <row r="99" spans="1:6" ht="15.75" x14ac:dyDescent="0.25">
      <c r="A99" s="550"/>
      <c r="B99" s="555" t="s">
        <v>63</v>
      </c>
      <c r="C99" s="556"/>
      <c r="D99" s="118">
        <f>+Hoja3!B123</f>
        <v>0</v>
      </c>
      <c r="E99" s="117"/>
      <c r="F99" s="552"/>
    </row>
    <row r="101" spans="1:6" ht="34.5" customHeight="1" x14ac:dyDescent="0.25">
      <c r="A101" s="554" t="s">
        <v>106</v>
      </c>
      <c r="B101" s="554" t="s">
        <v>107</v>
      </c>
      <c r="C101" s="554"/>
      <c r="D101" s="553" t="s">
        <v>108</v>
      </c>
      <c r="E101" s="553"/>
      <c r="F101" s="553" t="s">
        <v>109</v>
      </c>
    </row>
    <row r="102" spans="1:6" ht="21" customHeight="1" x14ac:dyDescent="0.25">
      <c r="A102" s="554"/>
      <c r="B102" s="554"/>
      <c r="C102" s="554"/>
      <c r="D102" s="115" t="s">
        <v>110</v>
      </c>
      <c r="E102" s="115" t="s">
        <v>111</v>
      </c>
      <c r="F102" s="553"/>
    </row>
    <row r="103" spans="1:6" ht="26.25" customHeight="1" x14ac:dyDescent="0.25">
      <c r="A103" s="550"/>
      <c r="B103" s="551" t="s">
        <v>112</v>
      </c>
      <c r="C103" s="551"/>
      <c r="D103" s="116"/>
      <c r="E103" s="116"/>
      <c r="F103" s="552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25">
      <c r="A104" s="550"/>
      <c r="B104" s="551" t="s">
        <v>113</v>
      </c>
      <c r="C104" s="551"/>
      <c r="D104" s="116"/>
      <c r="E104" s="116"/>
      <c r="F104" s="552"/>
    </row>
    <row r="105" spans="1:6" ht="26.25" customHeight="1" x14ac:dyDescent="0.25">
      <c r="A105" s="550"/>
      <c r="B105" s="551" t="s">
        <v>114</v>
      </c>
      <c r="C105" s="551"/>
      <c r="D105" s="116"/>
      <c r="E105" s="116"/>
      <c r="F105" s="552"/>
    </row>
    <row r="106" spans="1:6" ht="26.25" customHeight="1" x14ac:dyDescent="0.25">
      <c r="A106" s="550"/>
      <c r="B106" s="551" t="s">
        <v>115</v>
      </c>
      <c r="C106" s="551"/>
      <c r="D106" s="116"/>
      <c r="E106" s="116"/>
      <c r="F106" s="552"/>
    </row>
    <row r="107" spans="1:6" ht="26.25" customHeight="1" x14ac:dyDescent="0.25">
      <c r="A107" s="550"/>
      <c r="B107" s="551" t="s">
        <v>116</v>
      </c>
      <c r="C107" s="551"/>
      <c r="D107" s="116"/>
      <c r="E107" s="116"/>
      <c r="F107" s="552"/>
    </row>
    <row r="108" spans="1:6" ht="26.25" customHeight="1" x14ac:dyDescent="0.25">
      <c r="A108" s="550"/>
      <c r="B108" s="551" t="s">
        <v>117</v>
      </c>
      <c r="C108" s="551"/>
      <c r="D108" s="116"/>
      <c r="E108" s="116"/>
      <c r="F108" s="552"/>
    </row>
    <row r="109" spans="1:6" ht="26.25" customHeight="1" x14ac:dyDescent="0.25">
      <c r="A109" s="550"/>
      <c r="B109" s="551" t="s">
        <v>118</v>
      </c>
      <c r="C109" s="551"/>
      <c r="D109" s="116"/>
      <c r="E109" s="116"/>
      <c r="F109" s="552"/>
    </row>
    <row r="110" spans="1:6" ht="26.25" customHeight="1" x14ac:dyDescent="0.25">
      <c r="A110" s="550"/>
      <c r="B110" s="551" t="s">
        <v>119</v>
      </c>
      <c r="C110" s="551"/>
      <c r="D110" s="116"/>
      <c r="E110" s="116"/>
      <c r="F110" s="552"/>
    </row>
    <row r="111" spans="1:6" ht="26.25" customHeight="1" x14ac:dyDescent="0.25">
      <c r="A111" s="550"/>
      <c r="B111" s="551" t="s">
        <v>120</v>
      </c>
      <c r="C111" s="551"/>
      <c r="D111" s="116"/>
      <c r="E111" s="116"/>
      <c r="F111" s="552"/>
    </row>
    <row r="112" spans="1:6" ht="26.25" customHeight="1" x14ac:dyDescent="0.25">
      <c r="A112" s="550"/>
      <c r="B112" s="551" t="s">
        <v>121</v>
      </c>
      <c r="C112" s="551"/>
      <c r="D112" s="116"/>
      <c r="E112" s="116"/>
      <c r="F112" s="552"/>
    </row>
    <row r="113" spans="1:6" ht="26.25" customHeight="1" x14ac:dyDescent="0.25">
      <c r="A113" s="550"/>
      <c r="B113" s="551" t="s">
        <v>122</v>
      </c>
      <c r="C113" s="551"/>
      <c r="D113" s="116"/>
      <c r="E113" s="116"/>
      <c r="F113" s="552"/>
    </row>
    <row r="114" spans="1:6" ht="26.25" customHeight="1" x14ac:dyDescent="0.25">
      <c r="A114" s="550"/>
      <c r="B114" s="551" t="s">
        <v>123</v>
      </c>
      <c r="C114" s="551"/>
      <c r="D114" s="116"/>
      <c r="E114" s="116"/>
      <c r="F114" s="552"/>
    </row>
    <row r="115" spans="1:6" ht="26.25" customHeight="1" x14ac:dyDescent="0.25">
      <c r="A115" s="550"/>
      <c r="B115" s="551" t="s">
        <v>124</v>
      </c>
      <c r="C115" s="551"/>
      <c r="D115" s="116"/>
      <c r="E115" s="116"/>
      <c r="F115" s="552"/>
    </row>
    <row r="116" spans="1:6" ht="26.25" customHeight="1" x14ac:dyDescent="0.25">
      <c r="A116" s="550"/>
      <c r="B116" s="551" t="s">
        <v>125</v>
      </c>
      <c r="C116" s="551"/>
      <c r="D116" s="116"/>
      <c r="E116" s="116"/>
      <c r="F116" s="552"/>
    </row>
    <row r="117" spans="1:6" ht="26.25" customHeight="1" x14ac:dyDescent="0.25">
      <c r="A117" s="550"/>
      <c r="B117" s="551" t="s">
        <v>126</v>
      </c>
      <c r="C117" s="551"/>
      <c r="D117" s="116"/>
      <c r="E117" s="116"/>
      <c r="F117" s="552"/>
    </row>
    <row r="118" spans="1:6" ht="26.25" customHeight="1" x14ac:dyDescent="0.25">
      <c r="A118" s="550"/>
      <c r="B118" s="551" t="s">
        <v>127</v>
      </c>
      <c r="C118" s="551"/>
      <c r="D118" s="116"/>
      <c r="E118" s="116"/>
      <c r="F118" s="552"/>
    </row>
    <row r="119" spans="1:6" ht="26.25" customHeight="1" x14ac:dyDescent="0.25">
      <c r="A119" s="550"/>
      <c r="B119" s="551" t="s">
        <v>128</v>
      </c>
      <c r="C119" s="551"/>
      <c r="D119" s="116"/>
      <c r="E119" s="116"/>
      <c r="F119" s="552"/>
    </row>
    <row r="120" spans="1:6" ht="26.25" customHeight="1" x14ac:dyDescent="0.25">
      <c r="A120" s="550"/>
      <c r="B120" s="551" t="s">
        <v>129</v>
      </c>
      <c r="C120" s="551"/>
      <c r="D120" s="116"/>
      <c r="E120" s="116"/>
      <c r="F120" s="552"/>
    </row>
    <row r="121" spans="1:6" ht="26.25" customHeight="1" x14ac:dyDescent="0.25">
      <c r="A121" s="550"/>
      <c r="B121" s="551" t="s">
        <v>130</v>
      </c>
      <c r="C121" s="551"/>
      <c r="D121" s="116"/>
      <c r="E121" s="116"/>
      <c r="F121" s="552"/>
    </row>
    <row r="122" spans="1:6" ht="15.75" x14ac:dyDescent="0.25">
      <c r="A122" s="550"/>
      <c r="B122" s="555" t="s">
        <v>63</v>
      </c>
      <c r="C122" s="556"/>
      <c r="D122" s="118">
        <f>+Hoja3!B146</f>
        <v>0</v>
      </c>
      <c r="E122" s="117"/>
      <c r="F122" s="552"/>
    </row>
  </sheetData>
  <mergeCells count="142"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4" zoomScale="120" zoomScaleNormal="120" workbookViewId="0">
      <selection activeCell="F15" sqref="F15:F16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6"/>
      <c r="B1" s="376"/>
      <c r="C1" s="357" t="s">
        <v>0</v>
      </c>
      <c r="D1" s="357"/>
      <c r="E1" s="357"/>
      <c r="F1" s="357"/>
      <c r="G1" s="474" t="s">
        <v>1</v>
      </c>
      <c r="H1" s="474"/>
      <c r="I1" s="474"/>
      <c r="J1" s="609"/>
      <c r="K1" s="609"/>
    </row>
    <row r="2" spans="1:11" ht="15" customHeight="1" x14ac:dyDescent="0.25">
      <c r="A2" s="376"/>
      <c r="B2" s="376"/>
      <c r="C2" s="357"/>
      <c r="D2" s="357"/>
      <c r="E2" s="357"/>
      <c r="F2" s="357"/>
      <c r="G2" s="474" t="s">
        <v>131</v>
      </c>
      <c r="H2" s="474"/>
      <c r="I2" s="474"/>
      <c r="J2" s="609"/>
      <c r="K2" s="609"/>
    </row>
    <row r="3" spans="1:11" ht="34.5" customHeight="1" x14ac:dyDescent="0.25">
      <c r="A3" s="376"/>
      <c r="B3" s="376"/>
      <c r="C3" s="357" t="s">
        <v>33</v>
      </c>
      <c r="D3" s="357"/>
      <c r="E3" s="357"/>
      <c r="F3" s="357"/>
      <c r="G3" s="474" t="s">
        <v>132</v>
      </c>
      <c r="H3" s="474"/>
      <c r="I3" s="474"/>
      <c r="J3" s="609"/>
      <c r="K3" s="609"/>
    </row>
    <row r="4" spans="1:11" ht="15.75" customHeight="1" x14ac:dyDescent="0.25">
      <c r="A4" s="376"/>
      <c r="B4" s="376"/>
      <c r="C4" s="357"/>
      <c r="D4" s="357"/>
      <c r="E4" s="357"/>
      <c r="F4" s="357"/>
      <c r="G4" s="474" t="s">
        <v>5</v>
      </c>
      <c r="H4" s="474"/>
      <c r="I4" s="474"/>
      <c r="J4" s="609"/>
      <c r="K4" s="609"/>
    </row>
    <row r="5" spans="1:11" ht="15.75" thickBot="1" x14ac:dyDescent="0.3"/>
    <row r="6" spans="1:11" ht="26.25" customHeight="1" x14ac:dyDescent="0.25">
      <c r="A6" s="595" t="s">
        <v>133</v>
      </c>
      <c r="B6" s="596"/>
      <c r="C6" s="596"/>
      <c r="D6" s="596"/>
      <c r="E6" s="596"/>
      <c r="F6" s="596"/>
      <c r="G6" s="596"/>
      <c r="H6" s="596"/>
      <c r="I6" s="596"/>
      <c r="J6" s="596"/>
      <c r="K6" s="597"/>
    </row>
    <row r="7" spans="1:11" ht="24" customHeight="1" x14ac:dyDescent="0.25">
      <c r="A7" s="22" t="s">
        <v>7</v>
      </c>
      <c r="B7" s="598" t="s">
        <v>304</v>
      </c>
      <c r="C7" s="598"/>
      <c r="D7" s="598"/>
      <c r="E7" s="598"/>
      <c r="F7" s="598"/>
      <c r="G7" s="598"/>
      <c r="H7" s="598"/>
      <c r="I7" s="598"/>
      <c r="J7" s="598"/>
      <c r="K7" s="599"/>
    </row>
    <row r="8" spans="1:11" ht="35.25" customHeight="1" x14ac:dyDescent="0.25">
      <c r="A8" s="21" t="s">
        <v>9</v>
      </c>
      <c r="B8" s="600" t="s">
        <v>305</v>
      </c>
      <c r="C8" s="600"/>
      <c r="D8" s="600"/>
      <c r="E8" s="600"/>
      <c r="F8" s="600"/>
      <c r="G8" s="600"/>
      <c r="H8" s="600"/>
      <c r="I8" s="600"/>
      <c r="J8" s="600"/>
      <c r="K8" s="601"/>
    </row>
    <row r="9" spans="1:11" ht="29.25" customHeight="1" thickBot="1" x14ac:dyDescent="0.3">
      <c r="A9" s="31" t="s">
        <v>134</v>
      </c>
      <c r="B9" s="602" t="s">
        <v>374</v>
      </c>
      <c r="C9" s="603"/>
      <c r="D9" s="603"/>
      <c r="E9" s="603"/>
      <c r="F9" s="603"/>
      <c r="G9" s="603"/>
      <c r="H9" s="603"/>
      <c r="I9" s="603"/>
      <c r="J9" s="603"/>
      <c r="K9" s="604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605" t="s">
        <v>135</v>
      </c>
      <c r="K11" s="606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607" t="s">
        <v>136</v>
      </c>
      <c r="B13" s="27">
        <v>5</v>
      </c>
      <c r="C13" s="608"/>
      <c r="D13" s="590"/>
      <c r="E13" s="581"/>
      <c r="F13" s="581"/>
      <c r="G13" s="581"/>
      <c r="H13" s="41"/>
      <c r="I13" s="41"/>
      <c r="J13" s="33"/>
      <c r="K13" s="47" t="s">
        <v>137</v>
      </c>
    </row>
    <row r="14" spans="1:11" ht="30" customHeight="1" thickBot="1" x14ac:dyDescent="0.3">
      <c r="A14" s="607"/>
      <c r="B14" s="28" t="s">
        <v>138</v>
      </c>
      <c r="C14" s="608"/>
      <c r="D14" s="590"/>
      <c r="E14" s="581"/>
      <c r="F14" s="581"/>
      <c r="G14" s="581"/>
      <c r="H14" s="41"/>
      <c r="I14" s="41"/>
      <c r="J14" s="43"/>
      <c r="K14" s="47"/>
    </row>
    <row r="15" spans="1:11" ht="30" customHeight="1" thickBot="1" x14ac:dyDescent="0.3">
      <c r="A15" s="607"/>
      <c r="B15" s="27">
        <v>4</v>
      </c>
      <c r="C15" s="592"/>
      <c r="D15" s="590"/>
      <c r="E15" s="590"/>
      <c r="F15" s="593" t="s">
        <v>348</v>
      </c>
      <c r="G15" s="581"/>
      <c r="H15" s="41"/>
      <c r="I15" s="41"/>
      <c r="J15" s="34"/>
      <c r="K15" s="47" t="s">
        <v>139</v>
      </c>
    </row>
    <row r="16" spans="1:11" ht="30" customHeight="1" thickBot="1" x14ac:dyDescent="0.3">
      <c r="A16" s="607"/>
      <c r="B16" s="28" t="s">
        <v>140</v>
      </c>
      <c r="C16" s="592"/>
      <c r="D16" s="590"/>
      <c r="E16" s="590"/>
      <c r="F16" s="594"/>
      <c r="G16" s="581"/>
      <c r="H16" s="41"/>
      <c r="I16" s="41"/>
      <c r="J16" s="32"/>
      <c r="K16" s="47"/>
    </row>
    <row r="17" spans="1:11" ht="30" customHeight="1" thickBot="1" x14ac:dyDescent="0.3">
      <c r="A17" s="607"/>
      <c r="B17" s="27">
        <v>3</v>
      </c>
      <c r="C17" s="575"/>
      <c r="D17" s="576"/>
      <c r="E17" s="577"/>
      <c r="F17" s="579"/>
      <c r="G17" s="581"/>
      <c r="H17" s="41"/>
      <c r="I17" s="41"/>
      <c r="J17" s="35"/>
      <c r="K17" s="47" t="s">
        <v>141</v>
      </c>
    </row>
    <row r="18" spans="1:11" ht="30" customHeight="1" thickBot="1" x14ac:dyDescent="0.3">
      <c r="A18" s="607"/>
      <c r="B18" s="28" t="s">
        <v>142</v>
      </c>
      <c r="C18" s="575"/>
      <c r="D18" s="576"/>
      <c r="E18" s="578"/>
      <c r="F18" s="580"/>
      <c r="G18" s="581"/>
      <c r="H18" s="41"/>
      <c r="I18" s="41"/>
      <c r="J18" s="32"/>
      <c r="K18" s="47"/>
    </row>
    <row r="19" spans="1:11" ht="30" customHeight="1" thickBot="1" x14ac:dyDescent="0.3">
      <c r="A19" s="607"/>
      <c r="B19" s="27">
        <v>2</v>
      </c>
      <c r="C19" s="575"/>
      <c r="D19" s="582"/>
      <c r="E19" s="583"/>
      <c r="F19" s="585"/>
      <c r="G19" s="581"/>
      <c r="H19" s="41"/>
      <c r="I19" s="41"/>
      <c r="J19" s="36"/>
      <c r="K19" s="47" t="s">
        <v>143</v>
      </c>
    </row>
    <row r="20" spans="1:11" ht="30" customHeight="1" thickBot="1" x14ac:dyDescent="0.3">
      <c r="A20" s="607"/>
      <c r="B20" s="28" t="s">
        <v>269</v>
      </c>
      <c r="C20" s="575"/>
      <c r="D20" s="582"/>
      <c r="E20" s="584"/>
      <c r="F20" s="586"/>
      <c r="G20" s="581"/>
      <c r="H20" s="41"/>
      <c r="I20" s="41"/>
      <c r="J20" s="41"/>
      <c r="K20" s="42"/>
    </row>
    <row r="21" spans="1:11" ht="30" customHeight="1" thickBot="1" x14ac:dyDescent="0.3">
      <c r="A21" s="607"/>
      <c r="B21" s="27">
        <v>1</v>
      </c>
      <c r="C21" s="575"/>
      <c r="D21" s="582"/>
      <c r="E21" s="576"/>
      <c r="F21" s="590"/>
      <c r="G21" s="590"/>
      <c r="H21" s="41"/>
      <c r="I21" s="41"/>
      <c r="J21" s="41"/>
      <c r="K21" s="42"/>
    </row>
    <row r="22" spans="1:11" ht="30" customHeight="1" thickBot="1" x14ac:dyDescent="0.3">
      <c r="A22" s="607"/>
      <c r="B22" s="28" t="s">
        <v>144</v>
      </c>
      <c r="C22" s="587"/>
      <c r="D22" s="588"/>
      <c r="E22" s="589"/>
      <c r="F22" s="591"/>
      <c r="G22" s="591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/>
      <c r="B25" s="41"/>
      <c r="C25" s="574" t="s">
        <v>150</v>
      </c>
      <c r="D25" s="574"/>
      <c r="E25" s="574"/>
      <c r="F25" s="574"/>
      <c r="G25" s="574"/>
      <c r="H25" s="41"/>
      <c r="I25" s="41"/>
      <c r="J25" s="41"/>
      <c r="K25" s="42"/>
    </row>
    <row r="26" spans="1:11" x14ac:dyDescent="0.25">
      <c r="A26" s="40"/>
      <c r="B26" s="41"/>
      <c r="C26" s="574"/>
      <c r="D26" s="574"/>
      <c r="E26" s="574"/>
      <c r="F26" s="574"/>
      <c r="G26" s="57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4" zoomScale="120" zoomScaleNormal="120" workbookViewId="0">
      <selection activeCell="B9" sqref="B9:K9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6"/>
      <c r="B1" s="376"/>
      <c r="C1" s="357" t="s">
        <v>0</v>
      </c>
      <c r="D1" s="357"/>
      <c r="E1" s="357"/>
      <c r="F1" s="357"/>
      <c r="G1" s="474" t="s">
        <v>1</v>
      </c>
      <c r="H1" s="474"/>
      <c r="I1" s="474"/>
      <c r="J1" s="609"/>
      <c r="K1" s="609"/>
    </row>
    <row r="2" spans="1:11" ht="15" customHeight="1" x14ac:dyDescent="0.25">
      <c r="A2" s="376"/>
      <c r="B2" s="376"/>
      <c r="C2" s="357"/>
      <c r="D2" s="357"/>
      <c r="E2" s="357"/>
      <c r="F2" s="357"/>
      <c r="G2" s="474" t="s">
        <v>131</v>
      </c>
      <c r="H2" s="474"/>
      <c r="I2" s="474"/>
      <c r="J2" s="609"/>
      <c r="K2" s="609"/>
    </row>
    <row r="3" spans="1:11" ht="34.5" customHeight="1" x14ac:dyDescent="0.25">
      <c r="A3" s="376"/>
      <c r="B3" s="376"/>
      <c r="C3" s="357" t="s">
        <v>33</v>
      </c>
      <c r="D3" s="357"/>
      <c r="E3" s="357"/>
      <c r="F3" s="357"/>
      <c r="G3" s="474" t="s">
        <v>151</v>
      </c>
      <c r="H3" s="474"/>
      <c r="I3" s="474"/>
      <c r="J3" s="609"/>
      <c r="K3" s="609"/>
    </row>
    <row r="4" spans="1:11" ht="15.75" customHeight="1" x14ac:dyDescent="0.25">
      <c r="A4" s="376"/>
      <c r="B4" s="376"/>
      <c r="C4" s="357"/>
      <c r="D4" s="357"/>
      <c r="E4" s="357"/>
      <c r="F4" s="357"/>
      <c r="G4" s="474" t="s">
        <v>5</v>
      </c>
      <c r="H4" s="474"/>
      <c r="I4" s="474"/>
      <c r="J4" s="609"/>
      <c r="K4" s="609"/>
    </row>
    <row r="5" spans="1:11" ht="15.75" thickBot="1" x14ac:dyDescent="0.3"/>
    <row r="6" spans="1:11" ht="26.25" customHeight="1" x14ac:dyDescent="0.25">
      <c r="A6" s="595" t="s">
        <v>133</v>
      </c>
      <c r="B6" s="596"/>
      <c r="C6" s="596"/>
      <c r="D6" s="596"/>
      <c r="E6" s="596"/>
      <c r="F6" s="596"/>
      <c r="G6" s="596"/>
      <c r="H6" s="596"/>
      <c r="I6" s="596"/>
      <c r="J6" s="596"/>
      <c r="K6" s="597"/>
    </row>
    <row r="7" spans="1:11" ht="24" customHeight="1" x14ac:dyDescent="0.25">
      <c r="A7" s="22" t="s">
        <v>7</v>
      </c>
      <c r="B7" s="598" t="s">
        <v>304</v>
      </c>
      <c r="C7" s="598"/>
      <c r="D7" s="598"/>
      <c r="E7" s="598"/>
      <c r="F7" s="598"/>
      <c r="G7" s="598"/>
      <c r="H7" s="598"/>
      <c r="I7" s="598"/>
      <c r="J7" s="598"/>
      <c r="K7" s="599"/>
    </row>
    <row r="8" spans="1:11" ht="35.25" customHeight="1" x14ac:dyDescent="0.25">
      <c r="A8" s="21" t="s">
        <v>9</v>
      </c>
      <c r="B8" s="600" t="s">
        <v>305</v>
      </c>
      <c r="C8" s="600"/>
      <c r="D8" s="600"/>
      <c r="E8" s="600"/>
      <c r="F8" s="600"/>
      <c r="G8" s="600"/>
      <c r="H8" s="600"/>
      <c r="I8" s="600"/>
      <c r="J8" s="600"/>
      <c r="K8" s="601"/>
    </row>
    <row r="9" spans="1:11" ht="29.25" customHeight="1" thickBot="1" x14ac:dyDescent="0.3">
      <c r="A9" s="31" t="s">
        <v>134</v>
      </c>
      <c r="B9" s="602" t="s">
        <v>406</v>
      </c>
      <c r="C9" s="603"/>
      <c r="D9" s="603"/>
      <c r="E9" s="603"/>
      <c r="F9" s="603"/>
      <c r="G9" s="603"/>
      <c r="H9" s="603"/>
      <c r="I9" s="603"/>
      <c r="J9" s="603"/>
      <c r="K9" s="604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605" t="s">
        <v>135</v>
      </c>
      <c r="K11" s="606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607" t="s">
        <v>136</v>
      </c>
      <c r="B13" s="27">
        <v>5</v>
      </c>
      <c r="C13" s="608"/>
      <c r="D13" s="590"/>
      <c r="E13" s="581"/>
      <c r="F13" s="581"/>
      <c r="G13" s="581"/>
      <c r="H13" s="41"/>
      <c r="I13" s="41"/>
      <c r="J13" s="33"/>
      <c r="K13" s="47" t="s">
        <v>137</v>
      </c>
    </row>
    <row r="14" spans="1:11" ht="30" customHeight="1" thickBot="1" x14ac:dyDescent="0.3">
      <c r="A14" s="607"/>
      <c r="B14" s="28" t="s">
        <v>138</v>
      </c>
      <c r="C14" s="608"/>
      <c r="D14" s="590"/>
      <c r="E14" s="581"/>
      <c r="F14" s="581"/>
      <c r="G14" s="581"/>
      <c r="H14" s="41"/>
      <c r="I14" s="41"/>
      <c r="J14" s="43"/>
      <c r="K14" s="47"/>
    </row>
    <row r="15" spans="1:11" ht="30" customHeight="1" thickBot="1" x14ac:dyDescent="0.3">
      <c r="A15" s="607"/>
      <c r="B15" s="27">
        <v>4</v>
      </c>
      <c r="C15" s="592"/>
      <c r="D15" s="590"/>
      <c r="E15" s="590"/>
      <c r="F15" s="579"/>
      <c r="G15" s="581"/>
      <c r="H15" s="41"/>
      <c r="I15" s="41"/>
      <c r="J15" s="34"/>
      <c r="K15" s="47" t="s">
        <v>139</v>
      </c>
    </row>
    <row r="16" spans="1:11" ht="30" customHeight="1" thickBot="1" x14ac:dyDescent="0.3">
      <c r="A16" s="607"/>
      <c r="B16" s="28" t="s">
        <v>140</v>
      </c>
      <c r="C16" s="592"/>
      <c r="D16" s="590"/>
      <c r="E16" s="590"/>
      <c r="F16" s="580"/>
      <c r="G16" s="581"/>
      <c r="H16" s="41"/>
      <c r="I16" s="41"/>
      <c r="J16" s="32"/>
      <c r="K16" s="47"/>
    </row>
    <row r="17" spans="1:11" ht="30" customHeight="1" thickBot="1" x14ac:dyDescent="0.3">
      <c r="A17" s="607"/>
      <c r="B17" s="27">
        <v>3</v>
      </c>
      <c r="C17" s="575"/>
      <c r="D17" s="576"/>
      <c r="E17" s="577"/>
      <c r="F17" s="593" t="s">
        <v>348</v>
      </c>
      <c r="G17" s="581"/>
      <c r="H17" s="41"/>
      <c r="I17" s="41"/>
      <c r="J17" s="35"/>
      <c r="K17" s="47" t="s">
        <v>141</v>
      </c>
    </row>
    <row r="18" spans="1:11" ht="30" customHeight="1" thickBot="1" x14ac:dyDescent="0.3">
      <c r="A18" s="607"/>
      <c r="B18" s="28" t="s">
        <v>142</v>
      </c>
      <c r="C18" s="575"/>
      <c r="D18" s="576"/>
      <c r="E18" s="578"/>
      <c r="F18" s="594"/>
      <c r="G18" s="581"/>
      <c r="H18" s="41"/>
      <c r="I18" s="41"/>
      <c r="J18" s="32"/>
      <c r="K18" s="47"/>
    </row>
    <row r="19" spans="1:11" ht="30" customHeight="1" thickBot="1" x14ac:dyDescent="0.3">
      <c r="A19" s="607"/>
      <c r="B19" s="27">
        <v>2</v>
      </c>
      <c r="C19" s="575"/>
      <c r="D19" s="582"/>
      <c r="E19" s="583"/>
      <c r="F19" s="585"/>
      <c r="G19" s="581"/>
      <c r="H19" s="41"/>
      <c r="I19" s="41"/>
      <c r="J19" s="36"/>
      <c r="K19" s="47" t="s">
        <v>143</v>
      </c>
    </row>
    <row r="20" spans="1:11" ht="30" customHeight="1" thickBot="1" x14ac:dyDescent="0.3">
      <c r="A20" s="607"/>
      <c r="B20" s="28" t="s">
        <v>269</v>
      </c>
      <c r="C20" s="575"/>
      <c r="D20" s="582"/>
      <c r="E20" s="584"/>
      <c r="F20" s="586"/>
      <c r="G20" s="581"/>
      <c r="H20" s="41"/>
      <c r="I20" s="41"/>
      <c r="J20" s="41"/>
      <c r="K20" s="42"/>
    </row>
    <row r="21" spans="1:11" ht="30" customHeight="1" thickBot="1" x14ac:dyDescent="0.3">
      <c r="A21" s="607"/>
      <c r="B21" s="27">
        <v>1</v>
      </c>
      <c r="C21" s="575"/>
      <c r="D21" s="582"/>
      <c r="E21" s="576"/>
      <c r="F21" s="590"/>
      <c r="G21" s="590"/>
      <c r="H21" s="41"/>
      <c r="I21" s="41"/>
      <c r="J21" s="41"/>
      <c r="K21" s="42"/>
    </row>
    <row r="22" spans="1:11" ht="30" customHeight="1" thickBot="1" x14ac:dyDescent="0.3">
      <c r="A22" s="607"/>
      <c r="B22" s="28" t="s">
        <v>144</v>
      </c>
      <c r="C22" s="587"/>
      <c r="D22" s="588"/>
      <c r="E22" s="589"/>
      <c r="F22" s="591"/>
      <c r="G22" s="591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/>
      <c r="B25" s="41"/>
      <c r="C25" s="574" t="s">
        <v>150</v>
      </c>
      <c r="D25" s="574"/>
      <c r="E25" s="574"/>
      <c r="F25" s="574"/>
      <c r="G25" s="574"/>
      <c r="H25" s="41"/>
      <c r="I25" s="41"/>
      <c r="J25" s="41"/>
      <c r="K25" s="42"/>
    </row>
    <row r="26" spans="1:11" x14ac:dyDescent="0.25">
      <c r="A26" s="40"/>
      <c r="B26" s="41"/>
      <c r="C26" s="574"/>
      <c r="D26" s="574"/>
      <c r="E26" s="574"/>
      <c r="F26" s="574"/>
      <c r="G26" s="57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7" zoomScale="120" zoomScaleNormal="120" workbookViewId="0">
      <selection activeCell="B8" sqref="B8:K8"/>
    </sheetView>
  </sheetViews>
  <sheetFormatPr baseColWidth="10" defaultColWidth="11.42578125" defaultRowHeight="15" x14ac:dyDescent="0.25"/>
  <cols>
    <col min="1" max="1" width="14.5703125" customWidth="1"/>
    <col min="2" max="2" width="15" customWidth="1"/>
    <col min="3" max="7" width="13.7109375" customWidth="1"/>
    <col min="8" max="8" width="3.85546875" customWidth="1"/>
    <col min="11" max="11" width="14.42578125" bestFit="1" customWidth="1"/>
  </cols>
  <sheetData>
    <row r="1" spans="1:11" ht="15" customHeight="1" x14ac:dyDescent="0.25">
      <c r="A1" s="376"/>
      <c r="B1" s="376"/>
      <c r="C1" s="357" t="s">
        <v>0</v>
      </c>
      <c r="D1" s="357"/>
      <c r="E1" s="357"/>
      <c r="F1" s="357"/>
      <c r="G1" s="474" t="s">
        <v>1</v>
      </c>
      <c r="H1" s="474"/>
      <c r="I1" s="474"/>
      <c r="J1" s="609"/>
      <c r="K1" s="609"/>
    </row>
    <row r="2" spans="1:11" ht="15" customHeight="1" x14ac:dyDescent="0.25">
      <c r="A2" s="376"/>
      <c r="B2" s="376"/>
      <c r="C2" s="357"/>
      <c r="D2" s="357"/>
      <c r="E2" s="357"/>
      <c r="F2" s="357"/>
      <c r="G2" s="474" t="s">
        <v>131</v>
      </c>
      <c r="H2" s="474"/>
      <c r="I2" s="474"/>
      <c r="J2" s="609"/>
      <c r="K2" s="609"/>
    </row>
    <row r="3" spans="1:11" ht="34.5" customHeight="1" x14ac:dyDescent="0.25">
      <c r="A3" s="376"/>
      <c r="B3" s="376"/>
      <c r="C3" s="357" t="s">
        <v>33</v>
      </c>
      <c r="D3" s="357"/>
      <c r="E3" s="357"/>
      <c r="F3" s="357"/>
      <c r="G3" s="474" t="s">
        <v>132</v>
      </c>
      <c r="H3" s="474"/>
      <c r="I3" s="474"/>
      <c r="J3" s="609"/>
      <c r="K3" s="609"/>
    </row>
    <row r="4" spans="1:11" ht="15.75" customHeight="1" x14ac:dyDescent="0.25">
      <c r="A4" s="376"/>
      <c r="B4" s="376"/>
      <c r="C4" s="357"/>
      <c r="D4" s="357"/>
      <c r="E4" s="357"/>
      <c r="F4" s="357"/>
      <c r="G4" s="474" t="s">
        <v>5</v>
      </c>
      <c r="H4" s="474"/>
      <c r="I4" s="474"/>
      <c r="J4" s="609"/>
      <c r="K4" s="609"/>
    </row>
    <row r="5" spans="1:11" ht="15.75" thickBot="1" x14ac:dyDescent="0.3"/>
    <row r="6" spans="1:11" ht="26.25" customHeight="1" x14ac:dyDescent="0.25">
      <c r="A6" s="595" t="s">
        <v>133</v>
      </c>
      <c r="B6" s="596"/>
      <c r="C6" s="596"/>
      <c r="D6" s="596"/>
      <c r="E6" s="596"/>
      <c r="F6" s="596"/>
      <c r="G6" s="596"/>
      <c r="H6" s="596"/>
      <c r="I6" s="596"/>
      <c r="J6" s="596"/>
      <c r="K6" s="597"/>
    </row>
    <row r="7" spans="1:11" ht="24" customHeight="1" x14ac:dyDescent="0.25">
      <c r="A7" s="22" t="s">
        <v>7</v>
      </c>
      <c r="B7" s="598" t="s">
        <v>304</v>
      </c>
      <c r="C7" s="611"/>
      <c r="D7" s="611"/>
      <c r="E7" s="611"/>
      <c r="F7" s="611"/>
      <c r="G7" s="611"/>
      <c r="H7" s="611"/>
      <c r="I7" s="611"/>
      <c r="J7" s="611"/>
      <c r="K7" s="612"/>
    </row>
    <row r="8" spans="1:11" ht="35.25" customHeight="1" x14ac:dyDescent="0.25">
      <c r="A8" s="21" t="s">
        <v>9</v>
      </c>
      <c r="B8" s="600" t="s">
        <v>305</v>
      </c>
      <c r="C8" s="613"/>
      <c r="D8" s="613"/>
      <c r="E8" s="613"/>
      <c r="F8" s="613"/>
      <c r="G8" s="613"/>
      <c r="H8" s="613"/>
      <c r="I8" s="613"/>
      <c r="J8" s="613"/>
      <c r="K8" s="614"/>
    </row>
    <row r="9" spans="1:11" ht="29.25" customHeight="1" thickBot="1" x14ac:dyDescent="0.3">
      <c r="A9" s="31" t="s">
        <v>134</v>
      </c>
      <c r="B9" s="602" t="s">
        <v>375</v>
      </c>
      <c r="C9" s="603"/>
      <c r="D9" s="603"/>
      <c r="E9" s="603"/>
      <c r="F9" s="603"/>
      <c r="G9" s="603"/>
      <c r="H9" s="603"/>
      <c r="I9" s="603"/>
      <c r="J9" s="603"/>
      <c r="K9" s="604"/>
    </row>
    <row r="10" spans="1:11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605" t="s">
        <v>135</v>
      </c>
      <c r="K11" s="606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">
      <c r="A13" s="607" t="s">
        <v>136</v>
      </c>
      <c r="B13" s="27">
        <v>5</v>
      </c>
      <c r="C13" s="608"/>
      <c r="D13" s="590"/>
      <c r="E13" s="581"/>
      <c r="F13" s="581"/>
      <c r="G13" s="581"/>
      <c r="H13" s="41"/>
      <c r="I13" s="41"/>
      <c r="J13" s="33"/>
      <c r="K13" s="47" t="s">
        <v>137</v>
      </c>
    </row>
    <row r="14" spans="1:11" ht="30" customHeight="1" thickBot="1" x14ac:dyDescent="0.3">
      <c r="A14" s="607"/>
      <c r="B14" s="28" t="s">
        <v>138</v>
      </c>
      <c r="C14" s="608"/>
      <c r="D14" s="590"/>
      <c r="E14" s="581"/>
      <c r="F14" s="581"/>
      <c r="G14" s="581"/>
      <c r="H14" s="41"/>
      <c r="I14" s="41"/>
      <c r="J14" s="43"/>
      <c r="K14" s="47"/>
    </row>
    <row r="15" spans="1:11" ht="30" customHeight="1" thickBot="1" x14ac:dyDescent="0.3">
      <c r="A15" s="607"/>
      <c r="B15" s="27">
        <v>4</v>
      </c>
      <c r="C15" s="592"/>
      <c r="D15" s="590"/>
      <c r="E15" s="590"/>
      <c r="F15" s="579"/>
      <c r="G15" s="610" t="s">
        <v>348</v>
      </c>
      <c r="H15" s="41"/>
      <c r="I15" s="41"/>
      <c r="J15" s="34"/>
      <c r="K15" s="47" t="s">
        <v>139</v>
      </c>
    </row>
    <row r="16" spans="1:11" ht="30" customHeight="1" thickBot="1" x14ac:dyDescent="0.3">
      <c r="A16" s="607"/>
      <c r="B16" s="28" t="s">
        <v>140</v>
      </c>
      <c r="C16" s="592"/>
      <c r="D16" s="590"/>
      <c r="E16" s="590"/>
      <c r="F16" s="580"/>
      <c r="G16" s="610"/>
      <c r="H16" s="41"/>
      <c r="I16" s="41"/>
      <c r="J16" s="32"/>
      <c r="K16" s="47"/>
    </row>
    <row r="17" spans="1:11" ht="30" customHeight="1" thickBot="1" x14ac:dyDescent="0.3">
      <c r="A17" s="607"/>
      <c r="B17" s="27">
        <v>3</v>
      </c>
      <c r="C17" s="575"/>
      <c r="D17" s="576"/>
      <c r="E17" s="577"/>
      <c r="F17" s="579"/>
      <c r="G17" s="581"/>
      <c r="H17" s="41"/>
      <c r="I17" s="41"/>
      <c r="J17" s="35"/>
      <c r="K17" s="47" t="s">
        <v>141</v>
      </c>
    </row>
    <row r="18" spans="1:11" ht="30" customHeight="1" thickBot="1" x14ac:dyDescent="0.3">
      <c r="A18" s="607"/>
      <c r="B18" s="28" t="s">
        <v>142</v>
      </c>
      <c r="C18" s="575"/>
      <c r="D18" s="576"/>
      <c r="E18" s="578"/>
      <c r="F18" s="580"/>
      <c r="G18" s="581"/>
      <c r="H18" s="41"/>
      <c r="I18" s="41"/>
      <c r="J18" s="32"/>
      <c r="K18" s="47"/>
    </row>
    <row r="19" spans="1:11" ht="30" customHeight="1" thickBot="1" x14ac:dyDescent="0.3">
      <c r="A19" s="607"/>
      <c r="B19" s="27">
        <v>2</v>
      </c>
      <c r="C19" s="575"/>
      <c r="D19" s="582"/>
      <c r="E19" s="583"/>
      <c r="F19" s="585"/>
      <c r="G19" s="581"/>
      <c r="H19" s="41"/>
      <c r="I19" s="41"/>
      <c r="J19" s="36"/>
      <c r="K19" s="47" t="s">
        <v>143</v>
      </c>
    </row>
    <row r="20" spans="1:11" ht="30" customHeight="1" thickBot="1" x14ac:dyDescent="0.3">
      <c r="A20" s="607"/>
      <c r="B20" s="28" t="s">
        <v>269</v>
      </c>
      <c r="C20" s="575"/>
      <c r="D20" s="582"/>
      <c r="E20" s="584"/>
      <c r="F20" s="586"/>
      <c r="G20" s="581"/>
      <c r="H20" s="41"/>
      <c r="I20" s="41"/>
      <c r="J20" s="41"/>
      <c r="K20" s="42"/>
    </row>
    <row r="21" spans="1:11" ht="30" customHeight="1" thickBot="1" x14ac:dyDescent="0.3">
      <c r="A21" s="607"/>
      <c r="B21" s="27">
        <v>1</v>
      </c>
      <c r="C21" s="575"/>
      <c r="D21" s="582"/>
      <c r="E21" s="576"/>
      <c r="F21" s="590"/>
      <c r="G21" s="590"/>
      <c r="H21" s="41"/>
      <c r="I21" s="41"/>
      <c r="J21" s="41"/>
      <c r="K21" s="42"/>
    </row>
    <row r="22" spans="1:11" ht="30" customHeight="1" thickBot="1" x14ac:dyDescent="0.3">
      <c r="A22" s="607"/>
      <c r="B22" s="28" t="s">
        <v>144</v>
      </c>
      <c r="C22" s="587"/>
      <c r="D22" s="588"/>
      <c r="E22" s="589"/>
      <c r="F22" s="591"/>
      <c r="G22" s="591"/>
      <c r="H22" s="45"/>
      <c r="I22" s="41"/>
      <c r="J22" s="41"/>
      <c r="K22" s="42"/>
    </row>
    <row r="23" spans="1:11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25">
      <c r="A24" s="40"/>
      <c r="B24" s="41"/>
      <c r="C24" s="26" t="s">
        <v>145</v>
      </c>
      <c r="D24" s="26" t="s">
        <v>146</v>
      </c>
      <c r="E24" s="26" t="s">
        <v>147</v>
      </c>
      <c r="F24" s="26" t="s">
        <v>148</v>
      </c>
      <c r="G24" s="26" t="s">
        <v>149</v>
      </c>
      <c r="H24" s="41"/>
      <c r="I24" s="41"/>
      <c r="J24" s="41"/>
      <c r="K24" s="42"/>
    </row>
    <row r="25" spans="1:11" x14ac:dyDescent="0.25">
      <c r="A25" s="40" t="s">
        <v>349</v>
      </c>
      <c r="B25" s="41"/>
      <c r="C25" s="574" t="s">
        <v>150</v>
      </c>
      <c r="D25" s="574"/>
      <c r="E25" s="574"/>
      <c r="F25" s="574"/>
      <c r="G25" s="574"/>
      <c r="H25" s="41"/>
      <c r="I25" s="41"/>
      <c r="J25" s="41"/>
      <c r="K25" s="42"/>
    </row>
    <row r="26" spans="1:11" x14ac:dyDescent="0.25">
      <c r="A26" s="40"/>
      <c r="B26" s="41"/>
      <c r="C26" s="574"/>
      <c r="D26" s="574"/>
      <c r="E26" s="574"/>
      <c r="F26" s="574"/>
      <c r="G26" s="574"/>
      <c r="H26" s="41"/>
      <c r="I26" s="41"/>
      <c r="J26" s="41"/>
      <c r="K26" s="42"/>
    </row>
    <row r="27" spans="1:11" ht="15.75" thickBot="1" x14ac:dyDescent="0.3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A1:B4"/>
    <mergeCell ref="C1:F2"/>
    <mergeCell ref="G1:I1"/>
    <mergeCell ref="J1:K4"/>
    <mergeCell ref="G2:I2"/>
    <mergeCell ref="C3:F4"/>
    <mergeCell ref="G3:I3"/>
    <mergeCell ref="G4:I4"/>
    <mergeCell ref="A13:A22"/>
    <mergeCell ref="C13:C14"/>
    <mergeCell ref="D13:D14"/>
    <mergeCell ref="E13:E14"/>
    <mergeCell ref="F13:F14"/>
    <mergeCell ref="A6:K6"/>
    <mergeCell ref="B7:K7"/>
    <mergeCell ref="B8:K8"/>
    <mergeCell ref="B9:K9"/>
    <mergeCell ref="J11:K11"/>
    <mergeCell ref="G13:G14"/>
    <mergeCell ref="C15:C16"/>
    <mergeCell ref="D15:D16"/>
    <mergeCell ref="E15:E16"/>
    <mergeCell ref="F15:F16"/>
    <mergeCell ref="G15:G16"/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2578125" defaultRowHeight="15" x14ac:dyDescent="0.25"/>
  <cols>
    <col min="1" max="1" width="37.5703125" customWidth="1"/>
    <col min="2" max="2" width="72.28515625" customWidth="1"/>
    <col min="3" max="3" width="59.85546875" style="55" customWidth="1"/>
  </cols>
  <sheetData>
    <row r="1" spans="1:1" x14ac:dyDescent="0.25">
      <c r="A1" s="75" t="s">
        <v>152</v>
      </c>
    </row>
    <row r="2" spans="1:1" x14ac:dyDescent="0.25">
      <c r="A2" s="8"/>
    </row>
    <row r="3" spans="1:1" x14ac:dyDescent="0.25">
      <c r="A3" s="8" t="s">
        <v>153</v>
      </c>
    </row>
    <row r="4" spans="1:1" x14ac:dyDescent="0.25">
      <c r="A4" s="8" t="s">
        <v>154</v>
      </c>
    </row>
    <row r="6" spans="1:1" x14ac:dyDescent="0.25">
      <c r="A6" s="75" t="s">
        <v>155</v>
      </c>
    </row>
    <row r="7" spans="1:1" x14ac:dyDescent="0.25">
      <c r="A7" t="s">
        <v>90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9" spans="1:3" x14ac:dyDescent="0.25">
      <c r="A19" s="75" t="s">
        <v>150</v>
      </c>
    </row>
    <row r="20" spans="1:3" x14ac:dyDescent="0.25">
      <c r="A20" t="s">
        <v>104</v>
      </c>
    </row>
    <row r="21" spans="1:3" x14ac:dyDescent="0.25">
      <c r="A21" t="s">
        <v>165</v>
      </c>
    </row>
    <row r="22" spans="1:3" x14ac:dyDescent="0.25">
      <c r="A22" t="s">
        <v>166</v>
      </c>
    </row>
    <row r="23" spans="1:3" x14ac:dyDescent="0.25">
      <c r="A23" t="s">
        <v>167</v>
      </c>
    </row>
    <row r="24" spans="1:3" x14ac:dyDescent="0.25">
      <c r="A24" t="s">
        <v>168</v>
      </c>
    </row>
    <row r="25" spans="1:3" x14ac:dyDescent="0.25">
      <c r="A25" t="s">
        <v>169</v>
      </c>
    </row>
    <row r="28" spans="1:3" ht="141" customHeight="1" x14ac:dyDescent="0.25">
      <c r="A28" s="108" t="s">
        <v>170</v>
      </c>
      <c r="B28" s="110" t="s">
        <v>171</v>
      </c>
      <c r="C28" s="110" t="s">
        <v>172</v>
      </c>
    </row>
    <row r="29" spans="1:3" ht="144" customHeight="1" x14ac:dyDescent="0.25">
      <c r="A29" t="s">
        <v>173</v>
      </c>
      <c r="B29" s="79" t="s">
        <v>174</v>
      </c>
      <c r="C29" s="109" t="s">
        <v>175</v>
      </c>
    </row>
    <row r="30" spans="1:3" ht="135" x14ac:dyDescent="0.25">
      <c r="A30" s="102" t="s">
        <v>176</v>
      </c>
      <c r="B30" s="74" t="s">
        <v>177</v>
      </c>
      <c r="C30" s="109" t="s">
        <v>178</v>
      </c>
    </row>
    <row r="31" spans="1:3" ht="102.75" x14ac:dyDescent="0.25">
      <c r="A31" t="s">
        <v>179</v>
      </c>
      <c r="B31" s="74" t="s">
        <v>180</v>
      </c>
      <c r="C31" s="109" t="s">
        <v>181</v>
      </c>
    </row>
    <row r="32" spans="1:3" ht="102.75" x14ac:dyDescent="0.25">
      <c r="A32" t="s">
        <v>182</v>
      </c>
      <c r="B32" s="74" t="s">
        <v>183</v>
      </c>
      <c r="C32" s="109" t="s">
        <v>184</v>
      </c>
    </row>
    <row r="34" spans="1:3" x14ac:dyDescent="0.25">
      <c r="A34" t="s">
        <v>185</v>
      </c>
      <c r="C34" s="114" t="s">
        <v>186</v>
      </c>
    </row>
    <row r="35" spans="1:3" x14ac:dyDescent="0.25">
      <c r="A35">
        <v>1</v>
      </c>
      <c r="B35">
        <f>IF(' IMPACTO RIESGOS CORRUPCION'!D11="X",1,0)</f>
        <v>1</v>
      </c>
    </row>
    <row r="36" spans="1:3" x14ac:dyDescent="0.25">
      <c r="A36">
        <v>2</v>
      </c>
      <c r="B36">
        <f>IF(' IMPACTO RIESGOS CORRUPCION'!D12="X",1,0)</f>
        <v>1</v>
      </c>
      <c r="C36" s="55" t="s">
        <v>153</v>
      </c>
    </row>
    <row r="37" spans="1:3" x14ac:dyDescent="0.25">
      <c r="A37">
        <v>3</v>
      </c>
      <c r="B37">
        <f>IF(' IMPACTO RIESGOS CORRUPCION'!D13="X",1,0)</f>
        <v>1</v>
      </c>
    </row>
    <row r="38" spans="1:3" x14ac:dyDescent="0.25">
      <c r="A38">
        <v>4</v>
      </c>
      <c r="B38">
        <f>IF(' IMPACTO RIESGOS CORRUPCION'!D14="X",1,0)</f>
        <v>1</v>
      </c>
    </row>
    <row r="39" spans="1:3" x14ac:dyDescent="0.25">
      <c r="A39">
        <v>5</v>
      </c>
      <c r="B39">
        <f>IF(' IMPACTO RIESGOS CORRUPCION'!D15="X",1,0)</f>
        <v>1</v>
      </c>
    </row>
    <row r="40" spans="1:3" x14ac:dyDescent="0.25">
      <c r="A40">
        <v>6</v>
      </c>
      <c r="B40">
        <f>IF(' IMPACTO RIESGOS CORRUPCION'!D16="X",1,0)</f>
        <v>0</v>
      </c>
    </row>
    <row r="41" spans="1:3" x14ac:dyDescent="0.25">
      <c r="A41">
        <v>7</v>
      </c>
      <c r="B41">
        <f>IF(' IMPACTO RIESGOS CORRUPCION'!D17="X",1,0)</f>
        <v>1</v>
      </c>
    </row>
    <row r="42" spans="1:3" x14ac:dyDescent="0.25">
      <c r="A42">
        <v>8</v>
      </c>
      <c r="B42">
        <f>IF(' IMPACTO RIESGOS CORRUPCION'!D18="X",1,0)</f>
        <v>0</v>
      </c>
    </row>
    <row r="43" spans="1:3" x14ac:dyDescent="0.25">
      <c r="A43">
        <v>9</v>
      </c>
      <c r="B43">
        <f>IF(' IMPACTO RIESGOS CORRUPCION'!D19="X",1,0)</f>
        <v>0</v>
      </c>
    </row>
    <row r="44" spans="1:3" x14ac:dyDescent="0.25">
      <c r="A44">
        <v>10</v>
      </c>
      <c r="B44">
        <f>IF(' IMPACTO RIESGOS CORRUPCION'!D20="X",1,0)</f>
        <v>1</v>
      </c>
    </row>
    <row r="45" spans="1:3" x14ac:dyDescent="0.25">
      <c r="A45">
        <v>11</v>
      </c>
      <c r="B45">
        <f>IF(' IMPACTO RIESGOS CORRUPCION'!D21="X",1,0)</f>
        <v>1</v>
      </c>
    </row>
    <row r="46" spans="1:3" x14ac:dyDescent="0.25">
      <c r="A46">
        <v>12</v>
      </c>
      <c r="B46">
        <f>IF(' IMPACTO RIESGOS CORRUPCION'!D22="X",1,0)</f>
        <v>1</v>
      </c>
    </row>
    <row r="47" spans="1:3" x14ac:dyDescent="0.25">
      <c r="A47">
        <v>13</v>
      </c>
      <c r="B47">
        <f>IF(' IMPACTO RIESGOS CORRUPCION'!D23="X",1,0)</f>
        <v>1</v>
      </c>
    </row>
    <row r="48" spans="1:3" x14ac:dyDescent="0.25">
      <c r="A48">
        <v>14</v>
      </c>
      <c r="B48">
        <f>IF(' IMPACTO RIESGOS CORRUPCION'!D24="X",1,0)</f>
        <v>1</v>
      </c>
    </row>
    <row r="49" spans="1:2" x14ac:dyDescent="0.25">
      <c r="A49">
        <v>15</v>
      </c>
      <c r="B49">
        <f>IF(' IMPACTO RIESGOS CORRUPCION'!D25="X",1,0)</f>
        <v>1</v>
      </c>
    </row>
    <row r="50" spans="1:2" x14ac:dyDescent="0.25">
      <c r="A50">
        <v>16</v>
      </c>
      <c r="B50">
        <f>IF(' IMPACTO RIESGOS CORRUPCION'!D26="X",1,0)</f>
        <v>0</v>
      </c>
    </row>
    <row r="51" spans="1:2" x14ac:dyDescent="0.25">
      <c r="A51">
        <v>17</v>
      </c>
      <c r="B51">
        <f>IF(' IMPACTO RIESGOS CORRUPCION'!D27="X",1,0)</f>
        <v>1</v>
      </c>
    </row>
    <row r="52" spans="1:2" x14ac:dyDescent="0.25">
      <c r="A52">
        <v>18</v>
      </c>
      <c r="B52">
        <f>IF(' IMPACTO RIESGOS CORRUPCION'!D28="X",1,0)</f>
        <v>1</v>
      </c>
    </row>
    <row r="53" spans="1:2" x14ac:dyDescent="0.25">
      <c r="A53">
        <v>19</v>
      </c>
      <c r="B53">
        <f>IF(' IMPACTO RIESGOS CORRUPCION'!D29="X",1,0)</f>
        <v>0</v>
      </c>
    </row>
    <row r="54" spans="1:2" x14ac:dyDescent="0.25">
      <c r="A54" t="s">
        <v>187</v>
      </c>
      <c r="B54">
        <f>SUM(B35:B53)</f>
        <v>14</v>
      </c>
    </row>
    <row r="57" spans="1:2" x14ac:dyDescent="0.25">
      <c r="A57" t="s">
        <v>188</v>
      </c>
    </row>
    <row r="58" spans="1:2" x14ac:dyDescent="0.25">
      <c r="A58">
        <v>1</v>
      </c>
      <c r="B58">
        <f>IF(' IMPACTO RIESGOS CORRUPCION'!D34="X",1,0)</f>
        <v>1</v>
      </c>
    </row>
    <row r="59" spans="1:2" x14ac:dyDescent="0.25">
      <c r="A59">
        <v>2</v>
      </c>
      <c r="B59">
        <f>IF(' IMPACTO RIESGOS CORRUPCION'!D35="X",1,0)</f>
        <v>1</v>
      </c>
    </row>
    <row r="60" spans="1:2" x14ac:dyDescent="0.25">
      <c r="A60">
        <v>3</v>
      </c>
      <c r="B60">
        <f>IF(' IMPACTO RIESGOS CORRUPCION'!D36="X",1,0)</f>
        <v>1</v>
      </c>
    </row>
    <row r="61" spans="1:2" x14ac:dyDescent="0.25">
      <c r="A61">
        <v>4</v>
      </c>
      <c r="B61">
        <f>IF(' IMPACTO RIESGOS CORRUPCION'!D37="X",1,0)</f>
        <v>0</v>
      </c>
    </row>
    <row r="62" spans="1:2" x14ac:dyDescent="0.25">
      <c r="A62">
        <v>5</v>
      </c>
      <c r="B62">
        <f>IF(' IMPACTO RIESGOS CORRUPCION'!D38="X",1,0)</f>
        <v>1</v>
      </c>
    </row>
    <row r="63" spans="1:2" x14ac:dyDescent="0.25">
      <c r="A63">
        <v>6</v>
      </c>
      <c r="B63">
        <f>IF(' IMPACTO RIESGOS CORRUPCION'!D39="X",1,0)</f>
        <v>0</v>
      </c>
    </row>
    <row r="64" spans="1:2" x14ac:dyDescent="0.25">
      <c r="A64">
        <v>7</v>
      </c>
      <c r="B64">
        <f>IF(' IMPACTO RIESGOS CORRUPCION'!D40="X",1,0)</f>
        <v>1</v>
      </c>
    </row>
    <row r="65" spans="1:2" x14ac:dyDescent="0.25">
      <c r="A65">
        <v>8</v>
      </c>
      <c r="B65">
        <f>IF(' IMPACTO RIESGOS CORRUPCION'!D41="X",1,0)</f>
        <v>1</v>
      </c>
    </row>
    <row r="66" spans="1:2" x14ac:dyDescent="0.25">
      <c r="A66">
        <v>9</v>
      </c>
      <c r="B66">
        <f>IF(' IMPACTO RIESGOS CORRUPCION'!D42="X",1,0)</f>
        <v>1</v>
      </c>
    </row>
    <row r="67" spans="1:2" x14ac:dyDescent="0.25">
      <c r="A67">
        <v>10</v>
      </c>
      <c r="B67">
        <f>IF(' IMPACTO RIESGOS CORRUPCION'!D43="X",1,0)</f>
        <v>1</v>
      </c>
    </row>
    <row r="68" spans="1:2" x14ac:dyDescent="0.25">
      <c r="A68">
        <v>11</v>
      </c>
      <c r="B68">
        <f>IF(' IMPACTO RIESGOS CORRUPCION'!D44="X",1,0)</f>
        <v>1</v>
      </c>
    </row>
    <row r="69" spans="1:2" x14ac:dyDescent="0.25">
      <c r="A69">
        <v>12</v>
      </c>
      <c r="B69">
        <f>IF(' IMPACTO RIESGOS CORRUPCION'!D45="X",1,0)</f>
        <v>1</v>
      </c>
    </row>
    <row r="70" spans="1:2" x14ac:dyDescent="0.25">
      <c r="A70">
        <v>13</v>
      </c>
      <c r="B70">
        <f>IF(' IMPACTO RIESGOS CORRUPCION'!D46="X",1,0)</f>
        <v>1</v>
      </c>
    </row>
    <row r="71" spans="1:2" x14ac:dyDescent="0.25">
      <c r="A71">
        <v>14</v>
      </c>
      <c r="B71">
        <f>IF(' IMPACTO RIESGOS CORRUPCION'!D47="X",1,0)</f>
        <v>1</v>
      </c>
    </row>
    <row r="72" spans="1:2" x14ac:dyDescent="0.25">
      <c r="A72">
        <v>15</v>
      </c>
      <c r="B72">
        <f>IF(' IMPACTO RIESGOS CORRUPCION'!D48="X",1,0)</f>
        <v>0</v>
      </c>
    </row>
    <row r="73" spans="1:2" x14ac:dyDescent="0.25">
      <c r="A73">
        <v>16</v>
      </c>
      <c r="B73">
        <f>IF(' IMPACTO RIESGOS CORRUPCION'!D49="X",1,0)</f>
        <v>1</v>
      </c>
    </row>
    <row r="74" spans="1:2" x14ac:dyDescent="0.25">
      <c r="A74">
        <v>17</v>
      </c>
      <c r="B74">
        <f>IF(' IMPACTO RIESGOS CORRUPCION'!D50="X",1,0)</f>
        <v>0</v>
      </c>
    </row>
    <row r="75" spans="1:2" x14ac:dyDescent="0.25">
      <c r="A75">
        <v>18</v>
      </c>
      <c r="B75">
        <f>IF(' IMPACTO RIESGOS CORRUPCION'!D51="X",1,0)</f>
        <v>0</v>
      </c>
    </row>
    <row r="76" spans="1:2" x14ac:dyDescent="0.25">
      <c r="A76">
        <v>19</v>
      </c>
      <c r="B76">
        <f>IF(' IMPACTO RIESGOS CORRUPCION'!D52="X",1,0)</f>
        <v>0</v>
      </c>
    </row>
    <row r="77" spans="1:2" x14ac:dyDescent="0.25">
      <c r="A77" t="s">
        <v>187</v>
      </c>
      <c r="B77">
        <f>SUM(B58:B76)</f>
        <v>13</v>
      </c>
    </row>
    <row r="80" spans="1:2" x14ac:dyDescent="0.25">
      <c r="A80" t="s">
        <v>189</v>
      </c>
    </row>
    <row r="81" spans="1:2" x14ac:dyDescent="0.25">
      <c r="A81">
        <v>1</v>
      </c>
      <c r="B81">
        <f>IF(' IMPACTO RIESGOS CORRUPCION'!D57="X",1,0)</f>
        <v>0</v>
      </c>
    </row>
    <row r="82" spans="1:2" x14ac:dyDescent="0.25">
      <c r="A82">
        <v>2</v>
      </c>
      <c r="B82">
        <f>IF(' IMPACTO RIESGOS CORRUPCION'!D58="X",1,0)</f>
        <v>0</v>
      </c>
    </row>
    <row r="83" spans="1:2" x14ac:dyDescent="0.25">
      <c r="A83">
        <v>3</v>
      </c>
      <c r="B83">
        <f>IF(' IMPACTO RIESGOS CORRUPCION'!D59="X",1,0)</f>
        <v>0</v>
      </c>
    </row>
    <row r="84" spans="1:2" x14ac:dyDescent="0.25">
      <c r="A84">
        <v>4</v>
      </c>
      <c r="B84">
        <f>IF(' IMPACTO RIESGOS CORRUPCION'!D60="X",1,0)</f>
        <v>0</v>
      </c>
    </row>
    <row r="85" spans="1:2" x14ac:dyDescent="0.25">
      <c r="A85">
        <v>5</v>
      </c>
      <c r="B85">
        <f>IF(' IMPACTO RIESGOS CORRUPCION'!D61="X",1,0)</f>
        <v>0</v>
      </c>
    </row>
    <row r="86" spans="1:2" x14ac:dyDescent="0.25">
      <c r="A86">
        <v>6</v>
      </c>
      <c r="B86">
        <f>IF(' IMPACTO RIESGOS CORRUPCION'!D62="X",1,0)</f>
        <v>0</v>
      </c>
    </row>
    <row r="87" spans="1:2" x14ac:dyDescent="0.25">
      <c r="A87">
        <v>7</v>
      </c>
      <c r="B87">
        <f>IF(' IMPACTO RIESGOS CORRUPCION'!D63="X",1,0)</f>
        <v>0</v>
      </c>
    </row>
    <row r="88" spans="1:2" x14ac:dyDescent="0.25">
      <c r="A88">
        <v>8</v>
      </c>
      <c r="B88">
        <f>IF(' IMPACTO RIESGOS CORRUPCION'!D64="X",1,0)</f>
        <v>0</v>
      </c>
    </row>
    <row r="89" spans="1:2" x14ac:dyDescent="0.25">
      <c r="A89">
        <v>9</v>
      </c>
      <c r="B89">
        <f>IF(' IMPACTO RIESGOS CORRUPCION'!D65="X",1,0)</f>
        <v>0</v>
      </c>
    </row>
    <row r="90" spans="1:2" x14ac:dyDescent="0.25">
      <c r="A90">
        <v>10</v>
      </c>
      <c r="B90">
        <f>IF(' IMPACTO RIESGOS CORRUPCION'!D66="X",1,0)</f>
        <v>0</v>
      </c>
    </row>
    <row r="91" spans="1:2" x14ac:dyDescent="0.25">
      <c r="A91">
        <v>11</v>
      </c>
      <c r="B91">
        <f>IF(' IMPACTO RIESGOS CORRUPCION'!D67="X",1,0)</f>
        <v>0</v>
      </c>
    </row>
    <row r="92" spans="1:2" x14ac:dyDescent="0.25">
      <c r="A92">
        <v>12</v>
      </c>
      <c r="B92">
        <f>IF(' IMPACTO RIESGOS CORRUPCION'!D68="X",1,0)</f>
        <v>0</v>
      </c>
    </row>
    <row r="93" spans="1:2" x14ac:dyDescent="0.25">
      <c r="A93">
        <v>13</v>
      </c>
      <c r="B93">
        <f>IF(' IMPACTO RIESGOS CORRUPCION'!D69="X",1,0)</f>
        <v>0</v>
      </c>
    </row>
    <row r="94" spans="1:2" x14ac:dyDescent="0.25">
      <c r="A94">
        <v>14</v>
      </c>
      <c r="B94">
        <f>IF(' IMPACTO RIESGOS CORRUPCION'!D70="X",1,0)</f>
        <v>0</v>
      </c>
    </row>
    <row r="95" spans="1:2" x14ac:dyDescent="0.25">
      <c r="A95">
        <v>15</v>
      </c>
      <c r="B95">
        <f>IF(' IMPACTO RIESGOS CORRUPCION'!D71="X",1,0)</f>
        <v>0</v>
      </c>
    </row>
    <row r="96" spans="1:2" x14ac:dyDescent="0.25">
      <c r="A96">
        <v>16</v>
      </c>
      <c r="B96">
        <f>IF(' IMPACTO RIESGOS CORRUPCION'!D72="X",1,0)</f>
        <v>0</v>
      </c>
    </row>
    <row r="97" spans="1:2" x14ac:dyDescent="0.25">
      <c r="A97">
        <v>17</v>
      </c>
      <c r="B97">
        <f>IF(' IMPACTO RIESGOS CORRUPCION'!D73="X",1,0)</f>
        <v>0</v>
      </c>
    </row>
    <row r="98" spans="1:2" x14ac:dyDescent="0.25">
      <c r="A98">
        <v>18</v>
      </c>
      <c r="B98">
        <f>IF(' IMPACTO RIESGOS CORRUPCION'!D74="X",1,0)</f>
        <v>0</v>
      </c>
    </row>
    <row r="99" spans="1:2" x14ac:dyDescent="0.25">
      <c r="A99">
        <v>19</v>
      </c>
      <c r="B99">
        <f>IF(' IMPACTO RIESGOS CORRUPCION'!D75="X",1,0)</f>
        <v>0</v>
      </c>
    </row>
    <row r="100" spans="1:2" x14ac:dyDescent="0.25">
      <c r="A100" t="s">
        <v>187</v>
      </c>
      <c r="B100">
        <f>SUM(B81:B99)</f>
        <v>0</v>
      </c>
    </row>
    <row r="103" spans="1:2" x14ac:dyDescent="0.25">
      <c r="A103" t="s">
        <v>190</v>
      </c>
    </row>
    <row r="104" spans="1:2" x14ac:dyDescent="0.25">
      <c r="A104">
        <v>1</v>
      </c>
      <c r="B104">
        <f>IF(' IMPACTO RIESGOS CORRUPCION'!D80="X",1,0)</f>
        <v>0</v>
      </c>
    </row>
    <row r="105" spans="1:2" x14ac:dyDescent="0.25">
      <c r="A105">
        <v>2</v>
      </c>
      <c r="B105">
        <f>IF(' IMPACTO RIESGOS CORRUPCION'!D81="X",1,0)</f>
        <v>0</v>
      </c>
    </row>
    <row r="106" spans="1:2" x14ac:dyDescent="0.25">
      <c r="A106">
        <v>3</v>
      </c>
      <c r="B106">
        <f>IF(' IMPACTO RIESGOS CORRUPCION'!D82="X",1,0)</f>
        <v>0</v>
      </c>
    </row>
    <row r="107" spans="1:2" x14ac:dyDescent="0.25">
      <c r="A107">
        <v>4</v>
      </c>
      <c r="B107">
        <f>IF(' IMPACTO RIESGOS CORRUPCION'!D83="X",1,0)</f>
        <v>0</v>
      </c>
    </row>
    <row r="108" spans="1:2" x14ac:dyDescent="0.25">
      <c r="A108">
        <v>5</v>
      </c>
      <c r="B108">
        <f>IF(' IMPACTO RIESGOS CORRUPCION'!D84="X",1,0)</f>
        <v>0</v>
      </c>
    </row>
    <row r="109" spans="1:2" x14ac:dyDescent="0.25">
      <c r="A109">
        <v>6</v>
      </c>
      <c r="B109">
        <f>IF(' IMPACTO RIESGOS CORRUPCION'!D85="X",1,0)</f>
        <v>0</v>
      </c>
    </row>
    <row r="110" spans="1:2" x14ac:dyDescent="0.25">
      <c r="A110">
        <v>7</v>
      </c>
      <c r="B110">
        <f>IF(' IMPACTO RIESGOS CORRUPCION'!D86="X",1,0)</f>
        <v>0</v>
      </c>
    </row>
    <row r="111" spans="1:2" x14ac:dyDescent="0.25">
      <c r="A111">
        <v>8</v>
      </c>
      <c r="B111">
        <f>IF(' IMPACTO RIESGOS CORRUPCION'!D87="X",1,0)</f>
        <v>0</v>
      </c>
    </row>
    <row r="112" spans="1:2" x14ac:dyDescent="0.25">
      <c r="A112">
        <v>9</v>
      </c>
      <c r="B112">
        <f>IF(' IMPACTO RIESGOS CORRUPCION'!D88="X",1,0)</f>
        <v>0</v>
      </c>
    </row>
    <row r="113" spans="1:2" x14ac:dyDescent="0.25">
      <c r="A113">
        <v>10</v>
      </c>
      <c r="B113">
        <f>IF(' IMPACTO RIESGOS CORRUPCION'!D89="X",1,0)</f>
        <v>0</v>
      </c>
    </row>
    <row r="114" spans="1:2" x14ac:dyDescent="0.25">
      <c r="A114">
        <v>11</v>
      </c>
      <c r="B114">
        <f>IF(' IMPACTO RIESGOS CORRUPCION'!D90="X",1,0)</f>
        <v>0</v>
      </c>
    </row>
    <row r="115" spans="1:2" x14ac:dyDescent="0.25">
      <c r="A115">
        <v>12</v>
      </c>
      <c r="B115">
        <f>IF(' IMPACTO RIESGOS CORRUPCION'!D91="X",1,0)</f>
        <v>0</v>
      </c>
    </row>
    <row r="116" spans="1:2" x14ac:dyDescent="0.25">
      <c r="A116">
        <v>13</v>
      </c>
      <c r="B116">
        <f>IF(' IMPACTO RIESGOS CORRUPCION'!D92="X",1,0)</f>
        <v>0</v>
      </c>
    </row>
    <row r="117" spans="1:2" x14ac:dyDescent="0.25">
      <c r="A117">
        <v>14</v>
      </c>
      <c r="B117">
        <f>IF(' IMPACTO RIESGOS CORRUPCION'!D93="X",1,0)</f>
        <v>0</v>
      </c>
    </row>
    <row r="118" spans="1:2" x14ac:dyDescent="0.25">
      <c r="A118">
        <v>15</v>
      </c>
      <c r="B118">
        <f>IF(' IMPACTO RIESGOS CORRUPCION'!D94="X",1,0)</f>
        <v>0</v>
      </c>
    </row>
    <row r="119" spans="1:2" x14ac:dyDescent="0.25">
      <c r="A119">
        <v>16</v>
      </c>
      <c r="B119">
        <f>IF(' IMPACTO RIESGOS CORRUPCION'!D95="X",1,0)</f>
        <v>0</v>
      </c>
    </row>
    <row r="120" spans="1:2" x14ac:dyDescent="0.25">
      <c r="A120">
        <v>17</v>
      </c>
      <c r="B120">
        <f>IF(' IMPACTO RIESGOS CORRUPCION'!D96="X",1,0)</f>
        <v>0</v>
      </c>
    </row>
    <row r="121" spans="1:2" x14ac:dyDescent="0.25">
      <c r="A121">
        <v>18</v>
      </c>
      <c r="B121">
        <f>IF(' IMPACTO RIESGOS CORRUPCION'!D97="X",1,0)</f>
        <v>0</v>
      </c>
    </row>
    <row r="122" spans="1:2" x14ac:dyDescent="0.25">
      <c r="A122">
        <v>19</v>
      </c>
      <c r="B122">
        <f>IF(' IMPACTO RIESGOS CORRUPCION'!D98="X",1,0)</f>
        <v>0</v>
      </c>
    </row>
    <row r="123" spans="1:2" x14ac:dyDescent="0.25">
      <c r="A123" t="s">
        <v>187</v>
      </c>
      <c r="B123">
        <f>SUM(B104:B122)</f>
        <v>0</v>
      </c>
    </row>
    <row r="126" spans="1:2" x14ac:dyDescent="0.25">
      <c r="A126" t="s">
        <v>190</v>
      </c>
    </row>
    <row r="127" spans="1:2" x14ac:dyDescent="0.25">
      <c r="A127">
        <v>1</v>
      </c>
      <c r="B127">
        <f>IF(' IMPACTO RIESGOS CORRUPCION'!D103="X",1,0)</f>
        <v>0</v>
      </c>
    </row>
    <row r="128" spans="1:2" x14ac:dyDescent="0.25">
      <c r="A128">
        <v>2</v>
      </c>
      <c r="B128">
        <f>IF(' IMPACTO RIESGOS CORRUPCION'!D104="X",1,0)</f>
        <v>0</v>
      </c>
    </row>
    <row r="129" spans="1:2" x14ac:dyDescent="0.25">
      <c r="A129">
        <v>3</v>
      </c>
      <c r="B129">
        <f>IF(' IMPACTO RIESGOS CORRUPCION'!D105="X",1,0)</f>
        <v>0</v>
      </c>
    </row>
    <row r="130" spans="1:2" x14ac:dyDescent="0.25">
      <c r="A130">
        <v>4</v>
      </c>
      <c r="B130">
        <f>IF(' IMPACTO RIESGOS CORRUPCION'!D106="X",1,0)</f>
        <v>0</v>
      </c>
    </row>
    <row r="131" spans="1:2" x14ac:dyDescent="0.25">
      <c r="A131">
        <v>5</v>
      </c>
      <c r="B131">
        <f>IF(' IMPACTO RIESGOS CORRUPCION'!D107="X",1,0)</f>
        <v>0</v>
      </c>
    </row>
    <row r="132" spans="1:2" x14ac:dyDescent="0.25">
      <c r="A132">
        <v>6</v>
      </c>
      <c r="B132">
        <f>IF(' IMPACTO RIESGOS CORRUPCION'!D108="X",1,0)</f>
        <v>0</v>
      </c>
    </row>
    <row r="133" spans="1:2" x14ac:dyDescent="0.25">
      <c r="A133">
        <v>7</v>
      </c>
      <c r="B133">
        <f>IF(' IMPACTO RIESGOS CORRUPCION'!D109="X",1,0)</f>
        <v>0</v>
      </c>
    </row>
    <row r="134" spans="1:2" x14ac:dyDescent="0.25">
      <c r="A134">
        <v>8</v>
      </c>
      <c r="B134">
        <f>IF(' IMPACTO RIESGOS CORRUPCION'!D110="X",1,0)</f>
        <v>0</v>
      </c>
    </row>
    <row r="135" spans="1:2" x14ac:dyDescent="0.25">
      <c r="A135">
        <v>9</v>
      </c>
      <c r="B135">
        <f>IF(' IMPACTO RIESGOS CORRUPCION'!D111="X",1,0)</f>
        <v>0</v>
      </c>
    </row>
    <row r="136" spans="1:2" x14ac:dyDescent="0.25">
      <c r="A136">
        <v>10</v>
      </c>
      <c r="B136">
        <f>IF(' IMPACTO RIESGOS CORRUPCION'!D112="X",1,0)</f>
        <v>0</v>
      </c>
    </row>
    <row r="137" spans="1:2" x14ac:dyDescent="0.25">
      <c r="A137">
        <v>11</v>
      </c>
      <c r="B137">
        <f>IF(' IMPACTO RIESGOS CORRUPCION'!D113="X",1,0)</f>
        <v>0</v>
      </c>
    </row>
    <row r="138" spans="1:2" x14ac:dyDescent="0.25">
      <c r="A138">
        <v>12</v>
      </c>
      <c r="B138">
        <f>IF(' IMPACTO RIESGOS CORRUPCION'!D114="X",1,0)</f>
        <v>0</v>
      </c>
    </row>
    <row r="139" spans="1:2" x14ac:dyDescent="0.25">
      <c r="A139">
        <v>13</v>
      </c>
      <c r="B139">
        <f>IF(' IMPACTO RIESGOS CORRUPCION'!D115="X",1,0)</f>
        <v>0</v>
      </c>
    </row>
    <row r="140" spans="1:2" x14ac:dyDescent="0.25">
      <c r="A140">
        <v>14</v>
      </c>
      <c r="B140">
        <f>IF(' IMPACTO RIESGOS CORRUPCION'!D116="X",1,0)</f>
        <v>0</v>
      </c>
    </row>
    <row r="141" spans="1:2" x14ac:dyDescent="0.25">
      <c r="A141">
        <v>15</v>
      </c>
      <c r="B141">
        <f>IF(' IMPACTO RIESGOS CORRUPCION'!D117="X",1,0)</f>
        <v>0</v>
      </c>
    </row>
    <row r="142" spans="1:2" x14ac:dyDescent="0.25">
      <c r="A142">
        <v>16</v>
      </c>
      <c r="B142">
        <f>IF(' IMPACTO RIESGOS CORRUPCION'!D118="X",1,0)</f>
        <v>0</v>
      </c>
    </row>
    <row r="143" spans="1:2" x14ac:dyDescent="0.25">
      <c r="A143">
        <v>17</v>
      </c>
      <c r="B143">
        <f>IF(' IMPACTO RIESGOS CORRUPCION'!D119="X",1,0)</f>
        <v>0</v>
      </c>
    </row>
    <row r="144" spans="1:2" x14ac:dyDescent="0.25">
      <c r="A144">
        <v>18</v>
      </c>
      <c r="B144">
        <f>IF(' IMPACTO RIESGOS CORRUPCION'!D120="X",1,0)</f>
        <v>0</v>
      </c>
    </row>
    <row r="145" spans="1:2" x14ac:dyDescent="0.25">
      <c r="A145">
        <v>19</v>
      </c>
      <c r="B145">
        <f>IF(' IMPACTO RIESGOS CORRUPCION'!D121="X",1,0)</f>
        <v>0</v>
      </c>
    </row>
    <row r="146" spans="1:2" x14ac:dyDescent="0.25">
      <c r="A146" t="s">
        <v>187</v>
      </c>
      <c r="B146">
        <f>SUM(B127:B145)</f>
        <v>0</v>
      </c>
    </row>
    <row r="150" spans="1:2" x14ac:dyDescent="0.25">
      <c r="A150" t="s">
        <v>191</v>
      </c>
    </row>
    <row r="151" spans="1:2" x14ac:dyDescent="0.25">
      <c r="A151" s="92" t="s">
        <v>192</v>
      </c>
    </row>
    <row r="152" spans="1:2" x14ac:dyDescent="0.25">
      <c r="A152" t="s">
        <v>193</v>
      </c>
    </row>
    <row r="153" spans="1:2" x14ac:dyDescent="0.25">
      <c r="A153" t="s">
        <v>194</v>
      </c>
    </row>
    <row r="154" spans="1:2" x14ac:dyDescent="0.25">
      <c r="A154" t="s">
        <v>195</v>
      </c>
    </row>
    <row r="155" spans="1:2" x14ac:dyDescent="0.25">
      <c r="A155" t="s">
        <v>193</v>
      </c>
    </row>
    <row r="156" spans="1:2" x14ac:dyDescent="0.25">
      <c r="A156" t="s">
        <v>196</v>
      </c>
    </row>
    <row r="157" spans="1:2" x14ac:dyDescent="0.25">
      <c r="A157" t="s">
        <v>197</v>
      </c>
    </row>
    <row r="159" spans="1:2" x14ac:dyDescent="0.25">
      <c r="A159" s="92" t="s">
        <v>198</v>
      </c>
      <c r="B159" t="s">
        <v>154</v>
      </c>
    </row>
    <row r="160" spans="1:2" x14ac:dyDescent="0.25">
      <c r="A160" t="s">
        <v>193</v>
      </c>
    </row>
    <row r="161" spans="1:1" x14ac:dyDescent="0.25">
      <c r="A161" t="s">
        <v>199</v>
      </c>
    </row>
    <row r="162" spans="1:1" x14ac:dyDescent="0.25">
      <c r="A162" t="s">
        <v>200</v>
      </c>
    </row>
    <row r="164" spans="1:1" x14ac:dyDescent="0.25">
      <c r="A164" s="92" t="s">
        <v>201</v>
      </c>
    </row>
    <row r="165" spans="1:1" x14ac:dyDescent="0.25">
      <c r="A165" t="s">
        <v>193</v>
      </c>
    </row>
    <row r="166" spans="1:1" x14ac:dyDescent="0.25">
      <c r="A166" t="s">
        <v>202</v>
      </c>
    </row>
    <row r="167" spans="1:1" x14ac:dyDescent="0.25">
      <c r="A167" t="s">
        <v>203</v>
      </c>
    </row>
    <row r="168" spans="1:1" x14ac:dyDescent="0.25">
      <c r="A168" t="s">
        <v>204</v>
      </c>
    </row>
    <row r="170" spans="1:1" x14ac:dyDescent="0.25">
      <c r="A170" s="92" t="s">
        <v>205</v>
      </c>
    </row>
    <row r="171" spans="1:1" x14ac:dyDescent="0.25">
      <c r="A171" t="s">
        <v>193</v>
      </c>
    </row>
    <row r="172" spans="1:1" x14ac:dyDescent="0.25">
      <c r="A172" t="s">
        <v>206</v>
      </c>
    </row>
    <row r="173" spans="1:1" x14ac:dyDescent="0.25">
      <c r="A173" t="s">
        <v>207</v>
      </c>
    </row>
    <row r="175" spans="1:1" x14ac:dyDescent="0.25">
      <c r="A175" s="92" t="s">
        <v>208</v>
      </c>
    </row>
    <row r="176" spans="1:1" x14ac:dyDescent="0.25">
      <c r="A176" t="s">
        <v>193</v>
      </c>
    </row>
    <row r="177" spans="1:1" x14ac:dyDescent="0.25">
      <c r="A177" t="s">
        <v>209</v>
      </c>
    </row>
    <row r="178" spans="1:1" x14ac:dyDescent="0.25">
      <c r="A178" t="s">
        <v>210</v>
      </c>
    </row>
    <row r="180" spans="1:1" x14ac:dyDescent="0.25">
      <c r="A180" s="92" t="s">
        <v>211</v>
      </c>
    </row>
    <row r="181" spans="1:1" x14ac:dyDescent="0.25">
      <c r="A181" t="s">
        <v>193</v>
      </c>
    </row>
    <row r="182" spans="1:1" x14ac:dyDescent="0.25">
      <c r="A182" t="s">
        <v>212</v>
      </c>
    </row>
    <row r="183" spans="1:1" x14ac:dyDescent="0.25">
      <c r="A183" t="s">
        <v>213</v>
      </c>
    </row>
    <row r="184" spans="1:1" x14ac:dyDescent="0.25">
      <c r="A184" t="s">
        <v>214</v>
      </c>
    </row>
    <row r="186" spans="1:1" x14ac:dyDescent="0.25">
      <c r="A186" s="92" t="s">
        <v>215</v>
      </c>
    </row>
    <row r="187" spans="1:1" x14ac:dyDescent="0.25">
      <c r="A187" t="s">
        <v>193</v>
      </c>
    </row>
    <row r="188" spans="1:1" x14ac:dyDescent="0.25">
      <c r="A188" t="s">
        <v>216</v>
      </c>
    </row>
    <row r="189" spans="1:1" x14ac:dyDescent="0.25">
      <c r="A189" t="s">
        <v>217</v>
      </c>
    </row>
    <row r="190" spans="1:1" x14ac:dyDescent="0.25">
      <c r="A190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9"/>
  <sheetViews>
    <sheetView topLeftCell="A11" zoomScale="84" zoomScaleNormal="84" workbookViewId="0">
      <selection activeCell="B66" sqref="B66:B73"/>
    </sheetView>
  </sheetViews>
  <sheetFormatPr baseColWidth="10" defaultColWidth="11.42578125" defaultRowHeight="14.25" x14ac:dyDescent="0.2"/>
  <cols>
    <col min="1" max="2" width="31.140625" style="1" customWidth="1"/>
    <col min="3" max="3" width="57.42578125" style="1" customWidth="1"/>
    <col min="4" max="4" width="29.28515625" style="1" customWidth="1"/>
    <col min="5" max="5" width="71.28515625" style="1" customWidth="1"/>
    <col min="6" max="7" width="15.7109375" style="1" customWidth="1"/>
    <col min="8" max="8" width="25.7109375" style="1" customWidth="1"/>
    <col min="9" max="9" width="26.7109375" style="1" customWidth="1"/>
    <col min="10" max="10" width="29" style="1" customWidth="1"/>
    <col min="11" max="11" width="22.5703125" style="1" customWidth="1"/>
    <col min="12" max="12" width="23.28515625" style="1" customWidth="1"/>
    <col min="13" max="16384" width="11.42578125" style="1"/>
  </cols>
  <sheetData>
    <row r="1" spans="1:12" customFormat="1" ht="15.75" customHeight="1" x14ac:dyDescent="0.25">
      <c r="A1" s="617"/>
      <c r="B1" s="386" t="s">
        <v>0</v>
      </c>
      <c r="C1" s="387"/>
      <c r="D1" s="387"/>
      <c r="E1" s="387"/>
      <c r="F1" s="387"/>
      <c r="G1" s="519"/>
      <c r="H1" s="513" t="s">
        <v>17</v>
      </c>
      <c r="I1" s="513"/>
      <c r="J1" s="652"/>
    </row>
    <row r="2" spans="1:12" customFormat="1" ht="15.75" customHeight="1" x14ac:dyDescent="0.25">
      <c r="A2" s="381"/>
      <c r="B2" s="618"/>
      <c r="C2" s="533"/>
      <c r="D2" s="533"/>
      <c r="E2" s="533"/>
      <c r="F2" s="533"/>
      <c r="G2" s="534"/>
      <c r="H2" s="474" t="s">
        <v>2</v>
      </c>
      <c r="I2" s="474"/>
      <c r="J2" s="536"/>
    </row>
    <row r="3" spans="1:12" customFormat="1" ht="36" customHeight="1" x14ac:dyDescent="0.25">
      <c r="A3" s="381"/>
      <c r="B3" s="618" t="s">
        <v>219</v>
      </c>
      <c r="C3" s="533"/>
      <c r="D3" s="533"/>
      <c r="E3" s="533"/>
      <c r="F3" s="533"/>
      <c r="G3" s="534"/>
      <c r="H3" s="474" t="s">
        <v>4</v>
      </c>
      <c r="I3" s="474"/>
      <c r="J3" s="536"/>
    </row>
    <row r="4" spans="1:12" customFormat="1" ht="15.75" customHeight="1" thickBot="1" x14ac:dyDescent="0.3">
      <c r="A4" s="382"/>
      <c r="B4" s="395"/>
      <c r="C4" s="396"/>
      <c r="D4" s="396"/>
      <c r="E4" s="396"/>
      <c r="F4" s="396"/>
      <c r="G4" s="520"/>
      <c r="H4" s="658" t="s">
        <v>5</v>
      </c>
      <c r="I4" s="658"/>
      <c r="J4" s="653"/>
    </row>
    <row r="5" spans="1:12" x14ac:dyDescent="0.2">
      <c r="B5" s="657"/>
      <c r="C5" s="657"/>
      <c r="D5" s="657"/>
      <c r="E5" s="657"/>
      <c r="F5" s="657"/>
      <c r="G5" s="657"/>
    </row>
    <row r="6" spans="1:12" customFormat="1" ht="24" customHeight="1" x14ac:dyDescent="0.25">
      <c r="A6" s="93" t="s">
        <v>7</v>
      </c>
      <c r="B6" s="489" t="s">
        <v>304</v>
      </c>
      <c r="C6" s="489"/>
      <c r="D6" s="489"/>
      <c r="E6" s="489"/>
      <c r="F6" s="489"/>
      <c r="G6" s="489"/>
      <c r="H6" s="489"/>
      <c r="I6" s="489"/>
      <c r="J6" s="489"/>
    </row>
    <row r="7" spans="1:12" customFormat="1" ht="35.25" customHeight="1" x14ac:dyDescent="0.25">
      <c r="A7" s="94" t="s">
        <v>9</v>
      </c>
      <c r="B7" s="654" t="s">
        <v>305</v>
      </c>
      <c r="C7" s="654"/>
      <c r="D7" s="654"/>
      <c r="E7" s="654"/>
      <c r="F7" s="654"/>
      <c r="G7" s="654"/>
      <c r="H7" s="654"/>
      <c r="I7" s="654"/>
      <c r="J7" s="654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6" customFormat="1" ht="30" customHeight="1" x14ac:dyDescent="0.25">
      <c r="A9" s="625" t="s">
        <v>99</v>
      </c>
      <c r="B9" s="636" t="s">
        <v>247</v>
      </c>
      <c r="C9" s="627" t="s">
        <v>272</v>
      </c>
      <c r="D9" s="629" t="s">
        <v>221</v>
      </c>
      <c r="E9" s="629"/>
      <c r="F9" s="629"/>
      <c r="G9" s="629"/>
      <c r="H9" s="629"/>
      <c r="I9" s="121" t="s">
        <v>222</v>
      </c>
      <c r="J9" s="630" t="s">
        <v>223</v>
      </c>
      <c r="K9" s="632" t="s">
        <v>224</v>
      </c>
    </row>
    <row r="10" spans="1:12" s="127" customFormat="1" ht="60.75" thickBot="1" x14ac:dyDescent="0.3">
      <c r="A10" s="655"/>
      <c r="B10" s="651"/>
      <c r="C10" s="628"/>
      <c r="D10" s="122" t="s">
        <v>225</v>
      </c>
      <c r="E10" s="123" t="s">
        <v>226</v>
      </c>
      <c r="F10" s="122" t="s">
        <v>227</v>
      </c>
      <c r="G10" s="122" t="s">
        <v>228</v>
      </c>
      <c r="H10" s="124" t="s">
        <v>229</v>
      </c>
      <c r="I10" s="125" t="s">
        <v>230</v>
      </c>
      <c r="J10" s="631"/>
      <c r="K10" s="656"/>
    </row>
    <row r="11" spans="1:12" ht="20.25" customHeight="1" x14ac:dyDescent="0.2">
      <c r="A11" s="452" t="str">
        <f>+(PROBABILIDAD!A11)</f>
        <v>Incumplimiento en la respuesta oportuna en los tramites , derechos de peticion o requerimientos de la comunidad</v>
      </c>
      <c r="B11" s="471" t="str">
        <f>+(DESCRIPCION!D10)</f>
        <v xml:space="preserve"> Fallas en la plataforma (PISAMI) o en los prestadores de servicios tecnologicos (Moviliza, Internet, SIMIT, Runt).</v>
      </c>
      <c r="C11" s="659" t="s">
        <v>271</v>
      </c>
      <c r="D11" s="624" t="s">
        <v>231</v>
      </c>
      <c r="E11" s="24" t="s">
        <v>232</v>
      </c>
      <c r="F11" s="23" t="s">
        <v>194</v>
      </c>
      <c r="G11" s="23">
        <f>IF(F11="Asignado",15,0)</f>
        <v>15</v>
      </c>
      <c r="H11" s="418" t="str">
        <f>IF(AND(G18&gt;0,G18&lt;=85),"Débil",IF(AND(G18&gt;85,G18&lt;=95),"Moderado",IF(G18&gt;96,"Fuerte"," ")))</f>
        <v>Fuerte</v>
      </c>
      <c r="I11" s="473" t="s">
        <v>216</v>
      </c>
      <c r="J11" s="473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Fuerte</v>
      </c>
      <c r="K11" s="616" t="str">
        <f>IF(J11="Fuerte","NO",IF(J11=" "," ","SI"))</f>
        <v>NO</v>
      </c>
      <c r="L11" s="165"/>
    </row>
    <row r="12" spans="1:12" ht="28.5" x14ac:dyDescent="0.2">
      <c r="A12" s="452"/>
      <c r="B12" s="472"/>
      <c r="C12" s="472"/>
      <c r="D12" s="624"/>
      <c r="E12" s="25" t="s">
        <v>233</v>
      </c>
      <c r="F12" s="16" t="s">
        <v>196</v>
      </c>
      <c r="G12" s="16">
        <f>IF(F12="Adecuado",15,0)</f>
        <v>15</v>
      </c>
      <c r="H12" s="418"/>
      <c r="I12" s="452"/>
      <c r="J12" s="452"/>
      <c r="K12" s="616"/>
    </row>
    <row r="13" spans="1:12" ht="42.75" x14ac:dyDescent="0.2">
      <c r="A13" s="452"/>
      <c r="B13" s="472"/>
      <c r="C13" s="472"/>
      <c r="D13" s="119" t="s">
        <v>234</v>
      </c>
      <c r="E13" s="25" t="s">
        <v>235</v>
      </c>
      <c r="F13" s="16" t="s">
        <v>199</v>
      </c>
      <c r="G13" s="16">
        <f>IF(F13="Oportuna",15,0)</f>
        <v>15</v>
      </c>
      <c r="H13" s="418"/>
      <c r="I13" s="452"/>
      <c r="J13" s="452"/>
      <c r="K13" s="616"/>
    </row>
    <row r="14" spans="1:12" ht="42.75" x14ac:dyDescent="0.2">
      <c r="A14" s="452"/>
      <c r="B14" s="472"/>
      <c r="C14" s="472"/>
      <c r="D14" s="119" t="s">
        <v>236</v>
      </c>
      <c r="E14" s="25" t="s">
        <v>237</v>
      </c>
      <c r="F14" s="101" t="s">
        <v>202</v>
      </c>
      <c r="G14" s="16">
        <f>IF(F14="Prevenir",15,IF(F14="Detectar",10,0))</f>
        <v>15</v>
      </c>
      <c r="H14" s="418"/>
      <c r="I14" s="452"/>
      <c r="J14" s="452"/>
      <c r="K14" s="616"/>
    </row>
    <row r="15" spans="1:12" ht="28.5" x14ac:dyDescent="0.2">
      <c r="A15" s="452"/>
      <c r="B15" s="472"/>
      <c r="C15" s="472"/>
      <c r="D15" s="119" t="s">
        <v>238</v>
      </c>
      <c r="E15" s="25" t="s">
        <v>239</v>
      </c>
      <c r="F15" s="16" t="s">
        <v>206</v>
      </c>
      <c r="G15" s="16">
        <f>IF(F15="Confiable",15,0)</f>
        <v>15</v>
      </c>
      <c r="H15" s="418"/>
      <c r="I15" s="452"/>
      <c r="J15" s="452"/>
      <c r="K15" s="616"/>
    </row>
    <row r="16" spans="1:12" ht="42.75" x14ac:dyDescent="0.2">
      <c r="A16" s="452"/>
      <c r="B16" s="472"/>
      <c r="C16" s="472"/>
      <c r="D16" s="119" t="s">
        <v>240</v>
      </c>
      <c r="E16" s="25" t="s">
        <v>241</v>
      </c>
      <c r="F16" s="101" t="s">
        <v>209</v>
      </c>
      <c r="G16" s="16">
        <f>IF(F16="Se investigan y se resuelven oportunamente",15,0)</f>
        <v>15</v>
      </c>
      <c r="H16" s="418"/>
      <c r="I16" s="452"/>
      <c r="J16" s="452"/>
      <c r="K16" s="616"/>
    </row>
    <row r="17" spans="1:11" ht="28.5" x14ac:dyDescent="0.2">
      <c r="A17" s="452"/>
      <c r="B17" s="472"/>
      <c r="C17" s="472"/>
      <c r="D17" s="105" t="s">
        <v>242</v>
      </c>
      <c r="E17" s="25" t="s">
        <v>243</v>
      </c>
      <c r="F17" s="16" t="s">
        <v>212</v>
      </c>
      <c r="G17" s="16">
        <f>IF(F17="Completa",10,IF(F17="Incompleta",5,0))</f>
        <v>10</v>
      </c>
      <c r="H17" s="420"/>
      <c r="I17" s="452"/>
      <c r="J17" s="452"/>
      <c r="K17" s="616"/>
    </row>
    <row r="18" spans="1:11" ht="15" x14ac:dyDescent="0.2">
      <c r="A18" s="452"/>
      <c r="B18" s="473"/>
      <c r="C18" s="473"/>
      <c r="D18" s="120"/>
      <c r="E18" s="19" t="s">
        <v>244</v>
      </c>
      <c r="F18" s="18"/>
      <c r="G18" s="18">
        <f>SUM(G11:G17)</f>
        <v>100</v>
      </c>
      <c r="H18" s="53"/>
    </row>
    <row r="19" spans="1:11" ht="15" thickBot="1" x14ac:dyDescent="0.25">
      <c r="A19" s="128"/>
      <c r="B19" s="167"/>
    </row>
    <row r="20" spans="1:11" s="127" customFormat="1" ht="30" customHeight="1" x14ac:dyDescent="0.25">
      <c r="A20" s="625" t="s">
        <v>99</v>
      </c>
      <c r="B20" s="636" t="s">
        <v>247</v>
      </c>
      <c r="C20" s="627" t="s">
        <v>220</v>
      </c>
      <c r="D20" s="629" t="s">
        <v>221</v>
      </c>
      <c r="E20" s="629"/>
      <c r="F20" s="629"/>
      <c r="G20" s="629"/>
      <c r="H20" s="629"/>
      <c r="I20" s="121" t="s">
        <v>222</v>
      </c>
      <c r="J20" s="630" t="s">
        <v>223</v>
      </c>
      <c r="K20" s="632" t="s">
        <v>224</v>
      </c>
    </row>
    <row r="21" spans="1:11" s="127" customFormat="1" ht="60.75" thickBot="1" x14ac:dyDescent="0.3">
      <c r="A21" s="626"/>
      <c r="B21" s="651"/>
      <c r="C21" s="628"/>
      <c r="D21" s="122" t="s">
        <v>225</v>
      </c>
      <c r="E21" s="123" t="s">
        <v>226</v>
      </c>
      <c r="F21" s="122" t="s">
        <v>227</v>
      </c>
      <c r="G21" s="122" t="s">
        <v>228</v>
      </c>
      <c r="H21" s="124" t="s">
        <v>245</v>
      </c>
      <c r="I21" s="125" t="s">
        <v>230</v>
      </c>
      <c r="J21" s="631"/>
      <c r="K21" s="633"/>
    </row>
    <row r="22" spans="1:11" ht="20.25" customHeight="1" x14ac:dyDescent="0.2">
      <c r="A22" s="648" t="str">
        <f>+(PROBABILIDAD!A11)</f>
        <v>Incumplimiento en la respuesta oportuna en los tramites , derechos de peticion o requerimientos de la comunidad</v>
      </c>
      <c r="B22" s="634" t="str">
        <f>+(DESCRIPCION!D11)</f>
        <v>No disponer del personal suficiente en el area, para atender requerimientos de la comunidad.</v>
      </c>
      <c r="C22" s="642" t="s">
        <v>383</v>
      </c>
      <c r="D22" s="643" t="s">
        <v>231</v>
      </c>
      <c r="E22" s="171" t="s">
        <v>232</v>
      </c>
      <c r="F22" s="172" t="s">
        <v>194</v>
      </c>
      <c r="G22" s="172">
        <f>IF(F22="Asignado",15,0)</f>
        <v>15</v>
      </c>
      <c r="H22" s="644" t="str">
        <f>IF(AND(G29&gt;0,G29&lt;=85),"Débil",IF(AND(G29&gt;85,G29&lt;=95),"Moderado",IF(G29&gt;96,"Fuerte"," ")))</f>
        <v>Débil</v>
      </c>
      <c r="I22" s="645" t="s">
        <v>216</v>
      </c>
      <c r="J22" s="645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646" t="str">
        <f>IF(J22="Fuerte","NO",IF(J22=" "," ","SI"))</f>
        <v>SI</v>
      </c>
    </row>
    <row r="23" spans="1:11" ht="29.25" customHeight="1" x14ac:dyDescent="0.2">
      <c r="A23" s="649"/>
      <c r="B23" s="635"/>
      <c r="C23" s="622"/>
      <c r="D23" s="624"/>
      <c r="E23" s="25" t="s">
        <v>233</v>
      </c>
      <c r="F23" s="158" t="s">
        <v>196</v>
      </c>
      <c r="G23" s="158">
        <f>IF(F23="Adecuado",15,0)</f>
        <v>15</v>
      </c>
      <c r="H23" s="418"/>
      <c r="I23" s="452"/>
      <c r="J23" s="452"/>
      <c r="K23" s="647"/>
    </row>
    <row r="24" spans="1:11" ht="43.5" customHeight="1" x14ac:dyDescent="0.2">
      <c r="A24" s="649"/>
      <c r="B24" s="635"/>
      <c r="C24" s="622"/>
      <c r="D24" s="119" t="s">
        <v>234</v>
      </c>
      <c r="E24" s="25" t="s">
        <v>235</v>
      </c>
      <c r="F24" s="158" t="s">
        <v>193</v>
      </c>
      <c r="G24" s="158">
        <f>IF(F24="Oportuna",15,0)</f>
        <v>0</v>
      </c>
      <c r="H24" s="418"/>
      <c r="I24" s="452"/>
      <c r="J24" s="452"/>
      <c r="K24" s="647"/>
    </row>
    <row r="25" spans="1:11" ht="43.5" customHeight="1" x14ac:dyDescent="0.2">
      <c r="A25" s="649"/>
      <c r="B25" s="635"/>
      <c r="C25" s="622"/>
      <c r="D25" s="119" t="s">
        <v>236</v>
      </c>
      <c r="E25" s="25" t="s">
        <v>237</v>
      </c>
      <c r="F25" s="101" t="s">
        <v>193</v>
      </c>
      <c r="G25" s="158">
        <f>IF(F25="Prevenir",15,IF(F25="Detectar",10,0))</f>
        <v>0</v>
      </c>
      <c r="H25" s="418"/>
      <c r="I25" s="452"/>
      <c r="J25" s="452"/>
      <c r="K25" s="647"/>
    </row>
    <row r="26" spans="1:11" ht="29.25" customHeight="1" x14ac:dyDescent="0.2">
      <c r="A26" s="649"/>
      <c r="B26" s="635"/>
      <c r="C26" s="622"/>
      <c r="D26" s="119" t="s">
        <v>238</v>
      </c>
      <c r="E26" s="25" t="s">
        <v>239</v>
      </c>
      <c r="F26" s="158" t="s">
        <v>193</v>
      </c>
      <c r="G26" s="158">
        <f>IF(F26="Confiable",15,0)</f>
        <v>0</v>
      </c>
      <c r="H26" s="418"/>
      <c r="I26" s="452"/>
      <c r="J26" s="452"/>
      <c r="K26" s="647"/>
    </row>
    <row r="27" spans="1:11" ht="43.5" customHeight="1" x14ac:dyDescent="0.2">
      <c r="A27" s="649"/>
      <c r="B27" s="635"/>
      <c r="C27" s="622"/>
      <c r="D27" s="119" t="s">
        <v>240</v>
      </c>
      <c r="E27" s="25" t="s">
        <v>241</v>
      </c>
      <c r="F27" s="101" t="s">
        <v>193</v>
      </c>
      <c r="G27" s="158">
        <f>IF(F27="Se investigan y se resuelven oportunamente",15,0)</f>
        <v>0</v>
      </c>
      <c r="H27" s="418"/>
      <c r="I27" s="452"/>
      <c r="J27" s="452"/>
      <c r="K27" s="647"/>
    </row>
    <row r="28" spans="1:11" ht="29.25" customHeight="1" x14ac:dyDescent="0.2">
      <c r="A28" s="649"/>
      <c r="B28" s="635"/>
      <c r="C28" s="623"/>
      <c r="D28" s="105" t="s">
        <v>242</v>
      </c>
      <c r="E28" s="25" t="s">
        <v>243</v>
      </c>
      <c r="F28" s="158" t="s">
        <v>193</v>
      </c>
      <c r="G28" s="158">
        <f>IF(F28="Completa",10,IF(F28="Incompleta",5,0))</f>
        <v>0</v>
      </c>
      <c r="H28" s="420"/>
      <c r="I28" s="452"/>
      <c r="J28" s="452"/>
      <c r="K28" s="647"/>
    </row>
    <row r="29" spans="1:11" s="133" customFormat="1" ht="15.75" thickBot="1" x14ac:dyDescent="0.25">
      <c r="A29" s="650"/>
      <c r="B29" s="638"/>
      <c r="C29" s="129"/>
      <c r="D29" s="130"/>
      <c r="E29" s="131" t="s">
        <v>244</v>
      </c>
      <c r="F29" s="17"/>
      <c r="G29" s="17">
        <f>SUM(G22:G28)</f>
        <v>30</v>
      </c>
      <c r="H29" s="132"/>
      <c r="K29" s="173"/>
    </row>
    <row r="30" spans="1:11" ht="15" thickBot="1" x14ac:dyDescent="0.25"/>
    <row r="31" spans="1:11" s="126" customFormat="1" ht="30" customHeight="1" x14ac:dyDescent="0.25">
      <c r="A31" s="625" t="s">
        <v>99</v>
      </c>
      <c r="B31" s="636" t="s">
        <v>247</v>
      </c>
      <c r="C31" s="627" t="s">
        <v>220</v>
      </c>
      <c r="D31" s="629" t="s">
        <v>221</v>
      </c>
      <c r="E31" s="629"/>
      <c r="F31" s="629"/>
      <c r="G31" s="629"/>
      <c r="H31" s="629"/>
      <c r="I31" s="160" t="s">
        <v>222</v>
      </c>
      <c r="J31" s="630" t="s">
        <v>223</v>
      </c>
      <c r="K31" s="632" t="s">
        <v>224</v>
      </c>
    </row>
    <row r="32" spans="1:11" s="127" customFormat="1" ht="60.75" thickBot="1" x14ac:dyDescent="0.3">
      <c r="A32" s="626"/>
      <c r="B32" s="637"/>
      <c r="C32" s="628"/>
      <c r="D32" s="161" t="s">
        <v>225</v>
      </c>
      <c r="E32" s="123" t="s">
        <v>226</v>
      </c>
      <c r="F32" s="161" t="s">
        <v>227</v>
      </c>
      <c r="G32" s="161" t="s">
        <v>228</v>
      </c>
      <c r="H32" s="124" t="s">
        <v>245</v>
      </c>
      <c r="I32" s="125" t="s">
        <v>230</v>
      </c>
      <c r="J32" s="631"/>
      <c r="K32" s="633"/>
    </row>
    <row r="33" spans="1:11" ht="20.25" customHeight="1" x14ac:dyDescent="0.2">
      <c r="A33" s="420" t="str">
        <f>+(PROBABILIDAD!A11)</f>
        <v>Incumplimiento en la respuesta oportuna en los tramites , derechos de peticion o requerimientos de la comunidad</v>
      </c>
      <c r="B33" s="473" t="str">
        <f>+(DESCRIPCION!D12)</f>
        <v>No contar con insumos (sustratos, cintas de impresión, cintas de laminación, cinta holografica Ministerio), herramientas tecnologicas (llaves digitales, lector biometrico, scaner y otros),  rezago en equipos de computo, falta de impresoras y demás elementos.</v>
      </c>
      <c r="C33" s="419" t="s">
        <v>384</v>
      </c>
      <c r="D33" s="624" t="s">
        <v>231</v>
      </c>
      <c r="E33" s="24" t="s">
        <v>232</v>
      </c>
      <c r="F33" s="23" t="s">
        <v>194</v>
      </c>
      <c r="G33" s="23">
        <f>IF(F33="Asignado",15,0)</f>
        <v>15</v>
      </c>
      <c r="H33" s="418" t="str">
        <f>IF(AND(G40&gt;0,G40&lt;=85),"Débil",IF(AND(G40&gt;85,G40&lt;=95),"Moderado",IF(G40&gt;96,"Fuerte"," ")))</f>
        <v>Moderado</v>
      </c>
      <c r="I33" s="473" t="s">
        <v>217</v>
      </c>
      <c r="J33" s="473" t="str">
        <f>IF(AND(H33="Fuerte",I33="Fuerte (Siempre se Ejecuta)"),"Fuerte",IF(AND(H33="Fuerte",I33="Moderado (Algunas veces se ejecuta)"),"Moderado",IF(AND(H33="Fuerte",I33="Débil (No se ejecuta)"),"Débil",IF(AND(H33="Moderado",I33="Fuerte (Siempre se Ejecuta)"),"Moderado",IF(AND(H33="Moderado",I33="Moderado (Algunas veces se ejecuta)"),"Moderado",IF(AND(H33="Moderado",I33="Débil (No se ejecuta)"),"Débil",IF(AND(H33="Débil",I33="Fuerte (Siempre se Ejecuta)"),"Débil",IF(AND(H33="Débil",I33="Moderado (Algunas veces se ejecuta)"),"Débil",IF(AND(H33="Débil",I33="Débil (No se ejecuta)"),"Débil"," ")))))))))</f>
        <v>Moderado</v>
      </c>
      <c r="K33" s="615" t="str">
        <f>IF(J33="Fuerte","NO",IF(J33=" "," ","SI"))</f>
        <v>SI</v>
      </c>
    </row>
    <row r="34" spans="1:11" ht="28.5" x14ac:dyDescent="0.2">
      <c r="A34" s="453"/>
      <c r="B34" s="452"/>
      <c r="C34" s="419"/>
      <c r="D34" s="624"/>
      <c r="E34" s="25" t="s">
        <v>233</v>
      </c>
      <c r="F34" s="16" t="s">
        <v>196</v>
      </c>
      <c r="G34" s="16">
        <f>IF(F34="Adecuado",15,0)</f>
        <v>15</v>
      </c>
      <c r="H34" s="418"/>
      <c r="I34" s="452"/>
      <c r="J34" s="452"/>
      <c r="K34" s="616"/>
    </row>
    <row r="35" spans="1:11" ht="42.75" x14ac:dyDescent="0.2">
      <c r="A35" s="453"/>
      <c r="B35" s="452"/>
      <c r="C35" s="419"/>
      <c r="D35" s="119" t="s">
        <v>234</v>
      </c>
      <c r="E35" s="25" t="s">
        <v>235</v>
      </c>
      <c r="F35" s="16" t="s">
        <v>199</v>
      </c>
      <c r="G35" s="16">
        <f>IF(F35="Oportuna",15,0)</f>
        <v>15</v>
      </c>
      <c r="H35" s="418"/>
      <c r="I35" s="452"/>
      <c r="J35" s="452"/>
      <c r="K35" s="616"/>
    </row>
    <row r="36" spans="1:11" ht="42.75" x14ac:dyDescent="0.2">
      <c r="A36" s="453"/>
      <c r="B36" s="452"/>
      <c r="C36" s="419"/>
      <c r="D36" s="119" t="s">
        <v>236</v>
      </c>
      <c r="E36" s="25" t="s">
        <v>237</v>
      </c>
      <c r="F36" s="101" t="s">
        <v>202</v>
      </c>
      <c r="G36" s="16">
        <f>IF(F36="Prevenir",15,IF(F36="Detectar",10,0))</f>
        <v>15</v>
      </c>
      <c r="H36" s="418"/>
      <c r="I36" s="452"/>
      <c r="J36" s="452"/>
      <c r="K36" s="616"/>
    </row>
    <row r="37" spans="1:11" ht="28.5" x14ac:dyDescent="0.2">
      <c r="A37" s="453"/>
      <c r="B37" s="452"/>
      <c r="C37" s="419"/>
      <c r="D37" s="119" t="s">
        <v>238</v>
      </c>
      <c r="E37" s="25" t="s">
        <v>239</v>
      </c>
      <c r="F37" s="16" t="s">
        <v>206</v>
      </c>
      <c r="G37" s="16">
        <f>IF(F37="Confiable",15,0)</f>
        <v>15</v>
      </c>
      <c r="H37" s="418"/>
      <c r="I37" s="452"/>
      <c r="J37" s="452"/>
      <c r="K37" s="616"/>
    </row>
    <row r="38" spans="1:11" ht="42.75" x14ac:dyDescent="0.2">
      <c r="A38" s="453"/>
      <c r="B38" s="452"/>
      <c r="C38" s="419"/>
      <c r="D38" s="119" t="s">
        <v>240</v>
      </c>
      <c r="E38" s="25" t="s">
        <v>241</v>
      </c>
      <c r="F38" s="101" t="s">
        <v>209</v>
      </c>
      <c r="G38" s="16">
        <f>IF(F38="Se investigan y se resuelven oportunamente",15,0)</f>
        <v>15</v>
      </c>
      <c r="H38" s="418"/>
      <c r="I38" s="452"/>
      <c r="J38" s="452"/>
      <c r="K38" s="616"/>
    </row>
    <row r="39" spans="1:11" ht="28.5" x14ac:dyDescent="0.2">
      <c r="A39" s="453"/>
      <c r="B39" s="452"/>
      <c r="C39" s="421"/>
      <c r="D39" s="105" t="s">
        <v>242</v>
      </c>
      <c r="E39" s="25" t="s">
        <v>243</v>
      </c>
      <c r="F39" s="16" t="s">
        <v>214</v>
      </c>
      <c r="G39" s="16">
        <f>IF(F39="Completa",10,IF(F39="Incompleta",5,0))</f>
        <v>0</v>
      </c>
      <c r="H39" s="420"/>
      <c r="I39" s="452"/>
      <c r="J39" s="452"/>
      <c r="K39" s="616"/>
    </row>
    <row r="40" spans="1:11" ht="15" x14ac:dyDescent="0.2">
      <c r="A40" s="453"/>
      <c r="B40" s="452"/>
      <c r="C40" s="164"/>
      <c r="D40" s="120"/>
      <c r="E40" s="19" t="s">
        <v>244</v>
      </c>
      <c r="F40" s="18"/>
      <c r="G40" s="18">
        <f>SUM(G33:G39)</f>
        <v>90</v>
      </c>
      <c r="H40" s="53"/>
    </row>
    <row r="41" spans="1:11" ht="15" thickBot="1" x14ac:dyDescent="0.25">
      <c r="A41" s="128"/>
      <c r="B41" s="167"/>
    </row>
    <row r="42" spans="1:11" s="127" customFormat="1" ht="30" customHeight="1" x14ac:dyDescent="0.25">
      <c r="A42" s="625" t="s">
        <v>99</v>
      </c>
      <c r="B42" s="636" t="s">
        <v>247</v>
      </c>
      <c r="C42" s="627" t="s">
        <v>220</v>
      </c>
      <c r="D42" s="629" t="s">
        <v>221</v>
      </c>
      <c r="E42" s="629"/>
      <c r="F42" s="629"/>
      <c r="G42" s="629"/>
      <c r="H42" s="629"/>
      <c r="I42" s="121" t="s">
        <v>222</v>
      </c>
      <c r="J42" s="630" t="s">
        <v>223</v>
      </c>
      <c r="K42" s="632" t="s">
        <v>224</v>
      </c>
    </row>
    <row r="43" spans="1:11" s="127" customFormat="1" ht="60.75" thickBot="1" x14ac:dyDescent="0.3">
      <c r="A43" s="626"/>
      <c r="B43" s="637"/>
      <c r="C43" s="628"/>
      <c r="D43" s="122" t="s">
        <v>225</v>
      </c>
      <c r="E43" s="123" t="s">
        <v>226</v>
      </c>
      <c r="F43" s="122" t="s">
        <v>227</v>
      </c>
      <c r="G43" s="122" t="s">
        <v>228</v>
      </c>
      <c r="H43" s="124" t="s">
        <v>245</v>
      </c>
      <c r="I43" s="125" t="s">
        <v>230</v>
      </c>
      <c r="J43" s="631"/>
      <c r="K43" s="633"/>
    </row>
    <row r="44" spans="1:11" ht="20.25" customHeight="1" x14ac:dyDescent="0.2">
      <c r="A44" s="634" t="s">
        <v>404</v>
      </c>
      <c r="B44" s="634" t="s">
        <v>307</v>
      </c>
      <c r="C44" s="622" t="s">
        <v>387</v>
      </c>
      <c r="D44" s="624" t="s">
        <v>231</v>
      </c>
      <c r="E44" s="24" t="s">
        <v>232</v>
      </c>
      <c r="F44" s="23" t="s">
        <v>194</v>
      </c>
      <c r="G44" s="23">
        <f>IF(F44="Asignado",15,0)</f>
        <v>15</v>
      </c>
      <c r="H44" s="418" t="str">
        <f>IF(AND(G51&gt;0,G51&lt;=85),"Débil",IF(AND(G51&gt;85,G51&lt;=95),"Moderado",IF(G51&gt;96,"Fuerte"," ")))</f>
        <v>Débil</v>
      </c>
      <c r="I44" s="473" t="s">
        <v>216</v>
      </c>
      <c r="J44" s="473" t="str">
        <f>IF(AND(H44="Fuerte",I44="Fuerte (Siempre se Ejecuta)"),"Fuerte",IF(AND(H44="Fuerte",I44="Moderado (Algunas veces se ejecuta)"),"Moderado",IF(AND(H44="Fuerte",I44="Débil (No se ejecuta)"),"Débil",IF(AND(H44="Moderado",I44="Fuerte (Siempre se Ejecuta)"),"Moderado",IF(AND(H44="Moderado",I44="Moderado (Algunas veces se ejecuta)"),"Moderado",IF(AND(H44="Moderado",I44="Débil (No se ejecuta)"),"Débil",IF(AND(H44="Débil",I44="Fuerte (Siempre se Ejecuta)"),"Débil",IF(AND(H44="Débil",I44="Moderado (Algunas veces se ejecuta)"),"Débil",IF(AND(H44="Débil",I44="Débil (No se ejecuta)"),"Débil"," ")))))))))</f>
        <v>Débil</v>
      </c>
      <c r="K44" s="615" t="str">
        <f>IF(J44="Fuerte","NO",IF(J44=" "," ","SI"))</f>
        <v>SI</v>
      </c>
    </row>
    <row r="45" spans="1:11" ht="29.25" customHeight="1" x14ac:dyDescent="0.2">
      <c r="A45" s="635"/>
      <c r="B45" s="635"/>
      <c r="C45" s="622"/>
      <c r="D45" s="624"/>
      <c r="E45" s="25" t="s">
        <v>233</v>
      </c>
      <c r="F45" s="16" t="s">
        <v>196</v>
      </c>
      <c r="G45" s="16">
        <f>IF(F45="Adecuado",15,0)</f>
        <v>15</v>
      </c>
      <c r="H45" s="418"/>
      <c r="I45" s="452"/>
      <c r="J45" s="452"/>
      <c r="K45" s="616"/>
    </row>
    <row r="46" spans="1:11" ht="29.25" customHeight="1" x14ac:dyDescent="0.2">
      <c r="A46" s="635"/>
      <c r="B46" s="635"/>
      <c r="C46" s="622"/>
      <c r="D46" s="119" t="s">
        <v>234</v>
      </c>
      <c r="E46" s="25" t="s">
        <v>235</v>
      </c>
      <c r="F46" s="16" t="s">
        <v>200</v>
      </c>
      <c r="G46" s="16">
        <f>IF(F46="Oportuna",15,0)</f>
        <v>0</v>
      </c>
      <c r="H46" s="418"/>
      <c r="I46" s="452"/>
      <c r="J46" s="452"/>
      <c r="K46" s="616"/>
    </row>
    <row r="47" spans="1:11" ht="43.5" customHeight="1" x14ac:dyDescent="0.2">
      <c r="A47" s="635"/>
      <c r="B47" s="635"/>
      <c r="C47" s="622"/>
      <c r="D47" s="119" t="s">
        <v>236</v>
      </c>
      <c r="E47" s="25" t="s">
        <v>237</v>
      </c>
      <c r="F47" s="101" t="s">
        <v>202</v>
      </c>
      <c r="G47" s="16">
        <f>IF(F47="Prevenir",15,IF(F47="Detectar",10,0))</f>
        <v>15</v>
      </c>
      <c r="H47" s="418"/>
      <c r="I47" s="452"/>
      <c r="J47" s="452"/>
      <c r="K47" s="616"/>
    </row>
    <row r="48" spans="1:11" ht="29.25" customHeight="1" x14ac:dyDescent="0.2">
      <c r="A48" s="635"/>
      <c r="B48" s="635"/>
      <c r="C48" s="622"/>
      <c r="D48" s="119" t="s">
        <v>238</v>
      </c>
      <c r="E48" s="25" t="s">
        <v>239</v>
      </c>
      <c r="F48" s="16" t="s">
        <v>206</v>
      </c>
      <c r="G48" s="16">
        <f>IF(F48="Confiable",15,0)</f>
        <v>15</v>
      </c>
      <c r="H48" s="418"/>
      <c r="I48" s="452"/>
      <c r="J48" s="452"/>
      <c r="K48" s="616"/>
    </row>
    <row r="49" spans="1:11" ht="43.5" customHeight="1" x14ac:dyDescent="0.2">
      <c r="A49" s="635"/>
      <c r="B49" s="635"/>
      <c r="C49" s="622"/>
      <c r="D49" s="119" t="s">
        <v>240</v>
      </c>
      <c r="E49" s="25" t="s">
        <v>241</v>
      </c>
      <c r="F49" s="101" t="s">
        <v>210</v>
      </c>
      <c r="G49" s="16">
        <f>IF(F49="Se investigan y se resuelven oportunamente",15,0)</f>
        <v>0</v>
      </c>
      <c r="H49" s="418"/>
      <c r="I49" s="452"/>
      <c r="J49" s="452"/>
      <c r="K49" s="616"/>
    </row>
    <row r="50" spans="1:11" ht="29.25" customHeight="1" x14ac:dyDescent="0.2">
      <c r="A50" s="635"/>
      <c r="B50" s="635"/>
      <c r="C50" s="623"/>
      <c r="D50" s="105" t="s">
        <v>242</v>
      </c>
      <c r="E50" s="25" t="s">
        <v>243</v>
      </c>
      <c r="F50" s="16" t="s">
        <v>214</v>
      </c>
      <c r="G50" s="16">
        <f>IF(F50="Completa",10,IF(F50="Incompleta",5,0))</f>
        <v>0</v>
      </c>
      <c r="H50" s="420"/>
      <c r="I50" s="452"/>
      <c r="J50" s="452"/>
      <c r="K50" s="616"/>
    </row>
    <row r="51" spans="1:11" s="133" customFormat="1" ht="15.75" thickBot="1" x14ac:dyDescent="0.25">
      <c r="A51" s="638"/>
      <c r="B51" s="638"/>
      <c r="C51" s="129"/>
      <c r="D51" s="130"/>
      <c r="E51" s="131" t="s">
        <v>244</v>
      </c>
      <c r="F51" s="17"/>
      <c r="G51" s="17">
        <f>SUM(G44:G50)</f>
        <v>60</v>
      </c>
      <c r="H51" s="132"/>
    </row>
    <row r="52" spans="1:11" ht="15" thickBot="1" x14ac:dyDescent="0.25"/>
    <row r="53" spans="1:11" s="126" customFormat="1" ht="30" customHeight="1" x14ac:dyDescent="0.25">
      <c r="A53" s="625" t="s">
        <v>99</v>
      </c>
      <c r="B53" s="636" t="s">
        <v>247</v>
      </c>
      <c r="C53" s="627" t="s">
        <v>220</v>
      </c>
      <c r="D53" s="629" t="s">
        <v>221</v>
      </c>
      <c r="E53" s="629"/>
      <c r="F53" s="629"/>
      <c r="G53" s="629"/>
      <c r="H53" s="629"/>
      <c r="I53" s="121" t="s">
        <v>222</v>
      </c>
      <c r="J53" s="630" t="s">
        <v>223</v>
      </c>
      <c r="K53" s="632" t="s">
        <v>224</v>
      </c>
    </row>
    <row r="54" spans="1:11" s="127" customFormat="1" ht="60.75" thickBot="1" x14ac:dyDescent="0.3">
      <c r="A54" s="626"/>
      <c r="B54" s="637"/>
      <c r="C54" s="628"/>
      <c r="D54" s="122" t="s">
        <v>225</v>
      </c>
      <c r="E54" s="123" t="s">
        <v>226</v>
      </c>
      <c r="F54" s="122" t="s">
        <v>227</v>
      </c>
      <c r="G54" s="122" t="s">
        <v>228</v>
      </c>
      <c r="H54" s="124" t="s">
        <v>245</v>
      </c>
      <c r="I54" s="125" t="s">
        <v>230</v>
      </c>
      <c r="J54" s="631"/>
      <c r="K54" s="633"/>
    </row>
    <row r="55" spans="1:11" ht="20.25" customHeight="1" x14ac:dyDescent="0.2">
      <c r="A55" s="634" t="s">
        <v>404</v>
      </c>
      <c r="B55" s="639" t="s">
        <v>370</v>
      </c>
      <c r="C55" s="622" t="s">
        <v>388</v>
      </c>
      <c r="D55" s="624" t="s">
        <v>231</v>
      </c>
      <c r="E55" s="24" t="s">
        <v>232</v>
      </c>
      <c r="F55" s="23" t="s">
        <v>194</v>
      </c>
      <c r="G55" s="23">
        <f>IF(F55="Asignado",15,0)</f>
        <v>15</v>
      </c>
      <c r="H55" s="418" t="str">
        <f>IF(AND(G62&gt;0,G62&lt;=85),"Débil",IF(AND(G62&gt;85,G62&lt;=95),"Moderado",IF(G62&gt;96,"Fuerte"," ")))</f>
        <v>Débil</v>
      </c>
      <c r="I55" s="473" t="s">
        <v>216</v>
      </c>
      <c r="J55" s="473" t="str">
        <f>IF(AND(H55="Fuerte",I55="Fuerte (Siempre se Ejecuta)"),"Fuerte",IF(AND(H55="Fuerte",I55="Moderado (Algunas veces se ejecuta)"),"Moderado",IF(AND(H55="Fuerte",I55="Débil (No se ejecuta)"),"Débil",IF(AND(H55="Moderado",I55="Fuerte (Siempre se Ejecuta)"),"Moderado",IF(AND(H55="Moderado",I55="Moderado (Algunas veces se ejecuta)"),"Moderado",IF(AND(H55="Moderado",I55="Débil (No se ejecuta)"),"Débil",IF(AND(H55="Débil",I55="Fuerte (Siempre se Ejecuta)"),"Débil",IF(AND(H55="Débil",I55="Moderado (Algunas veces se ejecuta)"),"Débil",IF(AND(H55="Débil",I55="Débil (No se ejecuta)"),"Débil"," ")))))))))</f>
        <v>Débil</v>
      </c>
      <c r="K55" s="615" t="str">
        <f>IF(J55="Fuerte","NO",IF(J55=" "," ","SI"))</f>
        <v>SI</v>
      </c>
    </row>
    <row r="56" spans="1:11" ht="28.5" x14ac:dyDescent="0.2">
      <c r="A56" s="635"/>
      <c r="B56" s="640"/>
      <c r="C56" s="622"/>
      <c r="D56" s="624"/>
      <c r="E56" s="25" t="s">
        <v>233</v>
      </c>
      <c r="F56" s="16" t="s">
        <v>196</v>
      </c>
      <c r="G56" s="16">
        <f>IF(F56="Adecuado",15,0)</f>
        <v>15</v>
      </c>
      <c r="H56" s="418"/>
      <c r="I56" s="452"/>
      <c r="J56" s="452"/>
      <c r="K56" s="616"/>
    </row>
    <row r="57" spans="1:11" ht="42.75" x14ac:dyDescent="0.2">
      <c r="A57" s="635"/>
      <c r="B57" s="640"/>
      <c r="C57" s="622"/>
      <c r="D57" s="119" t="s">
        <v>234</v>
      </c>
      <c r="E57" s="25" t="s">
        <v>235</v>
      </c>
      <c r="F57" s="16" t="s">
        <v>199</v>
      </c>
      <c r="G57" s="16">
        <f>IF(F57="Oportuna",15,0)</f>
        <v>15</v>
      </c>
      <c r="H57" s="418"/>
      <c r="I57" s="452"/>
      <c r="J57" s="452"/>
      <c r="K57" s="616"/>
    </row>
    <row r="58" spans="1:11" ht="42.75" x14ac:dyDescent="0.2">
      <c r="A58" s="635"/>
      <c r="B58" s="640"/>
      <c r="C58" s="622"/>
      <c r="D58" s="119" t="s">
        <v>236</v>
      </c>
      <c r="E58" s="25" t="s">
        <v>237</v>
      </c>
      <c r="F58" s="101" t="s">
        <v>203</v>
      </c>
      <c r="G58" s="16">
        <f>IF(F58="Prevenir",15,IF(F58="Detectar",10,0))</f>
        <v>10</v>
      </c>
      <c r="H58" s="418"/>
      <c r="I58" s="452"/>
      <c r="J58" s="452"/>
      <c r="K58" s="616"/>
    </row>
    <row r="59" spans="1:11" ht="28.5" customHeight="1" x14ac:dyDescent="0.2">
      <c r="A59" s="635"/>
      <c r="B59" s="640"/>
      <c r="C59" s="622"/>
      <c r="D59" s="119" t="s">
        <v>238</v>
      </c>
      <c r="E59" s="25" t="s">
        <v>239</v>
      </c>
      <c r="F59" s="16" t="s">
        <v>206</v>
      </c>
      <c r="G59" s="16">
        <f>IF(F59="Confiable",15,0)</f>
        <v>15</v>
      </c>
      <c r="H59" s="418"/>
      <c r="I59" s="452"/>
      <c r="J59" s="452"/>
      <c r="K59" s="616"/>
    </row>
    <row r="60" spans="1:11" ht="42.75" x14ac:dyDescent="0.2">
      <c r="A60" s="635"/>
      <c r="B60" s="640"/>
      <c r="C60" s="622"/>
      <c r="D60" s="119" t="s">
        <v>240</v>
      </c>
      <c r="E60" s="25" t="s">
        <v>241</v>
      </c>
      <c r="F60" s="101" t="s">
        <v>209</v>
      </c>
      <c r="G60" s="16">
        <f>IF(F60="Se investigan y se resuelven oportunamente",15,0)</f>
        <v>15</v>
      </c>
      <c r="H60" s="418"/>
      <c r="I60" s="452"/>
      <c r="J60" s="452"/>
      <c r="K60" s="616"/>
    </row>
    <row r="61" spans="1:11" ht="28.5" x14ac:dyDescent="0.2">
      <c r="A61" s="635"/>
      <c r="B61" s="640"/>
      <c r="C61" s="623"/>
      <c r="D61" s="105" t="s">
        <v>242</v>
      </c>
      <c r="E61" s="25" t="s">
        <v>243</v>
      </c>
      <c r="F61" s="16" t="s">
        <v>214</v>
      </c>
      <c r="G61" s="16">
        <f>IF(F61="Completa",10,IF(F61="Incompleta",5,0))</f>
        <v>0</v>
      </c>
      <c r="H61" s="420"/>
      <c r="I61" s="452"/>
      <c r="J61" s="452"/>
      <c r="K61" s="616"/>
    </row>
    <row r="62" spans="1:11" ht="15.75" thickBot="1" x14ac:dyDescent="0.25">
      <c r="A62" s="638"/>
      <c r="B62" s="641"/>
      <c r="C62" s="20"/>
      <c r="D62" s="120"/>
      <c r="E62" s="19" t="s">
        <v>244</v>
      </c>
      <c r="F62" s="18"/>
      <c r="G62" s="18">
        <f>SUM(G55:G61)</f>
        <v>85</v>
      </c>
      <c r="H62" s="53"/>
    </row>
    <row r="63" spans="1:11" ht="15" thickBot="1" x14ac:dyDescent="0.25">
      <c r="A63" s="128"/>
      <c r="B63" s="167"/>
    </row>
    <row r="64" spans="1:11" s="127" customFormat="1" ht="30" customHeight="1" x14ac:dyDescent="0.25">
      <c r="A64" s="625" t="s">
        <v>99</v>
      </c>
      <c r="B64" s="166"/>
      <c r="C64" s="627" t="s">
        <v>220</v>
      </c>
      <c r="D64" s="629" t="s">
        <v>221</v>
      </c>
      <c r="E64" s="629"/>
      <c r="F64" s="629"/>
      <c r="G64" s="629"/>
      <c r="H64" s="629"/>
      <c r="I64" s="121" t="s">
        <v>222</v>
      </c>
      <c r="J64" s="630" t="s">
        <v>223</v>
      </c>
      <c r="K64" s="632" t="s">
        <v>224</v>
      </c>
    </row>
    <row r="65" spans="1:11" s="127" customFormat="1" ht="60.75" thickBot="1" x14ac:dyDescent="0.3">
      <c r="A65" s="626"/>
      <c r="B65" s="168"/>
      <c r="C65" s="628"/>
      <c r="D65" s="122" t="s">
        <v>225</v>
      </c>
      <c r="E65" s="123" t="s">
        <v>226</v>
      </c>
      <c r="F65" s="122" t="s">
        <v>227</v>
      </c>
      <c r="G65" s="122" t="s">
        <v>228</v>
      </c>
      <c r="H65" s="124" t="s">
        <v>245</v>
      </c>
      <c r="I65" s="125" t="s">
        <v>230</v>
      </c>
      <c r="J65" s="631"/>
      <c r="K65" s="633"/>
    </row>
    <row r="66" spans="1:11" ht="20.25" customHeight="1" x14ac:dyDescent="0.2">
      <c r="A66" s="634" t="s">
        <v>402</v>
      </c>
      <c r="B66" s="639" t="s">
        <v>313</v>
      </c>
      <c r="C66" s="622" t="s">
        <v>386</v>
      </c>
      <c r="D66" s="624" t="s">
        <v>231</v>
      </c>
      <c r="E66" s="24" t="s">
        <v>232</v>
      </c>
      <c r="F66" s="23" t="s">
        <v>195</v>
      </c>
      <c r="G66" s="23">
        <f>IF(F66="Asignado",15,0)</f>
        <v>0</v>
      </c>
      <c r="H66" s="418" t="str">
        <f>IF(AND(G73&gt;0,G73&lt;=85),"Débil",IF(AND(G73&gt;85,G73&lt;=95),"Moderado",IF(G73&gt;96,"Fuerte"," ")))</f>
        <v xml:space="preserve"> </v>
      </c>
      <c r="I66" s="473" t="s">
        <v>218</v>
      </c>
      <c r="J66" s="473" t="str">
        <f>IF(AND(H66="Fuerte",I66="Fuerte (Siempre se Ejecuta)"),"Fuerte",IF(AND(H66="Fuerte",I66="Moderado (Algunas veces se ejecuta)"),"Moderado",IF(AND(H66="Fuerte",I66="Débil (No se ejecuta)"),"Débil",IF(AND(H66="Moderado",I66="Fuerte (Siempre se Ejecuta)"),"Moderado",IF(AND(H66="Moderado",I66="Moderado (Algunas veces se ejecuta)"),"Moderado",IF(AND(H66="Moderado",I66="Débil (No se ejecuta)"),"Débil",IF(AND(H66="Débil",I66="Fuerte (Siempre se Ejecuta)"),"Débil",IF(AND(H66="Débil",I66="Moderado (Algunas veces se ejecuta)"),"Débil",IF(AND(H66="Débil",I66="Débil (No se ejecuta)"),"Débil"," ")))))))))</f>
        <v xml:space="preserve"> </v>
      </c>
      <c r="K66" s="615" t="str">
        <f>IF(J66="Fuerte","NO",IF(J66=" "," ","SI"))</f>
        <v xml:space="preserve"> </v>
      </c>
    </row>
    <row r="67" spans="1:11" ht="29.25" customHeight="1" x14ac:dyDescent="0.2">
      <c r="A67" s="635"/>
      <c r="B67" s="640"/>
      <c r="C67" s="622"/>
      <c r="D67" s="624"/>
      <c r="E67" s="25" t="s">
        <v>233</v>
      </c>
      <c r="F67" s="16" t="s">
        <v>197</v>
      </c>
      <c r="G67" s="16">
        <f>IF(F67="Adecuado",15,0)</f>
        <v>0</v>
      </c>
      <c r="H67" s="418"/>
      <c r="I67" s="452"/>
      <c r="J67" s="452"/>
      <c r="K67" s="616"/>
    </row>
    <row r="68" spans="1:11" ht="42.75" customHeight="1" x14ac:dyDescent="0.2">
      <c r="A68" s="635"/>
      <c r="B68" s="640"/>
      <c r="C68" s="622"/>
      <c r="D68" s="119" t="s">
        <v>234</v>
      </c>
      <c r="E68" s="25" t="s">
        <v>235</v>
      </c>
      <c r="F68" s="16" t="s">
        <v>200</v>
      </c>
      <c r="G68" s="16">
        <f>IF(F68="Oportuna",15,0)</f>
        <v>0</v>
      </c>
      <c r="H68" s="418"/>
      <c r="I68" s="452"/>
      <c r="J68" s="452"/>
      <c r="K68" s="616"/>
    </row>
    <row r="69" spans="1:11" ht="43.5" customHeight="1" x14ac:dyDescent="0.2">
      <c r="A69" s="635"/>
      <c r="B69" s="640"/>
      <c r="C69" s="622"/>
      <c r="D69" s="119" t="s">
        <v>236</v>
      </c>
      <c r="E69" s="25" t="s">
        <v>237</v>
      </c>
      <c r="F69" s="101" t="s">
        <v>204</v>
      </c>
      <c r="G69" s="16">
        <f>IF(F69="Prevenir",15,IF(F69="Detectar",10,0))</f>
        <v>0</v>
      </c>
      <c r="H69" s="418"/>
      <c r="I69" s="452"/>
      <c r="J69" s="452"/>
      <c r="K69" s="616"/>
    </row>
    <row r="70" spans="1:11" ht="29.25" customHeight="1" x14ac:dyDescent="0.2">
      <c r="A70" s="635"/>
      <c r="B70" s="640"/>
      <c r="C70" s="622"/>
      <c r="D70" s="119" t="s">
        <v>238</v>
      </c>
      <c r="E70" s="25" t="s">
        <v>239</v>
      </c>
      <c r="F70" s="16" t="s">
        <v>207</v>
      </c>
      <c r="G70" s="16">
        <f>IF(F70="Confiable",15,0)</f>
        <v>0</v>
      </c>
      <c r="H70" s="418"/>
      <c r="I70" s="452"/>
      <c r="J70" s="452"/>
      <c r="K70" s="616"/>
    </row>
    <row r="71" spans="1:11" ht="43.5" customHeight="1" x14ac:dyDescent="0.2">
      <c r="A71" s="635"/>
      <c r="B71" s="640"/>
      <c r="C71" s="622"/>
      <c r="D71" s="119" t="s">
        <v>240</v>
      </c>
      <c r="E71" s="25" t="s">
        <v>241</v>
      </c>
      <c r="F71" s="101" t="s">
        <v>210</v>
      </c>
      <c r="G71" s="16">
        <f>IF(F71="Se investigan y se resuelven oportunamente",15,0)</f>
        <v>0</v>
      </c>
      <c r="H71" s="418"/>
      <c r="I71" s="452"/>
      <c r="J71" s="452"/>
      <c r="K71" s="616"/>
    </row>
    <row r="72" spans="1:11" ht="29.25" customHeight="1" x14ac:dyDescent="0.2">
      <c r="A72" s="635"/>
      <c r="B72" s="640"/>
      <c r="C72" s="623"/>
      <c r="D72" s="105" t="s">
        <v>242</v>
      </c>
      <c r="E72" s="25" t="s">
        <v>243</v>
      </c>
      <c r="F72" s="16" t="s">
        <v>214</v>
      </c>
      <c r="G72" s="16">
        <f>IF(F72="Completa",10,IF(F72="Incompleta",5,0))</f>
        <v>0</v>
      </c>
      <c r="H72" s="420"/>
      <c r="I72" s="452"/>
      <c r="J72" s="452"/>
      <c r="K72" s="616"/>
    </row>
    <row r="73" spans="1:11" s="133" customFormat="1" ht="15.75" thickBot="1" x14ac:dyDescent="0.25">
      <c r="A73" s="638"/>
      <c r="B73" s="482"/>
      <c r="C73" s="129"/>
      <c r="D73" s="130"/>
      <c r="E73" s="131" t="s">
        <v>244</v>
      </c>
      <c r="F73" s="17"/>
      <c r="G73" s="17">
        <f>SUM(G66:G72)</f>
        <v>0</v>
      </c>
      <c r="H73" s="132"/>
    </row>
    <row r="74" spans="1:11" ht="15" thickBot="1" x14ac:dyDescent="0.25"/>
    <row r="75" spans="1:11" s="126" customFormat="1" ht="30" customHeight="1" x14ac:dyDescent="0.25">
      <c r="A75" s="625" t="s">
        <v>99</v>
      </c>
      <c r="B75" s="166"/>
      <c r="C75" s="627" t="s">
        <v>220</v>
      </c>
      <c r="D75" s="629" t="s">
        <v>221</v>
      </c>
      <c r="E75" s="629"/>
      <c r="F75" s="629"/>
      <c r="G75" s="629"/>
      <c r="H75" s="629"/>
      <c r="I75" s="121" t="s">
        <v>222</v>
      </c>
      <c r="J75" s="630" t="s">
        <v>223</v>
      </c>
      <c r="K75" s="632" t="s">
        <v>224</v>
      </c>
    </row>
    <row r="76" spans="1:11" s="127" customFormat="1" ht="60.75" thickBot="1" x14ac:dyDescent="0.3">
      <c r="A76" s="626"/>
      <c r="B76" s="168"/>
      <c r="C76" s="628"/>
      <c r="D76" s="122" t="s">
        <v>225</v>
      </c>
      <c r="E76" s="123" t="s">
        <v>226</v>
      </c>
      <c r="F76" s="122" t="s">
        <v>227</v>
      </c>
      <c r="G76" s="122" t="s">
        <v>228</v>
      </c>
      <c r="H76" s="124" t="s">
        <v>245</v>
      </c>
      <c r="I76" s="125" t="s">
        <v>230</v>
      </c>
      <c r="J76" s="631"/>
      <c r="K76" s="633"/>
    </row>
    <row r="77" spans="1:11" ht="20.25" customHeight="1" x14ac:dyDescent="0.2">
      <c r="A77" s="634" t="s">
        <v>338</v>
      </c>
      <c r="B77" s="634" t="s">
        <v>339</v>
      </c>
      <c r="C77" s="622" t="s">
        <v>389</v>
      </c>
      <c r="D77" s="624" t="s">
        <v>231</v>
      </c>
      <c r="E77" s="24" t="s">
        <v>232</v>
      </c>
      <c r="F77" s="23" t="s">
        <v>194</v>
      </c>
      <c r="G77" s="23">
        <f>IF(F77="Asignado",15,0)</f>
        <v>15</v>
      </c>
      <c r="H77" s="418" t="str">
        <f>IF(AND(G84&gt;0,G84&lt;=85),"Débil",IF(AND(G84&gt;85,G84&lt;=95),"Moderado",IF(G84&gt;96,"Fuerte"," ")))</f>
        <v>Débil</v>
      </c>
      <c r="I77" s="473" t="s">
        <v>217</v>
      </c>
      <c r="J77" s="473" t="str">
        <f>IF(AND(H77="Fuerte",I77="Fuerte (Siempre se Ejecuta)"),"Fuerte",IF(AND(H77="Fuerte",I77="Moderado (Algunas veces se ejecuta)"),"Moderado",IF(AND(H77="Fuerte",I77="Débil (No se ejecuta)"),"Débil",IF(AND(H77="Moderado",I77="Fuerte (Siempre se Ejecuta)"),"Moderado",IF(AND(H77="Moderado",I77="Moderado (Algunas veces se ejecuta)"),"Moderado",IF(AND(H77="Moderado",I77="Débil (No se ejecuta)"),"Débil",IF(AND(H77="Débil",I77="Fuerte (Siempre se Ejecuta)"),"Débil",IF(AND(H77="Débil",I77="Moderado (Algunas veces se ejecuta)"),"Débil",IF(AND(H77="Débil",I77="Débil (No se ejecuta)"),"Débil"," ")))))))))</f>
        <v>Débil</v>
      </c>
      <c r="K77" s="615" t="str">
        <f>IF(J77="Fuerte","NO",IF(J77=" "," ","SI"))</f>
        <v>SI</v>
      </c>
    </row>
    <row r="78" spans="1:11" ht="28.5" x14ac:dyDescent="0.2">
      <c r="A78" s="635"/>
      <c r="B78" s="635"/>
      <c r="C78" s="622"/>
      <c r="D78" s="624"/>
      <c r="E78" s="25" t="s">
        <v>233</v>
      </c>
      <c r="F78" s="16" t="s">
        <v>196</v>
      </c>
      <c r="G78" s="16">
        <f>IF(F78="Adecuado",15,0)</f>
        <v>15</v>
      </c>
      <c r="H78" s="418"/>
      <c r="I78" s="452"/>
      <c r="J78" s="452"/>
      <c r="K78" s="616"/>
    </row>
    <row r="79" spans="1:11" ht="42.75" x14ac:dyDescent="0.2">
      <c r="A79" s="635"/>
      <c r="B79" s="635"/>
      <c r="C79" s="622"/>
      <c r="D79" s="119" t="s">
        <v>234</v>
      </c>
      <c r="E79" s="25" t="s">
        <v>235</v>
      </c>
      <c r="F79" s="16" t="s">
        <v>200</v>
      </c>
      <c r="G79" s="16">
        <f>IF(F79="Oportuna",15,0)</f>
        <v>0</v>
      </c>
      <c r="H79" s="418"/>
      <c r="I79" s="452"/>
      <c r="J79" s="452"/>
      <c r="K79" s="616"/>
    </row>
    <row r="80" spans="1:11" ht="42.75" x14ac:dyDescent="0.2">
      <c r="A80" s="635"/>
      <c r="B80" s="635"/>
      <c r="C80" s="622"/>
      <c r="D80" s="119" t="s">
        <v>236</v>
      </c>
      <c r="E80" s="25" t="s">
        <v>237</v>
      </c>
      <c r="F80" s="101" t="s">
        <v>202</v>
      </c>
      <c r="G80" s="16">
        <f>IF(F80="Prevenir",15,IF(F80="Detectar",10,0))</f>
        <v>15</v>
      </c>
      <c r="H80" s="418"/>
      <c r="I80" s="452"/>
      <c r="J80" s="452"/>
      <c r="K80" s="616"/>
    </row>
    <row r="81" spans="1:11" ht="28.5" x14ac:dyDescent="0.2">
      <c r="A81" s="635"/>
      <c r="B81" s="635"/>
      <c r="C81" s="622"/>
      <c r="D81" s="119" t="s">
        <v>238</v>
      </c>
      <c r="E81" s="25" t="s">
        <v>239</v>
      </c>
      <c r="F81" s="16" t="s">
        <v>206</v>
      </c>
      <c r="G81" s="16">
        <f>IF(F81="Confiable",15,0)</f>
        <v>15</v>
      </c>
      <c r="H81" s="418"/>
      <c r="I81" s="452"/>
      <c r="J81" s="452"/>
      <c r="K81" s="616"/>
    </row>
    <row r="82" spans="1:11" ht="42.75" x14ac:dyDescent="0.2">
      <c r="A82" s="635"/>
      <c r="B82" s="635"/>
      <c r="C82" s="622"/>
      <c r="D82" s="119" t="s">
        <v>240</v>
      </c>
      <c r="E82" s="25" t="s">
        <v>241</v>
      </c>
      <c r="F82" s="101" t="s">
        <v>209</v>
      </c>
      <c r="G82" s="16">
        <f>IF(F82="Se investigan y se resuelven oportunamente",15,0)</f>
        <v>15</v>
      </c>
      <c r="H82" s="418"/>
      <c r="I82" s="452"/>
      <c r="J82" s="452"/>
      <c r="K82" s="616"/>
    </row>
    <row r="83" spans="1:11" ht="28.5" x14ac:dyDescent="0.2">
      <c r="A83" s="635"/>
      <c r="B83" s="635"/>
      <c r="C83" s="623"/>
      <c r="D83" s="105" t="s">
        <v>242</v>
      </c>
      <c r="E83" s="25" t="s">
        <v>243</v>
      </c>
      <c r="F83" s="16" t="s">
        <v>214</v>
      </c>
      <c r="G83" s="16">
        <f>IF(F83="Completa",10,IF(F83="Incompleta",5,0))</f>
        <v>0</v>
      </c>
      <c r="H83" s="420"/>
      <c r="I83" s="452"/>
      <c r="J83" s="452"/>
      <c r="K83" s="616"/>
    </row>
    <row r="84" spans="1:11" ht="15" x14ac:dyDescent="0.2">
      <c r="A84" s="635"/>
      <c r="B84" s="635"/>
      <c r="C84" s="20"/>
      <c r="D84" s="120"/>
      <c r="E84" s="19" t="s">
        <v>244</v>
      </c>
      <c r="F84" s="18"/>
      <c r="G84" s="18">
        <f>SUM(G77:G83)</f>
        <v>75</v>
      </c>
      <c r="H84" s="53"/>
    </row>
    <row r="85" spans="1:11" ht="15" thickBot="1" x14ac:dyDescent="0.25">
      <c r="A85" s="128"/>
      <c r="B85" s="167"/>
    </row>
    <row r="86" spans="1:11" s="127" customFormat="1" ht="30" customHeight="1" x14ac:dyDescent="0.25">
      <c r="A86" s="625" t="s">
        <v>99</v>
      </c>
      <c r="B86" s="166"/>
      <c r="C86" s="627" t="s">
        <v>220</v>
      </c>
      <c r="D86" s="629" t="s">
        <v>221</v>
      </c>
      <c r="E86" s="629"/>
      <c r="F86" s="629"/>
      <c r="G86" s="629"/>
      <c r="H86" s="629"/>
      <c r="I86" s="121" t="s">
        <v>222</v>
      </c>
      <c r="J86" s="630" t="s">
        <v>223</v>
      </c>
      <c r="K86" s="632" t="s">
        <v>224</v>
      </c>
    </row>
    <row r="87" spans="1:11" s="127" customFormat="1" ht="60.75" thickBot="1" x14ac:dyDescent="0.3">
      <c r="A87" s="626"/>
      <c r="B87" s="168"/>
      <c r="C87" s="628"/>
      <c r="D87" s="122" t="s">
        <v>225</v>
      </c>
      <c r="E87" s="123" t="s">
        <v>226</v>
      </c>
      <c r="F87" s="122" t="s">
        <v>227</v>
      </c>
      <c r="G87" s="122" t="s">
        <v>228</v>
      </c>
      <c r="H87" s="124" t="s">
        <v>245</v>
      </c>
      <c r="I87" s="125" t="s">
        <v>230</v>
      </c>
      <c r="J87" s="631"/>
      <c r="K87" s="633"/>
    </row>
    <row r="88" spans="1:11" ht="20.25" customHeight="1" x14ac:dyDescent="0.2">
      <c r="A88" s="634" t="s">
        <v>338</v>
      </c>
      <c r="B88" s="634" t="s">
        <v>340</v>
      </c>
      <c r="C88" s="622" t="s">
        <v>391</v>
      </c>
      <c r="D88" s="624" t="s">
        <v>390</v>
      </c>
      <c r="E88" s="24" t="s">
        <v>232</v>
      </c>
      <c r="F88" s="23" t="s">
        <v>194</v>
      </c>
      <c r="G88" s="23">
        <f>IF(F88="Asignado",15,0)</f>
        <v>15</v>
      </c>
      <c r="H88" s="418" t="str">
        <f>IF(AND(G95&gt;0,G95&lt;=85),"Débil",IF(AND(G95&gt;85,G95&lt;=95),"Moderado",IF(G95&gt;96,"Fuerte"," ")))</f>
        <v>Débil</v>
      </c>
      <c r="I88" s="473" t="s">
        <v>218</v>
      </c>
      <c r="J88" s="473" t="str">
        <f>IF(AND(H88="Fuerte",I88="Fuerte (Siempre se Ejecuta)"),"Fuerte",IF(AND(H88="Fuerte",I88="Moderado (Algunas veces se ejecuta)"),"Moderado",IF(AND(H88="Fuerte",I88="Débil (No se ejecuta)"),"Débil",IF(AND(H88="Moderado",I88="Fuerte (Siempre se Ejecuta)"),"Moderado",IF(AND(H88="Moderado",I88="Moderado (Algunas veces se ejecuta)"),"Moderado",IF(AND(H88="Moderado",I88="Débil (No se ejecuta)"),"Débil",IF(AND(H88="Débil",I88="Fuerte (Siempre se Ejecuta)"),"Débil",IF(AND(H88="Débil",I88="Moderado (Algunas veces se ejecuta)"),"Débil",IF(AND(H88="Débil",I88="Débil (No se ejecuta)"),"Débil"," ")))))))))</f>
        <v>Débil</v>
      </c>
      <c r="K88" s="615" t="str">
        <f>IF(J88="Fuerte","NO",IF(J88=" "," ","SI"))</f>
        <v>SI</v>
      </c>
    </row>
    <row r="89" spans="1:11" ht="29.25" customHeight="1" x14ac:dyDescent="0.2">
      <c r="A89" s="635"/>
      <c r="B89" s="635"/>
      <c r="C89" s="622"/>
      <c r="D89" s="624"/>
      <c r="E89" s="25" t="s">
        <v>233</v>
      </c>
      <c r="F89" s="16" t="s">
        <v>196</v>
      </c>
      <c r="G89" s="16">
        <f>IF(F89="Adecuado",15,0)</f>
        <v>15</v>
      </c>
      <c r="H89" s="418"/>
      <c r="I89" s="452"/>
      <c r="J89" s="452"/>
      <c r="K89" s="616"/>
    </row>
    <row r="90" spans="1:11" ht="42.75" customHeight="1" x14ac:dyDescent="0.2">
      <c r="A90" s="635"/>
      <c r="B90" s="635"/>
      <c r="C90" s="622"/>
      <c r="D90" s="119" t="s">
        <v>234</v>
      </c>
      <c r="E90" s="25" t="s">
        <v>235</v>
      </c>
      <c r="F90" s="16" t="s">
        <v>199</v>
      </c>
      <c r="G90" s="16">
        <f>IF(F90="Oportuna",15,0)</f>
        <v>15</v>
      </c>
      <c r="H90" s="418"/>
      <c r="I90" s="452"/>
      <c r="J90" s="452"/>
      <c r="K90" s="616"/>
    </row>
    <row r="91" spans="1:11" ht="43.5" customHeight="1" x14ac:dyDescent="0.2">
      <c r="A91" s="635"/>
      <c r="B91" s="635"/>
      <c r="C91" s="622"/>
      <c r="D91" s="119" t="s">
        <v>236</v>
      </c>
      <c r="E91" s="25" t="s">
        <v>237</v>
      </c>
      <c r="F91" s="101" t="s">
        <v>202</v>
      </c>
      <c r="G91" s="16">
        <f>IF(F91="Prevenir",15,IF(F91="Detectar",10,0))</f>
        <v>15</v>
      </c>
      <c r="H91" s="418"/>
      <c r="I91" s="452"/>
      <c r="J91" s="452"/>
      <c r="K91" s="616"/>
    </row>
    <row r="92" spans="1:11" ht="29.25" customHeight="1" x14ac:dyDescent="0.2">
      <c r="A92" s="635"/>
      <c r="B92" s="635"/>
      <c r="C92" s="622"/>
      <c r="D92" s="119" t="s">
        <v>238</v>
      </c>
      <c r="E92" s="25" t="s">
        <v>239</v>
      </c>
      <c r="F92" s="16" t="s">
        <v>207</v>
      </c>
      <c r="G92" s="16">
        <f>IF(F92="Confiable",15,0)</f>
        <v>0</v>
      </c>
      <c r="H92" s="418"/>
      <c r="I92" s="452"/>
      <c r="J92" s="452"/>
      <c r="K92" s="616"/>
    </row>
    <row r="93" spans="1:11" ht="43.5" customHeight="1" x14ac:dyDescent="0.2">
      <c r="A93" s="635"/>
      <c r="B93" s="635"/>
      <c r="C93" s="622"/>
      <c r="D93" s="119" t="s">
        <v>240</v>
      </c>
      <c r="E93" s="25" t="s">
        <v>241</v>
      </c>
      <c r="F93" s="101" t="s">
        <v>209</v>
      </c>
      <c r="G93" s="16">
        <f>IF(F93="Se investigan y se resuelven oportunamente",15,0)</f>
        <v>15</v>
      </c>
      <c r="H93" s="418"/>
      <c r="I93" s="452"/>
      <c r="J93" s="452"/>
      <c r="K93" s="616"/>
    </row>
    <row r="94" spans="1:11" ht="29.25" customHeight="1" x14ac:dyDescent="0.2">
      <c r="A94" s="635"/>
      <c r="B94" s="635"/>
      <c r="C94" s="623"/>
      <c r="D94" s="105" t="s">
        <v>242</v>
      </c>
      <c r="E94" s="25" t="s">
        <v>243</v>
      </c>
      <c r="F94" s="16" t="s">
        <v>214</v>
      </c>
      <c r="G94" s="16">
        <f>IF(F94="Completa",10,IF(F94="Incompleta",5,0))</f>
        <v>0</v>
      </c>
      <c r="H94" s="420"/>
      <c r="I94" s="452"/>
      <c r="J94" s="452"/>
      <c r="K94" s="616"/>
    </row>
    <row r="95" spans="1:11" s="133" customFormat="1" ht="15.75" thickBot="1" x14ac:dyDescent="0.25">
      <c r="A95" s="635"/>
      <c r="B95" s="638"/>
      <c r="C95" s="129"/>
      <c r="D95" s="130"/>
      <c r="E95" s="131" t="s">
        <v>244</v>
      </c>
      <c r="F95" s="17"/>
      <c r="G95" s="17">
        <f>SUM(G88:G94)</f>
        <v>75</v>
      </c>
      <c r="H95" s="132"/>
    </row>
    <row r="96" spans="1:11" ht="15" thickBot="1" x14ac:dyDescent="0.25"/>
    <row r="97" spans="1:11" s="126" customFormat="1" ht="30" customHeight="1" x14ac:dyDescent="0.25">
      <c r="A97" s="625" t="s">
        <v>99</v>
      </c>
      <c r="B97" s="166"/>
      <c r="C97" s="627" t="s">
        <v>220</v>
      </c>
      <c r="D97" s="629" t="s">
        <v>221</v>
      </c>
      <c r="E97" s="629"/>
      <c r="F97" s="629"/>
      <c r="G97" s="629"/>
      <c r="H97" s="629"/>
      <c r="I97" s="121" t="s">
        <v>222</v>
      </c>
      <c r="J97" s="630" t="s">
        <v>223</v>
      </c>
      <c r="K97" s="632" t="s">
        <v>224</v>
      </c>
    </row>
    <row r="98" spans="1:11" s="127" customFormat="1" ht="60.75" thickBot="1" x14ac:dyDescent="0.3">
      <c r="A98" s="626"/>
      <c r="B98" s="168"/>
      <c r="C98" s="628"/>
      <c r="D98" s="122" t="s">
        <v>225</v>
      </c>
      <c r="E98" s="123" t="s">
        <v>226</v>
      </c>
      <c r="F98" s="122" t="s">
        <v>227</v>
      </c>
      <c r="G98" s="122" t="s">
        <v>228</v>
      </c>
      <c r="H98" s="124" t="s">
        <v>245</v>
      </c>
      <c r="I98" s="125" t="s">
        <v>230</v>
      </c>
      <c r="J98" s="631"/>
      <c r="K98" s="633"/>
    </row>
    <row r="99" spans="1:11" ht="20.25" customHeight="1" x14ac:dyDescent="0.2">
      <c r="A99" s="634" t="s">
        <v>338</v>
      </c>
      <c r="B99" s="634" t="s">
        <v>344</v>
      </c>
      <c r="C99" s="622" t="s">
        <v>392</v>
      </c>
      <c r="D99" s="624" t="s">
        <v>231</v>
      </c>
      <c r="E99" s="24" t="s">
        <v>232</v>
      </c>
      <c r="F99" s="23" t="s">
        <v>194</v>
      </c>
      <c r="G99" s="23">
        <f>IF(F99="Asignado",15,0)</f>
        <v>15</v>
      </c>
      <c r="H99" s="418" t="str">
        <f>IF(AND(G106&gt;0,G106&lt;=85),"Débil",IF(AND(G106&gt;85,G106&lt;=95),"Moderado",IF(G106&gt;96,"Fuerte"," ")))</f>
        <v>Débil</v>
      </c>
      <c r="I99" s="473" t="s">
        <v>218</v>
      </c>
      <c r="J99" s="473" t="str">
        <f>IF(AND(H99="Fuerte",I99="Fuerte (Siempre se Ejecuta)"),"Fuerte",IF(AND(H99="Fuerte",I99="Moderado (Algunas veces se ejecuta)"),"Moderado",IF(AND(H99="Fuerte",I99="Débil (No se ejecuta)"),"Débil",IF(AND(H99="Moderado",I99="Fuerte (Siempre se Ejecuta)"),"Moderado",IF(AND(H99="Moderado",I99="Moderado (Algunas veces se ejecuta)"),"Moderado",IF(AND(H99="Moderado",I99="Débil (No se ejecuta)"),"Débil",IF(AND(H99="Débil",I99="Fuerte (Siempre se Ejecuta)"),"Débil",IF(AND(H99="Débil",I99="Moderado (Algunas veces se ejecuta)"),"Débil",IF(AND(H99="Débil",I99="Débil (No se ejecuta)"),"Débil"," ")))))))))</f>
        <v>Débil</v>
      </c>
      <c r="K99" s="615" t="str">
        <f>IF(J99="Fuerte","NO",IF(J99=" "," ","SI"))</f>
        <v>SI</v>
      </c>
    </row>
    <row r="100" spans="1:11" ht="28.5" x14ac:dyDescent="0.2">
      <c r="A100" s="635"/>
      <c r="B100" s="635"/>
      <c r="C100" s="622"/>
      <c r="D100" s="624"/>
      <c r="E100" s="25" t="s">
        <v>233</v>
      </c>
      <c r="F100" s="16" t="s">
        <v>196</v>
      </c>
      <c r="G100" s="16">
        <f>IF(F100="Adecuado",15,0)</f>
        <v>15</v>
      </c>
      <c r="H100" s="418"/>
      <c r="I100" s="452"/>
      <c r="J100" s="452"/>
      <c r="K100" s="616"/>
    </row>
    <row r="101" spans="1:11" ht="42.75" x14ac:dyDescent="0.2">
      <c r="A101" s="635"/>
      <c r="B101" s="635"/>
      <c r="C101" s="622"/>
      <c r="D101" s="119" t="s">
        <v>234</v>
      </c>
      <c r="E101" s="25" t="s">
        <v>235</v>
      </c>
      <c r="F101" s="16" t="s">
        <v>200</v>
      </c>
      <c r="G101" s="16">
        <f>IF(F101="Oportuna",15,0)</f>
        <v>0</v>
      </c>
      <c r="H101" s="418"/>
      <c r="I101" s="452"/>
      <c r="J101" s="452"/>
      <c r="K101" s="616"/>
    </row>
    <row r="102" spans="1:11" ht="42.75" x14ac:dyDescent="0.2">
      <c r="A102" s="635"/>
      <c r="B102" s="635"/>
      <c r="C102" s="622"/>
      <c r="D102" s="119" t="s">
        <v>236</v>
      </c>
      <c r="E102" s="25" t="s">
        <v>237</v>
      </c>
      <c r="F102" s="101" t="s">
        <v>204</v>
      </c>
      <c r="G102" s="16">
        <f>IF(F102="Prevenir",15,IF(F102="Detectar",10,0))</f>
        <v>0</v>
      </c>
      <c r="H102" s="418"/>
      <c r="I102" s="452"/>
      <c r="J102" s="452"/>
      <c r="K102" s="616"/>
    </row>
    <row r="103" spans="1:11" ht="28.5" x14ac:dyDescent="0.2">
      <c r="A103" s="635"/>
      <c r="B103" s="635"/>
      <c r="C103" s="622"/>
      <c r="D103" s="119" t="s">
        <v>238</v>
      </c>
      <c r="E103" s="25" t="s">
        <v>239</v>
      </c>
      <c r="F103" s="16" t="s">
        <v>207</v>
      </c>
      <c r="G103" s="16">
        <f>IF(F103="Confiable",15,0)</f>
        <v>0</v>
      </c>
      <c r="H103" s="418"/>
      <c r="I103" s="452"/>
      <c r="J103" s="452"/>
      <c r="K103" s="616"/>
    </row>
    <row r="104" spans="1:11" ht="42.75" x14ac:dyDescent="0.2">
      <c r="A104" s="635"/>
      <c r="B104" s="635"/>
      <c r="C104" s="622"/>
      <c r="D104" s="119" t="s">
        <v>240</v>
      </c>
      <c r="E104" s="25" t="s">
        <v>241</v>
      </c>
      <c r="F104" s="101" t="s">
        <v>209</v>
      </c>
      <c r="G104" s="16">
        <f>IF(F104="Se investigan y se resuelven oportunamente",15,0)</f>
        <v>15</v>
      </c>
      <c r="H104" s="418"/>
      <c r="I104" s="452"/>
      <c r="J104" s="452"/>
      <c r="K104" s="616"/>
    </row>
    <row r="105" spans="1:11" ht="28.5" x14ac:dyDescent="0.2">
      <c r="A105" s="635"/>
      <c r="B105" s="635"/>
      <c r="C105" s="623"/>
      <c r="D105" s="105" t="s">
        <v>242</v>
      </c>
      <c r="E105" s="25" t="s">
        <v>243</v>
      </c>
      <c r="F105" s="16" t="s">
        <v>214</v>
      </c>
      <c r="G105" s="16">
        <f>IF(F105="Completa",10,IF(F105="Incompleta",5,0))</f>
        <v>0</v>
      </c>
      <c r="H105" s="420"/>
      <c r="I105" s="452"/>
      <c r="J105" s="452"/>
      <c r="K105" s="616"/>
    </row>
    <row r="106" spans="1:11" ht="15" x14ac:dyDescent="0.2">
      <c r="A106" s="635"/>
      <c r="B106" s="635"/>
      <c r="C106" s="20"/>
      <c r="D106" s="120"/>
      <c r="E106" s="19" t="s">
        <v>244</v>
      </c>
      <c r="F106" s="18"/>
      <c r="G106" s="18">
        <f>SUM(G99:G105)</f>
        <v>45</v>
      </c>
      <c r="H106" s="53"/>
    </row>
    <row r="107" spans="1:11" ht="15" thickBot="1" x14ac:dyDescent="0.25">
      <c r="A107" s="128"/>
      <c r="B107" s="167"/>
    </row>
    <row r="108" spans="1:11" s="127" customFormat="1" ht="30" customHeight="1" x14ac:dyDescent="0.25">
      <c r="A108" s="625" t="s">
        <v>99</v>
      </c>
      <c r="B108" s="636"/>
      <c r="C108" s="627" t="s">
        <v>220</v>
      </c>
      <c r="D108" s="629" t="s">
        <v>221</v>
      </c>
      <c r="E108" s="629"/>
      <c r="F108" s="629"/>
      <c r="G108" s="629"/>
      <c r="H108" s="629"/>
      <c r="I108" s="121" t="s">
        <v>222</v>
      </c>
      <c r="J108" s="630" t="s">
        <v>223</v>
      </c>
      <c r="K108" s="632" t="s">
        <v>224</v>
      </c>
    </row>
    <row r="109" spans="1:11" s="127" customFormat="1" ht="60.75" thickBot="1" x14ac:dyDescent="0.3">
      <c r="A109" s="626"/>
      <c r="B109" s="637"/>
      <c r="C109" s="628"/>
      <c r="D109" s="122" t="s">
        <v>225</v>
      </c>
      <c r="E109" s="123" t="s">
        <v>226</v>
      </c>
      <c r="F109" s="122" t="s">
        <v>227</v>
      </c>
      <c r="G109" s="122" t="s">
        <v>228</v>
      </c>
      <c r="H109" s="124" t="s">
        <v>245</v>
      </c>
      <c r="I109" s="125" t="s">
        <v>230</v>
      </c>
      <c r="J109" s="631"/>
      <c r="K109" s="633"/>
    </row>
    <row r="110" spans="1:11" ht="20.25" customHeight="1" x14ac:dyDescent="0.2">
      <c r="A110" s="619"/>
      <c r="B110" s="619"/>
      <c r="C110" s="622"/>
      <c r="D110" s="624" t="s">
        <v>231</v>
      </c>
      <c r="E110" s="24" t="s">
        <v>232</v>
      </c>
      <c r="F110" s="23" t="s">
        <v>193</v>
      </c>
      <c r="G110" s="23">
        <f>IF(F110="Asignado",15,0)</f>
        <v>0</v>
      </c>
      <c r="H110" s="418" t="str">
        <f>IF(AND(G117&gt;0,G117&lt;=85),"Débil",IF(AND(G117&gt;85,G117&lt;=95),"Moderado",IF(G117&gt;96,"Fuerte"," ")))</f>
        <v xml:space="preserve"> </v>
      </c>
      <c r="I110" s="473" t="s">
        <v>193</v>
      </c>
      <c r="J110" s="473" t="str">
        <f>IF(AND(H110="Fuerte",I110="Fuerte (Siempre se Ejecuta)"),"Fuerte",IF(AND(H110="Fuerte",I110="Moderado (Algunas veces se ejecuta)"),"Moderado",IF(AND(H110="Fuerte",I110="Débil (No se ejecuta)"),"Débil",IF(AND(H110="Moderado",I110="Fuerte (Siempre se Ejecuta)"),"Moderado",IF(AND(H110="Moderado",I110="Moderado (Algunas veces se ejecuta)"),"Moderado",IF(AND(H110="Moderado",I110="Débil (No se ejecuta)"),"Débil",IF(AND(H110="Débil",I110="Fuerte (Siempre se Ejecuta)"),"Débil",IF(AND(H110="Débil",I110="Moderado (Algunas veces se ejecuta)"),"Débil",IF(AND(H110="Débil",I110="Débil (No se ejecuta)"),"Débil"," ")))))))))</f>
        <v xml:space="preserve"> </v>
      </c>
      <c r="K110" s="615" t="str">
        <f>IF(J110="Fuerte","NO",IF(J110=" "," ","SI"))</f>
        <v xml:space="preserve"> </v>
      </c>
    </row>
    <row r="111" spans="1:11" ht="29.25" customHeight="1" x14ac:dyDescent="0.2">
      <c r="A111" s="620"/>
      <c r="B111" s="620"/>
      <c r="C111" s="622"/>
      <c r="D111" s="624"/>
      <c r="E111" s="25" t="s">
        <v>233</v>
      </c>
      <c r="F111" s="16" t="s">
        <v>193</v>
      </c>
      <c r="G111" s="16">
        <f>IF(F111="Adecuado",15,0)</f>
        <v>0</v>
      </c>
      <c r="H111" s="418"/>
      <c r="I111" s="452"/>
      <c r="J111" s="452"/>
      <c r="K111" s="616"/>
    </row>
    <row r="112" spans="1:11" ht="29.25" customHeight="1" x14ac:dyDescent="0.2">
      <c r="A112" s="620"/>
      <c r="B112" s="620"/>
      <c r="C112" s="622"/>
      <c r="D112" s="119" t="s">
        <v>234</v>
      </c>
      <c r="E112" s="25" t="s">
        <v>235</v>
      </c>
      <c r="F112" s="16" t="s">
        <v>193</v>
      </c>
      <c r="G112" s="16">
        <f>IF(F112="Oportuna",15,0)</f>
        <v>0</v>
      </c>
      <c r="H112" s="418"/>
      <c r="I112" s="452"/>
      <c r="J112" s="452"/>
      <c r="K112" s="616"/>
    </row>
    <row r="113" spans="1:11" ht="43.5" customHeight="1" x14ac:dyDescent="0.2">
      <c r="A113" s="620"/>
      <c r="B113" s="620"/>
      <c r="C113" s="622"/>
      <c r="D113" s="119" t="s">
        <v>236</v>
      </c>
      <c r="E113" s="25" t="s">
        <v>237</v>
      </c>
      <c r="F113" s="101" t="s">
        <v>193</v>
      </c>
      <c r="G113" s="16">
        <f>IF(F113="Prevenir",15,IF(F113="Detectar",10,0))</f>
        <v>0</v>
      </c>
      <c r="H113" s="418"/>
      <c r="I113" s="452"/>
      <c r="J113" s="452"/>
      <c r="K113" s="616"/>
    </row>
    <row r="114" spans="1:11" ht="29.25" customHeight="1" x14ac:dyDescent="0.2">
      <c r="A114" s="620"/>
      <c r="B114" s="620"/>
      <c r="C114" s="622"/>
      <c r="D114" s="119" t="s">
        <v>238</v>
      </c>
      <c r="E114" s="25" t="s">
        <v>239</v>
      </c>
      <c r="F114" s="16" t="s">
        <v>193</v>
      </c>
      <c r="G114" s="16">
        <f>IF(F114="Confiable",15,0)</f>
        <v>0</v>
      </c>
      <c r="H114" s="418"/>
      <c r="I114" s="452"/>
      <c r="J114" s="452"/>
      <c r="K114" s="616"/>
    </row>
    <row r="115" spans="1:11" ht="43.5" customHeight="1" x14ac:dyDescent="0.2">
      <c r="A115" s="620"/>
      <c r="B115" s="620"/>
      <c r="C115" s="622"/>
      <c r="D115" s="119" t="s">
        <v>240</v>
      </c>
      <c r="E115" s="25" t="s">
        <v>241</v>
      </c>
      <c r="F115" s="101" t="s">
        <v>193</v>
      </c>
      <c r="G115" s="16">
        <f>IF(F115="Se investigan y se resuelven oportunamente",15,0)</f>
        <v>0</v>
      </c>
      <c r="H115" s="418"/>
      <c r="I115" s="452"/>
      <c r="J115" s="452"/>
      <c r="K115" s="616"/>
    </row>
    <row r="116" spans="1:11" ht="29.25" customHeight="1" x14ac:dyDescent="0.2">
      <c r="A116" s="620"/>
      <c r="B116" s="620"/>
      <c r="C116" s="623"/>
      <c r="D116" s="105" t="s">
        <v>242</v>
      </c>
      <c r="E116" s="25" t="s">
        <v>243</v>
      </c>
      <c r="F116" s="16" t="s">
        <v>193</v>
      </c>
      <c r="G116" s="16">
        <f>IF(F116="Completa",10,IF(F116="Incompleta",5,0))</f>
        <v>0</v>
      </c>
      <c r="H116" s="420"/>
      <c r="I116" s="452"/>
      <c r="J116" s="452"/>
      <c r="K116" s="616"/>
    </row>
    <row r="117" spans="1:11" s="133" customFormat="1" ht="15.75" thickBot="1" x14ac:dyDescent="0.25">
      <c r="A117" s="621"/>
      <c r="B117" s="621"/>
      <c r="C117" s="129"/>
      <c r="D117" s="130"/>
      <c r="E117" s="131" t="s">
        <v>244</v>
      </c>
      <c r="F117" s="17"/>
      <c r="G117" s="17">
        <f>SUM(G110:G116)</f>
        <v>0</v>
      </c>
      <c r="H117" s="132"/>
    </row>
    <row r="118" spans="1:11" ht="15" thickBot="1" x14ac:dyDescent="0.25"/>
    <row r="119" spans="1:11" s="126" customFormat="1" ht="30" customHeight="1" x14ac:dyDescent="0.25">
      <c r="A119" s="625" t="s">
        <v>99</v>
      </c>
      <c r="B119" s="166"/>
      <c r="C119" s="627" t="s">
        <v>220</v>
      </c>
      <c r="D119" s="629" t="s">
        <v>221</v>
      </c>
      <c r="E119" s="629"/>
      <c r="F119" s="629"/>
      <c r="G119" s="629"/>
      <c r="H119" s="629"/>
      <c r="I119" s="121" t="s">
        <v>222</v>
      </c>
      <c r="J119" s="630" t="s">
        <v>223</v>
      </c>
      <c r="K119" s="632" t="s">
        <v>224</v>
      </c>
    </row>
    <row r="120" spans="1:11" s="127" customFormat="1" ht="60.75" thickBot="1" x14ac:dyDescent="0.3">
      <c r="A120" s="626"/>
      <c r="B120" s="168"/>
      <c r="C120" s="628"/>
      <c r="D120" s="122" t="s">
        <v>225</v>
      </c>
      <c r="E120" s="123" t="s">
        <v>226</v>
      </c>
      <c r="F120" s="122" t="s">
        <v>227</v>
      </c>
      <c r="G120" s="122" t="s">
        <v>228</v>
      </c>
      <c r="H120" s="124" t="s">
        <v>245</v>
      </c>
      <c r="I120" s="125" t="s">
        <v>230</v>
      </c>
      <c r="J120" s="631"/>
      <c r="K120" s="633"/>
    </row>
    <row r="121" spans="1:11" ht="20.25" customHeight="1" x14ac:dyDescent="0.2">
      <c r="A121" s="619"/>
      <c r="B121" s="169"/>
      <c r="C121" s="622"/>
      <c r="D121" s="624" t="s">
        <v>231</v>
      </c>
      <c r="E121" s="24" t="s">
        <v>232</v>
      </c>
      <c r="F121" s="23" t="s">
        <v>193</v>
      </c>
      <c r="G121" s="23">
        <f>IF(F121="Asignado",15,0)</f>
        <v>0</v>
      </c>
      <c r="H121" s="418" t="str">
        <f>IF(AND(G128&gt;0,G128&lt;=85),"Débil",IF(AND(G128&gt;85,G128&lt;=95),"Moderado",IF(G128&gt;96,"Fuerte"," ")))</f>
        <v xml:space="preserve"> </v>
      </c>
      <c r="I121" s="473" t="s">
        <v>193</v>
      </c>
      <c r="J121" s="473" t="str">
        <f>IF(AND(H121="Fuerte",I121="Fuerte (Siempre se Ejecuta)"),"Fuerte",IF(AND(H121="Fuerte",I121="Moderado (Algunas veces se ejecuta)"),"Moderado",IF(AND(H121="Fuerte",I121="Débil (No se ejecuta)"),"Débil",IF(AND(H121="Moderado",I121="Fuerte (Siempre se Ejecuta)"),"Moderado",IF(AND(H121="Moderado",I121="Moderado (Algunas veces se ejecuta)"),"Moderado",IF(AND(H121="Moderado",I121="Débil (No se ejecuta)"),"Débil",IF(AND(H121="Débil",I121="Fuerte (Siempre se Ejecuta)"),"Débil",IF(AND(H121="Débil",I121="Moderado (Algunas veces se ejecuta)"),"Débil",IF(AND(H121="Débil",I121="Débil (No se ejecuta)"),"Débil"," ")))))))))</f>
        <v xml:space="preserve"> </v>
      </c>
      <c r="K121" s="615" t="str">
        <f>IF(J121="Fuerte","NO",IF(J121=" "," ","SI"))</f>
        <v xml:space="preserve"> </v>
      </c>
    </row>
    <row r="122" spans="1:11" ht="28.5" x14ac:dyDescent="0.2">
      <c r="A122" s="620"/>
      <c r="B122" s="169"/>
      <c r="C122" s="622"/>
      <c r="D122" s="624"/>
      <c r="E122" s="25" t="s">
        <v>233</v>
      </c>
      <c r="F122" s="16" t="s">
        <v>193</v>
      </c>
      <c r="G122" s="16">
        <f>IF(F122="Adecuado",15,0)</f>
        <v>0</v>
      </c>
      <c r="H122" s="418"/>
      <c r="I122" s="452"/>
      <c r="J122" s="452"/>
      <c r="K122" s="616"/>
    </row>
    <row r="123" spans="1:11" ht="42.75" x14ac:dyDescent="0.2">
      <c r="A123" s="620"/>
      <c r="B123" s="169"/>
      <c r="C123" s="622"/>
      <c r="D123" s="119" t="s">
        <v>234</v>
      </c>
      <c r="E123" s="25" t="s">
        <v>235</v>
      </c>
      <c r="F123" s="16" t="s">
        <v>193</v>
      </c>
      <c r="G123" s="16">
        <f>IF(F123="Oportuna",15,0)</f>
        <v>0</v>
      </c>
      <c r="H123" s="418"/>
      <c r="I123" s="452"/>
      <c r="J123" s="452"/>
      <c r="K123" s="616"/>
    </row>
    <row r="124" spans="1:11" ht="42.75" x14ac:dyDescent="0.2">
      <c r="A124" s="620"/>
      <c r="B124" s="169"/>
      <c r="C124" s="622"/>
      <c r="D124" s="119" t="s">
        <v>236</v>
      </c>
      <c r="E124" s="25" t="s">
        <v>237</v>
      </c>
      <c r="F124" s="101" t="s">
        <v>193</v>
      </c>
      <c r="G124" s="16">
        <f>IF(F124="Prevenir",15,IF(F124="Detectar",10,0))</f>
        <v>0</v>
      </c>
      <c r="H124" s="418"/>
      <c r="I124" s="452"/>
      <c r="J124" s="452"/>
      <c r="K124" s="616"/>
    </row>
    <row r="125" spans="1:11" ht="28.5" x14ac:dyDescent="0.2">
      <c r="A125" s="620"/>
      <c r="B125" s="169"/>
      <c r="C125" s="622"/>
      <c r="D125" s="119" t="s">
        <v>238</v>
      </c>
      <c r="E125" s="25" t="s">
        <v>239</v>
      </c>
      <c r="F125" s="16" t="s">
        <v>193</v>
      </c>
      <c r="G125" s="16">
        <f>IF(F125="Confiable",15,0)</f>
        <v>0</v>
      </c>
      <c r="H125" s="418"/>
      <c r="I125" s="452"/>
      <c r="J125" s="452"/>
      <c r="K125" s="616"/>
    </row>
    <row r="126" spans="1:11" ht="42.75" x14ac:dyDescent="0.2">
      <c r="A126" s="620"/>
      <c r="B126" s="169"/>
      <c r="C126" s="622"/>
      <c r="D126" s="119" t="s">
        <v>240</v>
      </c>
      <c r="E126" s="25" t="s">
        <v>241</v>
      </c>
      <c r="F126" s="101" t="s">
        <v>193</v>
      </c>
      <c r="G126" s="16">
        <f>IF(F126="Se investigan y se resuelven oportunamente",15,0)</f>
        <v>0</v>
      </c>
      <c r="H126" s="418"/>
      <c r="I126" s="452"/>
      <c r="J126" s="452"/>
      <c r="K126" s="616"/>
    </row>
    <row r="127" spans="1:11" ht="28.5" x14ac:dyDescent="0.2">
      <c r="A127" s="620"/>
      <c r="B127" s="169"/>
      <c r="C127" s="623"/>
      <c r="D127" s="105" t="s">
        <v>242</v>
      </c>
      <c r="E127" s="25" t="s">
        <v>243</v>
      </c>
      <c r="F127" s="16" t="s">
        <v>193</v>
      </c>
      <c r="G127" s="16">
        <f>IF(F127="Completa",10,IF(F127="Incompleta",5,0))</f>
        <v>0</v>
      </c>
      <c r="H127" s="420"/>
      <c r="I127" s="452"/>
      <c r="J127" s="452"/>
      <c r="K127" s="616"/>
    </row>
    <row r="128" spans="1:11" ht="15" x14ac:dyDescent="0.2">
      <c r="A128" s="620"/>
      <c r="B128" s="169"/>
      <c r="C128" s="20"/>
      <c r="D128" s="120"/>
      <c r="E128" s="19" t="s">
        <v>244</v>
      </c>
      <c r="F128" s="18"/>
      <c r="G128" s="18">
        <f>SUM(G121:G127)</f>
        <v>0</v>
      </c>
      <c r="H128" s="53"/>
    </row>
    <row r="129" spans="1:11" ht="15" thickBot="1" x14ac:dyDescent="0.25">
      <c r="A129" s="128"/>
      <c r="B129" s="167"/>
    </row>
    <row r="130" spans="1:11" s="127" customFormat="1" ht="30" customHeight="1" x14ac:dyDescent="0.25">
      <c r="A130" s="625" t="s">
        <v>99</v>
      </c>
      <c r="B130" s="166"/>
      <c r="C130" s="627" t="s">
        <v>220</v>
      </c>
      <c r="D130" s="629" t="s">
        <v>221</v>
      </c>
      <c r="E130" s="629"/>
      <c r="F130" s="629"/>
      <c r="G130" s="629"/>
      <c r="H130" s="629"/>
      <c r="I130" s="121" t="s">
        <v>222</v>
      </c>
      <c r="J130" s="630" t="s">
        <v>223</v>
      </c>
      <c r="K130" s="632" t="s">
        <v>224</v>
      </c>
    </row>
    <row r="131" spans="1:11" s="127" customFormat="1" ht="60.75" thickBot="1" x14ac:dyDescent="0.3">
      <c r="A131" s="626"/>
      <c r="B131" s="168"/>
      <c r="C131" s="628"/>
      <c r="D131" s="122" t="s">
        <v>225</v>
      </c>
      <c r="E131" s="123" t="s">
        <v>226</v>
      </c>
      <c r="F131" s="122" t="s">
        <v>227</v>
      </c>
      <c r="G131" s="122" t="s">
        <v>228</v>
      </c>
      <c r="H131" s="124" t="s">
        <v>245</v>
      </c>
      <c r="I131" s="125" t="s">
        <v>230</v>
      </c>
      <c r="J131" s="631"/>
      <c r="K131" s="633"/>
    </row>
    <row r="132" spans="1:11" ht="20.25" customHeight="1" x14ac:dyDescent="0.2">
      <c r="A132" s="619"/>
      <c r="B132" s="169"/>
      <c r="C132" s="622"/>
      <c r="D132" s="624" t="s">
        <v>231</v>
      </c>
      <c r="E132" s="24" t="s">
        <v>232</v>
      </c>
      <c r="F132" s="23" t="s">
        <v>193</v>
      </c>
      <c r="G132" s="23">
        <f>IF(F132="Asignado",15,0)</f>
        <v>0</v>
      </c>
      <c r="H132" s="418" t="str">
        <f>IF(AND(G139&gt;0,G139&lt;=85),"Débil",IF(AND(G139&gt;85,G139&lt;=95),"Moderado",IF(G139&gt;96,"Fuerte"," ")))</f>
        <v xml:space="preserve"> </v>
      </c>
      <c r="I132" s="473" t="s">
        <v>193</v>
      </c>
      <c r="J132" s="473" t="str">
        <f>IF(AND(H132="Fuerte",I132="Fuerte (Siempre se Ejecuta)"),"Fuerte",IF(AND(H132="Fuerte",I132="Moderado (Algunas veces se ejecuta)"),"Moderado",IF(AND(H132="Fuerte",I132="Débil (No se ejecuta)"),"Débil",IF(AND(H132="Moderado",I132="Fuerte (Siempre se Ejecuta)"),"Moderado",IF(AND(H132="Moderado",I132="Moderado (Algunas veces se ejecuta)"),"Moderado",IF(AND(H132="Moderado",I132="Débil (No se ejecuta)"),"Débil",IF(AND(H132="Débil",I132="Fuerte (Siempre se Ejecuta)"),"Débil",IF(AND(H132="Débil",I132="Moderado (Algunas veces se ejecuta)"),"Débil",IF(AND(H132="Débil",I132="Débil (No se ejecuta)"),"Débil"," ")))))))))</f>
        <v xml:space="preserve"> </v>
      </c>
      <c r="K132" s="615" t="str">
        <f>IF(J132="Fuerte","NO",IF(J132=" "," ","SI"))</f>
        <v xml:space="preserve"> </v>
      </c>
    </row>
    <row r="133" spans="1:11" ht="28.5" x14ac:dyDescent="0.2">
      <c r="A133" s="620"/>
      <c r="B133" s="169"/>
      <c r="C133" s="622"/>
      <c r="D133" s="624"/>
      <c r="E133" s="25" t="s">
        <v>233</v>
      </c>
      <c r="F133" s="16" t="s">
        <v>193</v>
      </c>
      <c r="G133" s="16">
        <f>IF(F133="Adecuado",15,0)</f>
        <v>0</v>
      </c>
      <c r="H133" s="418"/>
      <c r="I133" s="452"/>
      <c r="J133" s="452"/>
      <c r="K133" s="616"/>
    </row>
    <row r="134" spans="1:11" ht="42.75" x14ac:dyDescent="0.2">
      <c r="A134" s="620"/>
      <c r="B134" s="169"/>
      <c r="C134" s="622"/>
      <c r="D134" s="119" t="s">
        <v>234</v>
      </c>
      <c r="E134" s="25" t="s">
        <v>235</v>
      </c>
      <c r="F134" s="16" t="s">
        <v>193</v>
      </c>
      <c r="G134" s="16">
        <f>IF(F134="Oportuna",15,0)</f>
        <v>0</v>
      </c>
      <c r="H134" s="418"/>
      <c r="I134" s="452"/>
      <c r="J134" s="452"/>
      <c r="K134" s="616"/>
    </row>
    <row r="135" spans="1:11" ht="42.75" x14ac:dyDescent="0.2">
      <c r="A135" s="620"/>
      <c r="B135" s="169"/>
      <c r="C135" s="622"/>
      <c r="D135" s="119" t="s">
        <v>236</v>
      </c>
      <c r="E135" s="25" t="s">
        <v>237</v>
      </c>
      <c r="F135" s="101" t="s">
        <v>193</v>
      </c>
      <c r="G135" s="16">
        <f>IF(F135="Prevenir",15,IF(F135="Detectar",10,0))</f>
        <v>0</v>
      </c>
      <c r="H135" s="418"/>
      <c r="I135" s="452"/>
      <c r="J135" s="452"/>
      <c r="K135" s="616"/>
    </row>
    <row r="136" spans="1:11" ht="28.5" x14ac:dyDescent="0.2">
      <c r="A136" s="620"/>
      <c r="B136" s="169"/>
      <c r="C136" s="622"/>
      <c r="D136" s="119" t="s">
        <v>238</v>
      </c>
      <c r="E136" s="25" t="s">
        <v>239</v>
      </c>
      <c r="F136" s="16" t="s">
        <v>193</v>
      </c>
      <c r="G136" s="16">
        <f>IF(F136="Confiable",15,0)</f>
        <v>0</v>
      </c>
      <c r="H136" s="418"/>
      <c r="I136" s="452"/>
      <c r="J136" s="452"/>
      <c r="K136" s="616"/>
    </row>
    <row r="137" spans="1:11" ht="42.75" x14ac:dyDescent="0.2">
      <c r="A137" s="620"/>
      <c r="B137" s="169"/>
      <c r="C137" s="622"/>
      <c r="D137" s="119" t="s">
        <v>240</v>
      </c>
      <c r="E137" s="25" t="s">
        <v>241</v>
      </c>
      <c r="F137" s="101" t="s">
        <v>193</v>
      </c>
      <c r="G137" s="16">
        <f>IF(F137="Se investigan y se resuelven oportunamente",15,0)</f>
        <v>0</v>
      </c>
      <c r="H137" s="418"/>
      <c r="I137" s="452"/>
      <c r="J137" s="452"/>
      <c r="K137" s="616"/>
    </row>
    <row r="138" spans="1:11" ht="28.5" x14ac:dyDescent="0.2">
      <c r="A138" s="620"/>
      <c r="B138" s="169"/>
      <c r="C138" s="623"/>
      <c r="D138" s="105" t="s">
        <v>242</v>
      </c>
      <c r="E138" s="25" t="s">
        <v>243</v>
      </c>
      <c r="F138" s="16" t="s">
        <v>193</v>
      </c>
      <c r="G138" s="16">
        <f>IF(F138="Completa",10,IF(F138="Incompleta",5,0))</f>
        <v>0</v>
      </c>
      <c r="H138" s="420"/>
      <c r="I138" s="452"/>
      <c r="J138" s="452"/>
      <c r="K138" s="616"/>
    </row>
    <row r="139" spans="1:11" s="133" customFormat="1" ht="15.75" thickBot="1" x14ac:dyDescent="0.25">
      <c r="A139" s="621"/>
      <c r="B139" s="170"/>
      <c r="C139" s="129"/>
      <c r="D139" s="130"/>
      <c r="E139" s="131" t="s">
        <v>244</v>
      </c>
      <c r="F139" s="17"/>
      <c r="G139" s="17">
        <f>SUM(G132:G138)</f>
        <v>0</v>
      </c>
      <c r="H139" s="132"/>
    </row>
  </sheetData>
  <mergeCells count="171">
    <mergeCell ref="J1:J4"/>
    <mergeCell ref="B6:J6"/>
    <mergeCell ref="B7:J7"/>
    <mergeCell ref="A9:A10"/>
    <mergeCell ref="A11:A18"/>
    <mergeCell ref="J11:J17"/>
    <mergeCell ref="K11:K17"/>
    <mergeCell ref="J9:J10"/>
    <mergeCell ref="K9:K10"/>
    <mergeCell ref="D11:D12"/>
    <mergeCell ref="H11:H17"/>
    <mergeCell ref="D9:H9"/>
    <mergeCell ref="I11:I17"/>
    <mergeCell ref="C9:C10"/>
    <mergeCell ref="B5:G5"/>
    <mergeCell ref="H1:I1"/>
    <mergeCell ref="H2:I2"/>
    <mergeCell ref="H3:I3"/>
    <mergeCell ref="H4:I4"/>
    <mergeCell ref="B9:B10"/>
    <mergeCell ref="B11:B18"/>
    <mergeCell ref="C11:C18"/>
    <mergeCell ref="A20:A21"/>
    <mergeCell ref="C20:C21"/>
    <mergeCell ref="D20:H20"/>
    <mergeCell ref="J20:J21"/>
    <mergeCell ref="K20:K21"/>
    <mergeCell ref="C22:C28"/>
    <mergeCell ref="D22:D23"/>
    <mergeCell ref="H22:H28"/>
    <mergeCell ref="I22:I28"/>
    <mergeCell ref="J22:J28"/>
    <mergeCell ref="K22:K28"/>
    <mergeCell ref="A22:A29"/>
    <mergeCell ref="B22:B29"/>
    <mergeCell ref="B20:B21"/>
    <mergeCell ref="A31:A32"/>
    <mergeCell ref="C31:C32"/>
    <mergeCell ref="D31:H31"/>
    <mergeCell ref="J31:J32"/>
    <mergeCell ref="K31:K32"/>
    <mergeCell ref="A33:A40"/>
    <mergeCell ref="C33:C39"/>
    <mergeCell ref="D33:D34"/>
    <mergeCell ref="H33:H39"/>
    <mergeCell ref="I33:I39"/>
    <mergeCell ref="B31:B32"/>
    <mergeCell ref="A53:A54"/>
    <mergeCell ref="C53:C54"/>
    <mergeCell ref="D53:H53"/>
    <mergeCell ref="J53:J54"/>
    <mergeCell ref="K53:K54"/>
    <mergeCell ref="J33:J39"/>
    <mergeCell ref="K33:K39"/>
    <mergeCell ref="A42:A43"/>
    <mergeCell ref="C42:C43"/>
    <mergeCell ref="D42:H42"/>
    <mergeCell ref="J42:J43"/>
    <mergeCell ref="K42:K43"/>
    <mergeCell ref="J44:J50"/>
    <mergeCell ref="K44:K50"/>
    <mergeCell ref="A44:A51"/>
    <mergeCell ref="C44:C50"/>
    <mergeCell ref="D44:D45"/>
    <mergeCell ref="H44:H50"/>
    <mergeCell ref="I44:I50"/>
    <mergeCell ref="B33:B40"/>
    <mergeCell ref="B42:B43"/>
    <mergeCell ref="B44:B51"/>
    <mergeCell ref="B53:B54"/>
    <mergeCell ref="J55:J61"/>
    <mergeCell ref="K55:K61"/>
    <mergeCell ref="A64:A65"/>
    <mergeCell ref="C64:C65"/>
    <mergeCell ref="D64:H64"/>
    <mergeCell ref="J64:J65"/>
    <mergeCell ref="K64:K65"/>
    <mergeCell ref="A55:A62"/>
    <mergeCell ref="C55:C61"/>
    <mergeCell ref="D55:D56"/>
    <mergeCell ref="H55:H61"/>
    <mergeCell ref="I55:I61"/>
    <mergeCell ref="B55:B62"/>
    <mergeCell ref="J66:J72"/>
    <mergeCell ref="K66:K72"/>
    <mergeCell ref="A75:A76"/>
    <mergeCell ref="C75:C76"/>
    <mergeCell ref="D75:H75"/>
    <mergeCell ref="J75:J76"/>
    <mergeCell ref="K75:K76"/>
    <mergeCell ref="A66:A73"/>
    <mergeCell ref="C66:C72"/>
    <mergeCell ref="D66:D67"/>
    <mergeCell ref="H66:H72"/>
    <mergeCell ref="I66:I72"/>
    <mergeCell ref="B66:B73"/>
    <mergeCell ref="J77:J83"/>
    <mergeCell ref="K77:K83"/>
    <mergeCell ref="A86:A87"/>
    <mergeCell ref="C86:C87"/>
    <mergeCell ref="D86:H86"/>
    <mergeCell ref="J86:J87"/>
    <mergeCell ref="K86:K87"/>
    <mergeCell ref="A77:A84"/>
    <mergeCell ref="C77:C83"/>
    <mergeCell ref="D77:D78"/>
    <mergeCell ref="H77:H83"/>
    <mergeCell ref="I77:I83"/>
    <mergeCell ref="B77:B84"/>
    <mergeCell ref="J88:J94"/>
    <mergeCell ref="K88:K94"/>
    <mergeCell ref="A97:A98"/>
    <mergeCell ref="C97:C98"/>
    <mergeCell ref="D97:H97"/>
    <mergeCell ref="J97:J98"/>
    <mergeCell ref="K97:K98"/>
    <mergeCell ref="A88:A95"/>
    <mergeCell ref="C88:C94"/>
    <mergeCell ref="D88:D89"/>
    <mergeCell ref="H88:H94"/>
    <mergeCell ref="I88:I94"/>
    <mergeCell ref="B88:B95"/>
    <mergeCell ref="J99:J105"/>
    <mergeCell ref="K99:K105"/>
    <mergeCell ref="A108:A109"/>
    <mergeCell ref="C108:C109"/>
    <mergeCell ref="D108:H108"/>
    <mergeCell ref="J108:J109"/>
    <mergeCell ref="K108:K109"/>
    <mergeCell ref="A99:A106"/>
    <mergeCell ref="C99:C105"/>
    <mergeCell ref="D99:D100"/>
    <mergeCell ref="H99:H105"/>
    <mergeCell ref="I99:I105"/>
    <mergeCell ref="B99:B106"/>
    <mergeCell ref="B108:B109"/>
    <mergeCell ref="A119:A120"/>
    <mergeCell ref="C119:C120"/>
    <mergeCell ref="D119:H119"/>
    <mergeCell ref="J119:J120"/>
    <mergeCell ref="K119:K120"/>
    <mergeCell ref="A110:A117"/>
    <mergeCell ref="C110:C116"/>
    <mergeCell ref="D110:D111"/>
    <mergeCell ref="H110:H116"/>
    <mergeCell ref="I110:I116"/>
    <mergeCell ref="B110:B117"/>
    <mergeCell ref="J132:J138"/>
    <mergeCell ref="K132:K138"/>
    <mergeCell ref="A1:A4"/>
    <mergeCell ref="B1:G2"/>
    <mergeCell ref="B3:G4"/>
    <mergeCell ref="A132:A139"/>
    <mergeCell ref="C132:C138"/>
    <mergeCell ref="D132:D133"/>
    <mergeCell ref="H132:H138"/>
    <mergeCell ref="I132:I138"/>
    <mergeCell ref="J121:J127"/>
    <mergeCell ref="K121:K127"/>
    <mergeCell ref="A130:A131"/>
    <mergeCell ref="C130:C131"/>
    <mergeCell ref="D130:H130"/>
    <mergeCell ref="J130:J131"/>
    <mergeCell ref="K130:K131"/>
    <mergeCell ref="A121:A128"/>
    <mergeCell ref="C121:C127"/>
    <mergeCell ref="D121:D122"/>
    <mergeCell ref="H121:H127"/>
    <mergeCell ref="I121:I127"/>
    <mergeCell ref="J110:J116"/>
    <mergeCell ref="K110:K116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opLeftCell="A11" zoomScale="58" zoomScaleNormal="58" workbookViewId="0">
      <selection activeCell="B16" sqref="B16"/>
    </sheetView>
  </sheetViews>
  <sheetFormatPr baseColWidth="10" defaultColWidth="11.42578125" defaultRowHeight="14.25" x14ac:dyDescent="0.2"/>
  <cols>
    <col min="1" max="2" width="38.28515625" style="1" customWidth="1"/>
    <col min="3" max="3" width="107.7109375" style="1" customWidth="1"/>
    <col min="4" max="4" width="29.28515625" style="1" customWidth="1"/>
    <col min="5" max="5" width="41.5703125" style="1" customWidth="1"/>
    <col min="6" max="6" width="22.85546875" style="1" customWidth="1"/>
    <col min="7" max="7" width="13.85546875" style="1" customWidth="1"/>
    <col min="8" max="8" width="22" style="1" customWidth="1"/>
    <col min="9" max="16384" width="11.42578125" style="1"/>
  </cols>
  <sheetData>
    <row r="1" spans="1:8" customFormat="1" ht="15.75" customHeight="1" x14ac:dyDescent="0.25">
      <c r="A1" s="617"/>
      <c r="B1" s="386" t="s">
        <v>0</v>
      </c>
      <c r="C1" s="387"/>
      <c r="D1" s="519"/>
      <c r="E1" s="513" t="s">
        <v>17</v>
      </c>
      <c r="F1" s="513"/>
      <c r="G1" s="513"/>
      <c r="H1" s="660"/>
    </row>
    <row r="2" spans="1:8" customFormat="1" ht="15.75" customHeight="1" x14ac:dyDescent="0.25">
      <c r="A2" s="381"/>
      <c r="B2" s="618"/>
      <c r="C2" s="533"/>
      <c r="D2" s="534"/>
      <c r="E2" s="474" t="s">
        <v>2</v>
      </c>
      <c r="F2" s="474"/>
      <c r="G2" s="474"/>
      <c r="H2" s="661"/>
    </row>
    <row r="3" spans="1:8" customFormat="1" ht="36" customHeight="1" x14ac:dyDescent="0.25">
      <c r="A3" s="381"/>
      <c r="B3" s="618" t="s">
        <v>246</v>
      </c>
      <c r="C3" s="533"/>
      <c r="D3" s="534"/>
      <c r="E3" s="474" t="s">
        <v>4</v>
      </c>
      <c r="F3" s="474"/>
      <c r="G3" s="474"/>
      <c r="H3" s="661"/>
    </row>
    <row r="4" spans="1:8" customFormat="1" ht="15.75" customHeight="1" thickBot="1" x14ac:dyDescent="0.3">
      <c r="A4" s="382"/>
      <c r="B4" s="395"/>
      <c r="C4" s="396"/>
      <c r="D4" s="520"/>
      <c r="E4" s="658" t="s">
        <v>5</v>
      </c>
      <c r="F4" s="658"/>
      <c r="G4" s="658"/>
      <c r="H4" s="662"/>
    </row>
    <row r="5" spans="1:8" ht="15" thickBot="1" x14ac:dyDescent="0.25">
      <c r="C5" s="64"/>
      <c r="D5" s="64"/>
      <c r="E5" s="64" t="s">
        <v>4</v>
      </c>
      <c r="F5" s="64"/>
      <c r="G5" s="64"/>
    </row>
    <row r="6" spans="1:8" customFormat="1" ht="24" customHeight="1" x14ac:dyDescent="0.25">
      <c r="A6" s="137" t="s">
        <v>7</v>
      </c>
      <c r="B6" s="138"/>
      <c r="C6" s="139"/>
      <c r="D6" s="139"/>
      <c r="E6" s="139"/>
      <c r="F6" s="139"/>
      <c r="G6" s="139"/>
      <c r="H6" s="140"/>
    </row>
    <row r="7" spans="1:8" customFormat="1" ht="35.25" customHeight="1" thickBot="1" x14ac:dyDescent="0.3">
      <c r="A7" s="31" t="s">
        <v>9</v>
      </c>
      <c r="B7" s="141"/>
      <c r="C7" s="666"/>
      <c r="D7" s="666"/>
      <c r="E7" s="666"/>
      <c r="F7" s="666"/>
      <c r="G7" s="666"/>
      <c r="H7" s="667"/>
    </row>
    <row r="8" spans="1:8" ht="15" thickBot="1" x14ac:dyDescent="0.25">
      <c r="C8" s="64"/>
      <c r="D8" s="64"/>
      <c r="E8" s="64"/>
      <c r="F8" s="64"/>
      <c r="G8" s="64"/>
    </row>
    <row r="9" spans="1:8" s="126" customFormat="1" ht="30" customHeight="1" x14ac:dyDescent="0.25">
      <c r="A9" s="663" t="s">
        <v>99</v>
      </c>
      <c r="B9" s="663" t="s">
        <v>247</v>
      </c>
      <c r="C9" s="665" t="s">
        <v>220</v>
      </c>
      <c r="D9" s="665" t="s">
        <v>229</v>
      </c>
      <c r="E9" s="665" t="s">
        <v>248</v>
      </c>
      <c r="F9" s="673" t="s">
        <v>249</v>
      </c>
      <c r="G9" s="673"/>
      <c r="H9" s="671" t="s">
        <v>250</v>
      </c>
    </row>
    <row r="10" spans="1:8" s="127" customFormat="1" ht="48.75" customHeight="1" thickBot="1" x14ac:dyDescent="0.3">
      <c r="A10" s="664"/>
      <c r="B10" s="664"/>
      <c r="C10" s="665"/>
      <c r="D10" s="665"/>
      <c r="E10" s="665"/>
      <c r="F10" s="673"/>
      <c r="G10" s="673"/>
      <c r="H10" s="671"/>
    </row>
    <row r="11" spans="1:8" s="127" customFormat="1" ht="147.75" customHeight="1" x14ac:dyDescent="0.25">
      <c r="A11" s="669" t="s">
        <v>347</v>
      </c>
      <c r="B11" s="229" t="str">
        <f>+'PRIORIZACIÓN DE CAUSA'!B14</f>
        <v xml:space="preserve">Falta de  canales y/o medios de Comunicación para una efectiva trazabilidad del tramite.  </v>
      </c>
      <c r="C11" s="242" t="s">
        <v>271</v>
      </c>
      <c r="D11" s="239" t="s">
        <v>395</v>
      </c>
      <c r="E11" s="143" t="s">
        <v>216</v>
      </c>
      <c r="F11" s="243" t="s">
        <v>395</v>
      </c>
      <c r="G11" s="244">
        <v>100</v>
      </c>
      <c r="H11" s="672" t="str">
        <f>IF(G24=100,"Fuerte",IF(AND(G24&gt;=50,G24&lt;=99),"Moderado",IF(AND(G24&gt;0,G24&lt;=49),"Débil"," ")))</f>
        <v>Débil</v>
      </c>
    </row>
    <row r="12" spans="1:8" s="127" customFormat="1" ht="107.25" customHeight="1" x14ac:dyDescent="0.25">
      <c r="A12" s="669"/>
      <c r="B12" s="227" t="s">
        <v>323</v>
      </c>
      <c r="C12" s="241" t="s">
        <v>393</v>
      </c>
      <c r="D12" s="239" t="s">
        <v>397</v>
      </c>
      <c r="E12" s="143" t="s">
        <v>216</v>
      </c>
      <c r="F12" s="144" t="s">
        <v>398</v>
      </c>
      <c r="G12" s="145">
        <f>IF(F12="Fuerte",100,IF(F12="Moderado",50,IF(F12="Débil",0," ")))</f>
        <v>0</v>
      </c>
      <c r="H12" s="672"/>
    </row>
    <row r="13" spans="1:8" s="127" customFormat="1" ht="153" customHeight="1" thickBot="1" x14ac:dyDescent="0.3">
      <c r="A13" s="669"/>
      <c r="B13" s="230" t="s">
        <v>385</v>
      </c>
      <c r="C13" s="240" t="s">
        <v>384</v>
      </c>
      <c r="D13" s="239" t="s">
        <v>147</v>
      </c>
      <c r="E13" s="143" t="s">
        <v>217</v>
      </c>
      <c r="F13" s="144" t="s">
        <v>147</v>
      </c>
      <c r="G13" s="145">
        <f t="shared" ref="G13:G23" si="0">IF(F13="Fuerte",100,IF(F13="Moderado",50,IF(F13="Débil",0," ")))</f>
        <v>50</v>
      </c>
      <c r="H13" s="672"/>
    </row>
    <row r="14" spans="1:8" s="127" customFormat="1" ht="150" customHeight="1" x14ac:dyDescent="0.25">
      <c r="A14" s="668" t="s">
        <v>407</v>
      </c>
      <c r="B14" s="231" t="s">
        <v>307</v>
      </c>
      <c r="C14" s="238" t="s">
        <v>387</v>
      </c>
      <c r="D14" s="236" t="s">
        <v>397</v>
      </c>
      <c r="E14" s="143" t="s">
        <v>216</v>
      </c>
      <c r="F14" s="144" t="s">
        <v>398</v>
      </c>
      <c r="G14" s="145">
        <f t="shared" si="0"/>
        <v>0</v>
      </c>
      <c r="H14" s="672"/>
    </row>
    <row r="15" spans="1:8" s="127" customFormat="1" ht="102.75" customHeight="1" x14ac:dyDescent="0.25">
      <c r="A15" s="669"/>
      <c r="B15" s="223" t="s">
        <v>370</v>
      </c>
      <c r="C15" s="235" t="s">
        <v>388</v>
      </c>
      <c r="D15" s="236" t="s">
        <v>397</v>
      </c>
      <c r="E15" s="143" t="s">
        <v>216</v>
      </c>
      <c r="F15" s="144" t="s">
        <v>397</v>
      </c>
      <c r="G15" s="145">
        <v>0</v>
      </c>
      <c r="H15" s="672"/>
    </row>
    <row r="16" spans="1:8" s="127" customFormat="1" ht="72" customHeight="1" thickBot="1" x14ac:dyDescent="0.3">
      <c r="A16" s="669"/>
      <c r="B16" s="228" t="str">
        <f>+'PRIORIZACIÓN DE CAUSA'!B15</f>
        <v>No contar con el presupuesto suficiente para dar cumplimiento al plan de acción.</v>
      </c>
      <c r="C16" s="226" t="s">
        <v>393</v>
      </c>
      <c r="D16" s="236" t="s">
        <v>399</v>
      </c>
      <c r="E16" s="143" t="s">
        <v>216</v>
      </c>
      <c r="F16" s="144" t="s">
        <v>397</v>
      </c>
      <c r="G16" s="145">
        <v>0</v>
      </c>
      <c r="H16" s="672"/>
    </row>
    <row r="17" spans="1:8" s="127" customFormat="1" ht="83.25" customHeight="1" x14ac:dyDescent="0.25">
      <c r="A17" s="668" t="s">
        <v>338</v>
      </c>
      <c r="B17" s="231" t="s">
        <v>339</v>
      </c>
      <c r="C17" s="237" t="s">
        <v>389</v>
      </c>
      <c r="D17" s="236" t="s">
        <v>399</v>
      </c>
      <c r="E17" s="143" t="s">
        <v>217</v>
      </c>
      <c r="F17" s="144" t="s">
        <v>397</v>
      </c>
      <c r="G17" s="145">
        <v>0</v>
      </c>
      <c r="H17" s="672"/>
    </row>
    <row r="18" spans="1:8" s="127" customFormat="1" ht="91.5" customHeight="1" x14ac:dyDescent="0.25">
      <c r="A18" s="669"/>
      <c r="B18" s="222" t="s">
        <v>340</v>
      </c>
      <c r="C18" s="235" t="s">
        <v>391</v>
      </c>
      <c r="D18" s="236" t="s">
        <v>399</v>
      </c>
      <c r="E18" s="143" t="s">
        <v>396</v>
      </c>
      <c r="F18" s="144" t="s">
        <v>397</v>
      </c>
      <c r="G18" s="145">
        <v>0</v>
      </c>
      <c r="H18" s="672"/>
    </row>
    <row r="19" spans="1:8" s="127" customFormat="1" ht="91.5" customHeight="1" thickBot="1" x14ac:dyDescent="0.3">
      <c r="A19" s="670"/>
      <c r="B19" s="228" t="s">
        <v>344</v>
      </c>
      <c r="C19" s="226" t="s">
        <v>394</v>
      </c>
      <c r="D19" s="236" t="s">
        <v>399</v>
      </c>
      <c r="E19" s="143" t="s">
        <v>400</v>
      </c>
      <c r="F19" s="144" t="s">
        <v>397</v>
      </c>
      <c r="G19" s="145">
        <v>0</v>
      </c>
      <c r="H19" s="672"/>
    </row>
    <row r="20" spans="1:8" s="127" customFormat="1" ht="39.75" customHeight="1" x14ac:dyDescent="0.25">
      <c r="A20" s="232"/>
      <c r="B20" s="233"/>
      <c r="C20" s="234"/>
      <c r="D20" s="143"/>
      <c r="E20" s="143"/>
      <c r="F20" s="144"/>
      <c r="G20" s="145" t="str">
        <f t="shared" si="0"/>
        <v xml:space="preserve"> </v>
      </c>
      <c r="H20" s="672"/>
    </row>
    <row r="21" spans="1:8" s="127" customFormat="1" ht="39.75" customHeight="1" x14ac:dyDescent="0.25">
      <c r="A21" s="142"/>
      <c r="B21" s="142"/>
      <c r="C21" s="143"/>
      <c r="D21" s="143"/>
      <c r="E21" s="143"/>
      <c r="F21" s="144"/>
      <c r="G21" s="145" t="str">
        <f t="shared" si="0"/>
        <v xml:space="preserve"> </v>
      </c>
      <c r="H21" s="672"/>
    </row>
    <row r="22" spans="1:8" s="127" customFormat="1" ht="39.75" customHeight="1" x14ac:dyDescent="0.25">
      <c r="A22" s="142"/>
      <c r="B22" s="142"/>
      <c r="C22" s="143"/>
      <c r="D22" s="143"/>
      <c r="E22" s="143"/>
      <c r="F22" s="144"/>
      <c r="G22" s="145" t="str">
        <f t="shared" si="0"/>
        <v xml:space="preserve"> </v>
      </c>
      <c r="H22" s="672"/>
    </row>
    <row r="23" spans="1:8" s="127" customFormat="1" ht="39.75" customHeight="1" x14ac:dyDescent="0.25">
      <c r="A23" s="142"/>
      <c r="B23" s="142"/>
      <c r="C23" s="143"/>
      <c r="D23" s="143"/>
      <c r="E23" s="143"/>
      <c r="F23" s="144"/>
      <c r="G23" s="145" t="str">
        <f t="shared" si="0"/>
        <v xml:space="preserve"> </v>
      </c>
      <c r="H23" s="672"/>
    </row>
    <row r="24" spans="1:8" s="127" customFormat="1" ht="39.75" customHeight="1" x14ac:dyDescent="0.25">
      <c r="A24" s="146" t="s">
        <v>251</v>
      </c>
      <c r="B24" s="146"/>
      <c r="C24" s="146"/>
      <c r="D24" s="146"/>
      <c r="E24" s="146"/>
      <c r="F24" s="146"/>
      <c r="G24" s="147">
        <f>IF(ISERROR(AVERAGE(G11:G23)),0,AVERAGE(G11:G23))</f>
        <v>16.666666666666668</v>
      </c>
      <c r="H24" s="145"/>
    </row>
  </sheetData>
  <mergeCells count="20">
    <mergeCell ref="A14:A16"/>
    <mergeCell ref="A17:A19"/>
    <mergeCell ref="H9:H10"/>
    <mergeCell ref="A11:A13"/>
    <mergeCell ref="H11:H23"/>
    <mergeCell ref="A9:A10"/>
    <mergeCell ref="C9:C10"/>
    <mergeCell ref="E9:E10"/>
    <mergeCell ref="F9:G10"/>
    <mergeCell ref="H1:H4"/>
    <mergeCell ref="A1:A4"/>
    <mergeCell ref="B9:B10"/>
    <mergeCell ref="D9:D10"/>
    <mergeCell ref="B1:D2"/>
    <mergeCell ref="B3:D4"/>
    <mergeCell ref="C7:H7"/>
    <mergeCell ref="E1:G1"/>
    <mergeCell ref="E2:G2"/>
    <mergeCell ref="E3:G3"/>
    <mergeCell ref="E4:G4"/>
  </mergeCells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tabSelected="1" zoomScale="80" zoomScaleNormal="80" workbookViewId="0">
      <selection activeCell="K22" sqref="K22"/>
    </sheetView>
  </sheetViews>
  <sheetFormatPr baseColWidth="10" defaultColWidth="11.42578125" defaultRowHeight="12.75" x14ac:dyDescent="0.2"/>
  <cols>
    <col min="1" max="1" width="18.28515625" style="55" customWidth="1"/>
    <col min="2" max="2" width="20.7109375" style="55" customWidth="1"/>
    <col min="3" max="3" width="6.28515625" style="283" customWidth="1"/>
    <col min="4" max="4" width="27" style="57" customWidth="1"/>
    <col min="5" max="5" width="5.85546875" style="285" customWidth="1"/>
    <col min="6" max="6" width="5.140625" style="285" customWidth="1"/>
    <col min="7" max="7" width="6.85546875" style="285" customWidth="1"/>
    <col min="8" max="8" width="7.140625" style="285" customWidth="1"/>
    <col min="9" max="9" width="29.5703125" style="55" customWidth="1"/>
    <col min="10" max="10" width="27.140625" style="55" customWidth="1"/>
    <col min="11" max="11" width="22" style="263" customWidth="1"/>
    <col min="12" max="12" width="16.5703125" style="55" customWidth="1"/>
    <col min="13" max="13" width="21" style="55" customWidth="1"/>
    <col min="14" max="16384" width="11.42578125" style="55"/>
  </cols>
  <sheetData>
    <row r="1" spans="1:13" customFormat="1" ht="19.5" customHeight="1" x14ac:dyDescent="0.25">
      <c r="A1" s="683" t="s">
        <v>489</v>
      </c>
      <c r="B1" s="685" t="s">
        <v>454</v>
      </c>
      <c r="C1" s="685"/>
      <c r="D1" s="685"/>
      <c r="E1" s="685"/>
      <c r="F1" s="685"/>
      <c r="G1" s="685"/>
      <c r="H1" s="685"/>
      <c r="I1" s="685"/>
      <c r="J1" s="513" t="s">
        <v>424</v>
      </c>
      <c r="K1" s="513"/>
      <c r="L1" s="513"/>
      <c r="M1" s="676" t="s">
        <v>507</v>
      </c>
    </row>
    <row r="2" spans="1:13" customFormat="1" ht="21" customHeight="1" x14ac:dyDescent="0.25">
      <c r="A2" s="684"/>
      <c r="B2" s="376"/>
      <c r="C2" s="376"/>
      <c r="D2" s="376"/>
      <c r="E2" s="376"/>
      <c r="F2" s="376"/>
      <c r="G2" s="376"/>
      <c r="H2" s="376"/>
      <c r="I2" s="376"/>
      <c r="J2" s="474" t="s">
        <v>425</v>
      </c>
      <c r="K2" s="474"/>
      <c r="L2" s="474"/>
      <c r="M2" s="677"/>
    </row>
    <row r="3" spans="1:13" customFormat="1" ht="24.75" customHeight="1" x14ac:dyDescent="0.25">
      <c r="A3" s="684"/>
      <c r="B3" s="376" t="s">
        <v>453</v>
      </c>
      <c r="C3" s="376"/>
      <c r="D3" s="376"/>
      <c r="E3" s="376"/>
      <c r="F3" s="376"/>
      <c r="G3" s="376"/>
      <c r="H3" s="376"/>
      <c r="I3" s="376"/>
      <c r="J3" s="474" t="s">
        <v>426</v>
      </c>
      <c r="K3" s="474"/>
      <c r="L3" s="474"/>
      <c r="M3" s="677"/>
    </row>
    <row r="4" spans="1:13" customFormat="1" ht="17.25" customHeight="1" x14ac:dyDescent="0.25">
      <c r="A4" s="684"/>
      <c r="B4" s="376"/>
      <c r="C4" s="376"/>
      <c r="D4" s="376"/>
      <c r="E4" s="376"/>
      <c r="F4" s="376"/>
      <c r="G4" s="376"/>
      <c r="H4" s="376"/>
      <c r="I4" s="376"/>
      <c r="J4" s="474" t="s">
        <v>427</v>
      </c>
      <c r="K4" s="474"/>
      <c r="L4" s="474"/>
      <c r="M4" s="677"/>
    </row>
    <row r="5" spans="1:13" ht="28.5" customHeight="1" x14ac:dyDescent="0.2">
      <c r="A5" s="261"/>
      <c r="B5" s="674">
        <v>2019</v>
      </c>
      <c r="C5" s="674"/>
      <c r="D5" s="674"/>
      <c r="E5" s="674"/>
      <c r="F5" s="674"/>
      <c r="G5" s="674"/>
      <c r="H5" s="674"/>
      <c r="I5" s="675"/>
      <c r="J5" s="98"/>
      <c r="K5" s="262"/>
      <c r="L5" s="98"/>
      <c r="M5" s="99"/>
    </row>
    <row r="6" spans="1:13" s="56" customFormat="1" ht="15.75" customHeight="1" x14ac:dyDescent="0.2">
      <c r="A6" s="286" t="s">
        <v>252</v>
      </c>
      <c r="B6" s="678" t="s">
        <v>428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9"/>
    </row>
    <row r="7" spans="1:13" s="56" customFormat="1" ht="63" customHeight="1" x14ac:dyDescent="0.2">
      <c r="A7" s="286" t="s">
        <v>253</v>
      </c>
      <c r="B7" s="474" t="s">
        <v>429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680"/>
    </row>
    <row r="8" spans="1:13" s="56" customFormat="1" ht="15" customHeight="1" x14ac:dyDescent="0.2">
      <c r="A8" s="681"/>
      <c r="B8" s="682"/>
      <c r="C8" s="682"/>
      <c r="D8" s="682"/>
      <c r="E8" s="682"/>
      <c r="F8" s="682"/>
      <c r="G8" s="284"/>
      <c r="H8" s="284"/>
      <c r="I8" s="134"/>
      <c r="J8" s="134"/>
      <c r="K8" s="309"/>
      <c r="L8" s="134"/>
      <c r="M8" s="136"/>
    </row>
    <row r="9" spans="1:13" s="248" customFormat="1" ht="76.5" customHeight="1" thickBot="1" x14ac:dyDescent="0.25">
      <c r="A9" s="275" t="s">
        <v>254</v>
      </c>
      <c r="B9" s="276" t="s">
        <v>255</v>
      </c>
      <c r="C9" s="282" t="s">
        <v>83</v>
      </c>
      <c r="D9" s="276" t="s">
        <v>12</v>
      </c>
      <c r="E9" s="282" t="s">
        <v>256</v>
      </c>
      <c r="F9" s="282" t="s">
        <v>257</v>
      </c>
      <c r="G9" s="282" t="s">
        <v>258</v>
      </c>
      <c r="H9" s="282" t="s">
        <v>259</v>
      </c>
      <c r="I9" s="277" t="s">
        <v>260</v>
      </c>
      <c r="J9" s="276" t="s">
        <v>261</v>
      </c>
      <c r="K9" s="276" t="s">
        <v>262</v>
      </c>
      <c r="L9" s="276" t="s">
        <v>263</v>
      </c>
      <c r="M9" s="278" t="s">
        <v>264</v>
      </c>
    </row>
    <row r="10" spans="1:13" s="56" customFormat="1" ht="72.75" customHeight="1" thickBot="1" x14ac:dyDescent="0.25">
      <c r="A10" s="693" t="s">
        <v>401</v>
      </c>
      <c r="B10" s="700" t="str">
        <f>+(PROBABILIDAD!A11)</f>
        <v>Incumplimiento en la respuesta oportuna en los tramites , derechos de peticion o requerimientos de la comunidad</v>
      </c>
      <c r="C10" s="698" t="s">
        <v>266</v>
      </c>
      <c r="D10" s="320" t="str">
        <f>+(DESCRIPCION!D10)</f>
        <v xml:space="preserve"> Fallas en la plataforma (PISAMI) o en los prestadores de servicios tecnologicos (Moviliza, Internet, SIMIT, Runt).</v>
      </c>
      <c r="E10" s="706" t="str">
        <f>+(PROBABILIDAD!T11)</f>
        <v>Probable</v>
      </c>
      <c r="F10" s="706" t="s">
        <v>173</v>
      </c>
      <c r="G10" s="706" t="s">
        <v>268</v>
      </c>
      <c r="H10" s="325" t="s">
        <v>270</v>
      </c>
      <c r="I10" s="320" t="s">
        <v>452</v>
      </c>
      <c r="J10" s="320" t="s">
        <v>436</v>
      </c>
      <c r="K10" s="340" t="s">
        <v>408</v>
      </c>
      <c r="L10" s="317" t="s">
        <v>403</v>
      </c>
      <c r="M10" s="701" t="s">
        <v>505</v>
      </c>
    </row>
    <row r="11" spans="1:13" s="56" customFormat="1" ht="84.75" customHeight="1" thickBot="1" x14ac:dyDescent="0.25">
      <c r="A11" s="694"/>
      <c r="B11" s="689"/>
      <c r="C11" s="691"/>
      <c r="D11" s="311" t="str">
        <f>+(DESCRIPCION!D19)</f>
        <v>Base de datos desactualizadas</v>
      </c>
      <c r="E11" s="699"/>
      <c r="F11" s="699"/>
      <c r="G11" s="699"/>
      <c r="H11" s="325" t="s">
        <v>270</v>
      </c>
      <c r="I11" s="311" t="s">
        <v>476</v>
      </c>
      <c r="J11" s="311" t="s">
        <v>422</v>
      </c>
      <c r="K11" s="339" t="s">
        <v>530</v>
      </c>
      <c r="L11" s="313" t="s">
        <v>420</v>
      </c>
      <c r="M11" s="702"/>
    </row>
    <row r="12" spans="1:13" s="56" customFormat="1" ht="81.75" customHeight="1" thickBot="1" x14ac:dyDescent="0.25">
      <c r="A12" s="695" t="s">
        <v>506</v>
      </c>
      <c r="B12" s="689"/>
      <c r="C12" s="691"/>
      <c r="D12" s="687" t="s">
        <v>539</v>
      </c>
      <c r="E12" s="699"/>
      <c r="F12" s="699"/>
      <c r="G12" s="699"/>
      <c r="H12" s="325" t="s">
        <v>270</v>
      </c>
      <c r="I12" s="311" t="s">
        <v>478</v>
      </c>
      <c r="J12" s="311" t="s">
        <v>456</v>
      </c>
      <c r="K12" s="339" t="s">
        <v>443</v>
      </c>
      <c r="L12" s="313" t="s">
        <v>448</v>
      </c>
      <c r="M12" s="702"/>
    </row>
    <row r="13" spans="1:13" s="56" customFormat="1" ht="87.75" customHeight="1" x14ac:dyDescent="0.2">
      <c r="A13" s="696"/>
      <c r="B13" s="689"/>
      <c r="C13" s="691"/>
      <c r="D13" s="688"/>
      <c r="E13" s="699"/>
      <c r="F13" s="699"/>
      <c r="G13" s="699"/>
      <c r="H13" s="325" t="s">
        <v>270</v>
      </c>
      <c r="I13" s="311" t="s">
        <v>479</v>
      </c>
      <c r="J13" s="311" t="s">
        <v>445</v>
      </c>
      <c r="K13" s="339" t="s">
        <v>533</v>
      </c>
      <c r="L13" s="312" t="s">
        <v>416</v>
      </c>
      <c r="M13" s="702"/>
    </row>
    <row r="14" spans="1:13" s="56" customFormat="1" ht="183" customHeight="1" x14ac:dyDescent="0.2">
      <c r="A14" s="696"/>
      <c r="B14" s="689"/>
      <c r="C14" s="691"/>
      <c r="D14" s="311"/>
      <c r="E14" s="699"/>
      <c r="F14" s="699"/>
      <c r="G14" s="699"/>
      <c r="H14" s="308" t="s">
        <v>490</v>
      </c>
      <c r="I14" s="311" t="s">
        <v>504</v>
      </c>
      <c r="J14" s="315" t="s">
        <v>494</v>
      </c>
      <c r="K14" s="313" t="s">
        <v>409</v>
      </c>
      <c r="L14" s="316" t="s">
        <v>492</v>
      </c>
      <c r="M14" s="703"/>
    </row>
    <row r="15" spans="1:13" s="56" customFormat="1" ht="108" customHeight="1" x14ac:dyDescent="0.2">
      <c r="A15" s="696"/>
      <c r="B15" s="689"/>
      <c r="C15" s="699"/>
      <c r="D15" s="311" t="str">
        <f>+(DESCRIPCION!D14)</f>
        <v xml:space="preserve">Debilidad en la planeación y coordinación interinstitucional para la ejecución de proyectos
Así como la falta de estudios técnicos en expedición de Viabilidades y proyectos. 
</v>
      </c>
      <c r="E15" s="699"/>
      <c r="F15" s="699"/>
      <c r="G15" s="699"/>
      <c r="H15" s="326" t="s">
        <v>270</v>
      </c>
      <c r="I15" s="338" t="s">
        <v>534</v>
      </c>
      <c r="J15" s="311" t="s">
        <v>439</v>
      </c>
      <c r="K15" s="339" t="s">
        <v>410</v>
      </c>
      <c r="L15" s="313" t="s">
        <v>418</v>
      </c>
      <c r="M15" s="704"/>
    </row>
    <row r="16" spans="1:13" s="56" customFormat="1" ht="69" customHeight="1" x14ac:dyDescent="0.2">
      <c r="A16" s="696"/>
      <c r="B16" s="689"/>
      <c r="C16" s="699"/>
      <c r="D16" s="686" t="str">
        <f>+(DESCRIPCION!D15)</f>
        <v>No contar con el presupuesto suficiente para dar cumplimiento al plan de acción.</v>
      </c>
      <c r="E16" s="699"/>
      <c r="F16" s="699"/>
      <c r="G16" s="699"/>
      <c r="H16" s="326" t="s">
        <v>270</v>
      </c>
      <c r="I16" s="338" t="s">
        <v>535</v>
      </c>
      <c r="J16" s="311" t="s">
        <v>434</v>
      </c>
      <c r="K16" s="339" t="s">
        <v>540</v>
      </c>
      <c r="L16" s="313" t="s">
        <v>462</v>
      </c>
      <c r="M16" s="704"/>
    </row>
    <row r="17" spans="1:13" s="56" customFormat="1" ht="83.25" customHeight="1" x14ac:dyDescent="0.2">
      <c r="A17" s="696"/>
      <c r="B17" s="689"/>
      <c r="C17" s="699"/>
      <c r="D17" s="686"/>
      <c r="E17" s="699"/>
      <c r="F17" s="699"/>
      <c r="G17" s="699"/>
      <c r="H17" s="326" t="s">
        <v>270</v>
      </c>
      <c r="I17" s="338" t="s">
        <v>536</v>
      </c>
      <c r="J17" s="311" t="s">
        <v>419</v>
      </c>
      <c r="K17" s="313" t="s">
        <v>411</v>
      </c>
      <c r="L17" s="313" t="s">
        <v>403</v>
      </c>
      <c r="M17" s="704"/>
    </row>
    <row r="18" spans="1:13" s="56" customFormat="1" ht="175.5" customHeight="1" x14ac:dyDescent="0.2">
      <c r="A18" s="696"/>
      <c r="B18" s="689"/>
      <c r="C18" s="699"/>
      <c r="D18" s="311"/>
      <c r="E18" s="699"/>
      <c r="F18" s="699"/>
      <c r="G18" s="699"/>
      <c r="H18" s="308" t="s">
        <v>490</v>
      </c>
      <c r="I18" s="311" t="s">
        <v>493</v>
      </c>
      <c r="J18" s="315" t="s">
        <v>494</v>
      </c>
      <c r="K18" s="313" t="s">
        <v>409</v>
      </c>
      <c r="L18" s="316" t="s">
        <v>492</v>
      </c>
      <c r="M18" s="705"/>
    </row>
    <row r="19" spans="1:13" s="56" customFormat="1" ht="91.5" customHeight="1" x14ac:dyDescent="0.2">
      <c r="A19" s="696"/>
      <c r="B19" s="689" t="str">
        <f>+(PROBABILIDAD!A13)</f>
        <v>Posibilidad de recibir o solicitar cualquier dádiva o beneficio para  retardar, agilizar u omitir un trámite a nombre propio o para terceros</v>
      </c>
      <c r="C19" s="691" t="s">
        <v>267</v>
      </c>
      <c r="D19" s="311" t="str">
        <f>+(DESCRIPCION!D17)</f>
        <v>Desconocimiento de los trámites y procedimientos por parte de los usuarios.</v>
      </c>
      <c r="E19" s="699" t="str">
        <f>+(PROBABILIDAD!T13)</f>
        <v>Probable</v>
      </c>
      <c r="F19" s="699" t="s">
        <v>173</v>
      </c>
      <c r="G19" s="699" t="s">
        <v>268</v>
      </c>
      <c r="H19" s="308" t="s">
        <v>270</v>
      </c>
      <c r="I19" s="338" t="s">
        <v>537</v>
      </c>
      <c r="J19" s="311" t="s">
        <v>415</v>
      </c>
      <c r="K19" s="339" t="s">
        <v>533</v>
      </c>
      <c r="L19" s="312" t="s">
        <v>421</v>
      </c>
      <c r="M19" s="572" t="s">
        <v>501</v>
      </c>
    </row>
    <row r="20" spans="1:13" s="56" customFormat="1" ht="122.25" customHeight="1" x14ac:dyDescent="0.2">
      <c r="A20" s="696"/>
      <c r="B20" s="689"/>
      <c r="C20" s="691"/>
      <c r="D20" s="311" t="str">
        <f>+(DESCRIPCION!D18)</f>
        <v>Ineficiencia en la prestación del servicio y/o Trafico de influencias</v>
      </c>
      <c r="E20" s="699"/>
      <c r="F20" s="699"/>
      <c r="G20" s="699"/>
      <c r="H20" s="308" t="s">
        <v>449</v>
      </c>
      <c r="I20" s="338" t="s">
        <v>538</v>
      </c>
      <c r="J20" s="311" t="s">
        <v>447</v>
      </c>
      <c r="K20" s="313" t="s">
        <v>409</v>
      </c>
      <c r="L20" s="312" t="s">
        <v>421</v>
      </c>
      <c r="M20" s="572"/>
    </row>
    <row r="21" spans="1:13" ht="191.25" customHeight="1" thickBot="1" x14ac:dyDescent="0.25">
      <c r="A21" s="697"/>
      <c r="B21" s="690"/>
      <c r="C21" s="692"/>
      <c r="D21" s="306"/>
      <c r="E21" s="707"/>
      <c r="F21" s="707"/>
      <c r="G21" s="707"/>
      <c r="H21" s="310" t="s">
        <v>490</v>
      </c>
      <c r="I21" s="272" t="s">
        <v>491</v>
      </c>
      <c r="J21" s="306" t="s">
        <v>495</v>
      </c>
      <c r="K21" s="314" t="s">
        <v>409</v>
      </c>
      <c r="L21" s="307" t="s">
        <v>492</v>
      </c>
      <c r="M21" s="573"/>
    </row>
    <row r="22" spans="1:13" x14ac:dyDescent="0.2">
      <c r="D22" s="55"/>
      <c r="M22" s="55" t="s">
        <v>349</v>
      </c>
    </row>
    <row r="23" spans="1:13" x14ac:dyDescent="0.2">
      <c r="D23" s="55"/>
    </row>
    <row r="24" spans="1:13" x14ac:dyDescent="0.2">
      <c r="D24" s="55"/>
    </row>
    <row r="25" spans="1:13" x14ac:dyDescent="0.2">
      <c r="D25" s="55"/>
    </row>
    <row r="26" spans="1:13" x14ac:dyDescent="0.2">
      <c r="D26" s="55"/>
    </row>
    <row r="27" spans="1:13" x14ac:dyDescent="0.2">
      <c r="D27" s="55"/>
    </row>
    <row r="28" spans="1:13" x14ac:dyDescent="0.2">
      <c r="D28" s="55"/>
    </row>
  </sheetData>
  <mergeCells count="34">
    <mergeCell ref="M10:M14"/>
    <mergeCell ref="M15:M18"/>
    <mergeCell ref="M19:M21"/>
    <mergeCell ref="E10:E14"/>
    <mergeCell ref="F10:F14"/>
    <mergeCell ref="G10:G14"/>
    <mergeCell ref="E15:E18"/>
    <mergeCell ref="F15:F18"/>
    <mergeCell ref="G15:G18"/>
    <mergeCell ref="G19:G21"/>
    <mergeCell ref="E19:E21"/>
    <mergeCell ref="F19:F21"/>
    <mergeCell ref="D16:D17"/>
    <mergeCell ref="D12:D13"/>
    <mergeCell ref="B19:B21"/>
    <mergeCell ref="C19:C21"/>
    <mergeCell ref="A10:A11"/>
    <mergeCell ref="A12:A21"/>
    <mergeCell ref="C10:C14"/>
    <mergeCell ref="B15:B18"/>
    <mergeCell ref="C15:C18"/>
    <mergeCell ref="B10:B14"/>
    <mergeCell ref="B5:I5"/>
    <mergeCell ref="M1:M4"/>
    <mergeCell ref="B6:M6"/>
    <mergeCell ref="B7:M7"/>
    <mergeCell ref="A8:F8"/>
    <mergeCell ref="A1:A4"/>
    <mergeCell ref="J1:L1"/>
    <mergeCell ref="J2:L2"/>
    <mergeCell ref="J3:L3"/>
    <mergeCell ref="J4:L4"/>
    <mergeCell ref="B1:I2"/>
    <mergeCell ref="B3:I4"/>
  </mergeCells>
  <printOptions horizontalCentered="1"/>
  <pageMargins left="1.1023622047244095" right="0.35433070866141736" top="1.1023622047244095" bottom="0.35433070866141736" header="0.31496062992125984" footer="0.31496062992125984"/>
  <pageSetup paperSize="5" scale="74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opLeftCell="D13" zoomScale="70" zoomScaleNormal="70" workbookViewId="0">
      <selection activeCell="I12" sqref="A12:XFD12"/>
    </sheetView>
  </sheetViews>
  <sheetFormatPr baseColWidth="10" defaultColWidth="11.42578125" defaultRowHeight="14.25" x14ac:dyDescent="0.2"/>
  <cols>
    <col min="1" max="1" width="18.28515625" style="55" customWidth="1"/>
    <col min="2" max="2" width="20.7109375" style="55" customWidth="1"/>
    <col min="3" max="3" width="6.28515625" style="283" customWidth="1"/>
    <col min="4" max="4" width="27" style="57" customWidth="1"/>
    <col min="5" max="5" width="5.85546875" style="285" customWidth="1"/>
    <col min="6" max="6" width="5.140625" style="285" customWidth="1"/>
    <col min="7" max="7" width="6.85546875" style="285" customWidth="1"/>
    <col min="8" max="8" width="7.140625" style="285" customWidth="1"/>
    <col min="9" max="9" width="29.5703125" style="55" customWidth="1"/>
    <col min="10" max="10" width="27.140625" style="55" customWidth="1"/>
    <col min="11" max="11" width="22" style="263" customWidth="1"/>
    <col min="12" max="12" width="15.140625" style="55" customWidth="1"/>
    <col min="13" max="13" width="21" style="55" customWidth="1"/>
    <col min="14" max="14" width="30.140625" style="296" customWidth="1"/>
    <col min="15" max="15" width="17.140625" style="296" customWidth="1"/>
    <col min="16" max="16" width="15.7109375" style="296" customWidth="1"/>
    <col min="17" max="17" width="21.140625" style="296" customWidth="1"/>
    <col min="18" max="16384" width="11.42578125" style="55"/>
  </cols>
  <sheetData>
    <row r="1" spans="1:17" customFormat="1" ht="19.5" customHeight="1" x14ac:dyDescent="0.25">
      <c r="A1" s="683" t="s">
        <v>489</v>
      </c>
      <c r="B1" s="685" t="s">
        <v>454</v>
      </c>
      <c r="C1" s="685"/>
      <c r="D1" s="685"/>
      <c r="E1" s="685"/>
      <c r="F1" s="685"/>
      <c r="G1" s="685"/>
      <c r="H1" s="685"/>
      <c r="I1" s="685"/>
      <c r="J1" s="513" t="s">
        <v>424</v>
      </c>
      <c r="K1" s="513"/>
      <c r="L1" s="513"/>
      <c r="M1" s="676"/>
      <c r="N1" s="292"/>
      <c r="O1" s="292"/>
      <c r="P1" s="292"/>
      <c r="Q1" s="292"/>
    </row>
    <row r="2" spans="1:17" customFormat="1" ht="21" customHeight="1" x14ac:dyDescent="0.25">
      <c r="A2" s="684"/>
      <c r="B2" s="376"/>
      <c r="C2" s="376"/>
      <c r="D2" s="376"/>
      <c r="E2" s="376"/>
      <c r="F2" s="376"/>
      <c r="G2" s="376"/>
      <c r="H2" s="376"/>
      <c r="I2" s="376"/>
      <c r="J2" s="474" t="s">
        <v>425</v>
      </c>
      <c r="K2" s="474"/>
      <c r="L2" s="474"/>
      <c r="M2" s="677"/>
      <c r="N2" s="292"/>
      <c r="O2" s="292"/>
      <c r="P2" s="292"/>
      <c r="Q2" s="292"/>
    </row>
    <row r="3" spans="1:17" customFormat="1" ht="24.75" customHeight="1" x14ac:dyDescent="0.25">
      <c r="A3" s="684"/>
      <c r="B3" s="376" t="s">
        <v>453</v>
      </c>
      <c r="C3" s="376"/>
      <c r="D3" s="376"/>
      <c r="E3" s="376"/>
      <c r="F3" s="376"/>
      <c r="G3" s="376"/>
      <c r="H3" s="376"/>
      <c r="I3" s="376"/>
      <c r="J3" s="474" t="s">
        <v>426</v>
      </c>
      <c r="K3" s="474"/>
      <c r="L3" s="474"/>
      <c r="M3" s="677"/>
      <c r="N3" s="292"/>
      <c r="O3" s="292"/>
      <c r="P3" s="292"/>
      <c r="Q3" s="292"/>
    </row>
    <row r="4" spans="1:17" customFormat="1" ht="17.25" customHeight="1" x14ac:dyDescent="0.25">
      <c r="A4" s="684"/>
      <c r="B4" s="376"/>
      <c r="C4" s="376"/>
      <c r="D4" s="376"/>
      <c r="E4" s="376"/>
      <c r="F4" s="376"/>
      <c r="G4" s="376"/>
      <c r="H4" s="376"/>
      <c r="I4" s="376"/>
      <c r="J4" s="474" t="s">
        <v>427</v>
      </c>
      <c r="K4" s="474"/>
      <c r="L4" s="474"/>
      <c r="M4" s="677"/>
      <c r="N4" s="292"/>
      <c r="O4" s="292"/>
      <c r="P4" s="292"/>
      <c r="Q4" s="292"/>
    </row>
    <row r="5" spans="1:17" ht="28.5" customHeight="1" x14ac:dyDescent="0.2">
      <c r="A5" s="261"/>
      <c r="B5" s="674">
        <v>2019</v>
      </c>
      <c r="C5" s="674"/>
      <c r="D5" s="674"/>
      <c r="E5" s="674"/>
      <c r="F5" s="674"/>
      <c r="G5" s="674"/>
      <c r="H5" s="674"/>
      <c r="I5" s="675"/>
      <c r="J5" s="98"/>
      <c r="K5" s="262"/>
      <c r="L5" s="98"/>
      <c r="M5" s="99"/>
      <c r="N5" s="292"/>
      <c r="O5" s="292"/>
      <c r="P5" s="292"/>
      <c r="Q5" s="292"/>
    </row>
    <row r="6" spans="1:17" s="56" customFormat="1" ht="15.75" customHeight="1" x14ac:dyDescent="0.2">
      <c r="A6" s="286" t="s">
        <v>252</v>
      </c>
      <c r="B6" s="678" t="s">
        <v>428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9"/>
      <c r="N6" s="292"/>
      <c r="O6" s="292"/>
      <c r="P6" s="292"/>
      <c r="Q6" s="292"/>
    </row>
    <row r="7" spans="1:17" s="56" customFormat="1" ht="63" customHeight="1" x14ac:dyDescent="0.2">
      <c r="A7" s="286" t="s">
        <v>253</v>
      </c>
      <c r="B7" s="474" t="s">
        <v>429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680"/>
      <c r="N7" s="292"/>
      <c r="O7" s="292"/>
      <c r="P7" s="292"/>
      <c r="Q7" s="292"/>
    </row>
    <row r="8" spans="1:17" s="56" customFormat="1" ht="15" customHeight="1" x14ac:dyDescent="0.2">
      <c r="A8" s="681"/>
      <c r="B8" s="682"/>
      <c r="C8" s="682"/>
      <c r="D8" s="682"/>
      <c r="E8" s="682"/>
      <c r="F8" s="682"/>
      <c r="G8" s="284"/>
      <c r="H8" s="284"/>
      <c r="I8" s="134"/>
      <c r="J8" s="134"/>
      <c r="K8" s="297"/>
      <c r="L8" s="134"/>
      <c r="M8" s="136"/>
      <c r="N8" s="710" t="s">
        <v>496</v>
      </c>
      <c r="O8" s="711"/>
      <c r="P8" s="711"/>
      <c r="Q8" s="712"/>
    </row>
    <row r="9" spans="1:17" s="248" customFormat="1" ht="76.5" customHeight="1" thickBot="1" x14ac:dyDescent="0.25">
      <c r="A9" s="275" t="s">
        <v>254</v>
      </c>
      <c r="B9" s="276" t="s">
        <v>255</v>
      </c>
      <c r="C9" s="282" t="s">
        <v>83</v>
      </c>
      <c r="D9" s="276" t="s">
        <v>12</v>
      </c>
      <c r="E9" s="282" t="s">
        <v>256</v>
      </c>
      <c r="F9" s="282" t="s">
        <v>257</v>
      </c>
      <c r="G9" s="282" t="s">
        <v>258</v>
      </c>
      <c r="H9" s="282" t="s">
        <v>259</v>
      </c>
      <c r="I9" s="277" t="s">
        <v>260</v>
      </c>
      <c r="J9" s="276" t="s">
        <v>261</v>
      </c>
      <c r="K9" s="276" t="s">
        <v>262</v>
      </c>
      <c r="L9" s="276" t="s">
        <v>263</v>
      </c>
      <c r="M9" s="278" t="s">
        <v>264</v>
      </c>
      <c r="N9" s="287" t="s">
        <v>423</v>
      </c>
      <c r="O9" s="287" t="s">
        <v>430</v>
      </c>
      <c r="P9" s="287" t="s">
        <v>262</v>
      </c>
      <c r="Q9" s="287" t="s">
        <v>264</v>
      </c>
    </row>
    <row r="10" spans="1:17" s="56" customFormat="1" ht="117.75" customHeight="1" x14ac:dyDescent="0.2">
      <c r="A10" s="708" t="s">
        <v>401</v>
      </c>
      <c r="B10" s="713" t="str">
        <f>+(PROBABILIDAD!A11)</f>
        <v>Incumplimiento en la respuesta oportuna en los tramites , derechos de peticion o requerimientos de la comunidad</v>
      </c>
      <c r="C10" s="698" t="s">
        <v>266</v>
      </c>
      <c r="D10" s="279" t="str">
        <f>+(DESCRIPCION!D10)</f>
        <v xml:space="preserve"> Fallas en la plataforma (PISAMI) o en los prestadores de servicios tecnologicos (Moviliza, Internet, SIMIT, Runt).</v>
      </c>
      <c r="E10" s="706" t="str">
        <f>+(PROBABILIDAD!T11)</f>
        <v>Probable</v>
      </c>
      <c r="F10" s="706" t="s">
        <v>173</v>
      </c>
      <c r="G10" s="706" t="s">
        <v>268</v>
      </c>
      <c r="H10" s="706" t="s">
        <v>270</v>
      </c>
      <c r="I10" s="279" t="s">
        <v>452</v>
      </c>
      <c r="J10" s="279" t="s">
        <v>436</v>
      </c>
      <c r="K10" s="280" t="s">
        <v>408</v>
      </c>
      <c r="L10" s="280" t="s">
        <v>403</v>
      </c>
      <c r="M10" s="720" t="s">
        <v>503</v>
      </c>
      <c r="N10" s="305" t="s">
        <v>472</v>
      </c>
      <c r="O10" s="305" t="s">
        <v>486</v>
      </c>
      <c r="P10" s="279" t="s">
        <v>408</v>
      </c>
      <c r="Q10" s="321" t="s">
        <v>499</v>
      </c>
    </row>
    <row r="11" spans="1:17" s="56" customFormat="1" ht="92.25" customHeight="1" x14ac:dyDescent="0.2">
      <c r="A11" s="709"/>
      <c r="B11" s="714"/>
      <c r="C11" s="691"/>
      <c r="D11" s="304" t="str">
        <f>+(DESCRIPCION!D19)</f>
        <v>Base de datos desactualizadas</v>
      </c>
      <c r="E11" s="699"/>
      <c r="F11" s="699"/>
      <c r="G11" s="699"/>
      <c r="H11" s="699"/>
      <c r="I11" s="304" t="s">
        <v>476</v>
      </c>
      <c r="J11" s="304" t="s">
        <v>422</v>
      </c>
      <c r="K11" s="301" t="s">
        <v>412</v>
      </c>
      <c r="L11" s="301" t="s">
        <v>420</v>
      </c>
      <c r="M11" s="721"/>
      <c r="N11" s="293" t="s">
        <v>497</v>
      </c>
      <c r="O11" s="293"/>
      <c r="P11" s="293"/>
      <c r="Q11" s="304" t="s">
        <v>441</v>
      </c>
    </row>
    <row r="12" spans="1:17" s="56" customFormat="1" ht="144.75" customHeight="1" x14ac:dyDescent="0.2">
      <c r="A12" s="716" t="s">
        <v>455</v>
      </c>
      <c r="B12" s="714"/>
      <c r="C12" s="691"/>
      <c r="D12" s="686" t="s">
        <v>432</v>
      </c>
      <c r="E12" s="699"/>
      <c r="F12" s="699"/>
      <c r="G12" s="699"/>
      <c r="H12" s="699"/>
      <c r="I12" s="304" t="s">
        <v>478</v>
      </c>
      <c r="J12" s="304" t="s">
        <v>456</v>
      </c>
      <c r="K12" s="301" t="s">
        <v>443</v>
      </c>
      <c r="L12" s="301" t="s">
        <v>448</v>
      </c>
      <c r="M12" s="721"/>
      <c r="N12" s="288" t="s">
        <v>466</v>
      </c>
      <c r="O12" s="288" t="s">
        <v>468</v>
      </c>
      <c r="P12" s="304" t="s">
        <v>408</v>
      </c>
      <c r="Q12" s="322" t="s">
        <v>444</v>
      </c>
    </row>
    <row r="13" spans="1:17" s="56" customFormat="1" ht="93" customHeight="1" x14ac:dyDescent="0.2">
      <c r="A13" s="716"/>
      <c r="B13" s="714"/>
      <c r="C13" s="691"/>
      <c r="D13" s="686"/>
      <c r="E13" s="699"/>
      <c r="F13" s="699"/>
      <c r="G13" s="699"/>
      <c r="H13" s="699"/>
      <c r="I13" s="304" t="s">
        <v>479</v>
      </c>
      <c r="J13" s="304" t="s">
        <v>445</v>
      </c>
      <c r="K13" s="301" t="s">
        <v>414</v>
      </c>
      <c r="L13" s="302" t="s">
        <v>416</v>
      </c>
      <c r="M13" s="721"/>
      <c r="N13" s="288" t="s">
        <v>465</v>
      </c>
      <c r="O13" s="288" t="s">
        <v>469</v>
      </c>
      <c r="P13" s="301" t="s">
        <v>414</v>
      </c>
      <c r="Q13" s="304" t="s">
        <v>446</v>
      </c>
    </row>
    <row r="14" spans="1:17" s="56" customFormat="1" ht="168.75" customHeight="1" thickBot="1" x14ac:dyDescent="0.25">
      <c r="A14" s="716"/>
      <c r="B14" s="715"/>
      <c r="C14" s="692"/>
      <c r="D14" s="272"/>
      <c r="E14" s="707"/>
      <c r="F14" s="707"/>
      <c r="G14" s="707"/>
      <c r="H14" s="300" t="s">
        <v>490</v>
      </c>
      <c r="I14" s="304" t="s">
        <v>504</v>
      </c>
      <c r="J14" s="315" t="s">
        <v>494</v>
      </c>
      <c r="K14" s="301" t="s">
        <v>409</v>
      </c>
      <c r="L14" s="316" t="s">
        <v>492</v>
      </c>
      <c r="M14" s="722"/>
      <c r="N14" s="290"/>
      <c r="O14" s="290"/>
      <c r="P14" s="303"/>
      <c r="Q14" s="272" t="s">
        <v>457</v>
      </c>
    </row>
    <row r="15" spans="1:17" s="56" customFormat="1" ht="69" customHeight="1" x14ac:dyDescent="0.2">
      <c r="A15" s="716"/>
      <c r="B15" s="713" t="str">
        <f>+(PROBABILIDAD!A12)</f>
        <v xml:space="preserve"> Ausencia de Soportes tecnicos y/o Administrativos,  que nos permitan hacer una efectiva implementacion de planes y programas de movilidad</v>
      </c>
      <c r="C15" s="706" t="s">
        <v>266</v>
      </c>
      <c r="D15" s="718" t="str">
        <f>+(DESCRIPCION!D13)</f>
        <v>Cambio de políticas en torno a los avances obtenidos en la implementación del SETP (Sistema Estrategico de Transporte Público).</v>
      </c>
      <c r="E15" s="706" t="str">
        <f>+(PROBABILIDAD!T12)</f>
        <v>Posible</v>
      </c>
      <c r="F15" s="706" t="s">
        <v>173</v>
      </c>
      <c r="G15" s="706" t="s">
        <v>268</v>
      </c>
      <c r="H15" s="706" t="s">
        <v>270</v>
      </c>
      <c r="I15" s="730" t="s">
        <v>480</v>
      </c>
      <c r="J15" s="730" t="s">
        <v>442</v>
      </c>
      <c r="K15" s="700" t="s">
        <v>409</v>
      </c>
      <c r="L15" s="700" t="s">
        <v>417</v>
      </c>
      <c r="M15" s="723" t="s">
        <v>502</v>
      </c>
      <c r="N15" s="728" t="s">
        <v>464</v>
      </c>
      <c r="O15" s="728" t="s">
        <v>470</v>
      </c>
      <c r="P15" s="730" t="s">
        <v>409</v>
      </c>
      <c r="Q15" s="726" t="s">
        <v>463</v>
      </c>
    </row>
    <row r="16" spans="1:17" s="56" customFormat="1" ht="21.75" customHeight="1" x14ac:dyDescent="0.2">
      <c r="A16" s="716"/>
      <c r="B16" s="714"/>
      <c r="C16" s="699"/>
      <c r="D16" s="719"/>
      <c r="E16" s="699"/>
      <c r="F16" s="699"/>
      <c r="G16" s="699"/>
      <c r="H16" s="699"/>
      <c r="I16" s="686"/>
      <c r="J16" s="686"/>
      <c r="K16" s="689"/>
      <c r="L16" s="689"/>
      <c r="M16" s="724"/>
      <c r="N16" s="729"/>
      <c r="O16" s="729"/>
      <c r="P16" s="686"/>
      <c r="Q16" s="727"/>
    </row>
    <row r="17" spans="1:17" s="56" customFormat="1" ht="93.75" customHeight="1" x14ac:dyDescent="0.2">
      <c r="A17" s="716"/>
      <c r="B17" s="714"/>
      <c r="C17" s="699"/>
      <c r="D17" s="304" t="str">
        <f>+(DESCRIPCION!D14)</f>
        <v xml:space="preserve">Debilidad en la planeación y coordinación interinstitucional para la ejecución de proyectos
Así como la falta de estudios técnicos en expedición de Viabilidades y proyectos. 
</v>
      </c>
      <c r="E17" s="699"/>
      <c r="F17" s="699"/>
      <c r="G17" s="699"/>
      <c r="H17" s="699"/>
      <c r="I17" s="304" t="s">
        <v>481</v>
      </c>
      <c r="J17" s="304" t="s">
        <v>439</v>
      </c>
      <c r="K17" s="301" t="s">
        <v>410</v>
      </c>
      <c r="L17" s="301" t="s">
        <v>418</v>
      </c>
      <c r="M17" s="724"/>
      <c r="N17" s="293" t="s">
        <v>473</v>
      </c>
      <c r="O17" s="293" t="s">
        <v>488</v>
      </c>
      <c r="P17" s="293" t="s">
        <v>474</v>
      </c>
      <c r="Q17" s="323" t="s">
        <v>475</v>
      </c>
    </row>
    <row r="18" spans="1:17" s="56" customFormat="1" ht="76.5" x14ac:dyDescent="0.2">
      <c r="A18" s="716"/>
      <c r="B18" s="714"/>
      <c r="C18" s="699"/>
      <c r="D18" s="686" t="str">
        <f>+(DESCRIPCION!D15)</f>
        <v>No contar con el presupuesto suficiente para dar cumplimiento al plan de acción.</v>
      </c>
      <c r="E18" s="699"/>
      <c r="F18" s="699"/>
      <c r="G18" s="699"/>
      <c r="H18" s="699"/>
      <c r="I18" s="304" t="s">
        <v>482</v>
      </c>
      <c r="J18" s="304" t="s">
        <v>434</v>
      </c>
      <c r="K18" s="301" t="s">
        <v>411</v>
      </c>
      <c r="L18" s="301" t="s">
        <v>462</v>
      </c>
      <c r="M18" s="724"/>
      <c r="N18" s="293" t="s">
        <v>431</v>
      </c>
      <c r="O18" s="293" t="s">
        <v>471</v>
      </c>
      <c r="P18" s="288" t="s">
        <v>409</v>
      </c>
      <c r="Q18" s="322" t="s">
        <v>461</v>
      </c>
    </row>
    <row r="19" spans="1:17" s="56" customFormat="1" ht="64.5" thickBot="1" x14ac:dyDescent="0.25">
      <c r="A19" s="716"/>
      <c r="B19" s="714"/>
      <c r="C19" s="699"/>
      <c r="D19" s="686"/>
      <c r="E19" s="699"/>
      <c r="F19" s="699"/>
      <c r="G19" s="699"/>
      <c r="H19" s="699"/>
      <c r="I19" s="304" t="s">
        <v>483</v>
      </c>
      <c r="J19" s="304" t="s">
        <v>419</v>
      </c>
      <c r="K19" s="301" t="s">
        <v>411</v>
      </c>
      <c r="L19" s="301" t="s">
        <v>403</v>
      </c>
      <c r="M19" s="724"/>
      <c r="N19" s="293" t="s">
        <v>459</v>
      </c>
      <c r="O19" s="293" t="s">
        <v>460</v>
      </c>
      <c r="P19" s="293" t="s">
        <v>460</v>
      </c>
      <c r="Q19" s="295" t="s">
        <v>460</v>
      </c>
    </row>
    <row r="20" spans="1:17" s="56" customFormat="1" ht="147" customHeight="1" thickBot="1" x14ac:dyDescent="0.25">
      <c r="A20" s="716"/>
      <c r="B20" s="715"/>
      <c r="C20" s="707"/>
      <c r="D20" s="272"/>
      <c r="E20" s="707"/>
      <c r="F20" s="707"/>
      <c r="G20" s="707"/>
      <c r="H20" s="300" t="s">
        <v>490</v>
      </c>
      <c r="I20" s="272" t="s">
        <v>493</v>
      </c>
      <c r="J20" s="306" t="s">
        <v>494</v>
      </c>
      <c r="K20" s="303" t="s">
        <v>409</v>
      </c>
      <c r="L20" s="307" t="s">
        <v>492</v>
      </c>
      <c r="M20" s="725"/>
      <c r="N20" s="295"/>
      <c r="O20" s="295"/>
      <c r="P20" s="295"/>
      <c r="Q20" s="324" t="s">
        <v>457</v>
      </c>
    </row>
    <row r="21" spans="1:17" s="56" customFormat="1" ht="97.5" customHeight="1" thickBot="1" x14ac:dyDescent="0.25">
      <c r="A21" s="716"/>
      <c r="B21" s="713" t="str">
        <f>+(PROBABILIDAD!A13)</f>
        <v>Posibilidad de recibir o solicitar cualquier dádiva o beneficio para  retardar, agilizar u omitir un trámite a nombre propio o para terceros</v>
      </c>
      <c r="C21" s="698" t="s">
        <v>267</v>
      </c>
      <c r="D21" s="279" t="str">
        <f>+(DESCRIPCION!D17)</f>
        <v>Desconocimiento de los trámites y procedimientos por parte de los usuarios.</v>
      </c>
      <c r="E21" s="706" t="str">
        <f>+(PROBABILIDAD!T13)</f>
        <v>Probable</v>
      </c>
      <c r="F21" s="706" t="s">
        <v>173</v>
      </c>
      <c r="G21" s="706" t="s">
        <v>268</v>
      </c>
      <c r="H21" s="298" t="s">
        <v>270</v>
      </c>
      <c r="I21" s="279" t="s">
        <v>484</v>
      </c>
      <c r="J21" s="279" t="s">
        <v>415</v>
      </c>
      <c r="K21" s="280" t="s">
        <v>409</v>
      </c>
      <c r="L21" s="281" t="s">
        <v>421</v>
      </c>
      <c r="M21" s="720" t="s">
        <v>501</v>
      </c>
      <c r="N21" s="319" t="s">
        <v>458</v>
      </c>
      <c r="O21" s="305" t="s">
        <v>487</v>
      </c>
      <c r="P21" s="305" t="s">
        <v>409</v>
      </c>
      <c r="Q21" s="291" t="s">
        <v>500</v>
      </c>
    </row>
    <row r="22" spans="1:17" s="56" customFormat="1" ht="108" customHeight="1" thickBot="1" x14ac:dyDescent="0.25">
      <c r="A22" s="716"/>
      <c r="B22" s="714"/>
      <c r="C22" s="691"/>
      <c r="D22" s="304" t="str">
        <f>+(DESCRIPCION!D18)</f>
        <v>Ineficiencia en la prestación del servicio y/o Trafico de influencias</v>
      </c>
      <c r="E22" s="699"/>
      <c r="F22" s="699"/>
      <c r="G22" s="699"/>
      <c r="H22" s="299" t="s">
        <v>449</v>
      </c>
      <c r="I22" s="250" t="s">
        <v>485</v>
      </c>
      <c r="J22" s="304" t="s">
        <v>447</v>
      </c>
      <c r="K22" s="301" t="s">
        <v>409</v>
      </c>
      <c r="L22" s="302" t="s">
        <v>421</v>
      </c>
      <c r="M22" s="721"/>
      <c r="N22" s="288" t="s">
        <v>510</v>
      </c>
      <c r="O22" s="288" t="s">
        <v>511</v>
      </c>
      <c r="P22" s="288" t="s">
        <v>409</v>
      </c>
      <c r="Q22" s="291" t="s">
        <v>498</v>
      </c>
    </row>
    <row r="23" spans="1:17" ht="199.5" customHeight="1" thickBot="1" x14ac:dyDescent="0.25">
      <c r="A23" s="717"/>
      <c r="B23" s="715"/>
      <c r="C23" s="692"/>
      <c r="D23" s="306"/>
      <c r="E23" s="707"/>
      <c r="F23" s="707"/>
      <c r="G23" s="707"/>
      <c r="H23" s="300" t="s">
        <v>490</v>
      </c>
      <c r="I23" s="272" t="s">
        <v>491</v>
      </c>
      <c r="J23" s="306" t="s">
        <v>495</v>
      </c>
      <c r="K23" s="303" t="s">
        <v>409</v>
      </c>
      <c r="L23" s="307" t="s">
        <v>492</v>
      </c>
      <c r="M23" s="722"/>
      <c r="N23" s="318"/>
      <c r="O23" s="318"/>
      <c r="P23" s="318"/>
      <c r="Q23" s="324"/>
    </row>
    <row r="24" spans="1:17" ht="12.75" x14ac:dyDescent="0.2">
      <c r="D24" s="55"/>
      <c r="M24" s="55" t="s">
        <v>349</v>
      </c>
      <c r="N24" s="292"/>
      <c r="O24" s="292"/>
      <c r="P24" s="292"/>
      <c r="Q24" s="292"/>
    </row>
    <row r="25" spans="1:17" ht="12.75" x14ac:dyDescent="0.2">
      <c r="D25" s="55"/>
      <c r="N25" s="292"/>
      <c r="O25" s="292"/>
      <c r="P25" s="292"/>
      <c r="Q25" s="292"/>
    </row>
    <row r="26" spans="1:17" ht="12.75" x14ac:dyDescent="0.2">
      <c r="D26" s="55"/>
      <c r="N26" s="292"/>
      <c r="O26" s="292"/>
      <c r="P26" s="292"/>
      <c r="Q26" s="292"/>
    </row>
    <row r="27" spans="1:17" ht="12.75" x14ac:dyDescent="0.2">
      <c r="D27" s="55"/>
      <c r="N27" s="292"/>
      <c r="O27" s="292"/>
      <c r="P27" s="292"/>
      <c r="Q27" s="292"/>
    </row>
    <row r="28" spans="1:17" ht="12.75" x14ac:dyDescent="0.2">
      <c r="D28" s="55"/>
      <c r="N28" s="292"/>
      <c r="O28" s="292"/>
      <c r="P28" s="292"/>
      <c r="Q28" s="292"/>
    </row>
    <row r="29" spans="1:17" ht="12.75" x14ac:dyDescent="0.2">
      <c r="D29" s="55"/>
      <c r="N29" s="292"/>
      <c r="O29" s="292"/>
      <c r="P29" s="292"/>
      <c r="Q29" s="292"/>
    </row>
    <row r="30" spans="1:17" ht="12.75" x14ac:dyDescent="0.2">
      <c r="D30" s="55"/>
      <c r="N30" s="292">
        <f>+((69-96)/96)*100</f>
        <v>-28.125</v>
      </c>
      <c r="O30" s="292"/>
      <c r="P30" s="292"/>
      <c r="Q30" s="292"/>
    </row>
    <row r="31" spans="1:17" ht="12.75" x14ac:dyDescent="0.2">
      <c r="N31" s="292"/>
      <c r="O31" s="292"/>
      <c r="P31" s="292"/>
      <c r="Q31" s="292"/>
    </row>
    <row r="32" spans="1:17" ht="12.75" x14ac:dyDescent="0.2">
      <c r="N32" s="292"/>
      <c r="O32" s="292"/>
      <c r="P32" s="292"/>
      <c r="Q32" s="292"/>
    </row>
    <row r="33" spans="14:17" ht="12.75" x14ac:dyDescent="0.2">
      <c r="N33" s="292"/>
      <c r="O33" s="292"/>
      <c r="P33" s="292"/>
      <c r="Q33" s="292"/>
    </row>
    <row r="34" spans="14:17" ht="12.75" x14ac:dyDescent="0.2">
      <c r="N34" s="292"/>
      <c r="O34" s="292"/>
      <c r="P34" s="292"/>
      <c r="Q34" s="292"/>
    </row>
    <row r="35" spans="14:17" ht="12.75" x14ac:dyDescent="0.2">
      <c r="N35" s="292"/>
      <c r="O35" s="292"/>
      <c r="P35" s="292"/>
      <c r="Q35" s="292"/>
    </row>
    <row r="36" spans="14:17" ht="12.75" x14ac:dyDescent="0.2">
      <c r="N36" s="292"/>
      <c r="O36" s="292"/>
      <c r="P36" s="292"/>
      <c r="Q36" s="292"/>
    </row>
    <row r="37" spans="14:17" ht="12.75" x14ac:dyDescent="0.2">
      <c r="N37" s="292"/>
      <c r="O37" s="292"/>
      <c r="P37" s="292"/>
      <c r="Q37" s="292"/>
    </row>
    <row r="38" spans="14:17" ht="12.75" x14ac:dyDescent="0.2">
      <c r="N38" s="292"/>
      <c r="O38" s="292"/>
      <c r="P38" s="292"/>
      <c r="Q38" s="292"/>
    </row>
    <row r="39" spans="14:17" ht="12.75" x14ac:dyDescent="0.2">
      <c r="N39" s="292"/>
      <c r="O39" s="292"/>
      <c r="P39" s="292"/>
      <c r="Q39" s="292"/>
    </row>
    <row r="40" spans="14:17" ht="12.75" x14ac:dyDescent="0.2">
      <c r="N40" s="292"/>
      <c r="O40" s="292"/>
      <c r="P40" s="292"/>
      <c r="Q40" s="292"/>
    </row>
    <row r="41" spans="14:17" ht="12.75" x14ac:dyDescent="0.2">
      <c r="N41" s="292"/>
      <c r="O41" s="292"/>
      <c r="P41" s="292"/>
      <c r="Q41" s="292"/>
    </row>
    <row r="42" spans="14:17" ht="12.75" x14ac:dyDescent="0.2">
      <c r="N42" s="292"/>
      <c r="O42" s="292"/>
      <c r="P42" s="292"/>
      <c r="Q42" s="292"/>
    </row>
    <row r="43" spans="14:17" ht="12.75" x14ac:dyDescent="0.2">
      <c r="N43" s="292"/>
      <c r="O43" s="292"/>
      <c r="P43" s="292"/>
      <c r="Q43" s="292"/>
    </row>
    <row r="44" spans="14:17" ht="12.75" x14ac:dyDescent="0.2">
      <c r="N44" s="292"/>
      <c r="O44" s="292"/>
      <c r="P44" s="292"/>
      <c r="Q44" s="292"/>
    </row>
    <row r="45" spans="14:17" ht="12.75" x14ac:dyDescent="0.2">
      <c r="N45" s="292"/>
      <c r="O45" s="292"/>
      <c r="P45" s="292"/>
      <c r="Q45" s="292"/>
    </row>
    <row r="46" spans="14:17" ht="12.75" x14ac:dyDescent="0.2">
      <c r="N46" s="292"/>
      <c r="O46" s="292"/>
      <c r="P46" s="292"/>
      <c r="Q46" s="292"/>
    </row>
    <row r="47" spans="14:17" ht="12.75" x14ac:dyDescent="0.2">
      <c r="N47" s="292"/>
      <c r="O47" s="292"/>
      <c r="P47" s="292"/>
      <c r="Q47" s="292"/>
    </row>
    <row r="48" spans="14:17" ht="12.75" x14ac:dyDescent="0.2">
      <c r="N48" s="292"/>
      <c r="O48" s="292"/>
      <c r="P48" s="292"/>
      <c r="Q48" s="292"/>
    </row>
    <row r="49" spans="14:17" ht="12.75" x14ac:dyDescent="0.2">
      <c r="N49" s="292"/>
      <c r="O49" s="292"/>
      <c r="P49" s="292"/>
      <c r="Q49" s="292"/>
    </row>
    <row r="50" spans="14:17" ht="12.75" x14ac:dyDescent="0.2">
      <c r="N50" s="292"/>
      <c r="O50" s="292"/>
      <c r="P50" s="292"/>
      <c r="Q50" s="292"/>
    </row>
    <row r="51" spans="14:17" ht="12.75" x14ac:dyDescent="0.2">
      <c r="N51" s="292"/>
      <c r="O51" s="292"/>
      <c r="P51" s="292"/>
      <c r="Q51" s="292"/>
    </row>
    <row r="52" spans="14:17" ht="12.75" x14ac:dyDescent="0.2">
      <c r="N52" s="292"/>
      <c r="O52" s="292"/>
      <c r="P52" s="292"/>
      <c r="Q52" s="292"/>
    </row>
    <row r="53" spans="14:17" ht="12.75" x14ac:dyDescent="0.2">
      <c r="N53" s="292"/>
      <c r="O53" s="292"/>
      <c r="P53" s="292"/>
      <c r="Q53" s="292"/>
    </row>
    <row r="54" spans="14:17" ht="12.75" x14ac:dyDescent="0.2">
      <c r="N54" s="292"/>
      <c r="O54" s="292"/>
      <c r="P54" s="292"/>
      <c r="Q54" s="292"/>
    </row>
    <row r="55" spans="14:17" ht="12.75" x14ac:dyDescent="0.2">
      <c r="N55" s="292"/>
      <c r="O55" s="292"/>
      <c r="P55" s="292"/>
      <c r="Q55" s="292"/>
    </row>
    <row r="56" spans="14:17" ht="12.75" x14ac:dyDescent="0.2">
      <c r="N56" s="292"/>
      <c r="O56" s="292"/>
      <c r="P56" s="292"/>
      <c r="Q56" s="292"/>
    </row>
    <row r="57" spans="14:17" ht="12.75" x14ac:dyDescent="0.2">
      <c r="N57" s="292"/>
      <c r="O57" s="292"/>
      <c r="P57" s="292"/>
      <c r="Q57" s="292"/>
    </row>
    <row r="58" spans="14:17" ht="12.75" x14ac:dyDescent="0.2">
      <c r="N58" s="292"/>
      <c r="O58" s="292"/>
      <c r="P58" s="292"/>
      <c r="Q58" s="292"/>
    </row>
    <row r="59" spans="14:17" ht="12.75" x14ac:dyDescent="0.2">
      <c r="N59" s="292"/>
      <c r="O59" s="292"/>
      <c r="P59" s="292"/>
      <c r="Q59" s="292"/>
    </row>
    <row r="60" spans="14:17" ht="12.75" x14ac:dyDescent="0.2">
      <c r="N60" s="292"/>
      <c r="O60" s="292"/>
      <c r="P60" s="292"/>
      <c r="Q60" s="292"/>
    </row>
    <row r="61" spans="14:17" ht="12.75" x14ac:dyDescent="0.2">
      <c r="N61" s="292"/>
      <c r="O61" s="292"/>
      <c r="P61" s="292"/>
      <c r="Q61" s="292"/>
    </row>
    <row r="62" spans="14:17" ht="12.75" x14ac:dyDescent="0.2">
      <c r="N62" s="292"/>
      <c r="O62" s="292"/>
      <c r="P62" s="292"/>
      <c r="Q62" s="292"/>
    </row>
    <row r="63" spans="14:17" ht="12.75" x14ac:dyDescent="0.2">
      <c r="N63" s="292"/>
      <c r="O63" s="292"/>
      <c r="P63" s="292"/>
      <c r="Q63" s="292"/>
    </row>
    <row r="64" spans="14:17" ht="12.75" x14ac:dyDescent="0.2">
      <c r="N64" s="292"/>
      <c r="O64" s="292"/>
      <c r="P64" s="292"/>
      <c r="Q64" s="292"/>
    </row>
    <row r="65" spans="14:17" ht="12.75" x14ac:dyDescent="0.2">
      <c r="N65" s="292"/>
      <c r="O65" s="292"/>
      <c r="P65" s="292"/>
      <c r="Q65" s="292"/>
    </row>
    <row r="66" spans="14:17" ht="12.75" x14ac:dyDescent="0.2">
      <c r="N66" s="292"/>
      <c r="O66" s="292"/>
      <c r="P66" s="292"/>
      <c r="Q66" s="292"/>
    </row>
    <row r="67" spans="14:17" ht="12.75" x14ac:dyDescent="0.2">
      <c r="N67" s="292"/>
      <c r="O67" s="292"/>
      <c r="P67" s="292"/>
      <c r="Q67" s="292"/>
    </row>
    <row r="68" spans="14:17" ht="12.75" x14ac:dyDescent="0.2">
      <c r="N68" s="292"/>
      <c r="O68" s="292"/>
      <c r="P68" s="292"/>
      <c r="Q68" s="292"/>
    </row>
    <row r="69" spans="14:17" ht="12.75" x14ac:dyDescent="0.2">
      <c r="N69" s="292"/>
      <c r="O69" s="292"/>
      <c r="P69" s="292"/>
      <c r="Q69" s="292"/>
    </row>
    <row r="70" spans="14:17" ht="12.75" x14ac:dyDescent="0.2">
      <c r="N70" s="292"/>
      <c r="O70" s="292"/>
      <c r="P70" s="292"/>
      <c r="Q70" s="292"/>
    </row>
    <row r="71" spans="14:17" ht="12.75" x14ac:dyDescent="0.2">
      <c r="N71" s="292"/>
      <c r="O71" s="292"/>
      <c r="P71" s="292"/>
      <c r="Q71" s="292"/>
    </row>
    <row r="72" spans="14:17" ht="12.75" x14ac:dyDescent="0.2">
      <c r="N72" s="292"/>
      <c r="O72" s="292"/>
      <c r="P72" s="292"/>
      <c r="Q72" s="292"/>
    </row>
    <row r="73" spans="14:17" ht="12.75" x14ac:dyDescent="0.2">
      <c r="N73" s="292"/>
      <c r="O73" s="292"/>
      <c r="P73" s="292"/>
      <c r="Q73" s="292"/>
    </row>
    <row r="74" spans="14:17" ht="12.75" x14ac:dyDescent="0.2">
      <c r="N74" s="292"/>
      <c r="O74" s="292"/>
      <c r="P74" s="292"/>
      <c r="Q74" s="292"/>
    </row>
    <row r="75" spans="14:17" ht="12.75" x14ac:dyDescent="0.2">
      <c r="N75" s="292"/>
      <c r="O75" s="292"/>
      <c r="P75" s="292"/>
      <c r="Q75" s="292"/>
    </row>
    <row r="76" spans="14:17" ht="12.75" x14ac:dyDescent="0.2">
      <c r="N76" s="292"/>
      <c r="O76" s="292"/>
      <c r="P76" s="292"/>
      <c r="Q76" s="292"/>
    </row>
    <row r="77" spans="14:17" ht="12.75" x14ac:dyDescent="0.2">
      <c r="N77" s="292"/>
      <c r="O77" s="292"/>
      <c r="P77" s="292"/>
      <c r="Q77" s="292"/>
    </row>
    <row r="78" spans="14:17" ht="12.75" x14ac:dyDescent="0.2">
      <c r="N78" s="292"/>
      <c r="O78" s="292"/>
      <c r="P78" s="292"/>
      <c r="Q78" s="292"/>
    </row>
    <row r="79" spans="14:17" ht="12.75" x14ac:dyDescent="0.2">
      <c r="N79" s="292"/>
      <c r="O79" s="292"/>
      <c r="P79" s="292"/>
      <c r="Q79" s="292"/>
    </row>
    <row r="80" spans="14:17" ht="12.75" x14ac:dyDescent="0.2">
      <c r="N80" s="292"/>
      <c r="O80" s="292"/>
      <c r="P80" s="292"/>
      <c r="Q80" s="292"/>
    </row>
    <row r="81" spans="14:17" ht="12.75" x14ac:dyDescent="0.2">
      <c r="N81" s="292"/>
      <c r="O81" s="292"/>
      <c r="P81" s="292"/>
      <c r="Q81" s="292"/>
    </row>
    <row r="82" spans="14:17" ht="12.75" x14ac:dyDescent="0.2">
      <c r="N82" s="292"/>
      <c r="O82" s="292"/>
      <c r="P82" s="292"/>
      <c r="Q82" s="292"/>
    </row>
    <row r="83" spans="14:17" ht="12.75" x14ac:dyDescent="0.2">
      <c r="N83" s="292"/>
      <c r="O83" s="292"/>
      <c r="P83" s="292"/>
      <c r="Q83" s="292"/>
    </row>
    <row r="84" spans="14:17" ht="12.75" x14ac:dyDescent="0.2">
      <c r="N84" s="292"/>
      <c r="O84" s="292"/>
      <c r="P84" s="292"/>
      <c r="Q84" s="292"/>
    </row>
  </sheetData>
  <mergeCells count="46">
    <mergeCell ref="G21:G23"/>
    <mergeCell ref="M10:M14"/>
    <mergeCell ref="M15:M20"/>
    <mergeCell ref="M21:M23"/>
    <mergeCell ref="Q15:Q16"/>
    <mergeCell ref="L15:L16"/>
    <mergeCell ref="N15:N16"/>
    <mergeCell ref="O15:O16"/>
    <mergeCell ref="P15:P16"/>
    <mergeCell ref="G15:G20"/>
    <mergeCell ref="H15:H19"/>
    <mergeCell ref="I15:I16"/>
    <mergeCell ref="J15:J16"/>
    <mergeCell ref="K15:K16"/>
    <mergeCell ref="E15:E20"/>
    <mergeCell ref="F15:F20"/>
    <mergeCell ref="B21:B23"/>
    <mergeCell ref="C21:C23"/>
    <mergeCell ref="E21:E23"/>
    <mergeCell ref="F21:F23"/>
    <mergeCell ref="D18:D19"/>
    <mergeCell ref="A12:A23"/>
    <mergeCell ref="D12:D13"/>
    <mergeCell ref="B15:B20"/>
    <mergeCell ref="C15:C20"/>
    <mergeCell ref="D15:D16"/>
    <mergeCell ref="N8:Q8"/>
    <mergeCell ref="B10:B14"/>
    <mergeCell ref="C10:C14"/>
    <mergeCell ref="E10:E14"/>
    <mergeCell ref="F10:F14"/>
    <mergeCell ref="G10:G14"/>
    <mergeCell ref="H10:H13"/>
    <mergeCell ref="A1:A4"/>
    <mergeCell ref="B1:I2"/>
    <mergeCell ref="B5:I5"/>
    <mergeCell ref="B6:M6"/>
    <mergeCell ref="A10:A11"/>
    <mergeCell ref="J1:L1"/>
    <mergeCell ref="M1:M4"/>
    <mergeCell ref="J2:L2"/>
    <mergeCell ref="B3:I4"/>
    <mergeCell ref="J3:L3"/>
    <mergeCell ref="J4:L4"/>
    <mergeCell ref="B7:M7"/>
    <mergeCell ref="A8:F8"/>
  </mergeCells>
  <pageMargins left="1.1811023622047245" right="0.51181102362204722" top="1.1023622047244095" bottom="0.35433070866141736" header="0.31496062992125984" footer="0.31496062992125984"/>
  <pageSetup paperSize="5" scale="80" orientation="landscape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6145" r:id="rId4"/>
      </mc:Fallback>
    </mc:AlternateContent>
    <mc:AlternateContent xmlns:mc="http://schemas.openxmlformats.org/markup-compatibility/2006">
      <mc:Choice Requires="x14">
        <oleObject shapeId="6146" r:id="rId6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6146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opLeftCell="A12" zoomScale="90" zoomScaleNormal="90" workbookViewId="0">
      <selection activeCell="K10" sqref="K10:K13"/>
    </sheetView>
  </sheetViews>
  <sheetFormatPr baseColWidth="10" defaultColWidth="11.42578125" defaultRowHeight="14.25" x14ac:dyDescent="0.2"/>
  <cols>
    <col min="1" max="1" width="18.28515625" style="55" customWidth="1"/>
    <col min="2" max="2" width="20.7109375" style="55" customWidth="1"/>
    <col min="3" max="3" width="6.28515625" style="283" customWidth="1"/>
    <col min="4" max="4" width="27" style="57" customWidth="1"/>
    <col min="5" max="5" width="5.85546875" style="285" customWidth="1"/>
    <col min="6" max="6" width="5.140625" style="285" customWidth="1"/>
    <col min="7" max="7" width="6.85546875" style="285" customWidth="1"/>
    <col min="8" max="8" width="7.140625" style="285" customWidth="1"/>
    <col min="9" max="9" width="29.5703125" style="55" customWidth="1"/>
    <col min="10" max="10" width="27.140625" style="55" customWidth="1"/>
    <col min="11" max="11" width="22" style="263" customWidth="1"/>
    <col min="12" max="12" width="15.140625" style="55" customWidth="1"/>
    <col min="13" max="13" width="21" style="55" customWidth="1"/>
    <col min="14" max="14" width="30.140625" style="296" customWidth="1"/>
    <col min="15" max="15" width="22.140625" style="296" customWidth="1"/>
    <col min="16" max="16" width="15.7109375" style="296" customWidth="1"/>
    <col min="17" max="17" width="21.140625" style="296" customWidth="1"/>
    <col min="18" max="16384" width="11.42578125" style="55"/>
  </cols>
  <sheetData>
    <row r="1" spans="1:17" customFormat="1" ht="19.5" customHeight="1" x14ac:dyDescent="0.25">
      <c r="A1" s="683" t="s">
        <v>489</v>
      </c>
      <c r="B1" s="685" t="s">
        <v>454</v>
      </c>
      <c r="C1" s="685"/>
      <c r="D1" s="685"/>
      <c r="E1" s="685"/>
      <c r="F1" s="685"/>
      <c r="G1" s="685"/>
      <c r="H1" s="685"/>
      <c r="I1" s="685"/>
      <c r="J1" s="513" t="s">
        <v>424</v>
      </c>
      <c r="K1" s="513"/>
      <c r="L1" s="513"/>
      <c r="M1" s="676"/>
      <c r="N1" s="292"/>
      <c r="O1" s="292"/>
      <c r="P1" s="292"/>
      <c r="Q1" s="292"/>
    </row>
    <row r="2" spans="1:17" customFormat="1" ht="21" customHeight="1" x14ac:dyDescent="0.25">
      <c r="A2" s="684"/>
      <c r="B2" s="376"/>
      <c r="C2" s="376"/>
      <c r="D2" s="376"/>
      <c r="E2" s="376"/>
      <c r="F2" s="376"/>
      <c r="G2" s="376"/>
      <c r="H2" s="376"/>
      <c r="I2" s="376"/>
      <c r="J2" s="474" t="s">
        <v>425</v>
      </c>
      <c r="K2" s="474"/>
      <c r="L2" s="474"/>
      <c r="M2" s="677"/>
      <c r="N2" s="292"/>
      <c r="O2" s="292"/>
      <c r="P2" s="292"/>
      <c r="Q2" s="292"/>
    </row>
    <row r="3" spans="1:17" customFormat="1" ht="24.75" customHeight="1" x14ac:dyDescent="0.25">
      <c r="A3" s="684"/>
      <c r="B3" s="376" t="s">
        <v>453</v>
      </c>
      <c r="C3" s="376"/>
      <c r="D3" s="376"/>
      <c r="E3" s="376"/>
      <c r="F3" s="376"/>
      <c r="G3" s="376"/>
      <c r="H3" s="376"/>
      <c r="I3" s="376"/>
      <c r="J3" s="474" t="s">
        <v>426</v>
      </c>
      <c r="K3" s="474"/>
      <c r="L3" s="474"/>
      <c r="M3" s="677"/>
      <c r="N3" s="292"/>
      <c r="O3" s="292"/>
      <c r="P3" s="292"/>
      <c r="Q3" s="292"/>
    </row>
    <row r="4" spans="1:17" customFormat="1" ht="17.25" customHeight="1" x14ac:dyDescent="0.25">
      <c r="A4" s="684"/>
      <c r="B4" s="376"/>
      <c r="C4" s="376"/>
      <c r="D4" s="376"/>
      <c r="E4" s="376"/>
      <c r="F4" s="376"/>
      <c r="G4" s="376"/>
      <c r="H4" s="376"/>
      <c r="I4" s="376"/>
      <c r="J4" s="474" t="s">
        <v>427</v>
      </c>
      <c r="K4" s="474"/>
      <c r="L4" s="474"/>
      <c r="M4" s="677"/>
      <c r="N4" s="292"/>
      <c r="O4" s="292"/>
      <c r="P4" s="292"/>
      <c r="Q4" s="292"/>
    </row>
    <row r="5" spans="1:17" ht="28.5" customHeight="1" x14ac:dyDescent="0.2">
      <c r="A5" s="261"/>
      <c r="B5" s="674">
        <v>2019</v>
      </c>
      <c r="C5" s="674"/>
      <c r="D5" s="674"/>
      <c r="E5" s="674"/>
      <c r="F5" s="674"/>
      <c r="G5" s="674"/>
      <c r="H5" s="674"/>
      <c r="I5" s="675"/>
      <c r="J5" s="98"/>
      <c r="K5" s="262"/>
      <c r="L5" s="98"/>
      <c r="M5" s="99"/>
      <c r="N5" s="292"/>
      <c r="O5" s="292"/>
      <c r="P5" s="292"/>
      <c r="Q5" s="292"/>
    </row>
    <row r="6" spans="1:17" s="56" customFormat="1" ht="15.75" customHeight="1" x14ac:dyDescent="0.2">
      <c r="A6" s="286" t="s">
        <v>252</v>
      </c>
      <c r="B6" s="678" t="s">
        <v>428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9"/>
      <c r="N6" s="292"/>
      <c r="O6" s="292"/>
      <c r="P6" s="292"/>
      <c r="Q6" s="292"/>
    </row>
    <row r="7" spans="1:17" s="56" customFormat="1" ht="63" customHeight="1" x14ac:dyDescent="0.2">
      <c r="A7" s="286" t="s">
        <v>253</v>
      </c>
      <c r="B7" s="474" t="s">
        <v>429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680"/>
      <c r="N7" s="292"/>
      <c r="O7" s="292"/>
      <c r="P7" s="292"/>
      <c r="Q7" s="292"/>
    </row>
    <row r="8" spans="1:17" s="56" customFormat="1" ht="15" customHeight="1" x14ac:dyDescent="0.2">
      <c r="A8" s="681"/>
      <c r="B8" s="682"/>
      <c r="C8" s="682"/>
      <c r="D8" s="682"/>
      <c r="E8" s="682"/>
      <c r="F8" s="682"/>
      <c r="G8" s="284"/>
      <c r="H8" s="284"/>
      <c r="I8" s="134"/>
      <c r="J8" s="134"/>
      <c r="K8" s="327"/>
      <c r="L8" s="134"/>
      <c r="M8" s="136"/>
      <c r="N8" s="710" t="s">
        <v>509</v>
      </c>
      <c r="O8" s="711"/>
      <c r="P8" s="711"/>
      <c r="Q8" s="712"/>
    </row>
    <row r="9" spans="1:17" s="248" customFormat="1" ht="76.5" customHeight="1" thickBot="1" x14ac:dyDescent="0.25">
      <c r="A9" s="275" t="s">
        <v>529</v>
      </c>
      <c r="B9" s="276" t="s">
        <v>255</v>
      </c>
      <c r="C9" s="282" t="s">
        <v>83</v>
      </c>
      <c r="D9" s="276" t="s">
        <v>12</v>
      </c>
      <c r="E9" s="282" t="s">
        <v>256</v>
      </c>
      <c r="F9" s="282" t="s">
        <v>257</v>
      </c>
      <c r="G9" s="282" t="s">
        <v>258</v>
      </c>
      <c r="H9" s="282" t="s">
        <v>259</v>
      </c>
      <c r="I9" s="277" t="s">
        <v>260</v>
      </c>
      <c r="J9" s="276" t="s">
        <v>261</v>
      </c>
      <c r="K9" s="276" t="s">
        <v>262</v>
      </c>
      <c r="L9" s="276" t="s">
        <v>263</v>
      </c>
      <c r="M9" s="278" t="s">
        <v>264</v>
      </c>
      <c r="N9" s="287" t="s">
        <v>423</v>
      </c>
      <c r="O9" s="287" t="s">
        <v>430</v>
      </c>
      <c r="P9" s="287" t="s">
        <v>262</v>
      </c>
      <c r="Q9" s="287" t="s">
        <v>264</v>
      </c>
    </row>
    <row r="10" spans="1:17" s="56" customFormat="1" ht="117.75" customHeight="1" thickBot="1" x14ac:dyDescent="0.25">
      <c r="A10" s="708" t="s">
        <v>401</v>
      </c>
      <c r="B10" s="713" t="str">
        <f>+(PROBABILIDAD!A11)</f>
        <v>Incumplimiento en la respuesta oportuna en los tramites , derechos de peticion o requerimientos de la comunidad</v>
      </c>
      <c r="C10" s="698" t="s">
        <v>266</v>
      </c>
      <c r="D10" s="335" t="str">
        <f>+(DESCRIPCION!D10)</f>
        <v xml:space="preserve"> Fallas en la plataforma (PISAMI) o en los prestadores de servicios tecnologicos (Moviliza, Internet, SIMIT, Runt).</v>
      </c>
      <c r="E10" s="706" t="str">
        <f>+(PROBABILIDAD!T11)</f>
        <v>Probable</v>
      </c>
      <c r="F10" s="706" t="s">
        <v>173</v>
      </c>
      <c r="G10" s="706" t="s">
        <v>268</v>
      </c>
      <c r="H10" s="706" t="s">
        <v>270</v>
      </c>
      <c r="I10" s="337" t="s">
        <v>452</v>
      </c>
      <c r="J10" s="335" t="s">
        <v>436</v>
      </c>
      <c r="K10" s="331" t="s">
        <v>408</v>
      </c>
      <c r="L10" s="331" t="s">
        <v>403</v>
      </c>
      <c r="M10" s="720" t="s">
        <v>503</v>
      </c>
      <c r="N10" s="305" t="s">
        <v>472</v>
      </c>
      <c r="O10" s="305" t="s">
        <v>486</v>
      </c>
      <c r="P10" s="335" t="s">
        <v>408</v>
      </c>
      <c r="Q10" s="321" t="s">
        <v>499</v>
      </c>
    </row>
    <row r="11" spans="1:17" s="56" customFormat="1" ht="92.25" customHeight="1" x14ac:dyDescent="0.2">
      <c r="A11" s="709"/>
      <c r="B11" s="714"/>
      <c r="C11" s="691"/>
      <c r="D11" s="332" t="str">
        <f>+(DESCRIPCION!D19)</f>
        <v>Base de datos desactualizadas</v>
      </c>
      <c r="E11" s="699"/>
      <c r="F11" s="699"/>
      <c r="G11" s="699"/>
      <c r="H11" s="699"/>
      <c r="I11" s="332" t="s">
        <v>514</v>
      </c>
      <c r="J11" s="332" t="s">
        <v>422</v>
      </c>
      <c r="K11" s="328" t="s">
        <v>530</v>
      </c>
      <c r="L11" s="328" t="s">
        <v>420</v>
      </c>
      <c r="M11" s="721"/>
      <c r="N11" s="293" t="s">
        <v>531</v>
      </c>
      <c r="O11" s="293" t="s">
        <v>519</v>
      </c>
      <c r="P11" s="335" t="s">
        <v>408</v>
      </c>
      <c r="Q11" s="332" t="s">
        <v>515</v>
      </c>
    </row>
    <row r="12" spans="1:17" s="56" customFormat="1" ht="144.75" customHeight="1" x14ac:dyDescent="0.2">
      <c r="A12" s="716" t="s">
        <v>455</v>
      </c>
      <c r="B12" s="714"/>
      <c r="C12" s="691"/>
      <c r="D12" s="686" t="s">
        <v>532</v>
      </c>
      <c r="E12" s="699"/>
      <c r="F12" s="699"/>
      <c r="G12" s="699"/>
      <c r="H12" s="699"/>
      <c r="I12" s="332" t="s">
        <v>478</v>
      </c>
      <c r="J12" s="332" t="s">
        <v>456</v>
      </c>
      <c r="K12" s="328" t="s">
        <v>443</v>
      </c>
      <c r="L12" s="328" t="s">
        <v>448</v>
      </c>
      <c r="M12" s="721"/>
      <c r="N12" s="288" t="s">
        <v>466</v>
      </c>
      <c r="O12" s="288" t="s">
        <v>520</v>
      </c>
      <c r="P12" s="332" t="s">
        <v>408</v>
      </c>
      <c r="Q12" s="322" t="s">
        <v>444</v>
      </c>
    </row>
    <row r="13" spans="1:17" s="56" customFormat="1" ht="93" customHeight="1" x14ac:dyDescent="0.2">
      <c r="A13" s="716"/>
      <c r="B13" s="714"/>
      <c r="C13" s="691"/>
      <c r="D13" s="686"/>
      <c r="E13" s="699"/>
      <c r="F13" s="699"/>
      <c r="G13" s="699"/>
      <c r="H13" s="699"/>
      <c r="I13" s="332" t="s">
        <v>479</v>
      </c>
      <c r="J13" s="332" t="s">
        <v>445</v>
      </c>
      <c r="K13" s="328" t="s">
        <v>533</v>
      </c>
      <c r="L13" s="336" t="s">
        <v>416</v>
      </c>
      <c r="M13" s="721"/>
      <c r="N13" s="288" t="s">
        <v>465</v>
      </c>
      <c r="O13" s="288" t="s">
        <v>521</v>
      </c>
      <c r="P13" s="328" t="s">
        <v>414</v>
      </c>
      <c r="Q13" s="332" t="s">
        <v>446</v>
      </c>
    </row>
    <row r="14" spans="1:17" s="56" customFormat="1" ht="168.75" customHeight="1" thickBot="1" x14ac:dyDescent="0.25">
      <c r="A14" s="716"/>
      <c r="B14" s="715"/>
      <c r="C14" s="692"/>
      <c r="D14" s="272"/>
      <c r="E14" s="707"/>
      <c r="F14" s="707"/>
      <c r="G14" s="707"/>
      <c r="H14" s="330" t="s">
        <v>490</v>
      </c>
      <c r="I14" s="332" t="s">
        <v>504</v>
      </c>
      <c r="J14" s="315" t="s">
        <v>494</v>
      </c>
      <c r="K14" s="328" t="s">
        <v>409</v>
      </c>
      <c r="L14" s="316" t="s">
        <v>492</v>
      </c>
      <c r="M14" s="722"/>
      <c r="N14" s="290"/>
      <c r="O14" s="290"/>
      <c r="P14" s="333"/>
      <c r="Q14" s="272" t="s">
        <v>457</v>
      </c>
    </row>
    <row r="15" spans="1:17" s="56" customFormat="1" ht="69" customHeight="1" x14ac:dyDescent="0.2">
      <c r="A15" s="716"/>
      <c r="B15" s="713" t="str">
        <f>+(PROBABILIDAD!A12)</f>
        <v xml:space="preserve"> Ausencia de Soportes tecnicos y/o Administrativos,  que nos permitan hacer una efectiva implementacion de planes y programas de movilidad</v>
      </c>
      <c r="C15" s="706" t="s">
        <v>266</v>
      </c>
      <c r="D15" s="718" t="str">
        <f>+(DESCRIPCION!D13)</f>
        <v>Cambio de políticas en torno a los avances obtenidos en la implementación del SETP (Sistema Estrategico de Transporte Público).</v>
      </c>
      <c r="E15" s="706" t="str">
        <f>+(PROBABILIDAD!T12)</f>
        <v>Posible</v>
      </c>
      <c r="F15" s="706" t="s">
        <v>173</v>
      </c>
      <c r="G15" s="706" t="s">
        <v>268</v>
      </c>
      <c r="H15" s="706" t="s">
        <v>270</v>
      </c>
      <c r="I15" s="730" t="s">
        <v>480</v>
      </c>
      <c r="J15" s="730" t="s">
        <v>442</v>
      </c>
      <c r="K15" s="700" t="s">
        <v>409</v>
      </c>
      <c r="L15" s="700" t="s">
        <v>417</v>
      </c>
      <c r="M15" s="723" t="s">
        <v>502</v>
      </c>
      <c r="N15" s="731" t="s">
        <v>464</v>
      </c>
      <c r="O15" s="728" t="s">
        <v>522</v>
      </c>
      <c r="P15" s="730" t="s">
        <v>409</v>
      </c>
      <c r="Q15" s="726" t="s">
        <v>463</v>
      </c>
    </row>
    <row r="16" spans="1:17" s="56" customFormat="1" ht="12.75" x14ac:dyDescent="0.2">
      <c r="A16" s="716"/>
      <c r="B16" s="714"/>
      <c r="C16" s="699"/>
      <c r="D16" s="719"/>
      <c r="E16" s="699"/>
      <c r="F16" s="699"/>
      <c r="G16" s="699"/>
      <c r="H16" s="699"/>
      <c r="I16" s="686"/>
      <c r="J16" s="686"/>
      <c r="K16" s="689"/>
      <c r="L16" s="689"/>
      <c r="M16" s="724"/>
      <c r="N16" s="732"/>
      <c r="O16" s="729"/>
      <c r="P16" s="686"/>
      <c r="Q16" s="727"/>
    </row>
    <row r="17" spans="1:17" s="56" customFormat="1" ht="102" x14ac:dyDescent="0.2">
      <c r="A17" s="716"/>
      <c r="B17" s="714"/>
      <c r="C17" s="699"/>
      <c r="D17" s="332" t="str">
        <f>+(DESCRIPCION!D14)</f>
        <v xml:space="preserve">Debilidad en la planeación y coordinación interinstitucional para la ejecución de proyectos
Así como la falta de estudios técnicos en expedición de Viabilidades y proyectos. 
</v>
      </c>
      <c r="E17" s="699"/>
      <c r="F17" s="699"/>
      <c r="G17" s="699"/>
      <c r="H17" s="699"/>
      <c r="I17" s="332" t="s">
        <v>481</v>
      </c>
      <c r="J17" s="332" t="s">
        <v>439</v>
      </c>
      <c r="K17" s="328" t="s">
        <v>410</v>
      </c>
      <c r="L17" s="328" t="s">
        <v>418</v>
      </c>
      <c r="M17" s="724"/>
      <c r="N17" s="293" t="s">
        <v>473</v>
      </c>
      <c r="O17" s="293" t="s">
        <v>523</v>
      </c>
      <c r="P17" s="293" t="s">
        <v>474</v>
      </c>
      <c r="Q17" s="323" t="s">
        <v>475</v>
      </c>
    </row>
    <row r="18" spans="1:17" s="56" customFormat="1" ht="76.5" x14ac:dyDescent="0.2">
      <c r="A18" s="716"/>
      <c r="B18" s="714"/>
      <c r="C18" s="699"/>
      <c r="D18" s="686" t="str">
        <f>+(DESCRIPCION!D15)</f>
        <v>No contar con el presupuesto suficiente para dar cumplimiento al plan de acción.</v>
      </c>
      <c r="E18" s="699"/>
      <c r="F18" s="699"/>
      <c r="G18" s="699"/>
      <c r="H18" s="699"/>
      <c r="I18" s="332" t="s">
        <v>482</v>
      </c>
      <c r="J18" s="332" t="s">
        <v>434</v>
      </c>
      <c r="K18" s="328" t="s">
        <v>411</v>
      </c>
      <c r="L18" s="328" t="s">
        <v>462</v>
      </c>
      <c r="M18" s="724"/>
      <c r="N18" s="293" t="s">
        <v>431</v>
      </c>
      <c r="O18" s="293" t="s">
        <v>525</v>
      </c>
      <c r="P18" s="288" t="s">
        <v>409</v>
      </c>
      <c r="Q18" s="322" t="s">
        <v>461</v>
      </c>
    </row>
    <row r="19" spans="1:17" s="56" customFormat="1" ht="102" x14ac:dyDescent="0.2">
      <c r="A19" s="716"/>
      <c r="B19" s="714"/>
      <c r="C19" s="699"/>
      <c r="D19" s="686"/>
      <c r="E19" s="699"/>
      <c r="F19" s="699"/>
      <c r="G19" s="699"/>
      <c r="H19" s="699"/>
      <c r="I19" s="332" t="s">
        <v>483</v>
      </c>
      <c r="J19" s="332" t="s">
        <v>419</v>
      </c>
      <c r="K19" s="328" t="s">
        <v>411</v>
      </c>
      <c r="L19" s="328" t="s">
        <v>403</v>
      </c>
      <c r="M19" s="724"/>
      <c r="N19" s="293" t="s">
        <v>513</v>
      </c>
      <c r="O19" s="293" t="s">
        <v>524</v>
      </c>
      <c r="P19" s="288" t="s">
        <v>409</v>
      </c>
      <c r="Q19" s="322" t="s">
        <v>512</v>
      </c>
    </row>
    <row r="20" spans="1:17" s="56" customFormat="1" ht="139.5" thickBot="1" x14ac:dyDescent="0.25">
      <c r="A20" s="716"/>
      <c r="B20" s="715"/>
      <c r="C20" s="707"/>
      <c r="D20" s="272"/>
      <c r="E20" s="707"/>
      <c r="F20" s="707"/>
      <c r="G20" s="707"/>
      <c r="H20" s="330" t="s">
        <v>490</v>
      </c>
      <c r="I20" s="272" t="s">
        <v>493</v>
      </c>
      <c r="J20" s="306" t="s">
        <v>494</v>
      </c>
      <c r="K20" s="333" t="s">
        <v>409</v>
      </c>
      <c r="L20" s="307" t="s">
        <v>492</v>
      </c>
      <c r="M20" s="725"/>
      <c r="N20" s="295"/>
      <c r="O20" s="295"/>
      <c r="P20" s="295"/>
      <c r="Q20" s="324" t="s">
        <v>457</v>
      </c>
    </row>
    <row r="21" spans="1:17" s="56" customFormat="1" ht="90" thickBot="1" x14ac:dyDescent="0.25">
      <c r="A21" s="716"/>
      <c r="B21" s="713" t="str">
        <f>+(PROBABILIDAD!A13)</f>
        <v>Posibilidad de recibir o solicitar cualquier dádiva o beneficio para  retardar, agilizar u omitir un trámite a nombre propio o para terceros</v>
      </c>
      <c r="C21" s="698" t="s">
        <v>267</v>
      </c>
      <c r="D21" s="335" t="str">
        <f>+(DESCRIPCION!D17)</f>
        <v>Desconocimiento de los trámites y procedimientos por parte de los usuarios.</v>
      </c>
      <c r="E21" s="706" t="str">
        <f>+(PROBABILIDAD!T13)</f>
        <v>Probable</v>
      </c>
      <c r="F21" s="706" t="s">
        <v>173</v>
      </c>
      <c r="G21" s="706" t="s">
        <v>268</v>
      </c>
      <c r="H21" s="334" t="s">
        <v>270</v>
      </c>
      <c r="I21" s="335" t="s">
        <v>484</v>
      </c>
      <c r="J21" s="335" t="s">
        <v>415</v>
      </c>
      <c r="K21" s="331" t="s">
        <v>409</v>
      </c>
      <c r="L21" s="281" t="s">
        <v>421</v>
      </c>
      <c r="M21" s="720" t="s">
        <v>501</v>
      </c>
      <c r="N21" s="319" t="s">
        <v>458</v>
      </c>
      <c r="O21" s="305" t="s">
        <v>526</v>
      </c>
      <c r="P21" s="305" t="s">
        <v>409</v>
      </c>
      <c r="Q21" s="291" t="s">
        <v>500</v>
      </c>
    </row>
    <row r="22" spans="1:17" s="56" customFormat="1" ht="102.75" thickBot="1" x14ac:dyDescent="0.25">
      <c r="A22" s="716"/>
      <c r="B22" s="714"/>
      <c r="C22" s="691"/>
      <c r="D22" s="332" t="str">
        <f>+(DESCRIPCION!D18)</f>
        <v>Ineficiencia en la prestación del servicio y/o Trafico de influencias</v>
      </c>
      <c r="E22" s="699"/>
      <c r="F22" s="699"/>
      <c r="G22" s="699"/>
      <c r="H22" s="329" t="s">
        <v>449</v>
      </c>
      <c r="I22" s="250" t="s">
        <v>485</v>
      </c>
      <c r="J22" s="332" t="s">
        <v>447</v>
      </c>
      <c r="K22" s="328" t="s">
        <v>409</v>
      </c>
      <c r="L22" s="336" t="s">
        <v>421</v>
      </c>
      <c r="M22" s="721"/>
      <c r="N22" s="288" t="s">
        <v>528</v>
      </c>
      <c r="O22" s="288" t="s">
        <v>527</v>
      </c>
      <c r="P22" s="288" t="s">
        <v>409</v>
      </c>
      <c r="Q22" s="291" t="s">
        <v>508</v>
      </c>
    </row>
    <row r="23" spans="1:17" ht="139.5" thickBot="1" x14ac:dyDescent="0.25">
      <c r="A23" s="717"/>
      <c r="B23" s="715"/>
      <c r="C23" s="692"/>
      <c r="D23" s="306"/>
      <c r="E23" s="707"/>
      <c r="F23" s="707"/>
      <c r="G23" s="707"/>
      <c r="H23" s="330" t="s">
        <v>490</v>
      </c>
      <c r="I23" s="272" t="s">
        <v>491</v>
      </c>
      <c r="J23" s="306" t="s">
        <v>495</v>
      </c>
      <c r="K23" s="333" t="s">
        <v>409</v>
      </c>
      <c r="L23" s="307" t="s">
        <v>492</v>
      </c>
      <c r="M23" s="722"/>
      <c r="N23" s="318"/>
      <c r="O23" s="318"/>
      <c r="P23" s="318"/>
      <c r="Q23" s="324"/>
    </row>
    <row r="24" spans="1:17" ht="12.75" x14ac:dyDescent="0.2">
      <c r="D24" s="55"/>
      <c r="M24" s="55" t="s">
        <v>349</v>
      </c>
      <c r="N24" s="292"/>
      <c r="O24" s="292"/>
      <c r="P24" s="292"/>
      <c r="Q24" s="292"/>
    </row>
    <row r="25" spans="1:17" ht="12.75" x14ac:dyDescent="0.2">
      <c r="D25" s="55"/>
      <c r="N25" s="292"/>
      <c r="O25" s="292"/>
      <c r="P25" s="292"/>
      <c r="Q25" s="292"/>
    </row>
    <row r="26" spans="1:17" ht="12.75" x14ac:dyDescent="0.2">
      <c r="D26" s="55"/>
      <c r="N26" s="292"/>
      <c r="O26" s="292"/>
      <c r="P26" s="292"/>
      <c r="Q26" s="292"/>
    </row>
    <row r="27" spans="1:17" ht="12.75" x14ac:dyDescent="0.2">
      <c r="D27" s="55"/>
      <c r="N27" s="292"/>
      <c r="O27" s="292"/>
      <c r="P27" s="292"/>
      <c r="Q27" s="292"/>
    </row>
    <row r="28" spans="1:17" ht="12.75" x14ac:dyDescent="0.2">
      <c r="D28" s="55"/>
      <c r="N28" s="292"/>
      <c r="O28" s="292"/>
      <c r="P28" s="292"/>
      <c r="Q28" s="292"/>
    </row>
    <row r="29" spans="1:17" ht="12.75" x14ac:dyDescent="0.2">
      <c r="D29" s="55"/>
      <c r="N29" s="292"/>
      <c r="O29" s="292"/>
      <c r="P29" s="292"/>
      <c r="Q29" s="292"/>
    </row>
    <row r="30" spans="1:17" ht="12.75" x14ac:dyDescent="0.2">
      <c r="D30" s="55"/>
      <c r="N30" s="292">
        <f>+((69-96)/96)*100</f>
        <v>-28.125</v>
      </c>
      <c r="O30" s="292"/>
      <c r="P30" s="292"/>
      <c r="Q30" s="292"/>
    </row>
    <row r="31" spans="1:17" ht="12.75" x14ac:dyDescent="0.2">
      <c r="N31" s="292"/>
      <c r="O31" s="292"/>
      <c r="P31" s="292"/>
      <c r="Q31" s="292"/>
    </row>
    <row r="32" spans="1:17" ht="12.75" x14ac:dyDescent="0.2">
      <c r="N32" s="292"/>
      <c r="O32" s="292"/>
      <c r="P32" s="292"/>
      <c r="Q32" s="292"/>
    </row>
    <row r="33" spans="14:17" ht="12.75" x14ac:dyDescent="0.2">
      <c r="N33" s="292"/>
      <c r="O33" s="292"/>
      <c r="P33" s="292"/>
      <c r="Q33" s="292"/>
    </row>
    <row r="34" spans="14:17" ht="12.75" x14ac:dyDescent="0.2">
      <c r="N34" s="292"/>
      <c r="O34" s="292"/>
      <c r="P34" s="292"/>
      <c r="Q34" s="292"/>
    </row>
    <row r="35" spans="14:17" ht="12.75" x14ac:dyDescent="0.2">
      <c r="N35" s="292"/>
      <c r="O35" s="292"/>
      <c r="P35" s="292"/>
      <c r="Q35" s="292"/>
    </row>
    <row r="36" spans="14:17" ht="12.75" x14ac:dyDescent="0.2">
      <c r="N36" s="292"/>
      <c r="O36" s="292"/>
      <c r="P36" s="292"/>
      <c r="Q36" s="292"/>
    </row>
    <row r="37" spans="14:17" ht="12.75" x14ac:dyDescent="0.2">
      <c r="N37" s="292"/>
      <c r="O37" s="292"/>
      <c r="P37" s="292"/>
      <c r="Q37" s="292"/>
    </row>
    <row r="38" spans="14:17" ht="12.75" x14ac:dyDescent="0.2">
      <c r="N38" s="292"/>
      <c r="O38" s="292"/>
      <c r="P38" s="292"/>
      <c r="Q38" s="292"/>
    </row>
    <row r="39" spans="14:17" ht="12.75" x14ac:dyDescent="0.2">
      <c r="N39" s="292"/>
      <c r="O39" s="292"/>
      <c r="P39" s="292"/>
      <c r="Q39" s="292"/>
    </row>
    <row r="40" spans="14:17" ht="12.75" x14ac:dyDescent="0.2">
      <c r="N40" s="292"/>
      <c r="O40" s="292"/>
      <c r="P40" s="292"/>
      <c r="Q40" s="292"/>
    </row>
    <row r="41" spans="14:17" ht="12.75" x14ac:dyDescent="0.2">
      <c r="N41" s="292"/>
      <c r="O41" s="292"/>
      <c r="P41" s="292"/>
      <c r="Q41" s="292"/>
    </row>
    <row r="42" spans="14:17" ht="12.75" x14ac:dyDescent="0.2">
      <c r="N42" s="292"/>
      <c r="O42" s="292"/>
      <c r="P42" s="292"/>
      <c r="Q42" s="292"/>
    </row>
    <row r="43" spans="14:17" ht="12.75" x14ac:dyDescent="0.2">
      <c r="N43" s="292"/>
      <c r="O43" s="292"/>
      <c r="P43" s="292"/>
      <c r="Q43" s="292"/>
    </row>
    <row r="44" spans="14:17" ht="12.75" x14ac:dyDescent="0.2">
      <c r="N44" s="292"/>
      <c r="O44" s="292"/>
      <c r="P44" s="292"/>
      <c r="Q44" s="292"/>
    </row>
    <row r="45" spans="14:17" ht="12.75" x14ac:dyDescent="0.2">
      <c r="N45" s="292"/>
      <c r="O45" s="292"/>
      <c r="P45" s="292"/>
      <c r="Q45" s="292"/>
    </row>
    <row r="46" spans="14:17" ht="12.75" x14ac:dyDescent="0.2">
      <c r="N46" s="292"/>
      <c r="O46" s="292"/>
      <c r="P46" s="292"/>
      <c r="Q46" s="292"/>
    </row>
    <row r="47" spans="14:17" ht="12.75" x14ac:dyDescent="0.2">
      <c r="N47" s="292"/>
      <c r="O47" s="292"/>
      <c r="P47" s="292"/>
      <c r="Q47" s="292"/>
    </row>
    <row r="48" spans="14:17" ht="12.75" x14ac:dyDescent="0.2">
      <c r="N48" s="292"/>
      <c r="O48" s="292"/>
      <c r="P48" s="292"/>
      <c r="Q48" s="292"/>
    </row>
    <row r="49" spans="14:17" ht="12.75" x14ac:dyDescent="0.2">
      <c r="N49" s="292"/>
      <c r="O49" s="292"/>
      <c r="P49" s="292"/>
      <c r="Q49" s="292"/>
    </row>
    <row r="50" spans="14:17" ht="12.75" x14ac:dyDescent="0.2">
      <c r="N50" s="292"/>
      <c r="O50" s="292"/>
      <c r="P50" s="292"/>
      <c r="Q50" s="292"/>
    </row>
    <row r="51" spans="14:17" ht="12.75" x14ac:dyDescent="0.2">
      <c r="N51" s="292"/>
      <c r="O51" s="292"/>
      <c r="P51" s="292"/>
      <c r="Q51" s="292"/>
    </row>
    <row r="52" spans="14:17" ht="12.75" x14ac:dyDescent="0.2">
      <c r="N52" s="292"/>
      <c r="O52" s="292"/>
      <c r="P52" s="292"/>
      <c r="Q52" s="292"/>
    </row>
    <row r="53" spans="14:17" ht="12.75" x14ac:dyDescent="0.2">
      <c r="N53" s="292"/>
      <c r="O53" s="292"/>
      <c r="P53" s="292"/>
      <c r="Q53" s="292"/>
    </row>
    <row r="54" spans="14:17" ht="12.75" x14ac:dyDescent="0.2">
      <c r="N54" s="292"/>
      <c r="O54" s="292"/>
      <c r="P54" s="292"/>
      <c r="Q54" s="292"/>
    </row>
    <row r="55" spans="14:17" ht="12.75" x14ac:dyDescent="0.2">
      <c r="N55" s="292"/>
      <c r="O55" s="292"/>
      <c r="P55" s="292"/>
      <c r="Q55" s="292"/>
    </row>
    <row r="56" spans="14:17" ht="12.75" x14ac:dyDescent="0.2">
      <c r="N56" s="292"/>
      <c r="O56" s="292"/>
      <c r="P56" s="292"/>
      <c r="Q56" s="292"/>
    </row>
    <row r="57" spans="14:17" ht="12.75" x14ac:dyDescent="0.2">
      <c r="N57" s="292"/>
      <c r="O57" s="292"/>
      <c r="P57" s="292"/>
      <c r="Q57" s="292"/>
    </row>
    <row r="58" spans="14:17" ht="12.75" x14ac:dyDescent="0.2">
      <c r="N58" s="292"/>
      <c r="O58" s="292"/>
      <c r="P58" s="292"/>
      <c r="Q58" s="292"/>
    </row>
    <row r="59" spans="14:17" ht="12.75" x14ac:dyDescent="0.2">
      <c r="N59" s="292"/>
      <c r="O59" s="292"/>
      <c r="P59" s="292"/>
      <c r="Q59" s="292"/>
    </row>
    <row r="60" spans="14:17" ht="12.75" x14ac:dyDescent="0.2">
      <c r="N60" s="292"/>
      <c r="O60" s="292"/>
      <c r="P60" s="292"/>
      <c r="Q60" s="292"/>
    </row>
    <row r="61" spans="14:17" ht="12.75" x14ac:dyDescent="0.2">
      <c r="N61" s="292"/>
      <c r="O61" s="292"/>
      <c r="P61" s="292"/>
      <c r="Q61" s="292"/>
    </row>
    <row r="62" spans="14:17" ht="12.75" x14ac:dyDescent="0.2">
      <c r="N62" s="292"/>
      <c r="O62" s="292"/>
      <c r="P62" s="292"/>
      <c r="Q62" s="292"/>
    </row>
    <row r="63" spans="14:17" ht="12.75" x14ac:dyDescent="0.2">
      <c r="N63" s="292"/>
      <c r="O63" s="292"/>
      <c r="P63" s="292"/>
      <c r="Q63" s="292"/>
    </row>
    <row r="64" spans="14:17" ht="12.75" x14ac:dyDescent="0.2">
      <c r="N64" s="292"/>
      <c r="O64" s="292"/>
      <c r="P64" s="292"/>
      <c r="Q64" s="292"/>
    </row>
    <row r="65" spans="14:17" ht="12.75" x14ac:dyDescent="0.2">
      <c r="N65" s="292"/>
      <c r="O65" s="292"/>
      <c r="P65" s="292"/>
      <c r="Q65" s="292"/>
    </row>
    <row r="66" spans="14:17" ht="12.75" x14ac:dyDescent="0.2">
      <c r="N66" s="292"/>
      <c r="O66" s="292"/>
      <c r="P66" s="292"/>
      <c r="Q66" s="292"/>
    </row>
    <row r="67" spans="14:17" ht="12.75" x14ac:dyDescent="0.2">
      <c r="N67" s="292"/>
      <c r="O67" s="292"/>
      <c r="P67" s="292"/>
      <c r="Q67" s="292"/>
    </row>
    <row r="68" spans="14:17" ht="12.75" x14ac:dyDescent="0.2">
      <c r="N68" s="292"/>
      <c r="O68" s="292"/>
      <c r="P68" s="292"/>
      <c r="Q68" s="292"/>
    </row>
    <row r="69" spans="14:17" ht="12.75" x14ac:dyDescent="0.2">
      <c r="N69" s="292"/>
      <c r="O69" s="292"/>
      <c r="P69" s="292"/>
      <c r="Q69" s="292"/>
    </row>
    <row r="70" spans="14:17" ht="12.75" x14ac:dyDescent="0.2">
      <c r="N70" s="292"/>
      <c r="O70" s="292"/>
      <c r="P70" s="292"/>
      <c r="Q70" s="292"/>
    </row>
    <row r="71" spans="14:17" ht="12.75" x14ac:dyDescent="0.2">
      <c r="N71" s="292"/>
      <c r="O71" s="292"/>
      <c r="P71" s="292"/>
      <c r="Q71" s="292"/>
    </row>
    <row r="72" spans="14:17" ht="12.75" x14ac:dyDescent="0.2">
      <c r="N72" s="292"/>
      <c r="O72" s="292"/>
      <c r="P72" s="292"/>
      <c r="Q72" s="292"/>
    </row>
    <row r="73" spans="14:17" ht="12.75" x14ac:dyDescent="0.2">
      <c r="N73" s="292"/>
      <c r="O73" s="292"/>
      <c r="P73" s="292"/>
      <c r="Q73" s="292"/>
    </row>
    <row r="74" spans="14:17" ht="12.75" x14ac:dyDescent="0.2">
      <c r="N74" s="292"/>
      <c r="O74" s="292"/>
      <c r="P74" s="292"/>
      <c r="Q74" s="292"/>
    </row>
    <row r="75" spans="14:17" ht="12.75" x14ac:dyDescent="0.2">
      <c r="N75" s="292"/>
      <c r="O75" s="292"/>
      <c r="P75" s="292"/>
      <c r="Q75" s="292"/>
    </row>
    <row r="76" spans="14:17" ht="12.75" x14ac:dyDescent="0.2">
      <c r="N76" s="292"/>
      <c r="O76" s="292"/>
      <c r="P76" s="292"/>
      <c r="Q76" s="292"/>
    </row>
    <row r="77" spans="14:17" ht="12.75" x14ac:dyDescent="0.2">
      <c r="N77" s="292"/>
      <c r="O77" s="292"/>
      <c r="P77" s="292"/>
      <c r="Q77" s="292"/>
    </row>
    <row r="78" spans="14:17" ht="12.75" x14ac:dyDescent="0.2">
      <c r="N78" s="292"/>
      <c r="O78" s="292"/>
      <c r="P78" s="292"/>
      <c r="Q78" s="292"/>
    </row>
    <row r="79" spans="14:17" ht="12.75" x14ac:dyDescent="0.2">
      <c r="N79" s="292"/>
      <c r="O79" s="292"/>
      <c r="P79" s="292"/>
      <c r="Q79" s="292"/>
    </row>
    <row r="80" spans="14:17" ht="12.75" x14ac:dyDescent="0.2">
      <c r="N80" s="292"/>
      <c r="O80" s="292"/>
      <c r="P80" s="292"/>
      <c r="Q80" s="292"/>
    </row>
    <row r="81" spans="14:17" ht="12.75" x14ac:dyDescent="0.2">
      <c r="N81" s="292"/>
      <c r="O81" s="292"/>
      <c r="P81" s="292"/>
      <c r="Q81" s="292"/>
    </row>
    <row r="82" spans="14:17" ht="12.75" x14ac:dyDescent="0.2">
      <c r="N82" s="292"/>
      <c r="O82" s="292"/>
      <c r="P82" s="292"/>
      <c r="Q82" s="292"/>
    </row>
    <row r="83" spans="14:17" ht="12.75" x14ac:dyDescent="0.2">
      <c r="N83" s="292"/>
      <c r="O83" s="292"/>
      <c r="P83" s="292"/>
      <c r="Q83" s="292"/>
    </row>
    <row r="84" spans="14:17" ht="12.75" x14ac:dyDescent="0.2">
      <c r="N84" s="292"/>
      <c r="O84" s="292"/>
      <c r="P84" s="292"/>
      <c r="Q84" s="292"/>
    </row>
  </sheetData>
  <mergeCells count="46">
    <mergeCell ref="A1:A4"/>
    <mergeCell ref="B1:I2"/>
    <mergeCell ref="J1:L1"/>
    <mergeCell ref="M1:M4"/>
    <mergeCell ref="J2:L2"/>
    <mergeCell ref="B3:I4"/>
    <mergeCell ref="J3:L3"/>
    <mergeCell ref="J4:L4"/>
    <mergeCell ref="B5:I5"/>
    <mergeCell ref="B6:M6"/>
    <mergeCell ref="B7:M7"/>
    <mergeCell ref="A8:F8"/>
    <mergeCell ref="N8:Q8"/>
    <mergeCell ref="G10:G14"/>
    <mergeCell ref="H10:H13"/>
    <mergeCell ref="M10:M14"/>
    <mergeCell ref="A12:A23"/>
    <mergeCell ref="D12:D13"/>
    <mergeCell ref="B15:B20"/>
    <mergeCell ref="C15:C20"/>
    <mergeCell ref="D15:D16"/>
    <mergeCell ref="E15:E20"/>
    <mergeCell ref="F15:F20"/>
    <mergeCell ref="A10:A11"/>
    <mergeCell ref="B10:B14"/>
    <mergeCell ref="C10:C14"/>
    <mergeCell ref="E10:E14"/>
    <mergeCell ref="F10:F14"/>
    <mergeCell ref="M21:M23"/>
    <mergeCell ref="Q15:Q16"/>
    <mergeCell ref="D18:D19"/>
    <mergeCell ref="G15:G20"/>
    <mergeCell ref="H15:H19"/>
    <mergeCell ref="I15:I16"/>
    <mergeCell ref="J15:J16"/>
    <mergeCell ref="K15:K16"/>
    <mergeCell ref="L15:L16"/>
    <mergeCell ref="M15:M20"/>
    <mergeCell ref="N15:N16"/>
    <mergeCell ref="O15:O16"/>
    <mergeCell ref="P15:P16"/>
    <mergeCell ref="B21:B23"/>
    <mergeCell ref="C21:C23"/>
    <mergeCell ref="E21:E23"/>
    <mergeCell ref="F21:F23"/>
    <mergeCell ref="G21:G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8193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8193" r:id="rId3"/>
      </mc:Fallback>
    </mc:AlternateContent>
    <mc:AlternateContent xmlns:mc="http://schemas.openxmlformats.org/markup-compatibility/2006">
      <mc:Choice Requires="x14">
        <oleObject shapeId="8194" r:id="rId5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8194" r:id="rId5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topLeftCell="A7" zoomScale="90" zoomScaleNormal="90" workbookViewId="0">
      <selection activeCell="B10" sqref="B10:B13"/>
    </sheetView>
  </sheetViews>
  <sheetFormatPr baseColWidth="10" defaultColWidth="11.42578125" defaultRowHeight="12.75" x14ac:dyDescent="0.2"/>
  <cols>
    <col min="1" max="1" width="34.42578125" style="55" customWidth="1"/>
    <col min="2" max="2" width="22.140625" style="55" customWidth="1"/>
    <col min="3" max="3" width="18.5703125" style="55" customWidth="1"/>
    <col min="4" max="4" width="34.28515625" style="57" customWidth="1"/>
    <col min="5" max="5" width="13.7109375" style="55" customWidth="1"/>
    <col min="6" max="6" width="15" style="55" customWidth="1"/>
    <col min="7" max="7" width="17.28515625" style="55" customWidth="1"/>
    <col min="8" max="8" width="23" style="55" customWidth="1"/>
    <col min="9" max="9" width="29.5703125" style="55" customWidth="1"/>
    <col min="10" max="10" width="29" style="55" customWidth="1"/>
    <col min="11" max="11" width="42.140625" style="55" customWidth="1"/>
    <col min="12" max="12" width="20.7109375" style="55" customWidth="1"/>
    <col min="13" max="13" width="21" style="263" customWidth="1"/>
    <col min="14" max="16384" width="11.42578125" style="55"/>
  </cols>
  <sheetData>
    <row r="1" spans="1:15" customFormat="1" ht="19.5" customHeight="1" x14ac:dyDescent="0.25">
      <c r="A1" s="683"/>
      <c r="B1" s="356"/>
      <c r="C1" s="356"/>
      <c r="D1" s="356"/>
      <c r="E1" s="356"/>
      <c r="F1" s="356"/>
      <c r="G1" s="356"/>
      <c r="H1" s="356"/>
      <c r="I1" s="356"/>
      <c r="J1" s="513"/>
      <c r="K1" s="513"/>
      <c r="L1" s="513"/>
      <c r="M1" s="676"/>
    </row>
    <row r="2" spans="1:15" customFormat="1" ht="21" customHeight="1" x14ac:dyDescent="0.25">
      <c r="A2" s="684"/>
      <c r="B2" s="357"/>
      <c r="C2" s="357"/>
      <c r="D2" s="357"/>
      <c r="E2" s="357"/>
      <c r="F2" s="357"/>
      <c r="G2" s="357"/>
      <c r="H2" s="357"/>
      <c r="I2" s="357"/>
      <c r="J2" s="474"/>
      <c r="K2" s="474"/>
      <c r="L2" s="474"/>
      <c r="M2" s="677"/>
    </row>
    <row r="3" spans="1:15" customFormat="1" ht="24.75" customHeight="1" x14ac:dyDescent="0.25">
      <c r="A3" s="684"/>
      <c r="B3" s="357"/>
      <c r="C3" s="357"/>
      <c r="D3" s="357"/>
      <c r="E3" s="357"/>
      <c r="F3" s="357"/>
      <c r="G3" s="357"/>
      <c r="H3" s="357"/>
      <c r="I3" s="357"/>
      <c r="J3" s="474"/>
      <c r="K3" s="474"/>
      <c r="L3" s="474"/>
      <c r="M3" s="677"/>
    </row>
    <row r="4" spans="1:15" customFormat="1" ht="17.25" customHeight="1" x14ac:dyDescent="0.25">
      <c r="A4" s="684"/>
      <c r="B4" s="357"/>
      <c r="C4" s="357"/>
      <c r="D4" s="357"/>
      <c r="E4" s="357"/>
      <c r="F4" s="357"/>
      <c r="G4" s="357"/>
      <c r="H4" s="357"/>
      <c r="I4" s="357"/>
      <c r="J4" s="474"/>
      <c r="K4" s="474"/>
      <c r="L4" s="474"/>
      <c r="M4" s="677"/>
    </row>
    <row r="5" spans="1:15" ht="15" customHeight="1" x14ac:dyDescent="0.2">
      <c r="A5" s="733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5"/>
    </row>
    <row r="6" spans="1:15" s="56" customFormat="1" ht="15.75" customHeight="1" x14ac:dyDescent="0.2">
      <c r="A6" s="135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7"/>
    </row>
    <row r="7" spans="1:15" s="56" customFormat="1" ht="63" customHeight="1" x14ac:dyDescent="0.2">
      <c r="A7" s="135"/>
      <c r="B7" s="569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738"/>
    </row>
    <row r="8" spans="1:15" s="56" customFormat="1" ht="15" customHeight="1" thickBot="1" x14ac:dyDescent="0.25">
      <c r="A8" s="739"/>
      <c r="B8" s="740"/>
      <c r="C8" s="740"/>
      <c r="D8" s="740"/>
      <c r="E8" s="740"/>
      <c r="F8" s="740"/>
      <c r="G8" s="264"/>
      <c r="H8" s="264"/>
      <c r="I8" s="264"/>
      <c r="J8" s="264"/>
      <c r="K8" s="264"/>
      <c r="L8" s="264"/>
      <c r="M8" s="265"/>
    </row>
    <row r="9" spans="1:15" s="248" customFormat="1" ht="40.5" customHeight="1" x14ac:dyDescent="0.2">
      <c r="A9" s="266"/>
      <c r="B9" s="267"/>
      <c r="C9" s="267"/>
      <c r="D9" s="267"/>
      <c r="E9" s="268"/>
      <c r="F9" s="268"/>
      <c r="G9" s="268"/>
      <c r="H9" s="268"/>
      <c r="I9" s="268"/>
      <c r="J9" s="267"/>
      <c r="K9" s="267"/>
      <c r="L9" s="267"/>
      <c r="M9" s="269"/>
    </row>
    <row r="10" spans="1:15" s="56" customFormat="1" ht="133.5" customHeight="1" x14ac:dyDescent="0.2">
      <c r="A10" s="745"/>
      <c r="B10" s="741"/>
      <c r="C10" s="747"/>
      <c r="D10" s="249"/>
      <c r="E10" s="749"/>
      <c r="F10" s="749"/>
      <c r="G10" s="689"/>
      <c r="H10" s="747"/>
      <c r="I10" s="249"/>
      <c r="J10" s="249"/>
      <c r="K10" s="253"/>
      <c r="L10" s="253"/>
      <c r="M10" s="252"/>
    </row>
    <row r="11" spans="1:15" s="56" customFormat="1" ht="96" customHeight="1" x14ac:dyDescent="0.2">
      <c r="A11" s="746"/>
      <c r="B11" s="721"/>
      <c r="C11" s="748"/>
      <c r="D11" s="249"/>
      <c r="E11" s="749"/>
      <c r="F11" s="749"/>
      <c r="G11" s="689"/>
      <c r="H11" s="748"/>
      <c r="I11" s="249"/>
      <c r="J11" s="249"/>
      <c r="K11" s="253"/>
      <c r="L11" s="253"/>
      <c r="M11" s="252"/>
      <c r="O11" s="251"/>
    </row>
    <row r="12" spans="1:15" s="56" customFormat="1" ht="90" customHeight="1" x14ac:dyDescent="0.2">
      <c r="A12" s="501"/>
      <c r="B12" s="721"/>
      <c r="C12" s="748"/>
      <c r="D12" s="752"/>
      <c r="E12" s="749"/>
      <c r="F12" s="749"/>
      <c r="G12" s="689"/>
      <c r="H12" s="748"/>
      <c r="I12" s="62"/>
      <c r="J12" s="62"/>
      <c r="K12" s="62"/>
      <c r="L12" s="253"/>
      <c r="M12" s="252"/>
    </row>
    <row r="13" spans="1:15" s="56" customFormat="1" ht="71.25" customHeight="1" x14ac:dyDescent="0.2">
      <c r="A13" s="501"/>
      <c r="B13" s="721"/>
      <c r="C13" s="748"/>
      <c r="D13" s="753"/>
      <c r="E13" s="749"/>
      <c r="F13" s="749"/>
      <c r="G13" s="689"/>
      <c r="H13" s="750"/>
      <c r="I13" s="260"/>
      <c r="J13" s="260"/>
      <c r="K13" s="260"/>
      <c r="L13" s="256"/>
      <c r="M13" s="270"/>
    </row>
    <row r="14" spans="1:15" s="56" customFormat="1" ht="62.25" customHeight="1" x14ac:dyDescent="0.2">
      <c r="A14" s="501"/>
      <c r="B14" s="689"/>
      <c r="C14" s="749"/>
      <c r="D14" s="755"/>
      <c r="E14" s="749"/>
      <c r="F14" s="749"/>
      <c r="G14" s="749"/>
      <c r="H14" s="749"/>
      <c r="I14" s="752"/>
      <c r="J14" s="752"/>
      <c r="K14" s="741"/>
      <c r="L14" s="741"/>
      <c r="M14" s="743"/>
    </row>
    <row r="15" spans="1:15" s="56" customFormat="1" ht="54.75" customHeight="1" x14ac:dyDescent="0.2">
      <c r="A15" s="501"/>
      <c r="B15" s="689"/>
      <c r="C15" s="749"/>
      <c r="D15" s="756"/>
      <c r="E15" s="749"/>
      <c r="F15" s="749"/>
      <c r="G15" s="749"/>
      <c r="H15" s="749"/>
      <c r="I15" s="753"/>
      <c r="J15" s="753"/>
      <c r="K15" s="742"/>
      <c r="L15" s="742"/>
      <c r="M15" s="744"/>
    </row>
    <row r="16" spans="1:15" s="56" customFormat="1" ht="102" customHeight="1" x14ac:dyDescent="0.2">
      <c r="A16" s="501"/>
      <c r="B16" s="689"/>
      <c r="C16" s="749"/>
      <c r="D16" s="249"/>
      <c r="E16" s="749"/>
      <c r="F16" s="749"/>
      <c r="G16" s="749"/>
      <c r="H16" s="749"/>
      <c r="I16" s="257"/>
      <c r="J16" s="257"/>
      <c r="K16" s="254"/>
      <c r="L16" s="254"/>
      <c r="M16" s="271"/>
    </row>
    <row r="17" spans="1:13" s="56" customFormat="1" ht="84" customHeight="1" x14ac:dyDescent="0.2">
      <c r="A17" s="501"/>
      <c r="B17" s="689"/>
      <c r="C17" s="749"/>
      <c r="D17" s="741"/>
      <c r="E17" s="749"/>
      <c r="F17" s="749"/>
      <c r="G17" s="749"/>
      <c r="H17" s="749"/>
      <c r="I17" s="249"/>
      <c r="J17" s="249"/>
      <c r="K17" s="253"/>
      <c r="L17" s="253"/>
      <c r="M17" s="252"/>
    </row>
    <row r="18" spans="1:13" s="56" customFormat="1" ht="108" customHeight="1" x14ac:dyDescent="0.2">
      <c r="A18" s="501"/>
      <c r="B18" s="689"/>
      <c r="C18" s="749"/>
      <c r="D18" s="742"/>
      <c r="E18" s="749"/>
      <c r="F18" s="749"/>
      <c r="G18" s="749"/>
      <c r="H18" s="749"/>
      <c r="I18" s="249"/>
      <c r="J18" s="249"/>
      <c r="K18" s="253"/>
      <c r="L18" s="253"/>
      <c r="M18" s="252"/>
    </row>
    <row r="19" spans="1:13" s="56" customFormat="1" ht="93" customHeight="1" x14ac:dyDescent="0.2">
      <c r="A19" s="501"/>
      <c r="B19" s="689"/>
      <c r="C19" s="749"/>
      <c r="D19" s="249"/>
      <c r="E19" s="749"/>
      <c r="F19" s="749"/>
      <c r="G19" s="749"/>
      <c r="H19" s="749"/>
      <c r="I19" s="258"/>
      <c r="J19" s="258"/>
      <c r="K19" s="255"/>
      <c r="L19" s="256"/>
      <c r="M19" s="270"/>
    </row>
    <row r="20" spans="1:13" s="56" customFormat="1" ht="101.25" customHeight="1" x14ac:dyDescent="0.2">
      <c r="A20" s="501"/>
      <c r="B20" s="689"/>
      <c r="C20" s="749"/>
      <c r="D20" s="249"/>
      <c r="E20" s="749"/>
      <c r="F20" s="749"/>
      <c r="G20" s="749"/>
      <c r="H20" s="749"/>
      <c r="I20" s="250"/>
      <c r="J20" s="249"/>
      <c r="K20" s="253"/>
      <c r="L20" s="259"/>
      <c r="M20" s="270"/>
    </row>
    <row r="21" spans="1:13" s="56" customFormat="1" ht="105.75" customHeight="1" thickBot="1" x14ac:dyDescent="0.25">
      <c r="A21" s="751"/>
      <c r="B21" s="690"/>
      <c r="C21" s="754"/>
      <c r="D21" s="272"/>
      <c r="E21" s="754"/>
      <c r="F21" s="754"/>
      <c r="G21" s="754"/>
      <c r="H21" s="754"/>
      <c r="I21" s="272"/>
      <c r="J21" s="272"/>
      <c r="K21" s="273"/>
      <c r="L21" s="273"/>
      <c r="M21" s="274"/>
    </row>
    <row r="22" spans="1:13" ht="15.75" customHeight="1" x14ac:dyDescent="0.2">
      <c r="D22" s="55"/>
    </row>
    <row r="23" spans="1:13" ht="15" customHeight="1" x14ac:dyDescent="0.2">
      <c r="D23" s="55"/>
    </row>
    <row r="24" spans="1:13" ht="15" customHeight="1" x14ac:dyDescent="0.2">
      <c r="D24" s="55"/>
    </row>
    <row r="25" spans="1:13" ht="15" customHeight="1" x14ac:dyDescent="0.2">
      <c r="D25" s="55"/>
      <c r="E25" s="55" t="s">
        <v>451</v>
      </c>
    </row>
    <row r="26" spans="1:13" ht="15" customHeight="1" x14ac:dyDescent="0.2">
      <c r="D26" s="55"/>
    </row>
    <row r="27" spans="1:13" ht="15" customHeight="1" x14ac:dyDescent="0.2">
      <c r="D27" s="55"/>
    </row>
    <row r="28" spans="1:13" ht="15" customHeight="1" x14ac:dyDescent="0.2">
      <c r="D28" s="55"/>
    </row>
    <row r="29" spans="1:13" ht="15" customHeight="1" x14ac:dyDescent="0.2"/>
  </sheetData>
  <mergeCells count="40">
    <mergeCell ref="I14:I15"/>
    <mergeCell ref="J14:J15"/>
    <mergeCell ref="K14:K15"/>
    <mergeCell ref="B14:B18"/>
    <mergeCell ref="C14:C18"/>
    <mergeCell ref="D14:D15"/>
    <mergeCell ref="E14:E18"/>
    <mergeCell ref="F14:F18"/>
    <mergeCell ref="H19:H21"/>
    <mergeCell ref="B19:B21"/>
    <mergeCell ref="C19:C21"/>
    <mergeCell ref="G14:G18"/>
    <mergeCell ref="H14:H18"/>
    <mergeCell ref="E19:E21"/>
    <mergeCell ref="F19:F21"/>
    <mergeCell ref="D17:D18"/>
    <mergeCell ref="A5:M5"/>
    <mergeCell ref="B6:M6"/>
    <mergeCell ref="B7:M7"/>
    <mergeCell ref="A8:F8"/>
    <mergeCell ref="L14:L15"/>
    <mergeCell ref="M14:M15"/>
    <mergeCell ref="A10:A11"/>
    <mergeCell ref="B10:B13"/>
    <mergeCell ref="C10:C13"/>
    <mergeCell ref="E10:E13"/>
    <mergeCell ref="F10:F13"/>
    <mergeCell ref="G10:G13"/>
    <mergeCell ref="H10:H13"/>
    <mergeCell ref="A12:A21"/>
    <mergeCell ref="D12:D13"/>
    <mergeCell ref="G19:G21"/>
    <mergeCell ref="A1:A4"/>
    <mergeCell ref="B1:I2"/>
    <mergeCell ref="J1:L1"/>
    <mergeCell ref="M1:M4"/>
    <mergeCell ref="J2:L2"/>
    <mergeCell ref="B3:I4"/>
    <mergeCell ref="J3:L3"/>
    <mergeCell ref="J4:L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3073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3073" r:id="rId3"/>
      </mc:Fallback>
    </mc:AlternateContent>
    <mc:AlternateContent xmlns:mc="http://schemas.openxmlformats.org/markup-compatibility/2006">
      <mc:Choice Requires="x14">
        <oleObject shapeId="3074" r:id="rId5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3074" r:id="rId5"/>
      </mc:Fallback>
    </mc:AlternateContent>
    <mc:AlternateContent xmlns:mc="http://schemas.openxmlformats.org/markup-compatibility/2006">
      <mc:Choice Requires="x14">
        <oleObject shapeId="3075" r:id="rId6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95250</xdr:rowOff>
              </from>
              <to>
                <xdr:col>0</xdr:col>
                <xdr:colOff>2324100</xdr:colOff>
                <xdr:row>3</xdr:row>
                <xdr:rowOff>76200</xdr:rowOff>
              </to>
            </anchor>
          </objectPr>
        </oleObject>
      </mc:Choice>
      <mc:Fallback>
        <oleObject shapeId="3075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8"/>
  <sheetViews>
    <sheetView workbookViewId="0">
      <selection sqref="A1:H17"/>
    </sheetView>
  </sheetViews>
  <sheetFormatPr baseColWidth="10" defaultColWidth="11.42578125" defaultRowHeight="14.25" x14ac:dyDescent="0.2"/>
  <cols>
    <col min="1" max="1" width="18.28515625" style="55" customWidth="1"/>
    <col min="2" max="2" width="20.7109375" style="55" customWidth="1"/>
    <col min="3" max="3" width="27" style="57" customWidth="1"/>
    <col min="4" max="4" width="29.5703125" style="55" customWidth="1"/>
    <col min="5" max="5" width="30.140625" style="296" customWidth="1"/>
    <col min="6" max="6" width="13.28515625" style="296" customWidth="1"/>
    <col min="7" max="7" width="12.85546875" style="296" customWidth="1"/>
    <col min="8" max="8" width="21.140625" style="296" customWidth="1"/>
    <col min="9" max="16384" width="11.42578125" style="55"/>
  </cols>
  <sheetData>
    <row r="1" spans="1:10" s="56" customFormat="1" ht="15" customHeight="1" x14ac:dyDescent="0.2">
      <c r="A1" s="757" t="s">
        <v>509</v>
      </c>
      <c r="B1" s="758"/>
      <c r="C1" s="758"/>
      <c r="D1" s="758"/>
      <c r="E1" s="758"/>
      <c r="F1" s="758"/>
      <c r="G1" s="758"/>
      <c r="H1" s="759"/>
    </row>
    <row r="2" spans="1:10" s="248" customFormat="1" ht="76.5" customHeight="1" thickBot="1" x14ac:dyDescent="0.25">
      <c r="A2" s="275" t="s">
        <v>254</v>
      </c>
      <c r="B2" s="276" t="s">
        <v>255</v>
      </c>
      <c r="C2" s="276" t="s">
        <v>12</v>
      </c>
      <c r="D2" s="277" t="s">
        <v>260</v>
      </c>
      <c r="E2" s="287" t="s">
        <v>423</v>
      </c>
      <c r="F2" s="287" t="s">
        <v>430</v>
      </c>
      <c r="G2" s="287" t="s">
        <v>262</v>
      </c>
      <c r="H2" s="287" t="s">
        <v>264</v>
      </c>
    </row>
    <row r="3" spans="1:10" s="56" customFormat="1" ht="117.75" customHeight="1" thickBot="1" x14ac:dyDescent="0.25">
      <c r="A3" s="708" t="s">
        <v>401</v>
      </c>
      <c r="B3" s="713" t="str">
        <f>+(PROBABILIDAD!A11)</f>
        <v>Incumplimiento en la respuesta oportuna en los tramites , derechos de peticion o requerimientos de la comunidad</v>
      </c>
      <c r="C3" s="335" t="str">
        <f>+(DESCRIPCION!D10)</f>
        <v xml:space="preserve"> Fallas en la plataforma (PISAMI) o en los prestadores de servicios tecnologicos (Moviliza, Internet, SIMIT, Runt).</v>
      </c>
      <c r="D3" s="335" t="s">
        <v>452</v>
      </c>
      <c r="E3" s="305" t="s">
        <v>472</v>
      </c>
      <c r="F3" s="305" t="s">
        <v>486</v>
      </c>
      <c r="G3" s="335" t="s">
        <v>408</v>
      </c>
      <c r="H3" s="321" t="s">
        <v>499</v>
      </c>
    </row>
    <row r="4" spans="1:10" s="56" customFormat="1" ht="92.25" customHeight="1" x14ac:dyDescent="0.2">
      <c r="A4" s="709"/>
      <c r="B4" s="714"/>
      <c r="C4" s="332" t="str">
        <f>+(DESCRIPCION!D19)</f>
        <v>Base de datos desactualizadas</v>
      </c>
      <c r="D4" s="332" t="s">
        <v>514</v>
      </c>
      <c r="E4" s="293" t="s">
        <v>516</v>
      </c>
      <c r="F4" s="293" t="s">
        <v>519</v>
      </c>
      <c r="G4" s="335" t="s">
        <v>408</v>
      </c>
      <c r="H4" s="332" t="s">
        <v>515</v>
      </c>
    </row>
    <row r="5" spans="1:10" s="56" customFormat="1" ht="111" customHeight="1" x14ac:dyDescent="0.2">
      <c r="A5" s="709"/>
      <c r="B5" s="714"/>
      <c r="C5" s="332" t="str">
        <f>+(DESCRIPCION!D11)</f>
        <v>No disponer del personal suficiente en el area, para atender requerimientos de la comunidad.</v>
      </c>
      <c r="D5" s="332" t="s">
        <v>477</v>
      </c>
      <c r="E5" s="288" t="s">
        <v>467</v>
      </c>
      <c r="F5" s="288" t="s">
        <v>518</v>
      </c>
      <c r="G5" s="289" t="s">
        <v>409</v>
      </c>
      <c r="H5" s="294" t="s">
        <v>517</v>
      </c>
      <c r="J5" s="251"/>
    </row>
    <row r="6" spans="1:10" s="56" customFormat="1" ht="144.75" customHeight="1" x14ac:dyDescent="0.2">
      <c r="A6" s="716" t="s">
        <v>455</v>
      </c>
      <c r="B6" s="714"/>
      <c r="C6" s="686" t="s">
        <v>432</v>
      </c>
      <c r="D6" s="332" t="s">
        <v>478</v>
      </c>
      <c r="E6" s="288" t="s">
        <v>466</v>
      </c>
      <c r="F6" s="288" t="s">
        <v>520</v>
      </c>
      <c r="G6" s="332" t="s">
        <v>408</v>
      </c>
      <c r="H6" s="322" t="s">
        <v>444</v>
      </c>
    </row>
    <row r="7" spans="1:10" s="56" customFormat="1" ht="93" customHeight="1" x14ac:dyDescent="0.2">
      <c r="A7" s="716"/>
      <c r="B7" s="714"/>
      <c r="C7" s="686"/>
      <c r="D7" s="332" t="s">
        <v>479</v>
      </c>
      <c r="E7" s="288" t="s">
        <v>465</v>
      </c>
      <c r="F7" s="288" t="s">
        <v>521</v>
      </c>
      <c r="G7" s="328" t="s">
        <v>414</v>
      </c>
      <c r="H7" s="332" t="s">
        <v>446</v>
      </c>
    </row>
    <row r="8" spans="1:10" s="56" customFormat="1" ht="168.75" customHeight="1" thickBot="1" x14ac:dyDescent="0.25">
      <c r="A8" s="716"/>
      <c r="B8" s="715"/>
      <c r="C8" s="272"/>
      <c r="D8" s="332" t="s">
        <v>504</v>
      </c>
      <c r="E8" s="290"/>
      <c r="F8" s="290"/>
      <c r="G8" s="333"/>
      <c r="H8" s="272" t="s">
        <v>457</v>
      </c>
    </row>
    <row r="9" spans="1:10" s="56" customFormat="1" ht="69" customHeight="1" x14ac:dyDescent="0.2">
      <c r="A9" s="716"/>
      <c r="B9" s="713" t="str">
        <f>+(PROBABILIDAD!A12)</f>
        <v xml:space="preserve"> Ausencia de Soportes tecnicos y/o Administrativos,  que nos permitan hacer una efectiva implementacion de planes y programas de movilidad</v>
      </c>
      <c r="C9" s="718" t="str">
        <f>+(DESCRIPCION!D13)</f>
        <v>Cambio de políticas en torno a los avances obtenidos en la implementación del SETP (Sistema Estrategico de Transporte Público).</v>
      </c>
      <c r="D9" s="730" t="s">
        <v>480</v>
      </c>
      <c r="E9" s="731" t="s">
        <v>464</v>
      </c>
      <c r="F9" s="728" t="s">
        <v>522</v>
      </c>
      <c r="G9" s="730" t="s">
        <v>409</v>
      </c>
      <c r="H9" s="726" t="s">
        <v>463</v>
      </c>
    </row>
    <row r="10" spans="1:10" s="56" customFormat="1" ht="12.75" x14ac:dyDescent="0.2">
      <c r="A10" s="716"/>
      <c r="B10" s="714"/>
      <c r="C10" s="719"/>
      <c r="D10" s="686"/>
      <c r="E10" s="732"/>
      <c r="F10" s="729"/>
      <c r="G10" s="686"/>
      <c r="H10" s="727"/>
    </row>
    <row r="11" spans="1:10" s="56" customFormat="1" ht="89.25" x14ac:dyDescent="0.2">
      <c r="A11" s="716"/>
      <c r="B11" s="714"/>
      <c r="C11" s="332" t="str">
        <f>+(DESCRIPCION!D14)</f>
        <v xml:space="preserve">Debilidad en la planeación y coordinación interinstitucional para la ejecución de proyectos
Así como la falta de estudios técnicos en expedición de Viabilidades y proyectos. 
</v>
      </c>
      <c r="D11" s="332" t="s">
        <v>481</v>
      </c>
      <c r="E11" s="293" t="s">
        <v>473</v>
      </c>
      <c r="F11" s="293" t="s">
        <v>523</v>
      </c>
      <c r="G11" s="293" t="s">
        <v>474</v>
      </c>
      <c r="H11" s="323" t="s">
        <v>475</v>
      </c>
    </row>
    <row r="12" spans="1:10" s="56" customFormat="1" ht="76.5" x14ac:dyDescent="0.2">
      <c r="A12" s="716"/>
      <c r="B12" s="714"/>
      <c r="C12" s="686" t="str">
        <f>+(DESCRIPCION!D15)</f>
        <v>No contar con el presupuesto suficiente para dar cumplimiento al plan de acción.</v>
      </c>
      <c r="D12" s="332" t="s">
        <v>482</v>
      </c>
      <c r="E12" s="293" t="s">
        <v>431</v>
      </c>
      <c r="F12" s="293" t="s">
        <v>525</v>
      </c>
      <c r="G12" s="288" t="s">
        <v>409</v>
      </c>
      <c r="H12" s="322" t="s">
        <v>461</v>
      </c>
    </row>
    <row r="13" spans="1:10" s="56" customFormat="1" ht="102" x14ac:dyDescent="0.2">
      <c r="A13" s="716"/>
      <c r="B13" s="714"/>
      <c r="C13" s="686"/>
      <c r="D13" s="332" t="s">
        <v>483</v>
      </c>
      <c r="E13" s="293" t="s">
        <v>513</v>
      </c>
      <c r="F13" s="293" t="s">
        <v>524</v>
      </c>
      <c r="G13" s="288" t="s">
        <v>409</v>
      </c>
      <c r="H13" s="322" t="s">
        <v>512</v>
      </c>
    </row>
    <row r="14" spans="1:10" s="56" customFormat="1" ht="115.5" thickBot="1" x14ac:dyDescent="0.25">
      <c r="A14" s="716"/>
      <c r="B14" s="715"/>
      <c r="C14" s="272"/>
      <c r="D14" s="272" t="s">
        <v>493</v>
      </c>
      <c r="E14" s="295"/>
      <c r="F14" s="295"/>
      <c r="G14" s="295"/>
      <c r="H14" s="324" t="s">
        <v>457</v>
      </c>
    </row>
    <row r="15" spans="1:10" s="56" customFormat="1" ht="90" customHeight="1" thickBot="1" x14ac:dyDescent="0.25">
      <c r="A15" s="716"/>
      <c r="B15" s="713" t="str">
        <f>+(PROBABILIDAD!A13)</f>
        <v>Posibilidad de recibir o solicitar cualquier dádiva o beneficio para  retardar, agilizar u omitir un trámite a nombre propio o para terceros</v>
      </c>
      <c r="C15" s="335" t="str">
        <f>+(DESCRIPCION!D17)</f>
        <v>Desconocimiento de los trámites y procedimientos por parte de los usuarios.</v>
      </c>
      <c r="D15" s="335" t="s">
        <v>484</v>
      </c>
      <c r="E15" s="319" t="s">
        <v>458</v>
      </c>
      <c r="F15" s="305" t="s">
        <v>526</v>
      </c>
      <c r="G15" s="305" t="s">
        <v>409</v>
      </c>
      <c r="H15" s="291" t="s">
        <v>500</v>
      </c>
    </row>
    <row r="16" spans="1:10" s="56" customFormat="1" ht="115.5" thickBot="1" x14ac:dyDescent="0.25">
      <c r="A16" s="716"/>
      <c r="B16" s="714"/>
      <c r="C16" s="332" t="str">
        <f>+(DESCRIPCION!D18)</f>
        <v>Ineficiencia en la prestación del servicio y/o Trafico de influencias</v>
      </c>
      <c r="D16" s="250" t="s">
        <v>485</v>
      </c>
      <c r="E16" s="288" t="s">
        <v>528</v>
      </c>
      <c r="F16" s="288" t="s">
        <v>527</v>
      </c>
      <c r="G16" s="288" t="s">
        <v>409</v>
      </c>
      <c r="H16" s="291" t="s">
        <v>508</v>
      </c>
    </row>
    <row r="17" spans="1:8" ht="51.75" thickBot="1" x14ac:dyDescent="0.25">
      <c r="A17" s="717"/>
      <c r="B17" s="715"/>
      <c r="C17" s="306"/>
      <c r="D17" s="272" t="s">
        <v>491</v>
      </c>
      <c r="E17" s="318"/>
      <c r="F17" s="318"/>
      <c r="G17" s="318"/>
      <c r="H17" s="324"/>
    </row>
    <row r="18" spans="1:8" ht="12.75" x14ac:dyDescent="0.2">
      <c r="C18" s="55"/>
      <c r="E18" s="292"/>
      <c r="F18" s="292"/>
      <c r="G18" s="292"/>
      <c r="H18" s="292"/>
    </row>
    <row r="19" spans="1:8" ht="12.75" x14ac:dyDescent="0.2">
      <c r="C19" s="55"/>
      <c r="E19" s="292"/>
      <c r="F19" s="292"/>
      <c r="G19" s="292"/>
      <c r="H19" s="292"/>
    </row>
    <row r="20" spans="1:8" ht="12.75" x14ac:dyDescent="0.2">
      <c r="C20" s="55"/>
      <c r="E20" s="292"/>
      <c r="F20" s="292"/>
      <c r="G20" s="292"/>
      <c r="H20" s="292"/>
    </row>
    <row r="21" spans="1:8" ht="12.75" x14ac:dyDescent="0.2">
      <c r="C21" s="55"/>
      <c r="E21" s="292"/>
      <c r="F21" s="292"/>
      <c r="G21" s="292"/>
      <c r="H21" s="292"/>
    </row>
    <row r="22" spans="1:8" ht="12.75" x14ac:dyDescent="0.2">
      <c r="C22" s="55"/>
      <c r="E22" s="292"/>
      <c r="F22" s="292"/>
      <c r="G22" s="292"/>
      <c r="H22" s="292"/>
    </row>
    <row r="23" spans="1:8" ht="12.75" x14ac:dyDescent="0.2">
      <c r="C23" s="55"/>
      <c r="E23" s="292"/>
      <c r="F23" s="292"/>
      <c r="G23" s="292"/>
      <c r="H23" s="292"/>
    </row>
    <row r="24" spans="1:8" ht="12.75" x14ac:dyDescent="0.2">
      <c r="C24" s="55"/>
      <c r="E24" s="292">
        <f>+((69-96)/96)*100</f>
        <v>-28.125</v>
      </c>
      <c r="F24" s="292"/>
      <c r="G24" s="292"/>
      <c r="H24" s="292"/>
    </row>
    <row r="25" spans="1:8" ht="12.75" x14ac:dyDescent="0.2">
      <c r="E25" s="292"/>
      <c r="F25" s="292"/>
      <c r="G25" s="292"/>
      <c r="H25" s="292"/>
    </row>
    <row r="26" spans="1:8" ht="12.75" x14ac:dyDescent="0.2">
      <c r="E26" s="292"/>
      <c r="F26" s="292"/>
      <c r="G26" s="292"/>
      <c r="H26" s="292"/>
    </row>
    <row r="27" spans="1:8" ht="12.75" x14ac:dyDescent="0.2">
      <c r="E27" s="292"/>
      <c r="F27" s="292"/>
      <c r="G27" s="292"/>
      <c r="H27" s="292"/>
    </row>
    <row r="28" spans="1:8" ht="12.75" x14ac:dyDescent="0.2">
      <c r="E28" s="292"/>
      <c r="F28" s="292"/>
      <c r="G28" s="292"/>
      <c r="H28" s="292"/>
    </row>
    <row r="29" spans="1:8" ht="12.75" x14ac:dyDescent="0.2">
      <c r="E29" s="292"/>
      <c r="F29" s="292"/>
      <c r="G29" s="292"/>
      <c r="H29" s="292"/>
    </row>
    <row r="30" spans="1:8" ht="12.75" x14ac:dyDescent="0.2">
      <c r="E30" s="292"/>
      <c r="F30" s="292"/>
      <c r="G30" s="292"/>
      <c r="H30" s="292"/>
    </row>
    <row r="31" spans="1:8" ht="12.75" x14ac:dyDescent="0.2">
      <c r="E31" s="292"/>
      <c r="F31" s="292"/>
      <c r="G31" s="292"/>
      <c r="H31" s="292"/>
    </row>
    <row r="32" spans="1:8" ht="12.75" x14ac:dyDescent="0.2">
      <c r="E32" s="292"/>
      <c r="F32" s="292"/>
      <c r="G32" s="292"/>
      <c r="H32" s="292"/>
    </row>
    <row r="33" spans="5:8" ht="12.75" x14ac:dyDescent="0.2">
      <c r="E33" s="292"/>
      <c r="F33" s="292"/>
      <c r="G33" s="292"/>
      <c r="H33" s="292"/>
    </row>
    <row r="34" spans="5:8" ht="12.75" x14ac:dyDescent="0.2">
      <c r="E34" s="292"/>
      <c r="F34" s="292"/>
      <c r="G34" s="292"/>
      <c r="H34" s="292"/>
    </row>
    <row r="35" spans="5:8" ht="12.75" x14ac:dyDescent="0.2">
      <c r="E35" s="292"/>
      <c r="F35" s="292"/>
      <c r="G35" s="292"/>
      <c r="H35" s="292"/>
    </row>
    <row r="36" spans="5:8" ht="12.75" x14ac:dyDescent="0.2">
      <c r="E36" s="292"/>
      <c r="F36" s="292"/>
      <c r="G36" s="292"/>
      <c r="H36" s="292"/>
    </row>
    <row r="37" spans="5:8" ht="12.75" x14ac:dyDescent="0.2">
      <c r="E37" s="292"/>
      <c r="F37" s="292"/>
      <c r="G37" s="292"/>
      <c r="H37" s="292"/>
    </row>
    <row r="38" spans="5:8" ht="12.75" x14ac:dyDescent="0.2">
      <c r="E38" s="292"/>
      <c r="F38" s="292"/>
      <c r="G38" s="292"/>
      <c r="H38" s="292"/>
    </row>
    <row r="39" spans="5:8" ht="12.75" x14ac:dyDescent="0.2">
      <c r="E39" s="292"/>
      <c r="F39" s="292"/>
      <c r="G39" s="292"/>
      <c r="H39" s="292"/>
    </row>
    <row r="40" spans="5:8" ht="12.75" x14ac:dyDescent="0.2">
      <c r="E40" s="292"/>
      <c r="F40" s="292"/>
      <c r="G40" s="292"/>
      <c r="H40" s="292"/>
    </row>
    <row r="41" spans="5:8" ht="12.75" x14ac:dyDescent="0.2">
      <c r="E41" s="292"/>
      <c r="F41" s="292"/>
      <c r="G41" s="292"/>
      <c r="H41" s="292"/>
    </row>
    <row r="42" spans="5:8" ht="12.75" x14ac:dyDescent="0.2">
      <c r="E42" s="292"/>
      <c r="F42" s="292"/>
      <c r="G42" s="292"/>
      <c r="H42" s="292"/>
    </row>
    <row r="43" spans="5:8" ht="12.75" x14ac:dyDescent="0.2">
      <c r="E43" s="292"/>
      <c r="F43" s="292"/>
      <c r="G43" s="292"/>
      <c r="H43" s="292"/>
    </row>
    <row r="44" spans="5:8" ht="12.75" x14ac:dyDescent="0.2">
      <c r="E44" s="292"/>
      <c r="F44" s="292"/>
      <c r="G44" s="292"/>
      <c r="H44" s="292"/>
    </row>
    <row r="45" spans="5:8" ht="12.75" x14ac:dyDescent="0.2">
      <c r="E45" s="292"/>
      <c r="F45" s="292"/>
      <c r="G45" s="292"/>
      <c r="H45" s="292"/>
    </row>
    <row r="46" spans="5:8" ht="12.75" x14ac:dyDescent="0.2">
      <c r="E46" s="292"/>
      <c r="F46" s="292"/>
      <c r="G46" s="292"/>
      <c r="H46" s="292"/>
    </row>
    <row r="47" spans="5:8" ht="12.75" x14ac:dyDescent="0.2">
      <c r="E47" s="292"/>
      <c r="F47" s="292"/>
      <c r="G47" s="292"/>
      <c r="H47" s="292"/>
    </row>
    <row r="48" spans="5:8" ht="12.75" x14ac:dyDescent="0.2">
      <c r="E48" s="292"/>
      <c r="F48" s="292"/>
      <c r="G48" s="292"/>
      <c r="H48" s="292"/>
    </row>
    <row r="49" spans="5:8" ht="12.75" x14ac:dyDescent="0.2">
      <c r="E49" s="292"/>
      <c r="F49" s="292"/>
      <c r="G49" s="292"/>
      <c r="H49" s="292"/>
    </row>
    <row r="50" spans="5:8" ht="12.75" x14ac:dyDescent="0.2">
      <c r="E50" s="292"/>
      <c r="F50" s="292"/>
      <c r="G50" s="292"/>
      <c r="H50" s="292"/>
    </row>
    <row r="51" spans="5:8" ht="12.75" x14ac:dyDescent="0.2">
      <c r="E51" s="292"/>
      <c r="F51" s="292"/>
      <c r="G51" s="292"/>
      <c r="H51" s="292"/>
    </row>
    <row r="52" spans="5:8" ht="12.75" x14ac:dyDescent="0.2">
      <c r="E52" s="292"/>
      <c r="F52" s="292"/>
      <c r="G52" s="292"/>
      <c r="H52" s="292"/>
    </row>
    <row r="53" spans="5:8" ht="12.75" x14ac:dyDescent="0.2">
      <c r="E53" s="292"/>
      <c r="F53" s="292"/>
      <c r="G53" s="292"/>
      <c r="H53" s="292"/>
    </row>
    <row r="54" spans="5:8" ht="12.75" x14ac:dyDescent="0.2">
      <c r="E54" s="292"/>
      <c r="F54" s="292"/>
      <c r="G54" s="292"/>
      <c r="H54" s="292"/>
    </row>
    <row r="55" spans="5:8" ht="12.75" x14ac:dyDescent="0.2">
      <c r="E55" s="292"/>
      <c r="F55" s="292"/>
      <c r="G55" s="292"/>
      <c r="H55" s="292"/>
    </row>
    <row r="56" spans="5:8" ht="12.75" x14ac:dyDescent="0.2">
      <c r="E56" s="292"/>
      <c r="F56" s="292"/>
      <c r="G56" s="292"/>
      <c r="H56" s="292"/>
    </row>
    <row r="57" spans="5:8" ht="12.75" x14ac:dyDescent="0.2">
      <c r="E57" s="292"/>
      <c r="F57" s="292"/>
      <c r="G57" s="292"/>
      <c r="H57" s="292"/>
    </row>
    <row r="58" spans="5:8" ht="12.75" x14ac:dyDescent="0.2">
      <c r="E58" s="292"/>
      <c r="F58" s="292"/>
      <c r="G58" s="292"/>
      <c r="H58" s="292"/>
    </row>
    <row r="59" spans="5:8" ht="12.75" x14ac:dyDescent="0.2">
      <c r="E59" s="292"/>
      <c r="F59" s="292"/>
      <c r="G59" s="292"/>
      <c r="H59" s="292"/>
    </row>
    <row r="60" spans="5:8" ht="12.75" x14ac:dyDescent="0.2">
      <c r="E60" s="292"/>
      <c r="F60" s="292"/>
      <c r="G60" s="292"/>
      <c r="H60" s="292"/>
    </row>
    <row r="61" spans="5:8" ht="12.75" x14ac:dyDescent="0.2">
      <c r="E61" s="292"/>
      <c r="F61" s="292"/>
      <c r="G61" s="292"/>
      <c r="H61" s="292"/>
    </row>
    <row r="62" spans="5:8" ht="12.75" x14ac:dyDescent="0.2">
      <c r="E62" s="292"/>
      <c r="F62" s="292"/>
      <c r="G62" s="292"/>
      <c r="H62" s="292"/>
    </row>
    <row r="63" spans="5:8" ht="12.75" x14ac:dyDescent="0.2">
      <c r="E63" s="292"/>
      <c r="F63" s="292"/>
      <c r="G63" s="292"/>
      <c r="H63" s="292"/>
    </row>
    <row r="64" spans="5:8" ht="12.75" x14ac:dyDescent="0.2">
      <c r="E64" s="292"/>
      <c r="F64" s="292"/>
      <c r="G64" s="292"/>
      <c r="H64" s="292"/>
    </row>
    <row r="65" spans="5:8" ht="12.75" x14ac:dyDescent="0.2">
      <c r="E65" s="292"/>
      <c r="F65" s="292"/>
      <c r="G65" s="292"/>
      <c r="H65" s="292"/>
    </row>
    <row r="66" spans="5:8" ht="12.75" x14ac:dyDescent="0.2">
      <c r="E66" s="292"/>
      <c r="F66" s="292"/>
      <c r="G66" s="292"/>
      <c r="H66" s="292"/>
    </row>
    <row r="67" spans="5:8" ht="12.75" x14ac:dyDescent="0.2">
      <c r="E67" s="292"/>
      <c r="F67" s="292"/>
      <c r="G67" s="292"/>
      <c r="H67" s="292"/>
    </row>
    <row r="68" spans="5:8" ht="12.75" x14ac:dyDescent="0.2">
      <c r="E68" s="292"/>
      <c r="F68" s="292"/>
      <c r="G68" s="292"/>
      <c r="H68" s="292"/>
    </row>
    <row r="69" spans="5:8" ht="12.75" x14ac:dyDescent="0.2">
      <c r="E69" s="292"/>
      <c r="F69" s="292"/>
      <c r="G69" s="292"/>
      <c r="H69" s="292"/>
    </row>
    <row r="70" spans="5:8" ht="12.75" x14ac:dyDescent="0.2">
      <c r="E70" s="292"/>
      <c r="F70" s="292"/>
      <c r="G70" s="292"/>
      <c r="H70" s="292"/>
    </row>
    <row r="71" spans="5:8" ht="12.75" x14ac:dyDescent="0.2">
      <c r="E71" s="292"/>
      <c r="F71" s="292"/>
      <c r="G71" s="292"/>
      <c r="H71" s="292"/>
    </row>
    <row r="72" spans="5:8" ht="12.75" x14ac:dyDescent="0.2">
      <c r="E72" s="292"/>
      <c r="F72" s="292"/>
      <c r="G72" s="292"/>
      <c r="H72" s="292"/>
    </row>
    <row r="73" spans="5:8" ht="12.75" x14ac:dyDescent="0.2">
      <c r="E73" s="292"/>
      <c r="F73" s="292"/>
      <c r="G73" s="292"/>
      <c r="H73" s="292"/>
    </row>
    <row r="74" spans="5:8" ht="12.75" x14ac:dyDescent="0.2">
      <c r="E74" s="292"/>
      <c r="F74" s="292"/>
      <c r="G74" s="292"/>
      <c r="H74" s="292"/>
    </row>
    <row r="75" spans="5:8" ht="12.75" x14ac:dyDescent="0.2">
      <c r="E75" s="292"/>
      <c r="F75" s="292"/>
      <c r="G75" s="292"/>
      <c r="H75" s="292"/>
    </row>
    <row r="76" spans="5:8" ht="12.75" x14ac:dyDescent="0.2">
      <c r="E76" s="292"/>
      <c r="F76" s="292"/>
      <c r="G76" s="292"/>
      <c r="H76" s="292"/>
    </row>
    <row r="77" spans="5:8" ht="12.75" x14ac:dyDescent="0.2">
      <c r="E77" s="292"/>
      <c r="F77" s="292"/>
      <c r="G77" s="292"/>
      <c r="H77" s="292"/>
    </row>
    <row r="78" spans="5:8" ht="12.75" x14ac:dyDescent="0.2">
      <c r="E78" s="292"/>
      <c r="F78" s="292"/>
      <c r="G78" s="292"/>
      <c r="H78" s="292"/>
    </row>
  </sheetData>
  <mergeCells count="14">
    <mergeCell ref="A1:H1"/>
    <mergeCell ref="A6:A17"/>
    <mergeCell ref="C6:C7"/>
    <mergeCell ref="B9:B14"/>
    <mergeCell ref="C9:C10"/>
    <mergeCell ref="A3:A5"/>
    <mergeCell ref="B3:B8"/>
    <mergeCell ref="B15:B17"/>
    <mergeCell ref="E9:E10"/>
    <mergeCell ref="F9:F10"/>
    <mergeCell ref="G9:G10"/>
    <mergeCell ref="H9:H10"/>
    <mergeCell ref="C12:C13"/>
    <mergeCell ref="D9:D10"/>
  </mergeCells>
  <pageMargins left="0.9055118110236221" right="0.31496062992125984" top="0.35433070866141736" bottom="0.35433070866141736" header="0.31496062992125984" footer="0.31496062992125984"/>
  <pageSetup paperSize="5" scale="90" orientation="landscape" r:id="rId1"/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0</xdr:col>
                <xdr:colOff>2324100</xdr:colOff>
                <xdr:row>0</xdr:row>
                <xdr:rowOff>0</xdr:rowOff>
              </to>
            </anchor>
          </objectPr>
        </oleObject>
      </mc:Choice>
      <mc:Fallback>
        <oleObject shapeId="9217" r:id="rId4"/>
      </mc:Fallback>
    </mc:AlternateContent>
    <mc:AlternateContent xmlns:mc="http://schemas.openxmlformats.org/markup-compatibility/2006">
      <mc:Choice Requires="x14">
        <oleObject shapeId="9218" r:id="rId6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0</xdr:col>
                <xdr:colOff>2324100</xdr:colOff>
                <xdr:row>0</xdr:row>
                <xdr:rowOff>0</xdr:rowOff>
              </to>
            </anchor>
          </objectPr>
        </oleObject>
      </mc:Choice>
      <mc:Fallback>
        <oleObject shapeId="921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CONTEXTO</vt:lpstr>
      <vt:lpstr>matriz definicion riesgo</vt:lpstr>
      <vt:lpstr>IDENTIFICACION</vt:lpstr>
      <vt:lpstr>PRIORIZACIÓN DE CAUSA</vt:lpstr>
      <vt:lpstr>DOFA</vt:lpstr>
      <vt:lpstr>DESCRIPCION</vt:lpstr>
      <vt:lpstr>IDENTIFICACION(GyC)</vt:lpstr>
      <vt:lpstr>PROBABILIDAD</vt:lpstr>
      <vt:lpstr> IMPACTO RIESGOS GESTION</vt:lpstr>
      <vt:lpstr> IMPACTO RIESGOS CORRUPCION</vt:lpstr>
      <vt:lpstr>VALORACION RIESGO (1)</vt:lpstr>
      <vt:lpstr>VALORACION RIESGO (2)</vt:lpstr>
      <vt:lpstr>VALORACION RIESGO (3)</vt:lpstr>
      <vt:lpstr>Hoja3</vt:lpstr>
      <vt:lpstr>CONTROLES Y EVALUACION</vt:lpstr>
      <vt:lpstr>SOLIDEZ DE LOS CONTROLES</vt:lpstr>
      <vt:lpstr>MAPA DE RIESGO 2019</vt:lpstr>
      <vt:lpstr>MONITOREO 1 MR</vt:lpstr>
      <vt:lpstr>MONITOREO 2 MR</vt:lpstr>
      <vt:lpstr>Hoja1</vt:lpstr>
      <vt:lpstr>Hoja4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Supervisor2 Sur</cp:lastModifiedBy>
  <cp:revision/>
  <cp:lastPrinted>2019-04-30T19:59:12Z</cp:lastPrinted>
  <dcterms:created xsi:type="dcterms:W3CDTF">2014-12-30T19:27:19Z</dcterms:created>
  <dcterms:modified xsi:type="dcterms:W3CDTF">2019-05-02T22:54:26Z</dcterms:modified>
</cp:coreProperties>
</file>