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636" tabRatio="763" firstSheet="10" activeTab="15"/>
  </bookViews>
  <sheets>
    <sheet name="CONTEXTO" sheetId="4" r:id="rId1"/>
    <sheet name="matriz definicion riesgo" sheetId="5" state="hidden" r:id="rId2"/>
    <sheet name="IDENTIFICACION" sheetId="6" state="hidden" r:id="rId3"/>
    <sheet name="PRIORIZACIÓN DE CAUSA" sheetId="24" r:id="rId4"/>
    <sheet name="DOFA" sheetId="23" r:id="rId5"/>
    <sheet name="IDENTIFICACION(GyC)" sheetId="20" r:id="rId6"/>
    <sheet name="DESCRIPCION" sheetId="22" r:id="rId7"/>
    <sheet name="PROBABILIDAD" sheetId="8" r:id="rId8"/>
    <sheet name=" IMPACTO RIESGOS GESTION" sheetId="13" r:id="rId9"/>
    <sheet name=" IMPACTO RIESGOS CORRUPCION" sheetId="25" state="hidden" r:id="rId10"/>
    <sheet name="VALORACION RIESGO (1)" sheetId="16" r:id="rId11"/>
    <sheet name="VALORACION RIESGO (2)" sheetId="18" r:id="rId12"/>
    <sheet name="Hoja3" sheetId="21" state="hidden" r:id="rId13"/>
    <sheet name="CONTROLES Y EVALUACION" sheetId="3" r:id="rId14"/>
    <sheet name="SOLIDEZ DE LOS CONTROLES" sheetId="26" r:id="rId15"/>
    <sheet name="MAPA DE RIESGO ADMON" sheetId="1" r:id="rId16"/>
  </sheets>
  <definedNames>
    <definedName name="_xlnm.Print_Titles" localSheetId="6">DESCRIPCION!$1:$9</definedName>
    <definedName name="_xlnm.Print_Titles" localSheetId="5">'IDENTIFICACION(GyC)'!$1:$9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20" l="1"/>
  <c r="B13" i="20"/>
  <c r="A13" i="20"/>
  <c r="B12" i="20"/>
  <c r="B45" i="3"/>
  <c r="A45" i="3"/>
  <c r="B34" i="3"/>
  <c r="A34" i="3"/>
  <c r="A11" i="3"/>
  <c r="G34" i="3"/>
  <c r="G35" i="3"/>
  <c r="G36" i="3"/>
  <c r="G37" i="3"/>
  <c r="G38" i="3"/>
  <c r="G39" i="3"/>
  <c r="G40" i="3"/>
  <c r="G45" i="3"/>
  <c r="G46" i="3"/>
  <c r="G47" i="3"/>
  <c r="G48" i="3"/>
  <c r="G49" i="3"/>
  <c r="G50" i="3"/>
  <c r="G51" i="3"/>
  <c r="A22" i="3"/>
  <c r="A12" i="13"/>
  <c r="A11" i="13"/>
  <c r="A12" i="8"/>
  <c r="A11" i="8"/>
  <c r="D14" i="22"/>
  <c r="D13" i="22"/>
  <c r="D10" i="22"/>
  <c r="D11" i="22"/>
  <c r="G41" i="3" l="1"/>
  <c r="H34" i="3" s="1"/>
  <c r="J34" i="3" s="1"/>
  <c r="K34" i="3" s="1"/>
  <c r="G52" i="3"/>
  <c r="H45" i="3" s="1"/>
  <c r="J45" i="3" s="1"/>
  <c r="K45" i="3" s="1"/>
  <c r="J16" i="20"/>
  <c r="J13" i="20"/>
  <c r="B11" i="20"/>
  <c r="A10" i="22"/>
  <c r="E19" i="23" l="1"/>
  <c r="E18" i="23"/>
  <c r="E17" i="23"/>
  <c r="E16" i="23"/>
  <c r="E15" i="23"/>
  <c r="E14" i="23"/>
  <c r="E13" i="23"/>
  <c r="E10" i="23"/>
  <c r="C37" i="23"/>
  <c r="R11" i="24"/>
  <c r="R12" i="24"/>
  <c r="R13" i="24"/>
  <c r="S13" i="24" s="1"/>
  <c r="R14" i="24"/>
  <c r="S14" i="24" s="1"/>
  <c r="R15" i="24"/>
  <c r="R16" i="24"/>
  <c r="R17" i="24"/>
  <c r="S17" i="24" s="1"/>
  <c r="R18" i="24"/>
  <c r="S18" i="24" s="1"/>
  <c r="R19" i="24"/>
  <c r="R20" i="24"/>
  <c r="S20" i="24" s="1"/>
  <c r="R21" i="24"/>
  <c r="S21" i="24" s="1"/>
  <c r="R22" i="24"/>
  <c r="S22" i="24" s="1"/>
  <c r="R23" i="24"/>
  <c r="S23" i="24" s="1"/>
  <c r="R24" i="24"/>
  <c r="S24" i="24" s="1"/>
  <c r="R25" i="24"/>
  <c r="S25" i="24" s="1"/>
  <c r="R26" i="24"/>
  <c r="S26" i="24" s="1"/>
  <c r="R27" i="24"/>
  <c r="S27" i="24" s="1"/>
  <c r="S11" i="24"/>
  <c r="R10" i="24"/>
  <c r="S10" i="24" s="1"/>
  <c r="S12" i="24"/>
  <c r="S15" i="24"/>
  <c r="S16" i="24"/>
  <c r="S19" i="24"/>
  <c r="B27" i="24"/>
  <c r="B26" i="24"/>
  <c r="E20" i="23" s="1"/>
  <c r="B25" i="24"/>
  <c r="B24" i="24"/>
  <c r="B22" i="3" l="1"/>
  <c r="B11" i="3"/>
  <c r="A34" i="25" l="1"/>
  <c r="A11" i="25"/>
  <c r="D14" i="1"/>
  <c r="D13" i="1"/>
  <c r="D11" i="1"/>
  <c r="D10" i="1"/>
  <c r="B13" i="1"/>
  <c r="B10" i="1"/>
  <c r="R15" i="8"/>
  <c r="G12" i="26" l="1"/>
  <c r="G13" i="26"/>
  <c r="G14" i="26"/>
  <c r="G23" i="26"/>
  <c r="G22" i="26"/>
  <c r="G21" i="26"/>
  <c r="G20" i="26"/>
  <c r="G19" i="26"/>
  <c r="G18" i="26"/>
  <c r="G17" i="26"/>
  <c r="G16" i="26"/>
  <c r="G15" i="26"/>
  <c r="G11" i="26"/>
  <c r="G24" i="26" s="1"/>
  <c r="H11" i="26" s="1"/>
  <c r="G28" i="3"/>
  <c r="G27" i="3"/>
  <c r="G26" i="3"/>
  <c r="G25" i="3"/>
  <c r="G24" i="3"/>
  <c r="G23" i="3"/>
  <c r="G22" i="3"/>
  <c r="G17" i="3"/>
  <c r="G16" i="3"/>
  <c r="G15" i="3"/>
  <c r="G14" i="3"/>
  <c r="G13" i="3"/>
  <c r="G12" i="3"/>
  <c r="G11" i="3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46" i="21" s="1"/>
  <c r="D122" i="25" s="1"/>
  <c r="F103" i="25" s="1"/>
  <c r="B128" i="21"/>
  <c r="B127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23" i="21" s="1"/>
  <c r="D99" i="25" s="1"/>
  <c r="F80" i="25" s="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100" i="21" s="1"/>
  <c r="D76" i="25" s="1"/>
  <c r="F57" i="25" s="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S21" i="8"/>
  <c r="T21" i="8"/>
  <c r="R21" i="8"/>
  <c r="S20" i="8"/>
  <c r="T20" i="8"/>
  <c r="R20" i="8"/>
  <c r="S19" i="8"/>
  <c r="T19" i="8" s="1"/>
  <c r="R19" i="8"/>
  <c r="S18" i="8"/>
  <c r="T18" i="8" s="1"/>
  <c r="R18" i="8"/>
  <c r="S17" i="8"/>
  <c r="T17" i="8" s="1"/>
  <c r="R17" i="8"/>
  <c r="S16" i="8"/>
  <c r="T16" i="8"/>
  <c r="R16" i="8"/>
  <c r="S15" i="8"/>
  <c r="T15" i="8" s="1"/>
  <c r="S14" i="8"/>
  <c r="T14" i="8" s="1"/>
  <c r="R14" i="8"/>
  <c r="S13" i="8"/>
  <c r="T13" i="8" s="1"/>
  <c r="R13" i="8"/>
  <c r="S12" i="8"/>
  <c r="T12" i="8" s="1"/>
  <c r="E13" i="1" s="1"/>
  <c r="R12" i="8"/>
  <c r="S11" i="8"/>
  <c r="T11" i="8" s="1"/>
  <c r="E10" i="1" s="1"/>
  <c r="R11" i="8"/>
  <c r="J10" i="20"/>
  <c r="G29" i="3" l="1"/>
  <c r="H22" i="3" s="1"/>
  <c r="J22" i="3" s="1"/>
  <c r="K22" i="3" s="1"/>
  <c r="G18" i="3"/>
  <c r="H11" i="3" s="1"/>
  <c r="J11" i="3" s="1"/>
  <c r="K11" i="3" s="1"/>
  <c r="B77" i="21"/>
  <c r="D53" i="25" s="1"/>
  <c r="F34" i="25" s="1"/>
  <c r="B54" i="21"/>
  <c r="D30" i="25" s="1"/>
  <c r="F11" i="25" s="1"/>
</calcChain>
</file>

<file path=xl/sharedStrings.xml><?xml version="1.0" encoding="utf-8"?>
<sst xmlns="http://schemas.openxmlformats.org/spreadsheetml/2006/main" count="797" uniqueCount="354">
  <si>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</si>
  <si>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</si>
  <si>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</si>
  <si>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>FORMATO: CONTEXTO ESTRATEGICO</t>
  </si>
  <si>
    <t xml:space="preserve">Fecha: </t>
  </si>
  <si>
    <t>Pagina:</t>
  </si>
  <si>
    <t xml:space="preserve">CONTEXTO ESTRATEGICO </t>
  </si>
  <si>
    <t xml:space="preserve">PROCESO: </t>
  </si>
  <si>
    <t xml:space="preserve">Gestión de Evaluación y  Seguimiento </t>
  </si>
  <si>
    <t xml:space="preserve">OBJETIVO: </t>
  </si>
  <si>
    <t xml:space="preserve">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</si>
  <si>
    <t>FACTORES EXTERNOS</t>
  </si>
  <si>
    <t>CAUSAS</t>
  </si>
  <si>
    <t>FACTORES INTERNOS</t>
  </si>
  <si>
    <t>FACTORES DEL PROCESO</t>
  </si>
  <si>
    <t>NORMATIVOS: Modificaciones normativas</t>
  </si>
  <si>
    <t>Interacción con otros procesos</t>
  </si>
  <si>
    <t xml:space="preserve">POLITICOS </t>
  </si>
  <si>
    <t xml:space="preserve">Cambios de Gobierno </t>
  </si>
  <si>
    <t>Comunicación entre los procesos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</si>
  <si>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</si>
  <si>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</si>
  <si>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</si>
  <si>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</si>
  <si>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</si>
  <si>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</si>
  <si>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</si>
  <si>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</si>
  <si>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</si>
  <si>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</si>
  <si>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</si>
  <si>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</si>
  <si>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</si>
  <si>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</si>
  <si>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</si>
  <si>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</si>
  <si>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</si>
  <si>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</si>
  <si>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</si>
  <si>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</si>
  <si>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</si>
  <si>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</si>
  <si>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</si>
  <si>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</si>
  <si>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</si>
  <si>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</si>
  <si>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FORMATO: PRIORIZACION DE CAUSAS (Amenazas y Debilidades)</t>
  </si>
  <si>
    <t xml:space="preserve">PROCESO: Gestión de Evaluación y  Seguimiento </t>
  </si>
  <si>
    <r>
      <rPr>
        <b/>
        <sz val="12"/>
        <color theme="1"/>
        <rFont val="Arial"/>
        <family val="2"/>
      </rPr>
      <t>OBJETIVO:</t>
    </r>
    <r>
      <rPr>
        <sz val="12"/>
        <color theme="1"/>
        <rFont val="Arial"/>
        <family val="2"/>
      </rPr>
      <t xml:space="preserve"> 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  </r>
  </si>
  <si>
    <t>PRIORIZACION DE CAUSAS (Amenazas y Debilidades)
CALIFIQUE DE 1 A 5  donde 1 es la menos importante</t>
  </si>
  <si>
    <t>No.</t>
  </si>
  <si>
    <t>CAUSAS (Amenazas y Debilidades)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</si>
  <si>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</si>
  <si>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</si>
  <si>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</si>
  <si>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</si>
  <si>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</si>
  <si>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</si>
  <si>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</si>
  <si>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</si>
  <si>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</si>
  <si>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</si>
  <si>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</si>
  <si>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</si>
  <si>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</si>
  <si>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</si>
  <si>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</si>
  <si>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</si>
  <si>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PROMEDIO</t>
  </si>
  <si>
    <t>FORMATO: MATRIZ DOFA</t>
  </si>
  <si>
    <t xml:space="preserve">
MATRIZ DOFA
IDENTIFICACION DE FACTORES 
Y
DEFINICION DE ESTRATEGIAS
</t>
  </si>
  <si>
    <t>NEGATIVOS</t>
  </si>
  <si>
    <t>POSITIVOS</t>
  </si>
  <si>
    <t>DEBILIDADES (D)</t>
  </si>
  <si>
    <t>FORTALEZAS (F)</t>
  </si>
  <si>
    <t>OPORTUNIDADES (O)</t>
  </si>
  <si>
    <r>
      <t xml:space="preserve">ESTRATEGIA DO (SUPERVIVENCIA)
</t>
    </r>
    <r>
      <rPr>
        <b/>
        <sz val="11"/>
        <color theme="1"/>
        <rFont val="Calibri"/>
        <family val="2"/>
        <scheme val="minor"/>
      </rPr>
      <t>consiste en contrarrestar Debilidades por medio de Oportunidades.</t>
    </r>
  </si>
  <si>
    <r>
      <t xml:space="preserve">ESTRATEGIA FO (CRECIMIENTO)
</t>
    </r>
    <r>
      <rPr>
        <b/>
        <sz val="11"/>
        <color theme="1"/>
        <rFont val="Calibri"/>
        <family val="2"/>
        <scheme val="minor"/>
      </rPr>
      <t>Utilizar fortalezas para optimizar oportunidades.</t>
    </r>
  </si>
  <si>
    <t>AMENAZAS (A)</t>
  </si>
  <si>
    <r>
      <t xml:space="preserve">ESTRATEGIA DA (CONTINGENCIA)
</t>
    </r>
    <r>
      <rPr>
        <b/>
        <sz val="11"/>
        <color theme="1"/>
        <rFont val="Calibri"/>
        <family val="2"/>
        <scheme val="minor"/>
      </rPr>
      <t>Cuando el riesgo se materialice a partir de la combinación de debilidades
con amenazas, para formular acciones de contingencia.</t>
    </r>
  </si>
  <si>
    <r>
      <t xml:space="preserve">ESTRATEGIA FA (SUPERVIVENCIA)
</t>
    </r>
    <r>
      <rPr>
        <b/>
        <sz val="11"/>
        <color theme="1"/>
        <rFont val="Calibri"/>
        <family val="2"/>
        <scheme val="minor"/>
      </rPr>
      <t>Utilizar fortalezas para contrarrestar amenazas</t>
    </r>
    <r>
      <rPr>
        <b/>
        <sz val="14"/>
        <color theme="1"/>
        <rFont val="Calibri"/>
        <family val="2"/>
        <scheme val="minor"/>
      </rPr>
      <t xml:space="preserve">
</t>
    </r>
  </si>
  <si>
    <t>FORMATO: IDENTIFICACION DE RIESGOS</t>
  </si>
  <si>
    <t>Riesgo</t>
  </si>
  <si>
    <t>Acción u Omisión</t>
  </si>
  <si>
    <t>Uso del poder</t>
  </si>
  <si>
    <t>Desviar la Gestión de lo Público</t>
  </si>
  <si>
    <t>Beneficio Privado</t>
  </si>
  <si>
    <t>Clasificación</t>
  </si>
  <si>
    <r>
      <t>FORMATO: DESCRIPCION DEL RIESGO</t>
    </r>
    <r>
      <rPr>
        <sz val="11"/>
        <color indexed="8"/>
        <rFont val="Arial"/>
        <family val="2"/>
      </rPr>
      <t xml:space="preserve"> </t>
    </r>
  </si>
  <si>
    <t>DESCRIPCION DEL RIESGO</t>
  </si>
  <si>
    <t>Descripción</t>
  </si>
  <si>
    <t xml:space="preserve"> Clasificación</t>
  </si>
  <si>
    <t>Causas</t>
  </si>
  <si>
    <t>Consecuencias</t>
  </si>
  <si>
    <t xml:space="preserve">Seleccione </t>
  </si>
  <si>
    <t xml:space="preserve">Codigo:                                  </t>
  </si>
  <si>
    <t>FORMATO:DETERMINACION  DE LA PROBABILIDAD</t>
  </si>
  <si>
    <t>DETERMINACION DE LA PROBABILIDAD</t>
  </si>
  <si>
    <t>PRIORIZACION DE LA PROBABILIDAD
(Califique de 1 a 5 , de acuerdo con la tabla de criterios</t>
  </si>
  <si>
    <t>Nivel</t>
  </si>
  <si>
    <t xml:space="preserve">Codigo:                        </t>
  </si>
  <si>
    <t>FORMATO: DETERMINACION DEL IMPACTO DE RIESGOS DE GESTION</t>
  </si>
  <si>
    <t>Fecha:</t>
  </si>
  <si>
    <t>RIESGO</t>
  </si>
  <si>
    <t>NIVELES</t>
  </si>
  <si>
    <t>Impacto (Consecuencias)</t>
  </si>
  <si>
    <t>Cuantitativo</t>
  </si>
  <si>
    <t>Cualitativo</t>
  </si>
  <si>
    <t>Seleccione</t>
  </si>
  <si>
    <t>FORMATO: DETERMINACION DEL IMPACTO RIESGOS DE CORRUPCION</t>
  </si>
  <si>
    <t>RIESGO DE CORRUPCION</t>
  </si>
  <si>
    <t>SI EL RIESGO DE CORRUPCION SE MATERIALIZA PODRIA…</t>
  </si>
  <si>
    <t>RESPUESTA (MARQUE CON X)</t>
  </si>
  <si>
    <t>NIVEL DE IMPACTO</t>
  </si>
  <si>
    <t>SI</t>
  </si>
  <si>
    <t>NO</t>
  </si>
  <si>
    <t>1 ¿Afectar al grupo de funcionarios del proceso?</t>
  </si>
  <si>
    <t xml:space="preserve">2 ¿Afectar el cumplimiento de metas y objetivos de la dependencia? </t>
  </si>
  <si>
    <t xml:space="preserve">3 ¿Afectar el cumplimiento de misión de la Entidad? </t>
  </si>
  <si>
    <t xml:space="preserve">4 ¿Afectar el cumplimiento de la misión del sector al que pertenece la Entidad? </t>
  </si>
  <si>
    <t xml:space="preserve">5 ¿Generar pérdida de confianza de la Entidad, afectando su reputación? </t>
  </si>
  <si>
    <t xml:space="preserve">6 ¿Generar pérdida de recursos económicos? </t>
  </si>
  <si>
    <t xml:space="preserve">7 ¿Afectar la generación de los productos o la prestación de servicios? </t>
  </si>
  <si>
    <t>8 ¿Dar lugar al detrimento de calidad de vida de la comunidad por la pérdida del bien o servicios o los recursos públicos?</t>
  </si>
  <si>
    <t xml:space="preserve">9 ¿Generar pérdida de información de la Entidad? </t>
  </si>
  <si>
    <t xml:space="preserve">10 ¿Generar intervención de los órganos de control, de la Fiscalía, u otro ente? </t>
  </si>
  <si>
    <t xml:space="preserve">11 ¿Dar lugar a procesos sancionatorios? </t>
  </si>
  <si>
    <t xml:space="preserve">12 ¿Dar lugar a procesos disciplinarios? </t>
  </si>
  <si>
    <t xml:space="preserve">13 ¿Dar lugar a procesos fiscales? </t>
  </si>
  <si>
    <t>14 ¿Dar lugar a procesos penales</t>
  </si>
  <si>
    <t xml:space="preserve">15 ¿Generar pérdida de credibilidad del sector? </t>
  </si>
  <si>
    <t xml:space="preserve">16 ¿Ocasionar lesiones físicas o pérdida de vidas humanas? </t>
  </si>
  <si>
    <t xml:space="preserve">17 ¿Afectar la imagen regional? </t>
  </si>
  <si>
    <t xml:space="preserve">18 ¿Afectar la imagen nacional? </t>
  </si>
  <si>
    <t xml:space="preserve">19 ¿Generar daño ambiental? </t>
  </si>
  <si>
    <t>Versión:02</t>
  </si>
  <si>
    <t>Fecha: 2018/07/30</t>
  </si>
  <si>
    <t>GRAFICO DE UBICACIÓN EN LA ZONA DE RIESGO</t>
  </si>
  <si>
    <t>RIESGO:</t>
  </si>
  <si>
    <t>ZONA DE RIESGO</t>
  </si>
  <si>
    <t>PROBABILIDAD DE OCURRENCIA</t>
  </si>
  <si>
    <t>EXTREMA</t>
  </si>
  <si>
    <t>Casi Seguro</t>
  </si>
  <si>
    <t>ALTA</t>
  </si>
  <si>
    <t>Probable</t>
  </si>
  <si>
    <t>MODERADA</t>
  </si>
  <si>
    <t>Posible</t>
  </si>
  <si>
    <t>BAJA</t>
  </si>
  <si>
    <t>Rara Vez</t>
  </si>
  <si>
    <t>Insignificante</t>
  </si>
  <si>
    <t>Menor</t>
  </si>
  <si>
    <t>Moderado</t>
  </si>
  <si>
    <t>Mayor</t>
  </si>
  <si>
    <t>Catastrófico</t>
  </si>
  <si>
    <t>IMPACTO</t>
  </si>
  <si>
    <t>Fecha: 201/07/30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</si>
  <si>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</si>
  <si>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</si>
  <si>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</si>
  <si>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</si>
  <si>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</si>
  <si>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</si>
  <si>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</si>
  <si>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</si>
  <si>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</si>
  <si>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</si>
  <si>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</si>
  <si>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</si>
  <si>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</si>
  <si>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</si>
  <si>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</si>
  <si>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</si>
  <si>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</si>
  <si>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</si>
  <si>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</si>
  <si>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</si>
  <si>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</si>
  <si>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</si>
  <si>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</si>
  <si>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</si>
  <si>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</si>
  <si>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</si>
  <si>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</si>
  <si>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</si>
  <si>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</si>
  <si>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</si>
  <si>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</si>
  <si>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</si>
  <si>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</si>
  <si>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</si>
  <si>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</si>
  <si>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</si>
  <si>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</si>
  <si>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</si>
  <si>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</si>
  <si>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</si>
  <si>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</si>
  <si>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</si>
  <si>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</si>
  <si>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</si>
  <si>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</si>
  <si>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</si>
  <si>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</si>
  <si>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</si>
  <si>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</si>
  <si>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</si>
  <si>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</si>
  <si>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</si>
  <si>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</si>
  <si>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</si>
  <si>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</si>
  <si>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</si>
  <si>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</si>
  <si>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</si>
  <si>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</si>
  <si>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</si>
  <si>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</si>
  <si>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</si>
  <si>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</si>
  <si>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</si>
  <si>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</si>
  <si>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</si>
  <si>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</si>
  <si>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FORMATO: EVALUACION DE CONTROLES</t>
  </si>
  <si>
    <t>DESCRIPCION DEL CONTROL</t>
  </si>
  <si>
    <t xml:space="preserve">EVALUACION DEL DISEÑO DEL CONTROL </t>
  </si>
  <si>
    <t>EVALUACION A LA EJECUCION</t>
  </si>
  <si>
    <t>Solidez individual de cada
control fuerte:100
moderado:50
debil:0</t>
  </si>
  <si>
    <t>Aplica plan de
acción para
fortalecer el control
Sí / NO</t>
  </si>
  <si>
    <t>CRITERIO DE EVALUACION</t>
  </si>
  <si>
    <t>ASPECTO A EVALUAR EN EL DISEÑO DEL CONTROL</t>
  </si>
  <si>
    <t>OPCIONES DE RESPUESTA</t>
  </si>
  <si>
    <t>PESO EN LA EVALUACION</t>
  </si>
  <si>
    <t>CALIFICACION DEL DISEÑO DEL CONTROL</t>
  </si>
  <si>
    <t>El control se ejecuta de manera consistente por los responsables.
(EJECUCIÓN)</t>
  </si>
  <si>
    <t>1. Responsable</t>
  </si>
  <si>
    <t>¿Existe un responsable asignado a la ejecución del control?</t>
  </si>
  <si>
    <t>¿El responsable tiene la autoridad y adecuada segregación de funciones en la ejecución del control?</t>
  </si>
  <si>
    <t>2. Periodicidad</t>
  </si>
  <si>
    <t>¿La oportunidad en que se ejecuta el control ayuda a prevenir la mitigación del riesgo o a detectar la materialización del riesgo de manera oportuna?</t>
  </si>
  <si>
    <t>3. Propósito</t>
  </si>
  <si>
    <t>¿Las actividades que se desarrollan en el control realmente buscan por si sola prevenir o detectar las causas que pueden dar origen al riesgo, ejemplo Verificar, Validar,Cotejar, Comparar, Revisar, etc.?</t>
  </si>
  <si>
    <t>4. Cómo se realiza la actividad de control</t>
  </si>
  <si>
    <t>¿La fuente de información que se utiliza en el desarrollo del control es información confiable que permita mitigar el riesgo?.</t>
  </si>
  <si>
    <t>5. Qué pasa con las observaciones o desviaciones</t>
  </si>
  <si>
    <t>¿Las observaciones, desviaciones o diferencias identificadas como resultados de la ejecución del control son investigadas y resueltas de manera oportuna?</t>
  </si>
  <si>
    <t>6. Evidencia de la ejecución del control</t>
  </si>
  <si>
    <t>¿Se deja evidencia o rastro de la ejecución del control, que permita a cualquier tercero con la evidencia, llegar a la misma conclusión?.</t>
  </si>
  <si>
    <t>R#-C#</t>
  </si>
  <si>
    <t>CALIFICACION DEL DISEÑO</t>
  </si>
  <si>
    <t>FORMATO: EVALUACION SOLIDEZ  DEL CONJUNTO DE CONTROLES</t>
  </si>
  <si>
    <t>CAUSA</t>
  </si>
  <si>
    <t>CALIFICACION DE LA EJECUCION DEL CONTROL</t>
  </si>
  <si>
    <t>SOLIDEZ INDIVIDUAL DEL CONTROL 
control Fuerte:100
Moderado:50
Débil:0</t>
  </si>
  <si>
    <t>SOLIDEZ DEL CONJUNTO DE CONTROLES</t>
  </si>
  <si>
    <t xml:space="preserve">PROMEDIO </t>
  </si>
  <si>
    <t>FORMATO: MAPA Y PLAN DE TRATAMIENTO DE RIESGOS</t>
  </si>
  <si>
    <t>ENTIDAD</t>
  </si>
  <si>
    <t>MISION</t>
  </si>
  <si>
    <t>PROCESO Y OBJETIVO</t>
  </si>
  <si>
    <t xml:space="preserve">Riesgo </t>
  </si>
  <si>
    <t>Probabilidad</t>
  </si>
  <si>
    <t>Impacto</t>
  </si>
  <si>
    <t>Riesgo Residual</t>
  </si>
  <si>
    <t>Opción de Manejo</t>
  </si>
  <si>
    <t>Actividad de Control</t>
  </si>
  <si>
    <t>Soporte</t>
  </si>
  <si>
    <t>Responsable</t>
  </si>
  <si>
    <t>Tiempo</t>
  </si>
  <si>
    <t>Indicador</t>
  </si>
  <si>
    <t>GESTIÓN</t>
  </si>
  <si>
    <t>Improbable</t>
  </si>
  <si>
    <t>REDUCIR</t>
  </si>
  <si>
    <t>DESCRIPCION DEL CONTROL  -  Plan Anual de Auditoría</t>
  </si>
  <si>
    <t>GESTIÓN INTEGRAL DE LA CALIDAD</t>
  </si>
  <si>
    <t>ADMINISTRAR  PERMANENTEMENTE EL  SISTEMA  INTEGRADO  DE  GESTIÓN –  SIGAMI,  A  TRAVÉS  DE  LA EJECUCIÓN  DE  ACCIONES  QUE  PROPENDAN  POR  EL  MEJORAMIENTO  CONTINUO  DE  LA TOTALIDAD DE LOS  PROCESOS,  FOMENTANDO  LA  CULTURA  DE  LA  CALIDAD,  LA  GESTIÓN AMBIENTAL Y LA SEGURIDAD Y SALUD EN EL TRABAJO.</t>
  </si>
  <si>
    <t xml:space="preserve">Constantes cambios normativos, </t>
  </si>
  <si>
    <t>PERSONAL: Capacidad del personal,  idoneidad.</t>
  </si>
  <si>
    <t xml:space="preserve">Personal insuficiente para apoyar la totalidad de procesos </t>
  </si>
  <si>
    <t>Ausencia de pertenencia por parte del personal</t>
  </si>
  <si>
    <t xml:space="preserve">TECNOLOGÍA: </t>
  </si>
  <si>
    <t xml:space="preserve">Transversalidad: </t>
  </si>
  <si>
    <t>COMUNICACIÓN EXTERNA</t>
  </si>
  <si>
    <t>Falta de comuniacion eficiente con el ciudadano.</t>
  </si>
  <si>
    <t>FINANCIEROS</t>
  </si>
  <si>
    <t>Presupuesto insuficiente para la consecución de objetivos</t>
  </si>
  <si>
    <t>PROCESOS</t>
  </si>
  <si>
    <t>Concentracion de funciones en un solo funcionario</t>
  </si>
  <si>
    <t>Concentracion de funciones en contratistas</t>
  </si>
  <si>
    <t>Ejecucion de las actividades sin tener en cuenta la caracterizacion del proceso.</t>
  </si>
  <si>
    <t>ESTRATEGICO</t>
  </si>
  <si>
    <t>falta de equipos informaticos</t>
  </si>
  <si>
    <t>Dificultad para trabajar en equipo</t>
  </si>
  <si>
    <t>COMUNICACIÓN INTERNA</t>
  </si>
  <si>
    <t>Dificultad en la comunicación en los diferentes niveles jerarquicos</t>
  </si>
  <si>
    <t>Falta de claridad de los procedimientos con relacion a las actividades de la caracterización</t>
  </si>
  <si>
    <t>Responsables del proceso</t>
  </si>
  <si>
    <t>Ausencia de responsabilidad en algunos procesos.</t>
  </si>
  <si>
    <t>Falta de comunicación efectiva para reportar las entradas y salidas de los diferentes procesos</t>
  </si>
  <si>
    <t>Incumplimiento de roles y objetivos de algunos procesos transversales</t>
  </si>
  <si>
    <t>Reportes de información no enviados a tiempo por los diferentes procesos</t>
  </si>
  <si>
    <t>Conocimiento,  experiencia, habilidades y compromiso por parte de algunos líderes del proceso</t>
  </si>
  <si>
    <t>Los procesos tienen sus Procedimientos y Riesgos identificados y documentados</t>
  </si>
  <si>
    <t>Se cuenta con el recurso necesario para el buen desarrollo del proceso</t>
  </si>
  <si>
    <t>Se cuenta con una dependencia encargada de apoyar el componente tecnológico</t>
  </si>
  <si>
    <t>Existe Talento Humano cualificado</t>
  </si>
  <si>
    <t>El Equipo de apoyo al representante de la alta dirección tiene un alto grado de compromiso</t>
  </si>
  <si>
    <t xml:space="preserve"> Capacitación del talento humano en diferentes áreas</t>
  </si>
  <si>
    <t>Existencia de una herramienta tecnológica que permita consolidad un buen - SGC</t>
  </si>
  <si>
    <t>Hermanamiento de entidades públicas para fortalecimiento del SGC</t>
  </si>
  <si>
    <t>Desactualizacion de la inforamcion de la pagina web correspondiente a los procesos</t>
  </si>
  <si>
    <t>Utilizacion de documentacion obsoleta</t>
  </si>
  <si>
    <t>Hallazgos en las diferentes auditorias internas y de entes de control</t>
  </si>
  <si>
    <t>Sanciones por parte de los entes de control</t>
  </si>
  <si>
    <t>Posibilidad de la utilizacion de documentos obsoletos que no garanticen la trasabilidad adecuada en los diferentes procesos.</t>
  </si>
  <si>
    <t xml:space="preserve">Concentracion de funciones en contratistas y sobre carga de funciones en un solo funcionario. </t>
  </si>
  <si>
    <t>Personal insuficiente para apoyar la totalidad de procesos que cumpla con el perfil idoneo para el buen desarrollo de las actividades</t>
  </si>
  <si>
    <t>En el momento en que los diferentes procesos envian la informacion para ser revisado actualizado u/y publicado</t>
  </si>
  <si>
    <t xml:space="preserve">En el cumplimiento de lo estipulado por el ordenamiento en las fechas esteblecidas y en </t>
  </si>
  <si>
    <t>Perdida de credivilidad de la imagen institucional</t>
  </si>
  <si>
    <t xml:space="preserve">Sanciones y/o malas calificaciones de orden nacional </t>
  </si>
  <si>
    <t xml:space="preserve">Dificuldas con el clima laboral </t>
  </si>
  <si>
    <t>perdida de imagen institucional</t>
  </si>
  <si>
    <t>Sanciones disciplinarias</t>
  </si>
  <si>
    <t>La combinanción de factores como: Concentración de funciones en un solo funcionario, incumplimiento de roles y objetivos de algunos procesos transversarles y personal insuficiente para apoyar la totalidad de procesos que cumpla con el perfil idoeno para el buen desarrollo de actividades pueden ocasionar perdida de imagen institucional, sanciones disciplinarias y reprocesos</t>
  </si>
  <si>
    <t>Reprosesos y paralisis de los procesos</t>
  </si>
  <si>
    <t>Posibilidad de incumplimiento de la publicación de los productos requeridos por grupos de interes y / o clientes internos o externos</t>
  </si>
  <si>
    <t>Sanciones Disciplinarias y fiscales</t>
  </si>
  <si>
    <t>La combinanción de factores como: Dificulta en la comunicación en los diferentes niveles jerarquicos, la dificultad para trabajar en equipo puede tener consecuencia Sanciones disciplinarias y fiscales; y perdida de imagen institucional</t>
  </si>
  <si>
    <t>x</t>
  </si>
  <si>
    <t>No hay control</t>
  </si>
  <si>
    <t>Cada lider de proceso debe realizar segumiento semestral a los indicadores del proceso  con el proposito de verificar el cumplimiento de los roles y objetivos, teniendo como base la hoja de vida del indicador, si el indicador no mide eficientemente el comportamiento del proceso se puede replantear dejando como evidencia del seguimiento el reporte enviado a planeación</t>
  </si>
  <si>
    <t>no se tiene control</t>
  </si>
  <si>
    <t>Actas de reunion y asistencia</t>
  </si>
  <si>
    <t>Semestralmente</t>
  </si>
  <si>
    <t xml:space="preserve">Numero de reuniones realizadas / programadas </t>
  </si>
  <si>
    <t>Realizar mesas tecnicas con directivos para que se socialicen los resultados de las mediciones de los indicadores de los procesos</t>
  </si>
  <si>
    <t>Numero de reuniones realizadas / programadas 
porcentaje de cumplimiento de los indicadores del proceso</t>
  </si>
  <si>
    <t>Implementar mesas Técnicas al menos una vez al mes para que los directores compartan la información con sus equipos</t>
  </si>
  <si>
    <t>mensualmente</t>
  </si>
  <si>
    <t>Realizar trimestralemnte talleres de liderzgo y trabajo en equipo</t>
  </si>
  <si>
    <t>Trimiestralmente</t>
  </si>
  <si>
    <t xml:space="preserve">Numero de Talleres realizados / programadas </t>
  </si>
  <si>
    <t>Codigo: FOR-13-PRO-GIC-02</t>
  </si>
  <si>
    <t>Versión: 03</t>
  </si>
  <si>
    <t>Fecha: 2018/12/05</t>
  </si>
  <si>
    <t>Pagina: 1 de 1</t>
  </si>
  <si>
    <t xml:space="preserve">ALCALDIA DE IBAGUE </t>
  </si>
  <si>
    <t>Estimular la construcción colectiva del desarrollo humano, social, económico, territorial y la protección de los principios, derechos y deberes para mejorar el bienestar y calidad de vida de la población, suministrando de una manera oportuna, eficiente, equitativa y con calidad los bienes y servicios básicos de los sectores de su competencia que determine la ley con el uso eficiente y transparente de los recursos públicos en alianza con la iniciativa privada, facilitando nuevos procesos productivos.</t>
  </si>
  <si>
    <t xml:space="preserve">ACCION DE CONTINGENCIA </t>
  </si>
  <si>
    <t xml:space="preserve">GESTIÓN INTEGRAL DE LA CALIDAD
ADMINISTRAR  EL  SISTEMA  INTEGRADO  DE  GESTIÓN–SIGAMI,  A  TRAVÉS  DE  LA  EJECUCIÓN  DE  ACCIONES  QUE PROPENDAN  POR  EL  MEJORAMIENTO  CONTINUO  DE  LOS  PROCESOS,  FOMENTANDO  LA CULTURA  DE  LA  CALIDAD,  LA GESTIÓN AMBIENTAL Y LA SEGURIDAD Y SALUD EN EL TRA
</t>
  </si>
  <si>
    <t>Relizar e implementar un plan padrido para que tanto el personal de planta como el de contrato tenga un par que conozca las actividades a realizarse</t>
  </si>
  <si>
    <t xml:space="preserve">Director de Fortalecimiento Institucional </t>
  </si>
  <si>
    <t>PROCESO: GESTION INTEGRAL DE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</si>
</sst>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837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3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2" xfId="0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9" fillId="0" borderId="0" xfId="0" applyFont="1"/>
    <xf numFmtId="0" fontId="9" fillId="10" borderId="0" xfId="0" applyFont="1" applyFill="1"/>
    <xf numFmtId="0" fontId="9" fillId="9" borderId="0" xfId="0" applyFont="1" applyFill="1"/>
    <xf numFmtId="0" fontId="9" fillId="8" borderId="0" xfId="0" applyFont="1" applyFill="1"/>
    <xf numFmtId="0" fontId="9" fillId="11" borderId="0" xfId="0" applyFont="1" applyFill="1"/>
    <xf numFmtId="0" fontId="0" fillId="3" borderId="26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39" xfId="0" applyFill="1" applyBorder="1"/>
    <xf numFmtId="0" fontId="0" fillId="3" borderId="0" xfId="0" applyFill="1"/>
    <xf numFmtId="0" fontId="0" fillId="3" borderId="22" xfId="0" applyFill="1" applyBorder="1"/>
    <xf numFmtId="0" fontId="9" fillId="3" borderId="0" xfId="0" applyFont="1" applyFill="1"/>
    <xf numFmtId="0" fontId="9" fillId="3" borderId="22" xfId="0" applyFont="1" applyFill="1" applyBorder="1"/>
    <xf numFmtId="0" fontId="0" fillId="3" borderId="35" xfId="0" applyFill="1" applyBorder="1"/>
    <xf numFmtId="0" fontId="0" fillId="3" borderId="41" xfId="0" applyFill="1" applyBorder="1"/>
    <xf numFmtId="0" fontId="9" fillId="3" borderId="22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40" xfId="0" applyFill="1" applyBorder="1"/>
    <xf numFmtId="0" fontId="7" fillId="5" borderId="25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5" borderId="10" xfId="0" applyFont="1" applyFill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7" fillId="5" borderId="1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/>
    <xf numFmtId="0" fontId="0" fillId="0" borderId="39" xfId="0" applyBorder="1"/>
    <xf numFmtId="0" fontId="0" fillId="0" borderId="22" xfId="0" applyBorder="1"/>
    <xf numFmtId="0" fontId="1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12" borderId="1" xfId="0" applyFill="1" applyBorder="1" applyProtection="1">
      <protection locked="0"/>
    </xf>
    <xf numFmtId="0" fontId="0" fillId="4" borderId="0" xfId="0" applyFill="1"/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7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9" fillId="15" borderId="11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/>
    <xf numFmtId="0" fontId="4" fillId="3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14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3" fillId="14" borderId="0" xfId="0" applyFont="1" applyFill="1"/>
    <xf numFmtId="0" fontId="9" fillId="14" borderId="1" xfId="0" applyFont="1" applyFill="1" applyBorder="1"/>
    <xf numFmtId="0" fontId="4" fillId="0" borderId="1" xfId="0" applyFont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/>
    <xf numFmtId="0" fontId="0" fillId="5" borderId="4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0" borderId="41" xfId="0" applyFont="1" applyBorder="1"/>
    <xf numFmtId="0" fontId="14" fillId="5" borderId="2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4" fillId="0" borderId="0" xfId="0" applyFont="1"/>
    <xf numFmtId="0" fontId="6" fillId="0" borderId="1" xfId="0" applyFont="1" applyBorder="1"/>
    <xf numFmtId="0" fontId="14" fillId="5" borderId="2" xfId="0" applyFont="1" applyFill="1" applyBorder="1" applyAlignment="1">
      <alignment horizontal="left" vertical="center"/>
    </xf>
    <xf numFmtId="0" fontId="6" fillId="0" borderId="3" xfId="0" applyFont="1" applyBorder="1"/>
    <xf numFmtId="0" fontId="14" fillId="5" borderId="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1" fontId="5" fillId="9" borderId="1" xfId="0" applyNumberFormat="1" applyFont="1" applyFill="1" applyBorder="1" applyAlignment="1">
      <alignment vertical="center"/>
    </xf>
    <xf numFmtId="0" fontId="4" fillId="0" borderId="6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4" fillId="16" borderId="60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wrapText="1"/>
    </xf>
    <xf numFmtId="0" fontId="4" fillId="1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5" borderId="6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24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>
      <alignment vertical="center" wrapText="1"/>
    </xf>
    <xf numFmtId="0" fontId="4" fillId="16" borderId="1" xfId="0" applyFont="1" applyFill="1" applyBorder="1" applyAlignment="1">
      <alignment horizontal="justify" vertical="center"/>
    </xf>
    <xf numFmtId="0" fontId="8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164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65" fontId="0" fillId="12" borderId="60" xfId="0" applyNumberFormat="1" applyFill="1" applyBorder="1"/>
    <xf numFmtId="164" fontId="0" fillId="0" borderId="60" xfId="0" applyNumberFormat="1" applyBorder="1" applyProtection="1">
      <protection locked="0"/>
    </xf>
    <xf numFmtId="0" fontId="0" fillId="3" borderId="1" xfId="0" applyFill="1" applyBorder="1"/>
    <xf numFmtId="0" fontId="4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0" fillId="18" borderId="1" xfId="0" applyFill="1" applyBorder="1"/>
    <xf numFmtId="0" fontId="0" fillId="7" borderId="1" xfId="0" applyFill="1" applyBorder="1"/>
    <xf numFmtId="0" fontId="25" fillId="4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5" borderId="39" xfId="0" applyFont="1" applyFill="1" applyBorder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8" fillId="12" borderId="60" xfId="0" applyFont="1" applyFill="1" applyBorder="1" applyAlignment="1" applyProtection="1">
      <alignment horizontal="left" vertical="center" wrapText="1"/>
      <protection locked="0"/>
    </xf>
    <xf numFmtId="0" fontId="8" fillId="12" borderId="56" xfId="0" applyFont="1" applyFill="1" applyBorder="1" applyAlignment="1" applyProtection="1">
      <alignment horizontal="left" vertical="center" wrapText="1"/>
      <protection locked="0"/>
    </xf>
    <xf numFmtId="0" fontId="8" fillId="12" borderId="6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horizontal="center"/>
    </xf>
    <xf numFmtId="0" fontId="19" fillId="14" borderId="56" xfId="0" applyFont="1" applyFill="1" applyBorder="1" applyAlignment="1">
      <alignment horizontal="center"/>
    </xf>
    <xf numFmtId="0" fontId="19" fillId="14" borderId="62" xfId="0" applyFont="1" applyFill="1" applyBorder="1" applyAlignment="1">
      <alignment horizontal="center"/>
    </xf>
    <xf numFmtId="0" fontId="22" fillId="0" borderId="60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60" xfId="0" applyFont="1" applyFill="1" applyBorder="1" applyAlignment="1">
      <alignment horizontal="center" vertical="center" wrapText="1"/>
    </xf>
    <xf numFmtId="0" fontId="19" fillId="12" borderId="56" xfId="0" applyFont="1" applyFill="1" applyBorder="1" applyAlignment="1">
      <alignment horizontal="center" vertical="center"/>
    </xf>
    <xf numFmtId="0" fontId="19" fillId="12" borderId="62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2" fillId="3" borderId="60" xfId="0" applyFont="1" applyFill="1" applyBorder="1" applyAlignment="1">
      <alignment horizontal="center" vertical="center" wrapText="1"/>
    </xf>
    <xf numFmtId="0" fontId="22" fillId="3" borderId="6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 wrapText="1"/>
    </xf>
    <xf numFmtId="0" fontId="4" fillId="7" borderId="6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 textRotation="255"/>
    </xf>
    <xf numFmtId="0" fontId="19" fillId="12" borderId="1" xfId="0" applyFont="1" applyFill="1" applyBorder="1" applyAlignment="1">
      <alignment horizontal="center" wrapText="1"/>
    </xf>
    <xf numFmtId="0" fontId="19" fillId="12" borderId="1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 vertical="top" wrapText="1"/>
    </xf>
    <xf numFmtId="0" fontId="19" fillId="12" borderId="56" xfId="0" applyFont="1" applyFill="1" applyBorder="1" applyAlignment="1">
      <alignment horizontal="center" vertical="top"/>
    </xf>
    <xf numFmtId="0" fontId="19" fillId="12" borderId="62" xfId="0" applyFont="1" applyFill="1" applyBorder="1" applyAlignment="1">
      <alignment horizontal="center" vertical="top"/>
    </xf>
    <xf numFmtId="0" fontId="22" fillId="7" borderId="60" xfId="0" applyFont="1" applyFill="1" applyBorder="1" applyAlignment="1">
      <alignment horizontal="center" vertical="center" wrapText="1"/>
    </xf>
    <xf numFmtId="0" fontId="22" fillId="7" borderId="6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5" borderId="5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7" fillId="15" borderId="8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2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14" borderId="1" xfId="0" applyFont="1" applyFill="1" applyBorder="1" applyAlignment="1">
      <alignment horizont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textRotation="90"/>
    </xf>
    <xf numFmtId="0" fontId="0" fillId="9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20" fillId="8" borderId="33" xfId="0" applyFont="1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0" fillId="7" borderId="33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 wrapText="1"/>
    </xf>
    <xf numFmtId="0" fontId="0" fillId="9" borderId="5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13" borderId="8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5" fillId="13" borderId="6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" fillId="13" borderId="66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 wrapText="1"/>
    </xf>
    <xf numFmtId="0" fontId="5" fillId="13" borderId="66" xfId="0" applyFont="1" applyFill="1" applyBorder="1" applyAlignment="1">
      <alignment horizontal="center" vertical="center" wrapText="1"/>
    </xf>
    <xf numFmtId="0" fontId="5" fillId="13" borderId="59" xfId="0" applyFont="1" applyFill="1" applyBorder="1" applyAlignment="1">
      <alignment horizontal="center" vertical="center"/>
    </xf>
    <xf numFmtId="0" fontId="5" fillId="13" borderId="57" xfId="0" applyFont="1" applyFill="1" applyBorder="1" applyAlignment="1">
      <alignment horizontal="center" vertical="center"/>
    </xf>
    <xf numFmtId="0" fontId="5" fillId="13" borderId="61" xfId="0" applyFont="1" applyFill="1" applyBorder="1" applyAlignment="1">
      <alignment horizontal="center" vertical="center"/>
    </xf>
    <xf numFmtId="0" fontId="9" fillId="12" borderId="65" xfId="0" applyFont="1" applyFill="1" applyBorder="1" applyAlignment="1">
      <alignment horizontal="center" vertical="center" wrapText="1"/>
    </xf>
    <xf numFmtId="0" fontId="9" fillId="12" borderId="66" xfId="0" applyFont="1" applyFill="1" applyBorder="1" applyAlignment="1">
      <alignment horizontal="center" vertical="center" wrapText="1"/>
    </xf>
    <xf numFmtId="0" fontId="14" fillId="13" borderId="46" xfId="0" applyFont="1" applyFill="1" applyBorder="1" applyAlignment="1">
      <alignment horizontal="center" vertical="center" wrapText="1"/>
    </xf>
    <xf numFmtId="0" fontId="14" fillId="13" borderId="47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39" xfId="0" applyFont="1" applyBorder="1" applyAlignment="1">
      <alignment vertical="top" wrapText="1"/>
    </xf>
    <xf numFmtId="0" fontId="7" fillId="0" borderId="68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57"/>
      <color rgb="FFFF8837"/>
      <color rgb="FFFFA36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38100</xdr:rowOff>
    </xdr:from>
    <xdr:to>
      <xdr:col>5</xdr:col>
      <xdr:colOff>1257300</xdr:colOff>
      <xdr:row>3</xdr:row>
      <xdr:rowOff>123825</xdr:rowOff>
    </xdr:to>
    <xdr:pic>
      <xdr:nvPicPr>
        <xdr:cNvPr id="2150" name="1 Imagen" descr="logocapitalmusical">
          <a:extLst>
            <a:ext uri="{FF2B5EF4-FFF2-40B4-BE49-F238E27FC236}">
              <a16:creationId xmlns:a16="http://schemas.microsoft.com/office/drawing/2014/main" xmlns="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810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143865</xdr:colOff>
      <xdr:row>0</xdr:row>
      <xdr:rowOff>61851</xdr:rowOff>
    </xdr:from>
    <xdr:to>
      <xdr:col>5</xdr:col>
      <xdr:colOff>806219</xdr:colOff>
      <xdr:row>3</xdr:row>
      <xdr:rowOff>185675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949" y="61851"/>
          <a:ext cx="662354" cy="79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3203" name="1 Imagen" descr="logocapitalmusical">
          <a:extLst>
            <a:ext uri="{FF2B5EF4-FFF2-40B4-BE49-F238E27FC236}">
              <a16:creationId xmlns:a16="http://schemas.microsoft.com/office/drawing/2014/main" xmlns="" id="{00000000-0008-0000-0E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1419" y="168613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11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395187</xdr:colOff>
      <xdr:row>0</xdr:row>
      <xdr:rowOff>87549</xdr:rowOff>
    </xdr:from>
    <xdr:to>
      <xdr:col>7</xdr:col>
      <xdr:colOff>1085750</xdr:colOff>
      <xdr:row>3</xdr:row>
      <xdr:rowOff>58974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0240" y="87549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253999</xdr:colOff>
      <xdr:row>0</xdr:row>
      <xdr:rowOff>41586</xdr:rowOff>
    </xdr:from>
    <xdr:to>
      <xdr:col>12</xdr:col>
      <xdr:colOff>765109</xdr:colOff>
      <xdr:row>3</xdr:row>
      <xdr:rowOff>127311</xdr:rowOff>
    </xdr:to>
    <xdr:pic>
      <xdr:nvPicPr>
        <xdr:cNvPr id="1134" name="1 Imagen" descr="logocapitalmusical">
          <a:extLst>
            <a:ext uri="{FF2B5EF4-FFF2-40B4-BE49-F238E27FC236}">
              <a16:creationId xmlns:a16="http://schemas.microsoft.com/office/drawing/2014/main" xmlns="" id="{00000000-0008-0000-1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7999" y="41586"/>
          <a:ext cx="51111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:a16="http://schemas.microsoft.com/office/drawing/2014/main" xmlns="" id="{00000000-0008-0000-01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:a16="http://schemas.microsoft.com/office/drawing/2014/main" xmlns="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173181</xdr:colOff>
      <xdr:row>0</xdr:row>
      <xdr:rowOff>43296</xdr:rowOff>
    </xdr:from>
    <xdr:to>
      <xdr:col>18</xdr:col>
      <xdr:colOff>161484</xdr:colOff>
      <xdr:row>3</xdr:row>
      <xdr:rowOff>130221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9" y="43296"/>
          <a:ext cx="524301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260395</xdr:colOff>
      <xdr:row>0</xdr:row>
      <xdr:rowOff>67862</xdr:rowOff>
    </xdr:from>
    <xdr:to>
      <xdr:col>9</xdr:col>
      <xdr:colOff>784270</xdr:colOff>
      <xdr:row>3</xdr:row>
      <xdr:rowOff>153587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959" y="67862"/>
          <a:ext cx="523875" cy="65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39687</xdr:colOff>
      <xdr:row>0</xdr:row>
      <xdr:rowOff>63500</xdr:rowOff>
    </xdr:from>
    <xdr:to>
      <xdr:col>9</xdr:col>
      <xdr:colOff>650875</xdr:colOff>
      <xdr:row>3</xdr:row>
      <xdr:rowOff>31750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" y="63500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158749</xdr:rowOff>
    </xdr:from>
    <xdr:to>
      <xdr:col>5</xdr:col>
      <xdr:colOff>825500</xdr:colOff>
      <xdr:row>3</xdr:row>
      <xdr:rowOff>126999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3250" y="158749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85725</xdr:rowOff>
    </xdr:from>
    <xdr:to>
      <xdr:col>19</xdr:col>
      <xdr:colOff>1066800</xdr:colOff>
      <xdr:row>3</xdr:row>
      <xdr:rowOff>57150</xdr:rowOff>
    </xdr:to>
    <xdr:pic>
      <xdr:nvPicPr>
        <xdr:cNvPr id="6236" name="1 Imagen" descr="logocapitalmusical">
          <a:extLst>
            <a:ext uri="{FF2B5EF4-FFF2-40B4-BE49-F238E27FC236}">
              <a16:creationId xmlns:a16="http://schemas.microsoft.com/office/drawing/2014/main" xmlns="" id="{00000000-0008-0000-07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66676</xdr:rowOff>
    </xdr:from>
    <xdr:to>
      <xdr:col>6</xdr:col>
      <xdr:colOff>352425</xdr:colOff>
      <xdr:row>3</xdr:row>
      <xdr:rowOff>133350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66676"/>
          <a:ext cx="6858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zoomScale="112" zoomScaleNormal="112" workbookViewId="0">
      <selection activeCell="E5" sqref="E5"/>
    </sheetView>
  </sheetViews>
  <sheetFormatPr baseColWidth="10" defaultColWidth="11.44140625" defaultRowHeight="13.8" x14ac:dyDescent="0.25"/>
  <cols>
    <col min="1" max="1" width="27.5546875" style="1" customWidth="1"/>
    <col min="2" max="2" width="26.88671875" style="1" customWidth="1"/>
    <col min="3" max="3" width="28.44140625" style="1" customWidth="1"/>
    <col min="4" max="5" width="33.6640625" style="1" customWidth="1"/>
    <col min="6" max="6" width="28.33203125" style="1" customWidth="1"/>
    <col min="7" max="16384" width="11.44140625" style="1"/>
  </cols>
  <sheetData>
    <row r="1" spans="1:10" ht="15" customHeight="1" x14ac:dyDescent="0.25">
      <c r="A1" s="220"/>
      <c r="B1" s="230" t="s">
        <v>0</v>
      </c>
      <c r="C1" s="230"/>
      <c r="D1" s="230"/>
      <c r="E1" s="59" t="s">
        <v>1</v>
      </c>
      <c r="F1" s="550"/>
      <c r="G1" s="2"/>
      <c r="J1" s="219"/>
    </row>
    <row r="2" spans="1:10" ht="15" customHeight="1" x14ac:dyDescent="0.25">
      <c r="A2" s="221"/>
      <c r="B2" s="231"/>
      <c r="C2" s="231"/>
      <c r="D2" s="231"/>
      <c r="E2" s="58" t="s">
        <v>2</v>
      </c>
      <c r="F2" s="551"/>
      <c r="G2" s="2"/>
      <c r="J2" s="219"/>
    </row>
    <row r="3" spans="1:10" ht="15" customHeight="1" x14ac:dyDescent="0.25">
      <c r="A3" s="221"/>
      <c r="B3" s="231" t="s">
        <v>3</v>
      </c>
      <c r="C3" s="231"/>
      <c r="D3" s="231"/>
      <c r="E3" s="58" t="s">
        <v>4</v>
      </c>
      <c r="F3" s="551"/>
      <c r="G3" s="2"/>
      <c r="J3" s="219"/>
    </row>
    <row r="4" spans="1:10" ht="15.75" customHeight="1" thickBot="1" x14ac:dyDescent="0.3">
      <c r="A4" s="222"/>
      <c r="B4" s="232"/>
      <c r="C4" s="232"/>
      <c r="D4" s="232"/>
      <c r="E4" s="60" t="s">
        <v>5</v>
      </c>
      <c r="F4" s="552"/>
      <c r="G4" s="2"/>
      <c r="J4" s="219"/>
    </row>
    <row r="5" spans="1:10" ht="14.4" thickBot="1" x14ac:dyDescent="0.3"/>
    <row r="6" spans="1:10" ht="15.75" x14ac:dyDescent="0.2">
      <c r="A6" s="227" t="s">
        <v>6</v>
      </c>
      <c r="B6" s="228"/>
      <c r="C6" s="228"/>
      <c r="D6" s="228"/>
      <c r="E6" s="228"/>
      <c r="F6" s="229"/>
    </row>
    <row r="7" spans="1:10" ht="27" customHeight="1" x14ac:dyDescent="0.25">
      <c r="A7" s="22" t="s">
        <v>7</v>
      </c>
      <c r="B7" s="223" t="s">
        <v>274</v>
      </c>
      <c r="C7" s="223"/>
      <c r="D7" s="223"/>
      <c r="E7" s="223"/>
      <c r="F7" s="224"/>
    </row>
    <row r="8" spans="1:10" ht="71.25" customHeight="1" x14ac:dyDescent="0.25">
      <c r="A8" s="21" t="s">
        <v>9</v>
      </c>
      <c r="B8" s="225" t="s">
        <v>275</v>
      </c>
      <c r="C8" s="225"/>
      <c r="D8" s="225"/>
      <c r="E8" s="225"/>
      <c r="F8" s="226"/>
    </row>
    <row r="9" spans="1:10" ht="22.5" customHeight="1" x14ac:dyDescent="0.2">
      <c r="A9" s="50" t="s">
        <v>11</v>
      </c>
      <c r="B9" s="29" t="s">
        <v>12</v>
      </c>
      <c r="C9" s="29" t="s">
        <v>13</v>
      </c>
      <c r="D9" s="29" t="s">
        <v>12</v>
      </c>
      <c r="E9" s="29" t="s">
        <v>14</v>
      </c>
      <c r="F9" s="30" t="s">
        <v>12</v>
      </c>
    </row>
    <row r="10" spans="1:10" ht="67.5" customHeight="1" x14ac:dyDescent="0.25">
      <c r="A10" s="210" t="s">
        <v>15</v>
      </c>
      <c r="B10" s="210" t="s">
        <v>276</v>
      </c>
      <c r="C10" s="212" t="s">
        <v>277</v>
      </c>
      <c r="D10" s="210" t="s">
        <v>278</v>
      </c>
      <c r="E10" s="210" t="s">
        <v>16</v>
      </c>
      <c r="F10" s="212" t="s">
        <v>295</v>
      </c>
    </row>
    <row r="11" spans="1:10" ht="75" customHeight="1" x14ac:dyDescent="0.25">
      <c r="A11" s="215"/>
      <c r="B11" s="215"/>
      <c r="C11" s="212"/>
      <c r="D11" s="215"/>
      <c r="E11" s="211"/>
      <c r="F11" s="212"/>
    </row>
    <row r="12" spans="1:10" ht="75" customHeight="1" x14ac:dyDescent="0.25">
      <c r="A12" s="215"/>
      <c r="B12" s="215"/>
      <c r="C12" s="212"/>
      <c r="D12" s="58" t="s">
        <v>315</v>
      </c>
      <c r="E12" s="181" t="s">
        <v>296</v>
      </c>
      <c r="F12" s="58" t="s">
        <v>297</v>
      </c>
    </row>
    <row r="13" spans="1:10" ht="135" customHeight="1" x14ac:dyDescent="0.25">
      <c r="A13" s="211"/>
      <c r="B13" s="211"/>
      <c r="C13" s="212"/>
      <c r="D13" s="180" t="s">
        <v>279</v>
      </c>
      <c r="E13" s="210" t="s">
        <v>19</v>
      </c>
      <c r="F13" s="181" t="s">
        <v>298</v>
      </c>
    </row>
    <row r="14" spans="1:10" ht="56.25" customHeight="1" x14ac:dyDescent="0.25">
      <c r="A14" s="58" t="s">
        <v>17</v>
      </c>
      <c r="B14" s="152" t="s">
        <v>18</v>
      </c>
      <c r="C14" s="181" t="s">
        <v>284</v>
      </c>
      <c r="D14" s="170" t="s">
        <v>285</v>
      </c>
      <c r="E14" s="211"/>
      <c r="F14" s="181" t="s">
        <v>300</v>
      </c>
    </row>
    <row r="15" spans="1:10" ht="84" customHeight="1" x14ac:dyDescent="0.25">
      <c r="A15" s="210" t="s">
        <v>282</v>
      </c>
      <c r="B15" s="210" t="s">
        <v>283</v>
      </c>
      <c r="C15" s="210" t="s">
        <v>286</v>
      </c>
      <c r="D15" s="212" t="s">
        <v>289</v>
      </c>
      <c r="E15" s="58" t="s">
        <v>281</v>
      </c>
      <c r="F15" s="181" t="s">
        <v>299</v>
      </c>
    </row>
    <row r="16" spans="1:10" ht="80.25" customHeight="1" x14ac:dyDescent="0.25">
      <c r="A16" s="215"/>
      <c r="B16" s="215"/>
      <c r="C16" s="211"/>
      <c r="D16" s="212"/>
      <c r="E16" s="58"/>
      <c r="F16" s="58"/>
    </row>
    <row r="17" spans="1:6" ht="63" customHeight="1" x14ac:dyDescent="0.25">
      <c r="A17" s="211"/>
      <c r="B17" s="211"/>
      <c r="C17" s="233" t="s">
        <v>280</v>
      </c>
      <c r="D17" s="213" t="s">
        <v>291</v>
      </c>
      <c r="E17" s="58"/>
      <c r="F17" s="58"/>
    </row>
    <row r="18" spans="1:6" ht="63" customHeight="1" x14ac:dyDescent="0.25">
      <c r="A18" s="153"/>
      <c r="B18" s="153"/>
      <c r="C18" s="233"/>
      <c r="D18" s="214"/>
      <c r="E18" s="190"/>
      <c r="F18" s="58"/>
    </row>
    <row r="19" spans="1:6" ht="29.25" customHeight="1" x14ac:dyDescent="0.25">
      <c r="C19" s="207" t="s">
        <v>290</v>
      </c>
      <c r="D19" s="216" t="s">
        <v>292</v>
      </c>
    </row>
    <row r="20" spans="1:6" x14ac:dyDescent="0.25">
      <c r="C20" s="208"/>
      <c r="D20" s="217"/>
    </row>
    <row r="21" spans="1:6" x14ac:dyDescent="0.25">
      <c r="C21" s="209"/>
      <c r="D21" s="218"/>
    </row>
    <row r="22" spans="1:6" ht="27.6" x14ac:dyDescent="0.25">
      <c r="C22" s="184" t="s">
        <v>293</v>
      </c>
      <c r="D22" s="189" t="s">
        <v>294</v>
      </c>
    </row>
  </sheetData>
  <mergeCells count="23">
    <mergeCell ref="A10:A13"/>
    <mergeCell ref="A15:A17"/>
    <mergeCell ref="B15:B17"/>
    <mergeCell ref="B10:B13"/>
    <mergeCell ref="C17:C18"/>
    <mergeCell ref="C15:C16"/>
    <mergeCell ref="J1:J4"/>
    <mergeCell ref="F1:F4"/>
    <mergeCell ref="A1:A4"/>
    <mergeCell ref="B7:F7"/>
    <mergeCell ref="B8:F8"/>
    <mergeCell ref="A6:F6"/>
    <mergeCell ref="B1:D2"/>
    <mergeCell ref="B3:D4"/>
    <mergeCell ref="C19:C21"/>
    <mergeCell ref="E10:E11"/>
    <mergeCell ref="F10:F11"/>
    <mergeCell ref="E13:E14"/>
    <mergeCell ref="C10:C13"/>
    <mergeCell ref="D17:D18"/>
    <mergeCell ref="D10:D11"/>
    <mergeCell ref="D15:D16"/>
    <mergeCell ref="D19:D2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2"/>
  <sheetViews>
    <sheetView topLeftCell="A28" zoomScale="110" zoomScaleNormal="110" workbookViewId="0">
      <selection activeCell="D34" sqref="D34"/>
    </sheetView>
  </sheetViews>
  <sheetFormatPr baseColWidth="10" defaultColWidth="11.44140625" defaultRowHeight="14.4" x14ac:dyDescent="0.3"/>
  <cols>
    <col min="1" max="1" width="34" customWidth="1"/>
    <col min="2" max="2" width="91" customWidth="1"/>
    <col min="3" max="3" width="16.5546875" customWidth="1"/>
    <col min="4" max="4" width="10.33203125" customWidth="1"/>
    <col min="5" max="5" width="8.33203125" customWidth="1"/>
    <col min="6" max="6" width="15" customWidth="1"/>
  </cols>
  <sheetData>
    <row r="1" spans="1:6" ht="22.5" customHeight="1" x14ac:dyDescent="0.3">
      <c r="A1" s="415"/>
      <c r="B1" s="230" t="s">
        <v>0</v>
      </c>
      <c r="C1" s="425" t="s">
        <v>100</v>
      </c>
      <c r="D1" s="425"/>
      <c r="E1" s="425"/>
      <c r="F1" s="428"/>
    </row>
    <row r="2" spans="1:6" ht="15.75" customHeight="1" x14ac:dyDescent="0.3">
      <c r="A2" s="416"/>
      <c r="B2" s="231"/>
      <c r="C2" s="426" t="s">
        <v>2</v>
      </c>
      <c r="D2" s="426"/>
      <c r="E2" s="426"/>
      <c r="F2" s="429"/>
    </row>
    <row r="3" spans="1:6" ht="15" customHeight="1" x14ac:dyDescent="0.3">
      <c r="A3" s="416"/>
      <c r="B3" s="231" t="s">
        <v>109</v>
      </c>
      <c r="C3" s="426" t="s">
        <v>102</v>
      </c>
      <c r="D3" s="426"/>
      <c r="E3" s="426"/>
      <c r="F3" s="429"/>
    </row>
    <row r="4" spans="1:6" ht="15.75" customHeight="1" thickBot="1" x14ac:dyDescent="0.35">
      <c r="A4" s="417"/>
      <c r="B4" s="232"/>
      <c r="C4" s="427" t="s">
        <v>5</v>
      </c>
      <c r="D4" s="427"/>
      <c r="E4" s="427"/>
      <c r="F4" s="430"/>
    </row>
    <row r="6" spans="1:6" ht="33" customHeight="1" x14ac:dyDescent="0.25">
      <c r="A6" s="111" t="s">
        <v>7</v>
      </c>
      <c r="B6" s="386"/>
      <c r="C6" s="387"/>
      <c r="D6" s="387"/>
      <c r="E6" s="387"/>
      <c r="F6" s="387"/>
    </row>
    <row r="7" spans="1:6" ht="33" customHeight="1" x14ac:dyDescent="0.25">
      <c r="A7" s="112" t="s">
        <v>9</v>
      </c>
      <c r="B7" s="386"/>
      <c r="C7" s="387"/>
      <c r="D7" s="387"/>
      <c r="E7" s="387"/>
      <c r="F7" s="387"/>
    </row>
    <row r="8" spans="1:6" ht="15" x14ac:dyDescent="0.25">
      <c r="A8" s="418"/>
      <c r="B8" s="418"/>
      <c r="C8" s="418"/>
      <c r="D8" s="418"/>
      <c r="E8" s="418"/>
      <c r="F8" s="418"/>
    </row>
    <row r="9" spans="1:6" ht="34.5" customHeight="1" x14ac:dyDescent="0.3">
      <c r="A9" s="414" t="s">
        <v>110</v>
      </c>
      <c r="B9" s="414" t="s">
        <v>111</v>
      </c>
      <c r="C9" s="414"/>
      <c r="D9" s="432" t="s">
        <v>112</v>
      </c>
      <c r="E9" s="432"/>
      <c r="F9" s="432" t="s">
        <v>113</v>
      </c>
    </row>
    <row r="10" spans="1:6" ht="21" customHeight="1" x14ac:dyDescent="0.3">
      <c r="A10" s="414"/>
      <c r="B10" s="414"/>
      <c r="C10" s="414"/>
      <c r="D10" s="115" t="s">
        <v>114</v>
      </c>
      <c r="E10" s="115" t="s">
        <v>115</v>
      </c>
      <c r="F10" s="432"/>
    </row>
    <row r="11" spans="1:6" ht="26.25" customHeight="1" x14ac:dyDescent="0.3">
      <c r="A11" s="419">
        <f>+(PROBABILIDAD!A13)</f>
        <v>0</v>
      </c>
      <c r="B11" s="431" t="s">
        <v>116</v>
      </c>
      <c r="C11" s="431"/>
      <c r="D11" s="166"/>
      <c r="E11" s="166"/>
      <c r="F11" s="420" t="str">
        <f>IF(D26="X","CATASTROFICO",IF(AND(D30&gt;0,D30&lt;=5),"MODERADO",IF(AND(D30&gt;=6,D30&lt;=11),"MAYOR",IF(AND(D30&gt;=12,D30&lt;=19),"CATASTROFICO"," "))))</f>
        <v xml:space="preserve"> </v>
      </c>
    </row>
    <row r="12" spans="1:6" ht="26.25" customHeight="1" x14ac:dyDescent="0.3">
      <c r="A12" s="419"/>
      <c r="B12" s="431" t="s">
        <v>117</v>
      </c>
      <c r="C12" s="431"/>
      <c r="D12" s="166"/>
      <c r="E12" s="166"/>
      <c r="F12" s="421"/>
    </row>
    <row r="13" spans="1:6" ht="26.25" customHeight="1" x14ac:dyDescent="0.3">
      <c r="A13" s="419"/>
      <c r="B13" s="431" t="s">
        <v>118</v>
      </c>
      <c r="C13" s="431"/>
      <c r="D13" s="166"/>
      <c r="E13" s="166"/>
      <c r="F13" s="421"/>
    </row>
    <row r="14" spans="1:6" ht="26.25" customHeight="1" x14ac:dyDescent="0.3">
      <c r="A14" s="419"/>
      <c r="B14" s="431" t="s">
        <v>119</v>
      </c>
      <c r="C14" s="431"/>
      <c r="D14" s="166"/>
      <c r="E14" s="166"/>
      <c r="F14" s="421"/>
    </row>
    <row r="15" spans="1:6" ht="26.25" customHeight="1" x14ac:dyDescent="0.3">
      <c r="A15" s="419"/>
      <c r="B15" s="431" t="s">
        <v>120</v>
      </c>
      <c r="C15" s="431"/>
      <c r="D15" s="166"/>
      <c r="E15" s="166"/>
      <c r="F15" s="421"/>
    </row>
    <row r="16" spans="1:6" ht="26.25" customHeight="1" x14ac:dyDescent="0.3">
      <c r="A16" s="419"/>
      <c r="B16" s="431" t="s">
        <v>121</v>
      </c>
      <c r="C16" s="431"/>
      <c r="D16" s="166"/>
      <c r="E16" s="166"/>
      <c r="F16" s="421"/>
    </row>
    <row r="17" spans="1:6" ht="26.25" customHeight="1" x14ac:dyDescent="0.3">
      <c r="A17" s="419"/>
      <c r="B17" s="431" t="s">
        <v>122</v>
      </c>
      <c r="C17" s="431"/>
      <c r="D17" s="166"/>
      <c r="E17" s="166"/>
      <c r="F17" s="421"/>
    </row>
    <row r="18" spans="1:6" ht="33" customHeight="1" x14ac:dyDescent="0.3">
      <c r="A18" s="419"/>
      <c r="B18" s="431" t="s">
        <v>123</v>
      </c>
      <c r="C18" s="431"/>
      <c r="D18" s="166"/>
      <c r="E18" s="166"/>
      <c r="F18" s="421"/>
    </row>
    <row r="19" spans="1:6" ht="26.25" customHeight="1" x14ac:dyDescent="0.3">
      <c r="A19" s="419"/>
      <c r="B19" s="431" t="s">
        <v>124</v>
      </c>
      <c r="C19" s="431"/>
      <c r="D19" s="166"/>
      <c r="E19" s="166"/>
      <c r="F19" s="421"/>
    </row>
    <row r="20" spans="1:6" ht="26.25" customHeight="1" x14ac:dyDescent="0.3">
      <c r="A20" s="419"/>
      <c r="B20" s="431" t="s">
        <v>125</v>
      </c>
      <c r="C20" s="431"/>
      <c r="D20" s="166"/>
      <c r="E20" s="166"/>
      <c r="F20" s="421"/>
    </row>
    <row r="21" spans="1:6" ht="26.25" customHeight="1" x14ac:dyDescent="0.3">
      <c r="A21" s="419"/>
      <c r="B21" s="431" t="s">
        <v>126</v>
      </c>
      <c r="C21" s="431"/>
      <c r="D21" s="166"/>
      <c r="E21" s="166"/>
      <c r="F21" s="421"/>
    </row>
    <row r="22" spans="1:6" ht="26.25" customHeight="1" x14ac:dyDescent="0.3">
      <c r="A22" s="419"/>
      <c r="B22" s="431" t="s">
        <v>127</v>
      </c>
      <c r="C22" s="431"/>
      <c r="D22" s="166"/>
      <c r="E22" s="166"/>
      <c r="F22" s="421"/>
    </row>
    <row r="23" spans="1:6" ht="26.25" customHeight="1" x14ac:dyDescent="0.3">
      <c r="A23" s="419"/>
      <c r="B23" s="431" t="s">
        <v>128</v>
      </c>
      <c r="C23" s="431"/>
      <c r="D23" s="166"/>
      <c r="E23" s="166"/>
      <c r="F23" s="421"/>
    </row>
    <row r="24" spans="1:6" ht="26.25" customHeight="1" x14ac:dyDescent="0.3">
      <c r="A24" s="419"/>
      <c r="B24" s="431" t="s">
        <v>129</v>
      </c>
      <c r="C24" s="431"/>
      <c r="D24" s="166"/>
      <c r="E24" s="166"/>
      <c r="F24" s="421"/>
    </row>
    <row r="25" spans="1:6" ht="26.25" customHeight="1" x14ac:dyDescent="0.3">
      <c r="A25" s="419"/>
      <c r="B25" s="431" t="s">
        <v>130</v>
      </c>
      <c r="C25" s="431"/>
      <c r="D25" s="166"/>
      <c r="E25" s="166"/>
      <c r="F25" s="421"/>
    </row>
    <row r="26" spans="1:6" ht="26.25" customHeight="1" x14ac:dyDescent="0.3">
      <c r="A26" s="419"/>
      <c r="B26" s="431" t="s">
        <v>131</v>
      </c>
      <c r="C26" s="431"/>
      <c r="D26" s="166"/>
      <c r="E26" s="166"/>
      <c r="F26" s="421"/>
    </row>
    <row r="27" spans="1:6" ht="26.25" customHeight="1" x14ac:dyDescent="0.3">
      <c r="A27" s="419"/>
      <c r="B27" s="431" t="s">
        <v>132</v>
      </c>
      <c r="C27" s="431"/>
      <c r="D27" s="166"/>
      <c r="E27" s="166"/>
      <c r="F27" s="421"/>
    </row>
    <row r="28" spans="1:6" ht="26.25" customHeight="1" x14ac:dyDescent="0.3">
      <c r="A28" s="419"/>
      <c r="B28" s="431" t="s">
        <v>133</v>
      </c>
      <c r="C28" s="431"/>
      <c r="D28" s="166"/>
      <c r="E28" s="166"/>
      <c r="F28" s="421"/>
    </row>
    <row r="29" spans="1:6" ht="26.25" customHeight="1" x14ac:dyDescent="0.3">
      <c r="A29" s="419"/>
      <c r="B29" s="431" t="s">
        <v>134</v>
      </c>
      <c r="C29" s="431"/>
      <c r="D29" s="166"/>
      <c r="E29" s="166"/>
      <c r="F29" s="421"/>
    </row>
    <row r="30" spans="1:6" ht="15.6" x14ac:dyDescent="0.3">
      <c r="A30" s="419"/>
      <c r="B30" s="423" t="s">
        <v>67</v>
      </c>
      <c r="C30" s="424"/>
      <c r="D30" s="118">
        <f>+Hoja3!B54</f>
        <v>0</v>
      </c>
      <c r="E30" s="117"/>
      <c r="F30" s="422"/>
    </row>
    <row r="31" spans="1:6" ht="15.75" customHeight="1" x14ac:dyDescent="0.25">
      <c r="A31" s="433"/>
      <c r="B31" s="434"/>
      <c r="C31" s="434"/>
      <c r="D31" s="434"/>
      <c r="E31" s="434"/>
      <c r="F31" s="435"/>
    </row>
    <row r="32" spans="1:6" ht="34.5" customHeight="1" x14ac:dyDescent="0.3">
      <c r="A32" s="414" t="s">
        <v>110</v>
      </c>
      <c r="B32" s="414" t="s">
        <v>111</v>
      </c>
      <c r="C32" s="414"/>
      <c r="D32" s="432" t="s">
        <v>112</v>
      </c>
      <c r="E32" s="432"/>
      <c r="F32" s="432" t="s">
        <v>113</v>
      </c>
    </row>
    <row r="33" spans="1:6" ht="21" customHeight="1" x14ac:dyDescent="0.3">
      <c r="A33" s="414"/>
      <c r="B33" s="414"/>
      <c r="C33" s="414"/>
      <c r="D33" s="115" t="s">
        <v>114</v>
      </c>
      <c r="E33" s="115" t="s">
        <v>115</v>
      </c>
      <c r="F33" s="432"/>
    </row>
    <row r="34" spans="1:6" ht="26.25" customHeight="1" x14ac:dyDescent="0.3">
      <c r="A34" s="419">
        <f>+(PROBABILIDAD!A14)</f>
        <v>0</v>
      </c>
      <c r="B34" s="431" t="s">
        <v>116</v>
      </c>
      <c r="C34" s="431"/>
      <c r="D34" s="166" t="s">
        <v>157</v>
      </c>
      <c r="E34" s="166"/>
      <c r="F34" s="330" t="str">
        <f>IF(D49="X","CATASTROFICO",IF(AND(D53&gt;0,D53&lt;=5),"MODERADO",IF(AND(D53&gt;=6,D53&lt;=11),"MAYOR",IF(AND(D53&gt;=12,D53&lt;=19),"CATASTROFICO"," "))))</f>
        <v>CATASTROFICO</v>
      </c>
    </row>
    <row r="35" spans="1:6" ht="26.25" customHeight="1" x14ac:dyDescent="0.3">
      <c r="A35" s="419"/>
      <c r="B35" s="431" t="s">
        <v>117</v>
      </c>
      <c r="C35" s="431"/>
      <c r="D35" s="166" t="s">
        <v>157</v>
      </c>
      <c r="E35" s="166"/>
      <c r="F35" s="330"/>
    </row>
    <row r="36" spans="1:6" ht="26.25" customHeight="1" x14ac:dyDescent="0.3">
      <c r="A36" s="419"/>
      <c r="B36" s="431" t="s">
        <v>118</v>
      </c>
      <c r="C36" s="431"/>
      <c r="D36" s="166" t="s">
        <v>157</v>
      </c>
      <c r="E36" s="166"/>
      <c r="F36" s="330"/>
    </row>
    <row r="37" spans="1:6" ht="26.25" customHeight="1" x14ac:dyDescent="0.3">
      <c r="A37" s="419"/>
      <c r="B37" s="431" t="s">
        <v>119</v>
      </c>
      <c r="C37" s="431"/>
      <c r="D37" s="166"/>
      <c r="E37" s="166" t="s">
        <v>157</v>
      </c>
      <c r="F37" s="330"/>
    </row>
    <row r="38" spans="1:6" ht="26.25" customHeight="1" x14ac:dyDescent="0.3">
      <c r="A38" s="419"/>
      <c r="B38" s="431" t="s">
        <v>120</v>
      </c>
      <c r="C38" s="431"/>
      <c r="D38" s="166" t="s">
        <v>157</v>
      </c>
      <c r="E38" s="166"/>
      <c r="F38" s="330"/>
    </row>
    <row r="39" spans="1:6" ht="26.25" customHeight="1" x14ac:dyDescent="0.3">
      <c r="A39" s="419"/>
      <c r="B39" s="431" t="s">
        <v>121</v>
      </c>
      <c r="C39" s="431"/>
      <c r="D39" s="166"/>
      <c r="E39" s="166" t="s">
        <v>157</v>
      </c>
      <c r="F39" s="330"/>
    </row>
    <row r="40" spans="1:6" ht="26.25" customHeight="1" x14ac:dyDescent="0.3">
      <c r="A40" s="419"/>
      <c r="B40" s="431" t="s">
        <v>122</v>
      </c>
      <c r="C40" s="431"/>
      <c r="D40" s="166" t="s">
        <v>157</v>
      </c>
      <c r="E40" s="166"/>
      <c r="F40" s="330"/>
    </row>
    <row r="41" spans="1:6" ht="33" customHeight="1" x14ac:dyDescent="0.3">
      <c r="A41" s="419"/>
      <c r="B41" s="431" t="s">
        <v>123</v>
      </c>
      <c r="C41" s="431"/>
      <c r="D41" s="166" t="s">
        <v>157</v>
      </c>
      <c r="E41" s="166"/>
      <c r="F41" s="330"/>
    </row>
    <row r="42" spans="1:6" ht="26.25" customHeight="1" x14ac:dyDescent="0.3">
      <c r="A42" s="419"/>
      <c r="B42" s="431" t="s">
        <v>124</v>
      </c>
      <c r="C42" s="431"/>
      <c r="D42" s="166" t="s">
        <v>157</v>
      </c>
      <c r="E42" s="166"/>
      <c r="F42" s="330"/>
    </row>
    <row r="43" spans="1:6" ht="26.25" customHeight="1" x14ac:dyDescent="0.3">
      <c r="A43" s="419"/>
      <c r="B43" s="431" t="s">
        <v>125</v>
      </c>
      <c r="C43" s="431"/>
      <c r="D43" s="166" t="s">
        <v>157</v>
      </c>
      <c r="E43" s="166"/>
      <c r="F43" s="330"/>
    </row>
    <row r="44" spans="1:6" ht="26.25" customHeight="1" x14ac:dyDescent="0.3">
      <c r="A44" s="419"/>
      <c r="B44" s="431" t="s">
        <v>126</v>
      </c>
      <c r="C44" s="431"/>
      <c r="D44" s="166" t="s">
        <v>157</v>
      </c>
      <c r="E44" s="166"/>
      <c r="F44" s="330"/>
    </row>
    <row r="45" spans="1:6" ht="26.25" customHeight="1" x14ac:dyDescent="0.3">
      <c r="A45" s="419"/>
      <c r="B45" s="431" t="s">
        <v>127</v>
      </c>
      <c r="C45" s="431"/>
      <c r="D45" s="173" t="s">
        <v>157</v>
      </c>
      <c r="E45" s="173"/>
      <c r="F45" s="330"/>
    </row>
    <row r="46" spans="1:6" ht="26.25" customHeight="1" x14ac:dyDescent="0.3">
      <c r="A46" s="419"/>
      <c r="B46" s="431" t="s">
        <v>128</v>
      </c>
      <c r="C46" s="431"/>
      <c r="D46" s="173" t="s">
        <v>157</v>
      </c>
      <c r="E46" s="173"/>
      <c r="F46" s="330"/>
    </row>
    <row r="47" spans="1:6" ht="26.25" customHeight="1" x14ac:dyDescent="0.3">
      <c r="A47" s="419"/>
      <c r="B47" s="431" t="s">
        <v>129</v>
      </c>
      <c r="C47" s="431"/>
      <c r="D47" s="173" t="s">
        <v>157</v>
      </c>
      <c r="E47" s="173"/>
      <c r="F47" s="330"/>
    </row>
    <row r="48" spans="1:6" ht="26.25" customHeight="1" x14ac:dyDescent="0.3">
      <c r="A48" s="419"/>
      <c r="B48" s="431" t="s">
        <v>130</v>
      </c>
      <c r="C48" s="431"/>
      <c r="D48" s="173"/>
      <c r="E48" s="173" t="s">
        <v>157</v>
      </c>
      <c r="F48" s="330"/>
    </row>
    <row r="49" spans="1:6" ht="26.25" customHeight="1" x14ac:dyDescent="0.3">
      <c r="A49" s="419"/>
      <c r="B49" s="431" t="s">
        <v>131</v>
      </c>
      <c r="C49" s="431"/>
      <c r="D49" s="173"/>
      <c r="E49" s="173" t="s">
        <v>157</v>
      </c>
      <c r="F49" s="330"/>
    </row>
    <row r="50" spans="1:6" ht="26.25" customHeight="1" x14ac:dyDescent="0.3">
      <c r="A50" s="419"/>
      <c r="B50" s="431" t="s">
        <v>132</v>
      </c>
      <c r="C50" s="431"/>
      <c r="D50" s="173"/>
      <c r="E50" s="173" t="s">
        <v>157</v>
      </c>
      <c r="F50" s="330"/>
    </row>
    <row r="51" spans="1:6" ht="26.25" customHeight="1" x14ac:dyDescent="0.3">
      <c r="A51" s="419"/>
      <c r="B51" s="431" t="s">
        <v>133</v>
      </c>
      <c r="C51" s="431"/>
      <c r="D51" s="173"/>
      <c r="E51" s="173" t="s">
        <v>157</v>
      </c>
      <c r="F51" s="330"/>
    </row>
    <row r="52" spans="1:6" ht="26.25" customHeight="1" x14ac:dyDescent="0.3">
      <c r="A52" s="419"/>
      <c r="B52" s="431" t="s">
        <v>134</v>
      </c>
      <c r="C52" s="431"/>
      <c r="D52" s="173"/>
      <c r="E52" s="173" t="s">
        <v>157</v>
      </c>
      <c r="F52" s="330"/>
    </row>
    <row r="53" spans="1:6" ht="15.6" x14ac:dyDescent="0.3">
      <c r="A53" s="419"/>
      <c r="B53" s="423" t="s">
        <v>67</v>
      </c>
      <c r="C53" s="424"/>
      <c r="D53" s="118">
        <f>+Hoja3!B77</f>
        <v>12</v>
      </c>
      <c r="E53" s="117"/>
      <c r="F53" s="330"/>
    </row>
    <row r="55" spans="1:6" ht="34.5" customHeight="1" x14ac:dyDescent="0.3">
      <c r="A55" s="414" t="s">
        <v>110</v>
      </c>
      <c r="B55" s="414" t="s">
        <v>111</v>
      </c>
      <c r="C55" s="414"/>
      <c r="D55" s="432" t="s">
        <v>112</v>
      </c>
      <c r="E55" s="432"/>
      <c r="F55" s="432" t="s">
        <v>113</v>
      </c>
    </row>
    <row r="56" spans="1:6" ht="21" customHeight="1" x14ac:dyDescent="0.3">
      <c r="A56" s="414"/>
      <c r="B56" s="414"/>
      <c r="C56" s="414"/>
      <c r="D56" s="115" t="s">
        <v>114</v>
      </c>
      <c r="E56" s="115" t="s">
        <v>115</v>
      </c>
      <c r="F56" s="432"/>
    </row>
    <row r="57" spans="1:6" ht="26.25" customHeight="1" x14ac:dyDescent="0.3">
      <c r="A57" s="436"/>
      <c r="B57" s="431" t="s">
        <v>116</v>
      </c>
      <c r="C57" s="431"/>
      <c r="D57" s="116"/>
      <c r="E57" s="116"/>
      <c r="F57" s="330" t="str">
        <f>IF(D72="X","CATASTROFICO",IF(AND(D76&gt;0,D76&lt;=5),"MODERADO",IF(AND(D76&gt;=6,D76&lt;=11),"MAYOR",IF(AND(D76&gt;=12,D76&lt;=19),"CATASTROFICO"," "))))</f>
        <v xml:space="preserve"> </v>
      </c>
    </row>
    <row r="58" spans="1:6" ht="26.25" customHeight="1" x14ac:dyDescent="0.3">
      <c r="A58" s="436"/>
      <c r="B58" s="431" t="s">
        <v>117</v>
      </c>
      <c r="C58" s="431"/>
      <c r="D58" s="116"/>
      <c r="E58" s="116"/>
      <c r="F58" s="330"/>
    </row>
    <row r="59" spans="1:6" ht="26.25" customHeight="1" x14ac:dyDescent="0.3">
      <c r="A59" s="436"/>
      <c r="B59" s="431" t="s">
        <v>118</v>
      </c>
      <c r="C59" s="431"/>
      <c r="D59" s="116"/>
      <c r="E59" s="116"/>
      <c r="F59" s="330"/>
    </row>
    <row r="60" spans="1:6" ht="26.25" customHeight="1" x14ac:dyDescent="0.3">
      <c r="A60" s="436"/>
      <c r="B60" s="431" t="s">
        <v>119</v>
      </c>
      <c r="C60" s="431"/>
      <c r="D60" s="116"/>
      <c r="E60" s="116"/>
      <c r="F60" s="330"/>
    </row>
    <row r="61" spans="1:6" ht="26.25" customHeight="1" x14ac:dyDescent="0.3">
      <c r="A61" s="436"/>
      <c r="B61" s="431" t="s">
        <v>120</v>
      </c>
      <c r="C61" s="431"/>
      <c r="D61" s="116"/>
      <c r="E61" s="116"/>
      <c r="F61" s="330"/>
    </row>
    <row r="62" spans="1:6" ht="26.25" customHeight="1" x14ac:dyDescent="0.3">
      <c r="A62" s="436"/>
      <c r="B62" s="431" t="s">
        <v>121</v>
      </c>
      <c r="C62" s="431"/>
      <c r="D62" s="116"/>
      <c r="E62" s="116"/>
      <c r="F62" s="330"/>
    </row>
    <row r="63" spans="1:6" ht="26.25" customHeight="1" x14ac:dyDescent="0.3">
      <c r="A63" s="436"/>
      <c r="B63" s="431" t="s">
        <v>122</v>
      </c>
      <c r="C63" s="431"/>
      <c r="D63" s="116"/>
      <c r="E63" s="116"/>
      <c r="F63" s="330"/>
    </row>
    <row r="64" spans="1:6" ht="26.25" customHeight="1" x14ac:dyDescent="0.3">
      <c r="A64" s="436"/>
      <c r="B64" s="431" t="s">
        <v>123</v>
      </c>
      <c r="C64" s="431"/>
      <c r="D64" s="116"/>
      <c r="E64" s="116"/>
      <c r="F64" s="330"/>
    </row>
    <row r="65" spans="1:6" ht="26.25" customHeight="1" x14ac:dyDescent="0.3">
      <c r="A65" s="436"/>
      <c r="B65" s="431" t="s">
        <v>124</v>
      </c>
      <c r="C65" s="431"/>
      <c r="D65" s="116"/>
      <c r="E65" s="116"/>
      <c r="F65" s="330"/>
    </row>
    <row r="66" spans="1:6" ht="26.25" customHeight="1" x14ac:dyDescent="0.3">
      <c r="A66" s="436"/>
      <c r="B66" s="431" t="s">
        <v>125</v>
      </c>
      <c r="C66" s="431"/>
      <c r="D66" s="116"/>
      <c r="E66" s="116"/>
      <c r="F66" s="330"/>
    </row>
    <row r="67" spans="1:6" ht="26.25" customHeight="1" x14ac:dyDescent="0.3">
      <c r="A67" s="436"/>
      <c r="B67" s="431" t="s">
        <v>126</v>
      </c>
      <c r="C67" s="431"/>
      <c r="D67" s="116"/>
      <c r="E67" s="116"/>
      <c r="F67" s="330"/>
    </row>
    <row r="68" spans="1:6" ht="26.25" customHeight="1" x14ac:dyDescent="0.3">
      <c r="A68" s="436"/>
      <c r="B68" s="431" t="s">
        <v>127</v>
      </c>
      <c r="C68" s="431"/>
      <c r="D68" s="116"/>
      <c r="E68" s="116"/>
      <c r="F68" s="330"/>
    </row>
    <row r="69" spans="1:6" ht="26.25" customHeight="1" x14ac:dyDescent="0.3">
      <c r="A69" s="436"/>
      <c r="B69" s="431" t="s">
        <v>128</v>
      </c>
      <c r="C69" s="431"/>
      <c r="D69" s="116"/>
      <c r="E69" s="116"/>
      <c r="F69" s="330"/>
    </row>
    <row r="70" spans="1:6" ht="26.25" customHeight="1" x14ac:dyDescent="0.3">
      <c r="A70" s="436"/>
      <c r="B70" s="431" t="s">
        <v>129</v>
      </c>
      <c r="C70" s="431"/>
      <c r="D70" s="116"/>
      <c r="E70" s="116"/>
      <c r="F70" s="330"/>
    </row>
    <row r="71" spans="1:6" ht="26.25" customHeight="1" x14ac:dyDescent="0.3">
      <c r="A71" s="436"/>
      <c r="B71" s="431" t="s">
        <v>130</v>
      </c>
      <c r="C71" s="431"/>
      <c r="D71" s="116"/>
      <c r="E71" s="116"/>
      <c r="F71" s="330"/>
    </row>
    <row r="72" spans="1:6" ht="26.25" customHeight="1" x14ac:dyDescent="0.3">
      <c r="A72" s="436"/>
      <c r="B72" s="431" t="s">
        <v>131</v>
      </c>
      <c r="C72" s="431"/>
      <c r="D72" s="116"/>
      <c r="E72" s="116"/>
      <c r="F72" s="330"/>
    </row>
    <row r="73" spans="1:6" ht="26.25" customHeight="1" x14ac:dyDescent="0.3">
      <c r="A73" s="436"/>
      <c r="B73" s="431" t="s">
        <v>132</v>
      </c>
      <c r="C73" s="431"/>
      <c r="D73" s="116"/>
      <c r="E73" s="116"/>
      <c r="F73" s="330"/>
    </row>
    <row r="74" spans="1:6" ht="26.25" customHeight="1" x14ac:dyDescent="0.3">
      <c r="A74" s="436"/>
      <c r="B74" s="431" t="s">
        <v>133</v>
      </c>
      <c r="C74" s="431"/>
      <c r="D74" s="116"/>
      <c r="E74" s="116"/>
      <c r="F74" s="330"/>
    </row>
    <row r="75" spans="1:6" ht="26.25" customHeight="1" x14ac:dyDescent="0.3">
      <c r="A75" s="436"/>
      <c r="B75" s="431" t="s">
        <v>134</v>
      </c>
      <c r="C75" s="431"/>
      <c r="D75" s="116"/>
      <c r="E75" s="116"/>
      <c r="F75" s="330"/>
    </row>
    <row r="76" spans="1:6" ht="15.6" x14ac:dyDescent="0.3">
      <c r="A76" s="436"/>
      <c r="B76" s="423" t="s">
        <v>67</v>
      </c>
      <c r="C76" s="424"/>
      <c r="D76" s="118">
        <f>+Hoja3!B100</f>
        <v>0</v>
      </c>
      <c r="E76" s="117"/>
      <c r="F76" s="330"/>
    </row>
    <row r="78" spans="1:6" ht="34.5" customHeight="1" x14ac:dyDescent="0.3">
      <c r="A78" s="414" t="s">
        <v>110</v>
      </c>
      <c r="B78" s="414" t="s">
        <v>111</v>
      </c>
      <c r="C78" s="414"/>
      <c r="D78" s="432" t="s">
        <v>112</v>
      </c>
      <c r="E78" s="432"/>
      <c r="F78" s="432" t="s">
        <v>113</v>
      </c>
    </row>
    <row r="79" spans="1:6" ht="21" customHeight="1" x14ac:dyDescent="0.3">
      <c r="A79" s="414"/>
      <c r="B79" s="414"/>
      <c r="C79" s="414"/>
      <c r="D79" s="115" t="s">
        <v>114</v>
      </c>
      <c r="E79" s="115" t="s">
        <v>115</v>
      </c>
      <c r="F79" s="432"/>
    </row>
    <row r="80" spans="1:6" ht="26.25" customHeight="1" x14ac:dyDescent="0.3">
      <c r="A80" s="436"/>
      <c r="B80" s="431" t="s">
        <v>116</v>
      </c>
      <c r="C80" s="431"/>
      <c r="D80" s="116"/>
      <c r="E80" s="116"/>
      <c r="F80" s="330" t="str">
        <f>IF(D95="X","CATASTROFICO",IF(AND(D99&gt;0,D99&lt;=5),"MODERADO",IF(AND(D99&gt;=6,D99&lt;=11),"MAYOR",IF(AND(D99&gt;=12,D99&lt;=19),"CATASTROFICO"," "))))</f>
        <v xml:space="preserve"> </v>
      </c>
    </row>
    <row r="81" spans="1:6" ht="26.25" customHeight="1" x14ac:dyDescent="0.3">
      <c r="A81" s="436"/>
      <c r="B81" s="431" t="s">
        <v>117</v>
      </c>
      <c r="C81" s="431"/>
      <c r="D81" s="116"/>
      <c r="E81" s="116"/>
      <c r="F81" s="330"/>
    </row>
    <row r="82" spans="1:6" ht="26.25" customHeight="1" x14ac:dyDescent="0.3">
      <c r="A82" s="436"/>
      <c r="B82" s="431" t="s">
        <v>118</v>
      </c>
      <c r="C82" s="431"/>
      <c r="D82" s="116"/>
      <c r="E82" s="116"/>
      <c r="F82" s="330"/>
    </row>
    <row r="83" spans="1:6" ht="26.25" customHeight="1" x14ac:dyDescent="0.3">
      <c r="A83" s="436"/>
      <c r="B83" s="431" t="s">
        <v>119</v>
      </c>
      <c r="C83" s="431"/>
      <c r="D83" s="116"/>
      <c r="E83" s="116"/>
      <c r="F83" s="330"/>
    </row>
    <row r="84" spans="1:6" ht="26.25" customHeight="1" x14ac:dyDescent="0.3">
      <c r="A84" s="436"/>
      <c r="B84" s="431" t="s">
        <v>120</v>
      </c>
      <c r="C84" s="431"/>
      <c r="D84" s="116"/>
      <c r="E84" s="116"/>
      <c r="F84" s="330"/>
    </row>
    <row r="85" spans="1:6" ht="26.25" customHeight="1" x14ac:dyDescent="0.3">
      <c r="A85" s="436"/>
      <c r="B85" s="431" t="s">
        <v>121</v>
      </c>
      <c r="C85" s="431"/>
      <c r="D85" s="116"/>
      <c r="E85" s="116"/>
      <c r="F85" s="330"/>
    </row>
    <row r="86" spans="1:6" ht="26.25" customHeight="1" x14ac:dyDescent="0.3">
      <c r="A86" s="436"/>
      <c r="B86" s="431" t="s">
        <v>122</v>
      </c>
      <c r="C86" s="431"/>
      <c r="D86" s="116"/>
      <c r="E86" s="116"/>
      <c r="F86" s="330"/>
    </row>
    <row r="87" spans="1:6" ht="26.25" customHeight="1" x14ac:dyDescent="0.3">
      <c r="A87" s="436"/>
      <c r="B87" s="431" t="s">
        <v>123</v>
      </c>
      <c r="C87" s="431"/>
      <c r="D87" s="116"/>
      <c r="E87" s="116"/>
      <c r="F87" s="330"/>
    </row>
    <row r="88" spans="1:6" ht="26.25" customHeight="1" x14ac:dyDescent="0.3">
      <c r="A88" s="436"/>
      <c r="B88" s="431" t="s">
        <v>124</v>
      </c>
      <c r="C88" s="431"/>
      <c r="D88" s="116"/>
      <c r="E88" s="116"/>
      <c r="F88" s="330"/>
    </row>
    <row r="89" spans="1:6" ht="26.25" customHeight="1" x14ac:dyDescent="0.3">
      <c r="A89" s="436"/>
      <c r="B89" s="431" t="s">
        <v>125</v>
      </c>
      <c r="C89" s="431"/>
      <c r="D89" s="116"/>
      <c r="E89" s="116"/>
      <c r="F89" s="330"/>
    </row>
    <row r="90" spans="1:6" ht="26.25" customHeight="1" x14ac:dyDescent="0.3">
      <c r="A90" s="436"/>
      <c r="B90" s="431" t="s">
        <v>126</v>
      </c>
      <c r="C90" s="431"/>
      <c r="D90" s="116"/>
      <c r="E90" s="116"/>
      <c r="F90" s="330"/>
    </row>
    <row r="91" spans="1:6" ht="26.25" customHeight="1" x14ac:dyDescent="0.3">
      <c r="A91" s="436"/>
      <c r="B91" s="431" t="s">
        <v>127</v>
      </c>
      <c r="C91" s="431"/>
      <c r="D91" s="116"/>
      <c r="E91" s="116"/>
      <c r="F91" s="330"/>
    </row>
    <row r="92" spans="1:6" ht="26.25" customHeight="1" x14ac:dyDescent="0.3">
      <c r="A92" s="436"/>
      <c r="B92" s="431" t="s">
        <v>128</v>
      </c>
      <c r="C92" s="431"/>
      <c r="D92" s="116"/>
      <c r="E92" s="116"/>
      <c r="F92" s="330"/>
    </row>
    <row r="93" spans="1:6" ht="26.25" customHeight="1" x14ac:dyDescent="0.3">
      <c r="A93" s="436"/>
      <c r="B93" s="431" t="s">
        <v>129</v>
      </c>
      <c r="C93" s="431"/>
      <c r="D93" s="116"/>
      <c r="E93" s="116"/>
      <c r="F93" s="330"/>
    </row>
    <row r="94" spans="1:6" ht="26.25" customHeight="1" x14ac:dyDescent="0.3">
      <c r="A94" s="436"/>
      <c r="B94" s="431" t="s">
        <v>130</v>
      </c>
      <c r="C94" s="431"/>
      <c r="D94" s="116"/>
      <c r="E94" s="116"/>
      <c r="F94" s="330"/>
    </row>
    <row r="95" spans="1:6" ht="26.25" customHeight="1" x14ac:dyDescent="0.3">
      <c r="A95" s="436"/>
      <c r="B95" s="431" t="s">
        <v>131</v>
      </c>
      <c r="C95" s="431"/>
      <c r="D95" s="116"/>
      <c r="E95" s="116"/>
      <c r="F95" s="330"/>
    </row>
    <row r="96" spans="1:6" ht="26.25" customHeight="1" x14ac:dyDescent="0.3">
      <c r="A96" s="436"/>
      <c r="B96" s="431" t="s">
        <v>132</v>
      </c>
      <c r="C96" s="431"/>
      <c r="D96" s="116"/>
      <c r="E96" s="116"/>
      <c r="F96" s="330"/>
    </row>
    <row r="97" spans="1:6" ht="26.25" customHeight="1" x14ac:dyDescent="0.3">
      <c r="A97" s="436"/>
      <c r="B97" s="431" t="s">
        <v>133</v>
      </c>
      <c r="C97" s="431"/>
      <c r="D97" s="116"/>
      <c r="E97" s="116"/>
      <c r="F97" s="330"/>
    </row>
    <row r="98" spans="1:6" ht="26.25" customHeight="1" x14ac:dyDescent="0.3">
      <c r="A98" s="436"/>
      <c r="B98" s="431" t="s">
        <v>134</v>
      </c>
      <c r="C98" s="431"/>
      <c r="D98" s="116"/>
      <c r="E98" s="116"/>
      <c r="F98" s="330"/>
    </row>
    <row r="99" spans="1:6" ht="15.6" x14ac:dyDescent="0.3">
      <c r="A99" s="436"/>
      <c r="B99" s="423" t="s">
        <v>67</v>
      </c>
      <c r="C99" s="424"/>
      <c r="D99" s="118">
        <f>+Hoja3!B123</f>
        <v>0</v>
      </c>
      <c r="E99" s="117"/>
      <c r="F99" s="330"/>
    </row>
    <row r="101" spans="1:6" ht="34.5" customHeight="1" x14ac:dyDescent="0.3">
      <c r="A101" s="414" t="s">
        <v>110</v>
      </c>
      <c r="B101" s="414" t="s">
        <v>111</v>
      </c>
      <c r="C101" s="414"/>
      <c r="D101" s="432" t="s">
        <v>112</v>
      </c>
      <c r="E101" s="432"/>
      <c r="F101" s="432" t="s">
        <v>113</v>
      </c>
    </row>
    <row r="102" spans="1:6" ht="21" customHeight="1" x14ac:dyDescent="0.3">
      <c r="A102" s="414"/>
      <c r="B102" s="414"/>
      <c r="C102" s="414"/>
      <c r="D102" s="115" t="s">
        <v>114</v>
      </c>
      <c r="E102" s="115" t="s">
        <v>115</v>
      </c>
      <c r="F102" s="432"/>
    </row>
    <row r="103" spans="1:6" ht="26.25" customHeight="1" x14ac:dyDescent="0.3">
      <c r="A103" s="436"/>
      <c r="B103" s="431" t="s">
        <v>116</v>
      </c>
      <c r="C103" s="431"/>
      <c r="D103" s="116"/>
      <c r="E103" s="116"/>
      <c r="F103" s="330" t="str">
        <f>IF(D118="X","CATASTROFICO",IF(AND(D122&gt;0,D122&lt;=5),"MODERADO",IF(AND(D122&gt;=6,D122&lt;=11),"MAYOR",IF(AND(D122&gt;=12,D122&lt;=19),"CATASTROFICO"," "))))</f>
        <v xml:space="preserve"> </v>
      </c>
    </row>
    <row r="104" spans="1:6" ht="26.25" customHeight="1" x14ac:dyDescent="0.3">
      <c r="A104" s="436"/>
      <c r="B104" s="431" t="s">
        <v>117</v>
      </c>
      <c r="C104" s="431"/>
      <c r="D104" s="116"/>
      <c r="E104" s="116"/>
      <c r="F104" s="330"/>
    </row>
    <row r="105" spans="1:6" ht="26.25" customHeight="1" x14ac:dyDescent="0.3">
      <c r="A105" s="436"/>
      <c r="B105" s="431" t="s">
        <v>118</v>
      </c>
      <c r="C105" s="431"/>
      <c r="D105" s="116"/>
      <c r="E105" s="116"/>
      <c r="F105" s="330"/>
    </row>
    <row r="106" spans="1:6" ht="26.25" customHeight="1" x14ac:dyDescent="0.3">
      <c r="A106" s="436"/>
      <c r="B106" s="431" t="s">
        <v>119</v>
      </c>
      <c r="C106" s="431"/>
      <c r="D106" s="116"/>
      <c r="E106" s="116"/>
      <c r="F106" s="330"/>
    </row>
    <row r="107" spans="1:6" ht="26.25" customHeight="1" x14ac:dyDescent="0.3">
      <c r="A107" s="436"/>
      <c r="B107" s="431" t="s">
        <v>120</v>
      </c>
      <c r="C107" s="431"/>
      <c r="D107" s="116"/>
      <c r="E107" s="116"/>
      <c r="F107" s="330"/>
    </row>
    <row r="108" spans="1:6" ht="26.25" customHeight="1" x14ac:dyDescent="0.3">
      <c r="A108" s="436"/>
      <c r="B108" s="431" t="s">
        <v>121</v>
      </c>
      <c r="C108" s="431"/>
      <c r="D108" s="116"/>
      <c r="E108" s="116"/>
      <c r="F108" s="330"/>
    </row>
    <row r="109" spans="1:6" ht="26.25" customHeight="1" x14ac:dyDescent="0.3">
      <c r="A109" s="436"/>
      <c r="B109" s="431" t="s">
        <v>122</v>
      </c>
      <c r="C109" s="431"/>
      <c r="D109" s="116"/>
      <c r="E109" s="116"/>
      <c r="F109" s="330"/>
    </row>
    <row r="110" spans="1:6" ht="26.25" customHeight="1" x14ac:dyDescent="0.3">
      <c r="A110" s="436"/>
      <c r="B110" s="431" t="s">
        <v>123</v>
      </c>
      <c r="C110" s="431"/>
      <c r="D110" s="116"/>
      <c r="E110" s="116"/>
      <c r="F110" s="330"/>
    </row>
    <row r="111" spans="1:6" ht="26.25" customHeight="1" x14ac:dyDescent="0.3">
      <c r="A111" s="436"/>
      <c r="B111" s="431" t="s">
        <v>124</v>
      </c>
      <c r="C111" s="431"/>
      <c r="D111" s="116"/>
      <c r="E111" s="116"/>
      <c r="F111" s="330"/>
    </row>
    <row r="112" spans="1:6" ht="26.25" customHeight="1" x14ac:dyDescent="0.3">
      <c r="A112" s="436"/>
      <c r="B112" s="431" t="s">
        <v>125</v>
      </c>
      <c r="C112" s="431"/>
      <c r="D112" s="116"/>
      <c r="E112" s="116"/>
      <c r="F112" s="330"/>
    </row>
    <row r="113" spans="1:6" ht="26.25" customHeight="1" x14ac:dyDescent="0.3">
      <c r="A113" s="436"/>
      <c r="B113" s="431" t="s">
        <v>126</v>
      </c>
      <c r="C113" s="431"/>
      <c r="D113" s="116"/>
      <c r="E113" s="116"/>
      <c r="F113" s="330"/>
    </row>
    <row r="114" spans="1:6" ht="26.25" customHeight="1" x14ac:dyDescent="0.3">
      <c r="A114" s="436"/>
      <c r="B114" s="431" t="s">
        <v>127</v>
      </c>
      <c r="C114" s="431"/>
      <c r="D114" s="116"/>
      <c r="E114" s="116"/>
      <c r="F114" s="330"/>
    </row>
    <row r="115" spans="1:6" ht="26.25" customHeight="1" x14ac:dyDescent="0.3">
      <c r="A115" s="436"/>
      <c r="B115" s="431" t="s">
        <v>128</v>
      </c>
      <c r="C115" s="431"/>
      <c r="D115" s="116"/>
      <c r="E115" s="116"/>
      <c r="F115" s="330"/>
    </row>
    <row r="116" spans="1:6" ht="26.25" customHeight="1" x14ac:dyDescent="0.3">
      <c r="A116" s="436"/>
      <c r="B116" s="431" t="s">
        <v>129</v>
      </c>
      <c r="C116" s="431"/>
      <c r="D116" s="116"/>
      <c r="E116" s="116"/>
      <c r="F116" s="330"/>
    </row>
    <row r="117" spans="1:6" ht="26.25" customHeight="1" x14ac:dyDescent="0.3">
      <c r="A117" s="436"/>
      <c r="B117" s="431" t="s">
        <v>130</v>
      </c>
      <c r="C117" s="431"/>
      <c r="D117" s="116"/>
      <c r="E117" s="116"/>
      <c r="F117" s="330"/>
    </row>
    <row r="118" spans="1:6" ht="26.25" customHeight="1" x14ac:dyDescent="0.3">
      <c r="A118" s="436"/>
      <c r="B118" s="431" t="s">
        <v>131</v>
      </c>
      <c r="C118" s="431"/>
      <c r="D118" s="116"/>
      <c r="E118" s="116"/>
      <c r="F118" s="330"/>
    </row>
    <row r="119" spans="1:6" ht="26.25" customHeight="1" x14ac:dyDescent="0.3">
      <c r="A119" s="436"/>
      <c r="B119" s="431" t="s">
        <v>132</v>
      </c>
      <c r="C119" s="431"/>
      <c r="D119" s="116"/>
      <c r="E119" s="116"/>
      <c r="F119" s="330"/>
    </row>
    <row r="120" spans="1:6" ht="26.25" customHeight="1" x14ac:dyDescent="0.3">
      <c r="A120" s="436"/>
      <c r="B120" s="431" t="s">
        <v>133</v>
      </c>
      <c r="C120" s="431"/>
      <c r="D120" s="116"/>
      <c r="E120" s="116"/>
      <c r="F120" s="330"/>
    </row>
    <row r="121" spans="1:6" ht="26.25" customHeight="1" x14ac:dyDescent="0.3">
      <c r="A121" s="436"/>
      <c r="B121" s="431" t="s">
        <v>134</v>
      </c>
      <c r="C121" s="431"/>
      <c r="D121" s="116"/>
      <c r="E121" s="116"/>
      <c r="F121" s="330"/>
    </row>
    <row r="122" spans="1:6" ht="15.6" x14ac:dyDescent="0.3">
      <c r="A122" s="436"/>
      <c r="B122" s="423" t="s">
        <v>67</v>
      </c>
      <c r="C122" s="424"/>
      <c r="D122" s="118">
        <f>+Hoja3!B146</f>
        <v>0</v>
      </c>
      <c r="E122" s="117"/>
      <c r="F122" s="330"/>
    </row>
  </sheetData>
  <mergeCells count="142">
    <mergeCell ref="A80:A99"/>
    <mergeCell ref="B80:C80"/>
    <mergeCell ref="F80:F99"/>
    <mergeCell ref="B97:C97"/>
    <mergeCell ref="B98:C98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  <mergeCell ref="F78:F79"/>
    <mergeCell ref="A101:A102"/>
    <mergeCell ref="B101:C102"/>
    <mergeCell ref="D101:E101"/>
    <mergeCell ref="F101:F102"/>
    <mergeCell ref="A103:A122"/>
    <mergeCell ref="B103:C103"/>
    <mergeCell ref="F103:F122"/>
    <mergeCell ref="B104:C104"/>
    <mergeCell ref="B105:C105"/>
    <mergeCell ref="B122:C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99:C99"/>
    <mergeCell ref="A78:A79"/>
    <mergeCell ref="B78:C79"/>
    <mergeCell ref="D78:E78"/>
    <mergeCell ref="B76:C76"/>
    <mergeCell ref="B67:C67"/>
    <mergeCell ref="B68:C68"/>
    <mergeCell ref="B69:C69"/>
    <mergeCell ref="B70:C70"/>
    <mergeCell ref="B71:C71"/>
    <mergeCell ref="B72:C72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93:C93"/>
    <mergeCell ref="A57:A76"/>
    <mergeCell ref="B57:C57"/>
    <mergeCell ref="F57:F76"/>
    <mergeCell ref="B58:C58"/>
    <mergeCell ref="B59:C59"/>
    <mergeCell ref="B60:C60"/>
    <mergeCell ref="B48:C48"/>
    <mergeCell ref="B49:C49"/>
    <mergeCell ref="B50:C50"/>
    <mergeCell ref="B51:C51"/>
    <mergeCell ref="B52:C52"/>
    <mergeCell ref="B61:C61"/>
    <mergeCell ref="B62:C62"/>
    <mergeCell ref="B63:C63"/>
    <mergeCell ref="B64:C64"/>
    <mergeCell ref="B65:C65"/>
    <mergeCell ref="B66:C66"/>
    <mergeCell ref="A55:A56"/>
    <mergeCell ref="B55:C56"/>
    <mergeCell ref="D55:E55"/>
    <mergeCell ref="B53:C53"/>
    <mergeCell ref="F34:F53"/>
    <mergeCell ref="B35:C35"/>
    <mergeCell ref="B36:C36"/>
    <mergeCell ref="F55:F56"/>
    <mergeCell ref="D9:E9"/>
    <mergeCell ref="B21:C21"/>
    <mergeCell ref="B42:C42"/>
    <mergeCell ref="B43:C43"/>
    <mergeCell ref="B44:C44"/>
    <mergeCell ref="B45:C45"/>
    <mergeCell ref="B46:C46"/>
    <mergeCell ref="B47:C47"/>
    <mergeCell ref="B9:C10"/>
    <mergeCell ref="B11:C11"/>
    <mergeCell ref="B12:C12"/>
    <mergeCell ref="B13:C13"/>
    <mergeCell ref="B14:C14"/>
    <mergeCell ref="B15:C15"/>
    <mergeCell ref="A34:A53"/>
    <mergeCell ref="B34:C34"/>
    <mergeCell ref="A31:F31"/>
    <mergeCell ref="A32:A33"/>
    <mergeCell ref="B32:C33"/>
    <mergeCell ref="D32:E32"/>
    <mergeCell ref="F32:F33"/>
    <mergeCell ref="B16:C16"/>
    <mergeCell ref="B17:C17"/>
    <mergeCell ref="B18:C18"/>
    <mergeCell ref="B19:C19"/>
    <mergeCell ref="B20:C20"/>
    <mergeCell ref="B37:C37"/>
    <mergeCell ref="B38:C38"/>
    <mergeCell ref="B39:C39"/>
    <mergeCell ref="B40:C40"/>
    <mergeCell ref="B41:C41"/>
    <mergeCell ref="A9:A10"/>
    <mergeCell ref="A1:A4"/>
    <mergeCell ref="B1:B2"/>
    <mergeCell ref="B3:B4"/>
    <mergeCell ref="B6:F6"/>
    <mergeCell ref="B7:F7"/>
    <mergeCell ref="A8:F8"/>
    <mergeCell ref="A11:A30"/>
    <mergeCell ref="F11:F30"/>
    <mergeCell ref="B30:C30"/>
    <mergeCell ref="C1:E1"/>
    <mergeCell ref="C2:E2"/>
    <mergeCell ref="C3:E3"/>
    <mergeCell ref="C4:E4"/>
    <mergeCell ref="F1:F4"/>
    <mergeCell ref="B28:C28"/>
    <mergeCell ref="B29:C29"/>
    <mergeCell ref="F9:F10"/>
    <mergeCell ref="B25:C25"/>
    <mergeCell ref="B26:C26"/>
    <mergeCell ref="B27:C27"/>
    <mergeCell ref="B22:C22"/>
    <mergeCell ref="B23:C23"/>
    <mergeCell ref="B24:C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Hoja3!$C$35:$C$36</xm:f>
          </x14:formula1>
          <xm:sqref>D11:E29 D34:E52 D57:E75 D80:E98 D103:E121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B10" zoomScale="120" zoomScaleNormal="120" workbookViewId="0">
      <selection activeCell="C15" sqref="C15:C16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238"/>
      <c r="B1" s="238"/>
      <c r="C1" s="231" t="s">
        <v>0</v>
      </c>
      <c r="D1" s="231"/>
      <c r="E1" s="231"/>
      <c r="F1" s="231"/>
      <c r="G1" s="287" t="s">
        <v>1</v>
      </c>
      <c r="H1" s="287"/>
      <c r="I1" s="287"/>
      <c r="J1" s="437"/>
      <c r="K1" s="437"/>
    </row>
    <row r="2" spans="1:11" ht="15" customHeight="1" x14ac:dyDescent="0.3">
      <c r="A2" s="238"/>
      <c r="B2" s="238"/>
      <c r="C2" s="231"/>
      <c r="D2" s="231"/>
      <c r="E2" s="231"/>
      <c r="F2" s="231"/>
      <c r="G2" s="287" t="s">
        <v>135</v>
      </c>
      <c r="H2" s="287"/>
      <c r="I2" s="287"/>
      <c r="J2" s="437"/>
      <c r="K2" s="437"/>
    </row>
    <row r="3" spans="1:11" ht="34.5" customHeight="1" x14ac:dyDescent="0.3">
      <c r="A3" s="238"/>
      <c r="B3" s="238"/>
      <c r="C3" s="231" t="s">
        <v>37</v>
      </c>
      <c r="D3" s="231"/>
      <c r="E3" s="231"/>
      <c r="F3" s="231"/>
      <c r="G3" s="287" t="s">
        <v>136</v>
      </c>
      <c r="H3" s="287"/>
      <c r="I3" s="287"/>
      <c r="J3" s="437"/>
      <c r="K3" s="437"/>
    </row>
    <row r="4" spans="1:11" ht="15.75" customHeight="1" x14ac:dyDescent="0.3">
      <c r="A4" s="238"/>
      <c r="B4" s="238"/>
      <c r="C4" s="231"/>
      <c r="D4" s="231"/>
      <c r="E4" s="231"/>
      <c r="F4" s="231"/>
      <c r="G4" s="287" t="s">
        <v>5</v>
      </c>
      <c r="H4" s="287"/>
      <c r="I4" s="287"/>
      <c r="J4" s="437"/>
      <c r="K4" s="437"/>
    </row>
    <row r="5" spans="1:11" ht="15.75" thickBot="1" x14ac:dyDescent="0.3"/>
    <row r="6" spans="1:11" ht="26.25" customHeight="1" x14ac:dyDescent="0.3">
      <c r="A6" s="442" t="s">
        <v>137</v>
      </c>
      <c r="B6" s="443"/>
      <c r="C6" s="443"/>
      <c r="D6" s="443"/>
      <c r="E6" s="443"/>
      <c r="F6" s="443"/>
      <c r="G6" s="443"/>
      <c r="H6" s="443"/>
      <c r="I6" s="443"/>
      <c r="J6" s="443"/>
      <c r="K6" s="444"/>
    </row>
    <row r="7" spans="1:11" ht="24" customHeight="1" x14ac:dyDescent="0.25">
      <c r="A7" s="22" t="s">
        <v>7</v>
      </c>
      <c r="B7" s="445"/>
      <c r="C7" s="445"/>
      <c r="D7" s="445"/>
      <c r="E7" s="445"/>
      <c r="F7" s="445"/>
      <c r="G7" s="445"/>
      <c r="H7" s="445"/>
      <c r="I7" s="445"/>
      <c r="J7" s="445"/>
      <c r="K7" s="446"/>
    </row>
    <row r="8" spans="1:11" ht="35.25" customHeight="1" x14ac:dyDescent="0.25">
      <c r="A8" s="21" t="s">
        <v>9</v>
      </c>
      <c r="B8" s="447"/>
      <c r="C8" s="447"/>
      <c r="D8" s="447"/>
      <c r="E8" s="447"/>
      <c r="F8" s="447"/>
      <c r="G8" s="447"/>
      <c r="H8" s="447"/>
      <c r="I8" s="447"/>
      <c r="J8" s="447"/>
      <c r="K8" s="448"/>
    </row>
    <row r="9" spans="1:11" ht="29.25" customHeight="1" thickBot="1" x14ac:dyDescent="0.3">
      <c r="A9" s="31" t="s">
        <v>138</v>
      </c>
      <c r="B9" s="449"/>
      <c r="C9" s="450"/>
      <c r="D9" s="450"/>
      <c r="E9" s="450"/>
      <c r="F9" s="450"/>
      <c r="G9" s="450"/>
      <c r="H9" s="450"/>
      <c r="I9" s="450"/>
      <c r="J9" s="450"/>
      <c r="K9" s="451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52" t="s">
        <v>139</v>
      </c>
      <c r="K11" s="453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438" t="s">
        <v>140</v>
      </c>
      <c r="B13" s="27">
        <v>5</v>
      </c>
      <c r="C13" s="439"/>
      <c r="D13" s="440"/>
      <c r="E13" s="441"/>
      <c r="F13" s="441"/>
      <c r="G13" s="441"/>
      <c r="H13" s="41"/>
      <c r="I13" s="41"/>
      <c r="J13" s="33"/>
      <c r="K13" s="47" t="s">
        <v>141</v>
      </c>
    </row>
    <row r="14" spans="1:11" ht="30" customHeight="1" thickBot="1" x14ac:dyDescent="0.35">
      <c r="A14" s="438"/>
      <c r="B14" s="28" t="s">
        <v>142</v>
      </c>
      <c r="C14" s="439"/>
      <c r="D14" s="440"/>
      <c r="E14" s="441"/>
      <c r="F14" s="441"/>
      <c r="G14" s="441"/>
      <c r="H14" s="41"/>
      <c r="I14" s="41"/>
      <c r="J14" s="43"/>
      <c r="K14" s="47"/>
    </row>
    <row r="15" spans="1:11" ht="30" customHeight="1" thickBot="1" x14ac:dyDescent="0.35">
      <c r="A15" s="438"/>
      <c r="B15" s="27">
        <v>4</v>
      </c>
      <c r="C15" s="454" t="s">
        <v>329</v>
      </c>
      <c r="D15" s="440"/>
      <c r="E15" s="440"/>
      <c r="F15" s="455"/>
      <c r="G15" s="441"/>
      <c r="H15" s="41"/>
      <c r="I15" s="41"/>
      <c r="J15" s="34"/>
      <c r="K15" s="47" t="s">
        <v>143</v>
      </c>
    </row>
    <row r="16" spans="1:11" ht="30" customHeight="1" thickBot="1" x14ac:dyDescent="0.35">
      <c r="A16" s="438"/>
      <c r="B16" s="28" t="s">
        <v>144</v>
      </c>
      <c r="C16" s="454"/>
      <c r="D16" s="440"/>
      <c r="E16" s="440"/>
      <c r="F16" s="456"/>
      <c r="G16" s="441"/>
      <c r="H16" s="41"/>
      <c r="I16" s="41"/>
      <c r="J16" s="32"/>
      <c r="K16" s="47"/>
    </row>
    <row r="17" spans="1:11" ht="30" customHeight="1" thickBot="1" x14ac:dyDescent="0.35">
      <c r="A17" s="438"/>
      <c r="B17" s="27">
        <v>3</v>
      </c>
      <c r="C17" s="458"/>
      <c r="D17" s="459"/>
      <c r="E17" s="460"/>
      <c r="F17" s="455"/>
      <c r="G17" s="441"/>
      <c r="H17" s="41"/>
      <c r="I17" s="41"/>
      <c r="J17" s="35"/>
      <c r="K17" s="47" t="s">
        <v>145</v>
      </c>
    </row>
    <row r="18" spans="1:11" ht="30" customHeight="1" thickBot="1" x14ac:dyDescent="0.35">
      <c r="A18" s="438"/>
      <c r="B18" s="28" t="s">
        <v>146</v>
      </c>
      <c r="C18" s="458"/>
      <c r="D18" s="459"/>
      <c r="E18" s="461"/>
      <c r="F18" s="456"/>
      <c r="G18" s="441"/>
      <c r="H18" s="41"/>
      <c r="I18" s="41"/>
      <c r="J18" s="32"/>
      <c r="K18" s="47"/>
    </row>
    <row r="19" spans="1:11" ht="30" customHeight="1" thickBot="1" x14ac:dyDescent="0.35">
      <c r="A19" s="438"/>
      <c r="B19" s="27">
        <v>2</v>
      </c>
      <c r="C19" s="458"/>
      <c r="D19" s="462"/>
      <c r="E19" s="463"/>
      <c r="F19" s="465"/>
      <c r="G19" s="441"/>
      <c r="H19" s="41"/>
      <c r="I19" s="41"/>
      <c r="J19" s="36"/>
      <c r="K19" s="47" t="s">
        <v>147</v>
      </c>
    </row>
    <row r="20" spans="1:11" ht="30" customHeight="1" thickBot="1" x14ac:dyDescent="0.35">
      <c r="A20" s="438"/>
      <c r="B20" s="28" t="s">
        <v>271</v>
      </c>
      <c r="C20" s="458"/>
      <c r="D20" s="462"/>
      <c r="E20" s="464"/>
      <c r="F20" s="466"/>
      <c r="G20" s="441"/>
      <c r="H20" s="41"/>
      <c r="I20" s="41"/>
      <c r="J20" s="41"/>
      <c r="K20" s="42"/>
    </row>
    <row r="21" spans="1:11" ht="30" customHeight="1" thickBot="1" x14ac:dyDescent="0.35">
      <c r="A21" s="438"/>
      <c r="B21" s="27">
        <v>1</v>
      </c>
      <c r="C21" s="458"/>
      <c r="D21" s="462"/>
      <c r="E21" s="459"/>
      <c r="F21" s="440"/>
      <c r="G21" s="440"/>
      <c r="H21" s="41"/>
      <c r="I21" s="41"/>
      <c r="J21" s="41"/>
      <c r="K21" s="42"/>
    </row>
    <row r="22" spans="1:11" ht="30" customHeight="1" thickBot="1" x14ac:dyDescent="0.35">
      <c r="A22" s="438"/>
      <c r="B22" s="28" t="s">
        <v>148</v>
      </c>
      <c r="C22" s="467"/>
      <c r="D22" s="468"/>
      <c r="E22" s="469"/>
      <c r="F22" s="470"/>
      <c r="G22" s="470"/>
      <c r="H22" s="45"/>
      <c r="I22" s="41"/>
      <c r="J22" s="41"/>
      <c r="K22" s="42"/>
    </row>
    <row r="23" spans="1:11" ht="15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149</v>
      </c>
      <c r="D24" s="26" t="s">
        <v>150</v>
      </c>
      <c r="E24" s="26" t="s">
        <v>151</v>
      </c>
      <c r="F24" s="26" t="s">
        <v>152</v>
      </c>
      <c r="G24" s="26" t="s">
        <v>153</v>
      </c>
      <c r="H24" s="41"/>
      <c r="I24" s="41"/>
      <c r="J24" s="41"/>
      <c r="K24" s="42"/>
    </row>
    <row r="25" spans="1:11" x14ac:dyDescent="0.3">
      <c r="A25" s="40"/>
      <c r="B25" s="41"/>
      <c r="C25" s="457" t="s">
        <v>154</v>
      </c>
      <c r="D25" s="457"/>
      <c r="E25" s="457"/>
      <c r="F25" s="457"/>
      <c r="G25" s="457"/>
      <c r="H25" s="41"/>
      <c r="I25" s="41"/>
      <c r="J25" s="41"/>
      <c r="K25" s="42"/>
    </row>
    <row r="26" spans="1:11" x14ac:dyDescent="0.3">
      <c r="A26" s="40"/>
      <c r="B26" s="41"/>
      <c r="C26" s="457"/>
      <c r="D26" s="457"/>
      <c r="E26" s="457"/>
      <c r="F26" s="457"/>
      <c r="G26" s="457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1" zoomScale="120" zoomScaleNormal="120" workbookViewId="0">
      <selection activeCell="J21" sqref="J21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238"/>
      <c r="B1" s="238"/>
      <c r="C1" s="231" t="s">
        <v>0</v>
      </c>
      <c r="D1" s="231"/>
      <c r="E1" s="231"/>
      <c r="F1" s="231"/>
      <c r="G1" s="287" t="s">
        <v>1</v>
      </c>
      <c r="H1" s="287"/>
      <c r="I1" s="287"/>
      <c r="J1" s="437"/>
      <c r="K1" s="437"/>
    </row>
    <row r="2" spans="1:11" ht="15" customHeight="1" x14ac:dyDescent="0.3">
      <c r="A2" s="238"/>
      <c r="B2" s="238"/>
      <c r="C2" s="231"/>
      <c r="D2" s="231"/>
      <c r="E2" s="231"/>
      <c r="F2" s="231"/>
      <c r="G2" s="287" t="s">
        <v>135</v>
      </c>
      <c r="H2" s="287"/>
      <c r="I2" s="287"/>
      <c r="J2" s="437"/>
      <c r="K2" s="437"/>
    </row>
    <row r="3" spans="1:11" ht="34.5" customHeight="1" x14ac:dyDescent="0.3">
      <c r="A3" s="238"/>
      <c r="B3" s="238"/>
      <c r="C3" s="231" t="s">
        <v>37</v>
      </c>
      <c r="D3" s="231"/>
      <c r="E3" s="231"/>
      <c r="F3" s="231"/>
      <c r="G3" s="287" t="s">
        <v>155</v>
      </c>
      <c r="H3" s="287"/>
      <c r="I3" s="287"/>
      <c r="J3" s="437"/>
      <c r="K3" s="437"/>
    </row>
    <row r="4" spans="1:11" ht="15.75" customHeight="1" x14ac:dyDescent="0.3">
      <c r="A4" s="238"/>
      <c r="B4" s="238"/>
      <c r="C4" s="231"/>
      <c r="D4" s="231"/>
      <c r="E4" s="231"/>
      <c r="F4" s="231"/>
      <c r="G4" s="287" t="s">
        <v>5</v>
      </c>
      <c r="H4" s="287"/>
      <c r="I4" s="287"/>
      <c r="J4" s="437"/>
      <c r="K4" s="437"/>
    </row>
    <row r="5" spans="1:11" ht="15.75" thickBot="1" x14ac:dyDescent="0.3"/>
    <row r="6" spans="1:11" ht="26.25" customHeight="1" x14ac:dyDescent="0.3">
      <c r="A6" s="442" t="s">
        <v>137</v>
      </c>
      <c r="B6" s="443"/>
      <c r="C6" s="443"/>
      <c r="D6" s="443"/>
      <c r="E6" s="443"/>
      <c r="F6" s="443"/>
      <c r="G6" s="443"/>
      <c r="H6" s="443"/>
      <c r="I6" s="443"/>
      <c r="J6" s="443"/>
      <c r="K6" s="444"/>
    </row>
    <row r="7" spans="1:11" ht="24" customHeight="1" x14ac:dyDescent="0.25">
      <c r="A7" s="22" t="s">
        <v>7</v>
      </c>
      <c r="B7" s="445"/>
      <c r="C7" s="445"/>
      <c r="D7" s="445"/>
      <c r="E7" s="445"/>
      <c r="F7" s="445"/>
      <c r="G7" s="445"/>
      <c r="H7" s="445"/>
      <c r="I7" s="445"/>
      <c r="J7" s="445"/>
      <c r="K7" s="446"/>
    </row>
    <row r="8" spans="1:11" ht="35.25" customHeight="1" x14ac:dyDescent="0.25">
      <c r="A8" s="21" t="s">
        <v>9</v>
      </c>
      <c r="B8" s="447"/>
      <c r="C8" s="447"/>
      <c r="D8" s="447"/>
      <c r="E8" s="447"/>
      <c r="F8" s="447"/>
      <c r="G8" s="447"/>
      <c r="H8" s="447"/>
      <c r="I8" s="447"/>
      <c r="J8" s="447"/>
      <c r="K8" s="448"/>
    </row>
    <row r="9" spans="1:11" ht="29.25" customHeight="1" thickBot="1" x14ac:dyDescent="0.3">
      <c r="A9" s="31" t="s">
        <v>138</v>
      </c>
      <c r="B9" s="449"/>
      <c r="C9" s="450"/>
      <c r="D9" s="450"/>
      <c r="E9" s="450"/>
      <c r="F9" s="450"/>
      <c r="G9" s="450"/>
      <c r="H9" s="450"/>
      <c r="I9" s="450"/>
      <c r="J9" s="450"/>
      <c r="K9" s="451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52" t="s">
        <v>139</v>
      </c>
      <c r="K11" s="453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438" t="s">
        <v>140</v>
      </c>
      <c r="B13" s="27">
        <v>5</v>
      </c>
      <c r="C13" s="439"/>
      <c r="D13" s="440"/>
      <c r="E13" s="441"/>
      <c r="F13" s="441"/>
      <c r="G13" s="441"/>
      <c r="H13" s="41"/>
      <c r="I13" s="41"/>
      <c r="J13" s="33"/>
      <c r="K13" s="47" t="s">
        <v>141</v>
      </c>
    </row>
    <row r="14" spans="1:11" ht="30" customHeight="1" thickBot="1" x14ac:dyDescent="0.35">
      <c r="A14" s="438"/>
      <c r="B14" s="28" t="s">
        <v>142</v>
      </c>
      <c r="C14" s="439"/>
      <c r="D14" s="440"/>
      <c r="E14" s="441"/>
      <c r="F14" s="441"/>
      <c r="G14" s="441"/>
      <c r="H14" s="41"/>
      <c r="I14" s="41"/>
      <c r="J14" s="43"/>
      <c r="K14" s="47"/>
    </row>
    <row r="15" spans="1:11" ht="30" customHeight="1" thickBot="1" x14ac:dyDescent="0.35">
      <c r="A15" s="438"/>
      <c r="B15" s="27">
        <v>4</v>
      </c>
      <c r="C15" s="471"/>
      <c r="D15" s="440"/>
      <c r="E15" s="440"/>
      <c r="F15" s="455"/>
      <c r="G15" s="441"/>
      <c r="H15" s="41"/>
      <c r="I15" s="41"/>
      <c r="J15" s="34"/>
      <c r="K15" s="47" t="s">
        <v>143</v>
      </c>
    </row>
    <row r="16" spans="1:11" ht="30" customHeight="1" thickBot="1" x14ac:dyDescent="0.35">
      <c r="A16" s="438"/>
      <c r="B16" s="28" t="s">
        <v>144</v>
      </c>
      <c r="C16" s="471"/>
      <c r="D16" s="440"/>
      <c r="E16" s="440"/>
      <c r="F16" s="456"/>
      <c r="G16" s="441"/>
      <c r="H16" s="41"/>
      <c r="I16" s="41"/>
      <c r="J16" s="32"/>
      <c r="K16" s="47"/>
    </row>
    <row r="17" spans="1:11" ht="30" customHeight="1" thickBot="1" x14ac:dyDescent="0.35">
      <c r="A17" s="438"/>
      <c r="B17" s="27">
        <v>3</v>
      </c>
      <c r="C17" s="458"/>
      <c r="D17" s="459"/>
      <c r="E17" s="460"/>
      <c r="F17" s="455"/>
      <c r="G17" s="441"/>
      <c r="H17" s="41"/>
      <c r="I17" s="41"/>
      <c r="J17" s="35"/>
      <c r="K17" s="47" t="s">
        <v>145</v>
      </c>
    </row>
    <row r="18" spans="1:11" ht="30" customHeight="1" thickBot="1" x14ac:dyDescent="0.35">
      <c r="A18" s="438"/>
      <c r="B18" s="28" t="s">
        <v>146</v>
      </c>
      <c r="C18" s="458"/>
      <c r="D18" s="459"/>
      <c r="E18" s="461"/>
      <c r="F18" s="456"/>
      <c r="G18" s="441"/>
      <c r="H18" s="41"/>
      <c r="I18" s="41"/>
      <c r="J18" s="32"/>
      <c r="K18" s="47"/>
    </row>
    <row r="19" spans="1:11" ht="30" customHeight="1" thickBot="1" x14ac:dyDescent="0.35">
      <c r="A19" s="438"/>
      <c r="B19" s="27">
        <v>2</v>
      </c>
      <c r="C19" s="458"/>
      <c r="D19" s="462"/>
      <c r="E19" s="463" t="s">
        <v>329</v>
      </c>
      <c r="F19" s="465"/>
      <c r="G19" s="441"/>
      <c r="H19" s="41"/>
      <c r="I19" s="41"/>
      <c r="J19" s="36"/>
      <c r="K19" s="47" t="s">
        <v>147</v>
      </c>
    </row>
    <row r="20" spans="1:11" ht="30" customHeight="1" thickBot="1" x14ac:dyDescent="0.35">
      <c r="A20" s="438"/>
      <c r="B20" s="28" t="s">
        <v>271</v>
      </c>
      <c r="C20" s="458"/>
      <c r="D20" s="462"/>
      <c r="E20" s="464"/>
      <c r="F20" s="466"/>
      <c r="G20" s="441"/>
      <c r="H20" s="41"/>
      <c r="I20" s="41"/>
      <c r="J20" s="41"/>
      <c r="K20" s="42"/>
    </row>
    <row r="21" spans="1:11" ht="30" customHeight="1" thickBot="1" x14ac:dyDescent="0.35">
      <c r="A21" s="438"/>
      <c r="B21" s="27">
        <v>1</v>
      </c>
      <c r="C21" s="458"/>
      <c r="D21" s="462"/>
      <c r="E21" s="459"/>
      <c r="F21" s="440"/>
      <c r="G21" s="440"/>
      <c r="H21" s="41"/>
      <c r="I21" s="41"/>
      <c r="J21" s="41"/>
      <c r="K21" s="42"/>
    </row>
    <row r="22" spans="1:11" ht="30" customHeight="1" thickBot="1" x14ac:dyDescent="0.35">
      <c r="A22" s="438"/>
      <c r="B22" s="28" t="s">
        <v>148</v>
      </c>
      <c r="C22" s="467"/>
      <c r="D22" s="468"/>
      <c r="E22" s="469"/>
      <c r="F22" s="470"/>
      <c r="G22" s="470"/>
      <c r="H22" s="45"/>
      <c r="I22" s="41"/>
      <c r="J22" s="41"/>
      <c r="K22" s="42"/>
    </row>
    <row r="23" spans="1:11" ht="15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149</v>
      </c>
      <c r="D24" s="26" t="s">
        <v>150</v>
      </c>
      <c r="E24" s="26" t="s">
        <v>151</v>
      </c>
      <c r="F24" s="26" t="s">
        <v>152</v>
      </c>
      <c r="G24" s="26" t="s">
        <v>153</v>
      </c>
      <c r="H24" s="41"/>
      <c r="I24" s="41"/>
      <c r="J24" s="41"/>
      <c r="K24" s="42"/>
    </row>
    <row r="25" spans="1:11" x14ac:dyDescent="0.3">
      <c r="A25" s="40"/>
      <c r="B25" s="41"/>
      <c r="C25" s="457" t="s">
        <v>154</v>
      </c>
      <c r="D25" s="457"/>
      <c r="E25" s="457"/>
      <c r="F25" s="457"/>
      <c r="G25" s="457"/>
      <c r="H25" s="41"/>
      <c r="I25" s="41"/>
      <c r="J25" s="41"/>
      <c r="K25" s="42"/>
    </row>
    <row r="26" spans="1:11" x14ac:dyDescent="0.3">
      <c r="A26" s="40"/>
      <c r="B26" s="41"/>
      <c r="C26" s="457"/>
      <c r="D26" s="457"/>
      <c r="E26" s="457"/>
      <c r="F26" s="457"/>
      <c r="G26" s="457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0"/>
  <sheetViews>
    <sheetView topLeftCell="A170" workbookViewId="0">
      <selection activeCell="A186" sqref="A186"/>
    </sheetView>
  </sheetViews>
  <sheetFormatPr baseColWidth="10" defaultColWidth="11.44140625" defaultRowHeight="14.4" x14ac:dyDescent="0.3"/>
  <cols>
    <col min="1" max="1" width="37.5546875" customWidth="1"/>
    <col min="2" max="2" width="72.33203125" customWidth="1"/>
    <col min="3" max="3" width="59.88671875" style="55" customWidth="1"/>
  </cols>
  <sheetData>
    <row r="1" spans="1:1" ht="15" x14ac:dyDescent="0.25">
      <c r="A1" s="77" t="s">
        <v>156</v>
      </c>
    </row>
    <row r="2" spans="1:1" ht="15" x14ac:dyDescent="0.25">
      <c r="A2" s="8"/>
    </row>
    <row r="3" spans="1:1" ht="15" x14ac:dyDescent="0.25">
      <c r="A3" s="8" t="s">
        <v>157</v>
      </c>
    </row>
    <row r="4" spans="1:1" ht="15" x14ac:dyDescent="0.25">
      <c r="A4" s="8" t="s">
        <v>158</v>
      </c>
    </row>
    <row r="6" spans="1:1" ht="15" x14ac:dyDescent="0.25">
      <c r="A6" s="77" t="s">
        <v>159</v>
      </c>
    </row>
    <row r="7" spans="1:1" ht="15" x14ac:dyDescent="0.25">
      <c r="A7" t="s">
        <v>94</v>
      </c>
    </row>
    <row r="8" spans="1:1" x14ac:dyDescent="0.3">
      <c r="A8" t="s">
        <v>160</v>
      </c>
    </row>
    <row r="9" spans="1:1" ht="15" x14ac:dyDescent="0.25">
      <c r="A9" t="s">
        <v>161</v>
      </c>
    </row>
    <row r="10" spans="1:1" ht="15" x14ac:dyDescent="0.25">
      <c r="A10" t="s">
        <v>162</v>
      </c>
    </row>
    <row r="11" spans="1:1" ht="15" x14ac:dyDescent="0.25">
      <c r="A11" t="s">
        <v>163</v>
      </c>
    </row>
    <row r="12" spans="1:1" x14ac:dyDescent="0.3">
      <c r="A12" t="s">
        <v>164</v>
      </c>
    </row>
    <row r="13" spans="1:1" ht="15" x14ac:dyDescent="0.25">
      <c r="A13" t="s">
        <v>165</v>
      </c>
    </row>
    <row r="14" spans="1:1" x14ac:dyDescent="0.3">
      <c r="A14" t="s">
        <v>166</v>
      </c>
    </row>
    <row r="15" spans="1:1" x14ac:dyDescent="0.3">
      <c r="A15" t="s">
        <v>167</v>
      </c>
    </row>
    <row r="16" spans="1:1" ht="15" x14ac:dyDescent="0.25">
      <c r="A16" t="s">
        <v>168</v>
      </c>
    </row>
    <row r="19" spans="1:3" ht="15" x14ac:dyDescent="0.25">
      <c r="A19" s="77" t="s">
        <v>154</v>
      </c>
    </row>
    <row r="20" spans="1:3" ht="15" x14ac:dyDescent="0.25">
      <c r="A20" t="s">
        <v>108</v>
      </c>
    </row>
    <row r="21" spans="1:3" ht="15" x14ac:dyDescent="0.25">
      <c r="A21" t="s">
        <v>169</v>
      </c>
    </row>
    <row r="22" spans="1:3" ht="15" x14ac:dyDescent="0.25">
      <c r="A22" t="s">
        <v>170</v>
      </c>
    </row>
    <row r="23" spans="1:3" ht="15" x14ac:dyDescent="0.25">
      <c r="A23" t="s">
        <v>171</v>
      </c>
    </row>
    <row r="24" spans="1:3" ht="15" x14ac:dyDescent="0.25">
      <c r="A24" t="s">
        <v>172</v>
      </c>
    </row>
    <row r="25" spans="1:3" ht="15" x14ac:dyDescent="0.25">
      <c r="A25" t="s">
        <v>173</v>
      </c>
    </row>
    <row r="28" spans="1:3" ht="141" customHeight="1" x14ac:dyDescent="0.3">
      <c r="A28" s="108" t="s">
        <v>174</v>
      </c>
      <c r="B28" s="110" t="s">
        <v>175</v>
      </c>
      <c r="C28" s="110" t="s">
        <v>176</v>
      </c>
    </row>
    <row r="29" spans="1:3" ht="144" customHeight="1" x14ac:dyDescent="0.3">
      <c r="A29" t="s">
        <v>177</v>
      </c>
      <c r="B29" s="81" t="s">
        <v>178</v>
      </c>
      <c r="C29" s="109" t="s">
        <v>179</v>
      </c>
    </row>
    <row r="30" spans="1:3" ht="115.2" x14ac:dyDescent="0.3">
      <c r="A30" s="102" t="s">
        <v>180</v>
      </c>
      <c r="B30" s="76" t="s">
        <v>181</v>
      </c>
      <c r="C30" s="109" t="s">
        <v>182</v>
      </c>
    </row>
    <row r="31" spans="1:3" ht="96.6" x14ac:dyDescent="0.3">
      <c r="A31" t="s">
        <v>183</v>
      </c>
      <c r="B31" s="76" t="s">
        <v>184</v>
      </c>
      <c r="C31" s="109" t="s">
        <v>185</v>
      </c>
    </row>
    <row r="32" spans="1:3" ht="96.6" x14ac:dyDescent="0.3">
      <c r="A32" t="s">
        <v>186</v>
      </c>
      <c r="B32" s="76" t="s">
        <v>187</v>
      </c>
      <c r="C32" s="109" t="s">
        <v>188</v>
      </c>
    </row>
    <row r="34" spans="1:3" ht="15" x14ac:dyDescent="0.25">
      <c r="A34" t="s">
        <v>189</v>
      </c>
      <c r="C34" s="114" t="s">
        <v>190</v>
      </c>
    </row>
    <row r="35" spans="1:3" ht="15" x14ac:dyDescent="0.25">
      <c r="A35">
        <v>1</v>
      </c>
      <c r="B35">
        <f>IF(' IMPACTO RIESGOS CORRUPCION'!D11="X",1,0)</f>
        <v>0</v>
      </c>
    </row>
    <row r="36" spans="1:3" ht="15" x14ac:dyDescent="0.25">
      <c r="A36">
        <v>2</v>
      </c>
      <c r="B36">
        <f>IF(' IMPACTO RIESGOS CORRUPCION'!D12="X",1,0)</f>
        <v>0</v>
      </c>
      <c r="C36" s="55" t="s">
        <v>157</v>
      </c>
    </row>
    <row r="37" spans="1:3" ht="15" x14ac:dyDescent="0.25">
      <c r="A37">
        <v>3</v>
      </c>
      <c r="B37">
        <f>IF(' IMPACTO RIESGOS CORRUPCION'!D13="X",1,0)</f>
        <v>0</v>
      </c>
    </row>
    <row r="38" spans="1:3" ht="15" x14ac:dyDescent="0.25">
      <c r="A38">
        <v>4</v>
      </c>
      <c r="B38">
        <f>IF(' IMPACTO RIESGOS CORRUPCION'!D14="X",1,0)</f>
        <v>0</v>
      </c>
    </row>
    <row r="39" spans="1:3" ht="15" x14ac:dyDescent="0.25">
      <c r="A39">
        <v>5</v>
      </c>
      <c r="B39">
        <f>IF(' IMPACTO RIESGOS CORRUPCION'!D15="X",1,0)</f>
        <v>0</v>
      </c>
    </row>
    <row r="40" spans="1:3" ht="15" x14ac:dyDescent="0.25">
      <c r="A40">
        <v>6</v>
      </c>
      <c r="B40">
        <f>IF(' IMPACTO RIESGOS CORRUPCION'!D16="X",1,0)</f>
        <v>0</v>
      </c>
    </row>
    <row r="41" spans="1:3" ht="15" x14ac:dyDescent="0.25">
      <c r="A41">
        <v>7</v>
      </c>
      <c r="B41">
        <f>IF(' IMPACTO RIESGOS CORRUPCION'!D17="X",1,0)</f>
        <v>0</v>
      </c>
    </row>
    <row r="42" spans="1:3" ht="15" x14ac:dyDescent="0.25">
      <c r="A42">
        <v>8</v>
      </c>
      <c r="B42">
        <f>IF(' IMPACTO RIESGOS CORRUPCION'!D18="X",1,0)</f>
        <v>0</v>
      </c>
    </row>
    <row r="43" spans="1:3" ht="15" x14ac:dyDescent="0.25">
      <c r="A43">
        <v>9</v>
      </c>
      <c r="B43">
        <f>IF(' IMPACTO RIESGOS CORRUPCION'!D19="X",1,0)</f>
        <v>0</v>
      </c>
    </row>
    <row r="44" spans="1:3" ht="15" x14ac:dyDescent="0.25">
      <c r="A44">
        <v>10</v>
      </c>
      <c r="B44">
        <f>IF(' IMPACTO RIESGOS CORRUPCION'!D20="X",1,0)</f>
        <v>0</v>
      </c>
    </row>
    <row r="45" spans="1:3" ht="15" x14ac:dyDescent="0.25">
      <c r="A45">
        <v>11</v>
      </c>
      <c r="B45">
        <f>IF(' IMPACTO RIESGOS CORRUPCION'!D21="X",1,0)</f>
        <v>0</v>
      </c>
    </row>
    <row r="46" spans="1:3" ht="15" x14ac:dyDescent="0.25">
      <c r="A46">
        <v>12</v>
      </c>
      <c r="B46">
        <f>IF(' IMPACTO RIESGOS CORRUPCION'!D22="X",1,0)</f>
        <v>0</v>
      </c>
    </row>
    <row r="47" spans="1:3" ht="15" x14ac:dyDescent="0.25">
      <c r="A47">
        <v>13</v>
      </c>
      <c r="B47">
        <f>IF(' IMPACTO RIESGOS CORRUPCION'!D23="X",1,0)</f>
        <v>0</v>
      </c>
    </row>
    <row r="48" spans="1:3" ht="15" x14ac:dyDescent="0.25">
      <c r="A48">
        <v>14</v>
      </c>
      <c r="B48">
        <f>IF(' IMPACTO RIESGOS CORRUPCION'!D24="X",1,0)</f>
        <v>0</v>
      </c>
    </row>
    <row r="49" spans="1:2" ht="15" x14ac:dyDescent="0.25">
      <c r="A49">
        <v>15</v>
      </c>
      <c r="B49">
        <f>IF(' IMPACTO RIESGOS CORRUPCION'!D25="X",1,0)</f>
        <v>0</v>
      </c>
    </row>
    <row r="50" spans="1:2" ht="15" x14ac:dyDescent="0.25">
      <c r="A50">
        <v>16</v>
      </c>
      <c r="B50">
        <f>IF(' IMPACTO RIESGOS CORRUPCION'!D26="X",1,0)</f>
        <v>0</v>
      </c>
    </row>
    <row r="51" spans="1:2" ht="15" x14ac:dyDescent="0.25">
      <c r="A51">
        <v>17</v>
      </c>
      <c r="B51">
        <f>IF(' IMPACTO RIESGOS CORRUPCION'!D27="X",1,0)</f>
        <v>0</v>
      </c>
    </row>
    <row r="52" spans="1:2" ht="15" x14ac:dyDescent="0.25">
      <c r="A52">
        <v>18</v>
      </c>
      <c r="B52">
        <f>IF(' IMPACTO RIESGOS CORRUPCION'!D28="X",1,0)</f>
        <v>0</v>
      </c>
    </row>
    <row r="53" spans="1:2" ht="15" x14ac:dyDescent="0.25">
      <c r="A53">
        <v>19</v>
      </c>
      <c r="B53">
        <f>IF(' IMPACTO RIESGOS CORRUPCION'!D29="X",1,0)</f>
        <v>0</v>
      </c>
    </row>
    <row r="54" spans="1:2" ht="15" x14ac:dyDescent="0.25">
      <c r="A54" t="s">
        <v>191</v>
      </c>
      <c r="B54">
        <f>SUM(B35:B53)</f>
        <v>0</v>
      </c>
    </row>
    <row r="57" spans="1:2" ht="15" x14ac:dyDescent="0.25">
      <c r="A57" t="s">
        <v>192</v>
      </c>
    </row>
    <row r="58" spans="1:2" ht="15" x14ac:dyDescent="0.25">
      <c r="A58">
        <v>1</v>
      </c>
      <c r="B58">
        <f>IF(' IMPACTO RIESGOS CORRUPCION'!D34="X",1,0)</f>
        <v>1</v>
      </c>
    </row>
    <row r="59" spans="1:2" ht="15" x14ac:dyDescent="0.25">
      <c r="A59">
        <v>2</v>
      </c>
      <c r="B59">
        <f>IF(' IMPACTO RIESGOS CORRUPCION'!D35="X",1,0)</f>
        <v>1</v>
      </c>
    </row>
    <row r="60" spans="1:2" ht="15" x14ac:dyDescent="0.25">
      <c r="A60">
        <v>3</v>
      </c>
      <c r="B60">
        <f>IF(' IMPACTO RIESGOS CORRUPCION'!D36="X",1,0)</f>
        <v>1</v>
      </c>
    </row>
    <row r="61" spans="1:2" ht="15" x14ac:dyDescent="0.25">
      <c r="A61">
        <v>4</v>
      </c>
      <c r="B61">
        <f>IF(' IMPACTO RIESGOS CORRUPCION'!D37="X",1,0)</f>
        <v>0</v>
      </c>
    </row>
    <row r="62" spans="1:2" ht="15" x14ac:dyDescent="0.25">
      <c r="A62">
        <v>5</v>
      </c>
      <c r="B62">
        <f>IF(' IMPACTO RIESGOS CORRUPCION'!D38="X",1,0)</f>
        <v>1</v>
      </c>
    </row>
    <row r="63" spans="1:2" ht="15" x14ac:dyDescent="0.25">
      <c r="A63">
        <v>6</v>
      </c>
      <c r="B63">
        <f>IF(' IMPACTO RIESGOS CORRUPCION'!D39="X",1,0)</f>
        <v>0</v>
      </c>
    </row>
    <row r="64" spans="1:2" ht="15" x14ac:dyDescent="0.25">
      <c r="A64">
        <v>7</v>
      </c>
      <c r="B64">
        <f>IF(' IMPACTO RIESGOS CORRUPCION'!D40="X",1,0)</f>
        <v>1</v>
      </c>
    </row>
    <row r="65" spans="1:2" ht="15" x14ac:dyDescent="0.25">
      <c r="A65">
        <v>8</v>
      </c>
      <c r="B65">
        <f>IF(' IMPACTO RIESGOS CORRUPCION'!D41="X",1,0)</f>
        <v>1</v>
      </c>
    </row>
    <row r="66" spans="1:2" ht="15" x14ac:dyDescent="0.25">
      <c r="A66">
        <v>9</v>
      </c>
      <c r="B66">
        <f>IF(' IMPACTO RIESGOS CORRUPCION'!D42="X",1,0)</f>
        <v>1</v>
      </c>
    </row>
    <row r="67" spans="1:2" ht="15" x14ac:dyDescent="0.25">
      <c r="A67">
        <v>10</v>
      </c>
      <c r="B67">
        <f>IF(' IMPACTO RIESGOS CORRUPCION'!D43="X",1,0)</f>
        <v>1</v>
      </c>
    </row>
    <row r="68" spans="1:2" ht="15" x14ac:dyDescent="0.25">
      <c r="A68">
        <v>11</v>
      </c>
      <c r="B68">
        <f>IF(' IMPACTO RIESGOS CORRUPCION'!D44="X",1,0)</f>
        <v>1</v>
      </c>
    </row>
    <row r="69" spans="1:2" ht="15" x14ac:dyDescent="0.25">
      <c r="A69">
        <v>12</v>
      </c>
      <c r="B69">
        <f>IF(' IMPACTO RIESGOS CORRUPCION'!D45="X",1,0)</f>
        <v>1</v>
      </c>
    </row>
    <row r="70" spans="1:2" ht="15" x14ac:dyDescent="0.25">
      <c r="A70">
        <v>13</v>
      </c>
      <c r="B70">
        <f>IF(' IMPACTO RIESGOS CORRUPCION'!D46="X",1,0)</f>
        <v>1</v>
      </c>
    </row>
    <row r="71" spans="1:2" ht="15" x14ac:dyDescent="0.25">
      <c r="A71">
        <v>14</v>
      </c>
      <c r="B71">
        <f>IF(' IMPACTO RIESGOS CORRUPCION'!D47="X",1,0)</f>
        <v>1</v>
      </c>
    </row>
    <row r="72" spans="1:2" ht="15" x14ac:dyDescent="0.25">
      <c r="A72">
        <v>15</v>
      </c>
      <c r="B72">
        <f>IF(' IMPACTO RIESGOS CORRUPCION'!D48="X",1,0)</f>
        <v>0</v>
      </c>
    </row>
    <row r="73" spans="1:2" ht="15" x14ac:dyDescent="0.25">
      <c r="A73">
        <v>16</v>
      </c>
      <c r="B73">
        <f>IF(' IMPACTO RIESGOS CORRUPCION'!D49="X",1,0)</f>
        <v>0</v>
      </c>
    </row>
    <row r="74" spans="1:2" ht="15" x14ac:dyDescent="0.25">
      <c r="A74">
        <v>17</v>
      </c>
      <c r="B74">
        <f>IF(' IMPACTO RIESGOS CORRUPCION'!D50="X",1,0)</f>
        <v>0</v>
      </c>
    </row>
    <row r="75" spans="1:2" ht="15" x14ac:dyDescent="0.25">
      <c r="A75">
        <v>18</v>
      </c>
      <c r="B75">
        <f>IF(' IMPACTO RIESGOS CORRUPCION'!D51="X",1,0)</f>
        <v>0</v>
      </c>
    </row>
    <row r="76" spans="1:2" ht="15" x14ac:dyDescent="0.25">
      <c r="A76">
        <v>19</v>
      </c>
      <c r="B76">
        <f>IF(' IMPACTO RIESGOS CORRUPCION'!D52="X",1,0)</f>
        <v>0</v>
      </c>
    </row>
    <row r="77" spans="1:2" ht="15" x14ac:dyDescent="0.25">
      <c r="A77" t="s">
        <v>191</v>
      </c>
      <c r="B77">
        <f>SUM(B58:B76)</f>
        <v>12</v>
      </c>
    </row>
    <row r="80" spans="1:2" ht="15" x14ac:dyDescent="0.25">
      <c r="A80" t="s">
        <v>193</v>
      </c>
    </row>
    <row r="81" spans="1:2" ht="15" x14ac:dyDescent="0.25">
      <c r="A81">
        <v>1</v>
      </c>
      <c r="B81">
        <f>IF(' IMPACTO RIESGOS CORRUPCION'!D57="X",1,0)</f>
        <v>0</v>
      </c>
    </row>
    <row r="82" spans="1:2" ht="15" x14ac:dyDescent="0.25">
      <c r="A82">
        <v>2</v>
      </c>
      <c r="B82">
        <f>IF(' IMPACTO RIESGOS CORRUPCION'!D58="X",1,0)</f>
        <v>0</v>
      </c>
    </row>
    <row r="83" spans="1:2" ht="15" x14ac:dyDescent="0.25">
      <c r="A83">
        <v>3</v>
      </c>
      <c r="B83">
        <f>IF(' IMPACTO RIESGOS CORRUPCION'!D59="X",1,0)</f>
        <v>0</v>
      </c>
    </row>
    <row r="84" spans="1:2" ht="15" x14ac:dyDescent="0.25">
      <c r="A84">
        <v>4</v>
      </c>
      <c r="B84">
        <f>IF(' IMPACTO RIESGOS CORRUPCION'!D60="X",1,0)</f>
        <v>0</v>
      </c>
    </row>
    <row r="85" spans="1:2" ht="15" x14ac:dyDescent="0.25">
      <c r="A85">
        <v>5</v>
      </c>
      <c r="B85">
        <f>IF(' IMPACTO RIESGOS CORRUPCION'!D61="X",1,0)</f>
        <v>0</v>
      </c>
    </row>
    <row r="86" spans="1:2" ht="15" x14ac:dyDescent="0.25">
      <c r="A86">
        <v>6</v>
      </c>
      <c r="B86">
        <f>IF(' IMPACTO RIESGOS CORRUPCION'!D62="X",1,0)</f>
        <v>0</v>
      </c>
    </row>
    <row r="87" spans="1:2" ht="15" x14ac:dyDescent="0.25">
      <c r="A87">
        <v>7</v>
      </c>
      <c r="B87">
        <f>IF(' IMPACTO RIESGOS CORRUPCION'!D63="X",1,0)</f>
        <v>0</v>
      </c>
    </row>
    <row r="88" spans="1:2" ht="15" x14ac:dyDescent="0.25">
      <c r="A88">
        <v>8</v>
      </c>
      <c r="B88">
        <f>IF(' IMPACTO RIESGOS CORRUPCION'!D64="X",1,0)</f>
        <v>0</v>
      </c>
    </row>
    <row r="89" spans="1:2" ht="15" x14ac:dyDescent="0.25">
      <c r="A89">
        <v>9</v>
      </c>
      <c r="B89">
        <f>IF(' IMPACTO RIESGOS CORRUPCION'!D65="X",1,0)</f>
        <v>0</v>
      </c>
    </row>
    <row r="90" spans="1:2" ht="15" x14ac:dyDescent="0.25">
      <c r="A90">
        <v>10</v>
      </c>
      <c r="B90">
        <f>IF(' IMPACTO RIESGOS CORRUPCION'!D66="X",1,0)</f>
        <v>0</v>
      </c>
    </row>
    <row r="91" spans="1:2" ht="15" x14ac:dyDescent="0.25">
      <c r="A91">
        <v>11</v>
      </c>
      <c r="B91">
        <f>IF(' IMPACTO RIESGOS CORRUPCION'!D67="X",1,0)</f>
        <v>0</v>
      </c>
    </row>
    <row r="92" spans="1:2" ht="15" x14ac:dyDescent="0.25">
      <c r="A92">
        <v>12</v>
      </c>
      <c r="B92">
        <f>IF(' IMPACTO RIESGOS CORRUPCION'!D68="X",1,0)</f>
        <v>0</v>
      </c>
    </row>
    <row r="93" spans="1:2" ht="15" x14ac:dyDescent="0.25">
      <c r="A93">
        <v>13</v>
      </c>
      <c r="B93">
        <f>IF(' IMPACTO RIESGOS CORRUPCION'!D69="X",1,0)</f>
        <v>0</v>
      </c>
    </row>
    <row r="94" spans="1:2" ht="15" x14ac:dyDescent="0.25">
      <c r="A94">
        <v>14</v>
      </c>
      <c r="B94">
        <f>IF(' IMPACTO RIESGOS CORRUPCION'!D70="X",1,0)</f>
        <v>0</v>
      </c>
    </row>
    <row r="95" spans="1:2" ht="15" x14ac:dyDescent="0.25">
      <c r="A95">
        <v>15</v>
      </c>
      <c r="B95">
        <f>IF(' IMPACTO RIESGOS CORRUPCION'!D71="X",1,0)</f>
        <v>0</v>
      </c>
    </row>
    <row r="96" spans="1:2" ht="15" x14ac:dyDescent="0.25">
      <c r="A96">
        <v>16</v>
      </c>
      <c r="B96">
        <f>IF(' IMPACTO RIESGOS CORRUPCION'!D72="X",1,0)</f>
        <v>0</v>
      </c>
    </row>
    <row r="97" spans="1:2" ht="15" x14ac:dyDescent="0.25">
      <c r="A97">
        <v>17</v>
      </c>
      <c r="B97">
        <f>IF(' IMPACTO RIESGOS CORRUPCION'!D73="X",1,0)</f>
        <v>0</v>
      </c>
    </row>
    <row r="98" spans="1:2" ht="15" x14ac:dyDescent="0.25">
      <c r="A98">
        <v>18</v>
      </c>
      <c r="B98">
        <f>IF(' IMPACTO RIESGOS CORRUPCION'!D74="X",1,0)</f>
        <v>0</v>
      </c>
    </row>
    <row r="99" spans="1:2" ht="15" x14ac:dyDescent="0.25">
      <c r="A99">
        <v>19</v>
      </c>
      <c r="B99">
        <f>IF(' IMPACTO RIESGOS CORRUPCION'!D75="X",1,0)</f>
        <v>0</v>
      </c>
    </row>
    <row r="100" spans="1:2" ht="15" x14ac:dyDescent="0.25">
      <c r="A100" t="s">
        <v>191</v>
      </c>
      <c r="B100">
        <f>SUM(B81:B99)</f>
        <v>0</v>
      </c>
    </row>
    <row r="103" spans="1:2" ht="15" x14ac:dyDescent="0.25">
      <c r="A103" t="s">
        <v>194</v>
      </c>
    </row>
    <row r="104" spans="1:2" ht="15" x14ac:dyDescent="0.25">
      <c r="A104">
        <v>1</v>
      </c>
      <c r="B104">
        <f>IF(' IMPACTO RIESGOS CORRUPCION'!D80="X",1,0)</f>
        <v>0</v>
      </c>
    </row>
    <row r="105" spans="1:2" ht="15" x14ac:dyDescent="0.25">
      <c r="A105">
        <v>2</v>
      </c>
      <c r="B105">
        <f>IF(' IMPACTO RIESGOS CORRUPCION'!D81="X",1,0)</f>
        <v>0</v>
      </c>
    </row>
    <row r="106" spans="1:2" ht="15" x14ac:dyDescent="0.25">
      <c r="A106">
        <v>3</v>
      </c>
      <c r="B106">
        <f>IF(' IMPACTO RIESGOS CORRUPCION'!D82="X",1,0)</f>
        <v>0</v>
      </c>
    </row>
    <row r="107" spans="1:2" ht="15" x14ac:dyDescent="0.25">
      <c r="A107">
        <v>4</v>
      </c>
      <c r="B107">
        <f>IF(' IMPACTO RIESGOS CORRUPCION'!D83="X",1,0)</f>
        <v>0</v>
      </c>
    </row>
    <row r="108" spans="1:2" ht="15" x14ac:dyDescent="0.25">
      <c r="A108">
        <v>5</v>
      </c>
      <c r="B108">
        <f>IF(' IMPACTO RIESGOS CORRUPCION'!D84="X",1,0)</f>
        <v>0</v>
      </c>
    </row>
    <row r="109" spans="1:2" ht="15" x14ac:dyDescent="0.25">
      <c r="A109">
        <v>6</v>
      </c>
      <c r="B109">
        <f>IF(' IMPACTO RIESGOS CORRUPCION'!D85="X",1,0)</f>
        <v>0</v>
      </c>
    </row>
    <row r="110" spans="1:2" ht="15" x14ac:dyDescent="0.25">
      <c r="A110">
        <v>7</v>
      </c>
      <c r="B110">
        <f>IF(' IMPACTO RIESGOS CORRUPCION'!D86="X",1,0)</f>
        <v>0</v>
      </c>
    </row>
    <row r="111" spans="1:2" ht="15" x14ac:dyDescent="0.25">
      <c r="A111">
        <v>8</v>
      </c>
      <c r="B111">
        <f>IF(' IMPACTO RIESGOS CORRUPCION'!D87="X",1,0)</f>
        <v>0</v>
      </c>
    </row>
    <row r="112" spans="1:2" ht="15" x14ac:dyDescent="0.25">
      <c r="A112">
        <v>9</v>
      </c>
      <c r="B112">
        <f>IF(' IMPACTO RIESGOS CORRUPCION'!D88="X",1,0)</f>
        <v>0</v>
      </c>
    </row>
    <row r="113" spans="1:2" ht="15" x14ac:dyDescent="0.25">
      <c r="A113">
        <v>10</v>
      </c>
      <c r="B113">
        <f>IF(' IMPACTO RIESGOS CORRUPCION'!D89="X",1,0)</f>
        <v>0</v>
      </c>
    </row>
    <row r="114" spans="1:2" ht="15" x14ac:dyDescent="0.25">
      <c r="A114">
        <v>11</v>
      </c>
      <c r="B114">
        <f>IF(' IMPACTO RIESGOS CORRUPCION'!D90="X",1,0)</f>
        <v>0</v>
      </c>
    </row>
    <row r="115" spans="1:2" ht="15" x14ac:dyDescent="0.25">
      <c r="A115">
        <v>12</v>
      </c>
      <c r="B115">
        <f>IF(' IMPACTO RIESGOS CORRUPCION'!D91="X",1,0)</f>
        <v>0</v>
      </c>
    </row>
    <row r="116" spans="1:2" ht="15" x14ac:dyDescent="0.25">
      <c r="A116">
        <v>13</v>
      </c>
      <c r="B116">
        <f>IF(' IMPACTO RIESGOS CORRUPCION'!D92="X",1,0)</f>
        <v>0</v>
      </c>
    </row>
    <row r="117" spans="1:2" ht="15" x14ac:dyDescent="0.25">
      <c r="A117">
        <v>14</v>
      </c>
      <c r="B117">
        <f>IF(' IMPACTO RIESGOS CORRUPCION'!D93="X",1,0)</f>
        <v>0</v>
      </c>
    </row>
    <row r="118" spans="1:2" ht="15" x14ac:dyDescent="0.25">
      <c r="A118">
        <v>15</v>
      </c>
      <c r="B118">
        <f>IF(' IMPACTO RIESGOS CORRUPCION'!D94="X",1,0)</f>
        <v>0</v>
      </c>
    </row>
    <row r="119" spans="1:2" ht="15" x14ac:dyDescent="0.25">
      <c r="A119">
        <v>16</v>
      </c>
      <c r="B119">
        <f>IF(' IMPACTO RIESGOS CORRUPCION'!D95="X",1,0)</f>
        <v>0</v>
      </c>
    </row>
    <row r="120" spans="1:2" ht="15" x14ac:dyDescent="0.25">
      <c r="A120">
        <v>17</v>
      </c>
      <c r="B120">
        <f>IF(' IMPACTO RIESGOS CORRUPCION'!D96="X",1,0)</f>
        <v>0</v>
      </c>
    </row>
    <row r="121" spans="1:2" ht="15" x14ac:dyDescent="0.25">
      <c r="A121">
        <v>18</v>
      </c>
      <c r="B121">
        <f>IF(' IMPACTO RIESGOS CORRUPCION'!D97="X",1,0)</f>
        <v>0</v>
      </c>
    </row>
    <row r="122" spans="1:2" ht="15" x14ac:dyDescent="0.25">
      <c r="A122">
        <v>19</v>
      </c>
      <c r="B122">
        <f>IF(' IMPACTO RIESGOS CORRUPCION'!D98="X",1,0)</f>
        <v>0</v>
      </c>
    </row>
    <row r="123" spans="1:2" ht="15" x14ac:dyDescent="0.25">
      <c r="A123" t="s">
        <v>191</v>
      </c>
      <c r="B123">
        <f>SUM(B104:B122)</f>
        <v>0</v>
      </c>
    </row>
    <row r="126" spans="1:2" ht="15" x14ac:dyDescent="0.25">
      <c r="A126" t="s">
        <v>194</v>
      </c>
    </row>
    <row r="127" spans="1:2" ht="15" x14ac:dyDescent="0.25">
      <c r="A127">
        <v>1</v>
      </c>
      <c r="B127">
        <f>IF(' IMPACTO RIESGOS CORRUPCION'!D103="X",1,0)</f>
        <v>0</v>
      </c>
    </row>
    <row r="128" spans="1:2" ht="15" x14ac:dyDescent="0.25">
      <c r="A128">
        <v>2</v>
      </c>
      <c r="B128">
        <f>IF(' IMPACTO RIESGOS CORRUPCION'!D104="X",1,0)</f>
        <v>0</v>
      </c>
    </row>
    <row r="129" spans="1:2" ht="15" x14ac:dyDescent="0.25">
      <c r="A129">
        <v>3</v>
      </c>
      <c r="B129">
        <f>IF(' IMPACTO RIESGOS CORRUPCION'!D105="X",1,0)</f>
        <v>0</v>
      </c>
    </row>
    <row r="130" spans="1:2" ht="15" x14ac:dyDescent="0.25">
      <c r="A130">
        <v>4</v>
      </c>
      <c r="B130">
        <f>IF(' IMPACTO RIESGOS CORRUPCION'!D106="X",1,0)</f>
        <v>0</v>
      </c>
    </row>
    <row r="131" spans="1:2" ht="15" x14ac:dyDescent="0.25">
      <c r="A131">
        <v>5</v>
      </c>
      <c r="B131">
        <f>IF(' IMPACTO RIESGOS CORRUPCION'!D107="X",1,0)</f>
        <v>0</v>
      </c>
    </row>
    <row r="132" spans="1:2" ht="15" x14ac:dyDescent="0.25">
      <c r="A132">
        <v>6</v>
      </c>
      <c r="B132">
        <f>IF(' IMPACTO RIESGOS CORRUPCION'!D108="X",1,0)</f>
        <v>0</v>
      </c>
    </row>
    <row r="133" spans="1:2" ht="15" x14ac:dyDescent="0.25">
      <c r="A133">
        <v>7</v>
      </c>
      <c r="B133">
        <f>IF(' IMPACTO RIESGOS CORRUPCION'!D109="X",1,0)</f>
        <v>0</v>
      </c>
    </row>
    <row r="134" spans="1:2" ht="15" x14ac:dyDescent="0.25">
      <c r="A134">
        <v>8</v>
      </c>
      <c r="B134">
        <f>IF(' IMPACTO RIESGOS CORRUPCION'!D110="X",1,0)</f>
        <v>0</v>
      </c>
    </row>
    <row r="135" spans="1:2" ht="15" x14ac:dyDescent="0.25">
      <c r="A135">
        <v>9</v>
      </c>
      <c r="B135">
        <f>IF(' IMPACTO RIESGOS CORRUPCION'!D111="X",1,0)</f>
        <v>0</v>
      </c>
    </row>
    <row r="136" spans="1:2" ht="15" x14ac:dyDescent="0.25">
      <c r="A136">
        <v>10</v>
      </c>
      <c r="B136">
        <f>IF(' IMPACTO RIESGOS CORRUPCION'!D112="X",1,0)</f>
        <v>0</v>
      </c>
    </row>
    <row r="137" spans="1:2" ht="15" x14ac:dyDescent="0.25">
      <c r="A137">
        <v>11</v>
      </c>
      <c r="B137">
        <f>IF(' IMPACTO RIESGOS CORRUPCION'!D113="X",1,0)</f>
        <v>0</v>
      </c>
    </row>
    <row r="138" spans="1:2" ht="15" x14ac:dyDescent="0.25">
      <c r="A138">
        <v>12</v>
      </c>
      <c r="B138">
        <f>IF(' IMPACTO RIESGOS CORRUPCION'!D114="X",1,0)</f>
        <v>0</v>
      </c>
    </row>
    <row r="139" spans="1:2" ht="15" x14ac:dyDescent="0.25">
      <c r="A139">
        <v>13</v>
      </c>
      <c r="B139">
        <f>IF(' IMPACTO RIESGOS CORRUPCION'!D115="X",1,0)</f>
        <v>0</v>
      </c>
    </row>
    <row r="140" spans="1:2" ht="15" x14ac:dyDescent="0.25">
      <c r="A140">
        <v>14</v>
      </c>
      <c r="B140">
        <f>IF(' IMPACTO RIESGOS CORRUPCION'!D116="X",1,0)</f>
        <v>0</v>
      </c>
    </row>
    <row r="141" spans="1:2" ht="15" x14ac:dyDescent="0.25">
      <c r="A141">
        <v>15</v>
      </c>
      <c r="B141">
        <f>IF(' IMPACTO RIESGOS CORRUPCION'!D117="X",1,0)</f>
        <v>0</v>
      </c>
    </row>
    <row r="142" spans="1:2" ht="15" x14ac:dyDescent="0.25">
      <c r="A142">
        <v>16</v>
      </c>
      <c r="B142">
        <f>IF(' IMPACTO RIESGOS CORRUPCION'!D118="X",1,0)</f>
        <v>0</v>
      </c>
    </row>
    <row r="143" spans="1:2" ht="15" x14ac:dyDescent="0.25">
      <c r="A143">
        <v>17</v>
      </c>
      <c r="B143">
        <f>IF(' IMPACTO RIESGOS CORRUPCION'!D119="X",1,0)</f>
        <v>0</v>
      </c>
    </row>
    <row r="144" spans="1:2" ht="15" x14ac:dyDescent="0.25">
      <c r="A144">
        <v>18</v>
      </c>
      <c r="B144">
        <f>IF(' IMPACTO RIESGOS CORRUPCION'!D120="X",1,0)</f>
        <v>0</v>
      </c>
    </row>
    <row r="145" spans="1:2" ht="15" x14ac:dyDescent="0.25">
      <c r="A145">
        <v>19</v>
      </c>
      <c r="B145">
        <f>IF(' IMPACTO RIESGOS CORRUPCION'!D121="X",1,0)</f>
        <v>0</v>
      </c>
    </row>
    <row r="146" spans="1:2" ht="15" x14ac:dyDescent="0.25">
      <c r="A146" t="s">
        <v>191</v>
      </c>
      <c r="B146">
        <f>SUM(B127:B145)</f>
        <v>0</v>
      </c>
    </row>
    <row r="150" spans="1:2" ht="15" x14ac:dyDescent="0.25">
      <c r="A150" t="s">
        <v>195</v>
      </c>
    </row>
    <row r="151" spans="1:2" ht="15" x14ac:dyDescent="0.25">
      <c r="A151" s="93" t="s">
        <v>196</v>
      </c>
    </row>
    <row r="152" spans="1:2" ht="15" x14ac:dyDescent="0.25">
      <c r="A152" t="s">
        <v>197</v>
      </c>
    </row>
    <row r="153" spans="1:2" ht="15" x14ac:dyDescent="0.25">
      <c r="A153" t="s">
        <v>198</v>
      </c>
    </row>
    <row r="154" spans="1:2" ht="15" x14ac:dyDescent="0.25">
      <c r="A154" t="s">
        <v>199</v>
      </c>
    </row>
    <row r="155" spans="1:2" ht="15" x14ac:dyDescent="0.25">
      <c r="A155" t="s">
        <v>197</v>
      </c>
    </row>
    <row r="156" spans="1:2" ht="15" x14ac:dyDescent="0.25">
      <c r="A156" t="s">
        <v>200</v>
      </c>
    </row>
    <row r="157" spans="1:2" ht="15" x14ac:dyDescent="0.25">
      <c r="A157" t="s">
        <v>201</v>
      </c>
    </row>
    <row r="159" spans="1:2" ht="15" x14ac:dyDescent="0.25">
      <c r="A159" s="93" t="s">
        <v>202</v>
      </c>
      <c r="B159" t="s">
        <v>158</v>
      </c>
    </row>
    <row r="160" spans="1:2" ht="15" x14ac:dyDescent="0.25">
      <c r="A160" t="s">
        <v>197</v>
      </c>
    </row>
    <row r="161" spans="1:1" ht="15" x14ac:dyDescent="0.25">
      <c r="A161" t="s">
        <v>203</v>
      </c>
    </row>
    <row r="162" spans="1:1" ht="15" x14ac:dyDescent="0.25">
      <c r="A162" t="s">
        <v>204</v>
      </c>
    </row>
    <row r="164" spans="1:1" ht="15" x14ac:dyDescent="0.25">
      <c r="A164" s="93" t="s">
        <v>205</v>
      </c>
    </row>
    <row r="165" spans="1:1" ht="15" x14ac:dyDescent="0.25">
      <c r="A165" t="s">
        <v>197</v>
      </c>
    </row>
    <row r="166" spans="1:1" ht="15" x14ac:dyDescent="0.25">
      <c r="A166" t="s">
        <v>206</v>
      </c>
    </row>
    <row r="167" spans="1:1" ht="15" x14ac:dyDescent="0.25">
      <c r="A167" t="s">
        <v>207</v>
      </c>
    </row>
    <row r="168" spans="1:1" ht="15" x14ac:dyDescent="0.25">
      <c r="A168" t="s">
        <v>208</v>
      </c>
    </row>
    <row r="170" spans="1:1" ht="15" x14ac:dyDescent="0.25">
      <c r="A170" s="93" t="s">
        <v>209</v>
      </c>
    </row>
    <row r="171" spans="1:1" ht="15" x14ac:dyDescent="0.25">
      <c r="A171" t="s">
        <v>197</v>
      </c>
    </row>
    <row r="172" spans="1:1" ht="15" x14ac:dyDescent="0.25">
      <c r="A172" t="s">
        <v>210</v>
      </c>
    </row>
    <row r="173" spans="1:1" ht="15" x14ac:dyDescent="0.25">
      <c r="A173" t="s">
        <v>211</v>
      </c>
    </row>
    <row r="175" spans="1:1" ht="15" x14ac:dyDescent="0.25">
      <c r="A175" s="93" t="s">
        <v>212</v>
      </c>
    </row>
    <row r="176" spans="1:1" ht="15" x14ac:dyDescent="0.25">
      <c r="A176" t="s">
        <v>197</v>
      </c>
    </row>
    <row r="177" spans="1:1" ht="15" x14ac:dyDescent="0.25">
      <c r="A177" t="s">
        <v>213</v>
      </c>
    </row>
    <row r="178" spans="1:1" ht="15" x14ac:dyDescent="0.25">
      <c r="A178" t="s">
        <v>214</v>
      </c>
    </row>
    <row r="180" spans="1:1" ht="15" x14ac:dyDescent="0.25">
      <c r="A180" s="93" t="s">
        <v>215</v>
      </c>
    </row>
    <row r="181" spans="1:1" ht="15" x14ac:dyDescent="0.25">
      <c r="A181" t="s">
        <v>197</v>
      </c>
    </row>
    <row r="182" spans="1:1" ht="15" x14ac:dyDescent="0.25">
      <c r="A182" t="s">
        <v>216</v>
      </c>
    </row>
    <row r="183" spans="1:1" ht="15" x14ac:dyDescent="0.25">
      <c r="A183" t="s">
        <v>217</v>
      </c>
    </row>
    <row r="184" spans="1:1" ht="15" x14ac:dyDescent="0.25">
      <c r="A184" t="s">
        <v>218</v>
      </c>
    </row>
    <row r="186" spans="1:1" ht="15" x14ac:dyDescent="0.25">
      <c r="A186" s="93" t="s">
        <v>219</v>
      </c>
    </row>
    <row r="187" spans="1:1" ht="15" x14ac:dyDescent="0.25">
      <c r="A187" t="s">
        <v>197</v>
      </c>
    </row>
    <row r="188" spans="1:1" ht="15" x14ac:dyDescent="0.25">
      <c r="A188" t="s">
        <v>220</v>
      </c>
    </row>
    <row r="189" spans="1:1" ht="15" x14ac:dyDescent="0.25">
      <c r="A189" t="s">
        <v>221</v>
      </c>
    </row>
    <row r="190" spans="1:1" x14ac:dyDescent="0.3">
      <c r="A190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3"/>
  <sheetViews>
    <sheetView topLeftCell="A30" zoomScale="70" zoomScaleNormal="70" workbookViewId="0">
      <selection activeCell="A31" sqref="A31:A41"/>
    </sheetView>
  </sheetViews>
  <sheetFormatPr baseColWidth="10" defaultColWidth="11.44140625" defaultRowHeight="13.8" x14ac:dyDescent="0.25"/>
  <cols>
    <col min="1" max="2" width="31.109375" style="1" customWidth="1"/>
    <col min="3" max="3" width="57.44140625" style="1" customWidth="1"/>
    <col min="4" max="4" width="29.33203125" style="1" customWidth="1"/>
    <col min="5" max="5" width="71.33203125" style="1" customWidth="1"/>
    <col min="6" max="7" width="15.6640625" style="1" customWidth="1"/>
    <col min="8" max="8" width="25.6640625" style="1" customWidth="1"/>
    <col min="9" max="9" width="26.6640625" style="1" customWidth="1"/>
    <col min="10" max="10" width="29" style="1" customWidth="1"/>
    <col min="11" max="11" width="22.5546875" style="1" customWidth="1"/>
    <col min="12" max="12" width="23.33203125" style="1" customWidth="1"/>
    <col min="13" max="16384" width="11.44140625" style="1"/>
  </cols>
  <sheetData>
    <row r="1" spans="1:12" customFormat="1" ht="15.75" customHeight="1" x14ac:dyDescent="0.3">
      <c r="A1" s="525"/>
      <c r="B1" s="248" t="s">
        <v>0</v>
      </c>
      <c r="C1" s="249"/>
      <c r="D1" s="249"/>
      <c r="E1" s="249"/>
      <c r="F1" s="249"/>
      <c r="G1" s="389"/>
      <c r="H1" s="357" t="s">
        <v>21</v>
      </c>
      <c r="I1" s="357"/>
      <c r="J1" s="481"/>
    </row>
    <row r="2" spans="1:12" customFormat="1" ht="15.75" customHeight="1" x14ac:dyDescent="0.3">
      <c r="A2" s="243"/>
      <c r="B2" s="526"/>
      <c r="C2" s="403"/>
      <c r="D2" s="403"/>
      <c r="E2" s="403"/>
      <c r="F2" s="403"/>
      <c r="G2" s="404"/>
      <c r="H2" s="287" t="s">
        <v>2</v>
      </c>
      <c r="I2" s="287"/>
      <c r="J2" s="406"/>
    </row>
    <row r="3" spans="1:12" customFormat="1" ht="36" customHeight="1" x14ac:dyDescent="0.3">
      <c r="A3" s="243"/>
      <c r="B3" s="526" t="s">
        <v>223</v>
      </c>
      <c r="C3" s="403"/>
      <c r="D3" s="403"/>
      <c r="E3" s="403"/>
      <c r="F3" s="403"/>
      <c r="G3" s="404"/>
      <c r="H3" s="287" t="s">
        <v>4</v>
      </c>
      <c r="I3" s="287"/>
      <c r="J3" s="406"/>
    </row>
    <row r="4" spans="1:12" customFormat="1" ht="15.75" customHeight="1" thickBot="1" x14ac:dyDescent="0.35">
      <c r="A4" s="244"/>
      <c r="B4" s="257"/>
      <c r="C4" s="258"/>
      <c r="D4" s="258"/>
      <c r="E4" s="258"/>
      <c r="F4" s="258"/>
      <c r="G4" s="390"/>
      <c r="H4" s="490" t="s">
        <v>5</v>
      </c>
      <c r="I4" s="490"/>
      <c r="J4" s="482"/>
    </row>
    <row r="5" spans="1:12" ht="14.25" x14ac:dyDescent="0.2">
      <c r="B5" s="489"/>
      <c r="C5" s="489"/>
      <c r="D5" s="489"/>
      <c r="E5" s="489"/>
      <c r="F5" s="489"/>
      <c r="G5" s="489"/>
    </row>
    <row r="6" spans="1:12" customFormat="1" ht="24" customHeight="1" x14ac:dyDescent="0.25">
      <c r="A6" s="94" t="s">
        <v>7</v>
      </c>
      <c r="B6" s="376"/>
      <c r="C6" s="376"/>
      <c r="D6" s="376"/>
      <c r="E6" s="376"/>
      <c r="F6" s="376"/>
      <c r="G6" s="376"/>
      <c r="H6" s="376"/>
      <c r="I6" s="376"/>
      <c r="J6" s="376"/>
    </row>
    <row r="7" spans="1:12" customFormat="1" ht="35.25" customHeight="1" x14ac:dyDescent="0.25">
      <c r="A7" s="95" t="s">
        <v>9</v>
      </c>
      <c r="B7" s="376"/>
      <c r="C7" s="376"/>
      <c r="D7" s="376"/>
      <c r="E7" s="376"/>
      <c r="F7" s="376"/>
      <c r="G7" s="376"/>
      <c r="H7" s="376"/>
      <c r="I7" s="376"/>
      <c r="J7" s="376"/>
    </row>
    <row r="8" spans="1:12" ht="15" thickBot="1" x14ac:dyDescent="0.25">
      <c r="C8" s="64"/>
      <c r="D8" s="64"/>
      <c r="E8" s="64"/>
      <c r="F8" s="64"/>
      <c r="G8" s="64"/>
      <c r="H8" s="64"/>
    </row>
    <row r="9" spans="1:12" s="126" customFormat="1" ht="30" customHeight="1" x14ac:dyDescent="0.3">
      <c r="A9" s="483" t="s">
        <v>103</v>
      </c>
      <c r="B9" s="491" t="s">
        <v>251</v>
      </c>
      <c r="C9" s="487" t="s">
        <v>273</v>
      </c>
      <c r="D9" s="480" t="s">
        <v>225</v>
      </c>
      <c r="E9" s="480"/>
      <c r="F9" s="480"/>
      <c r="G9" s="480"/>
      <c r="H9" s="480"/>
      <c r="I9" s="121" t="s">
        <v>226</v>
      </c>
      <c r="J9" s="473" t="s">
        <v>227</v>
      </c>
      <c r="K9" s="475" t="s">
        <v>228</v>
      </c>
    </row>
    <row r="10" spans="1:12" s="127" customFormat="1" ht="55.8" thickBot="1" x14ac:dyDescent="0.35">
      <c r="A10" s="484"/>
      <c r="B10" s="492"/>
      <c r="C10" s="488"/>
      <c r="D10" s="122" t="s">
        <v>229</v>
      </c>
      <c r="E10" s="123" t="s">
        <v>230</v>
      </c>
      <c r="F10" s="122" t="s">
        <v>231</v>
      </c>
      <c r="G10" s="122" t="s">
        <v>232</v>
      </c>
      <c r="H10" s="124" t="s">
        <v>233</v>
      </c>
      <c r="I10" s="125" t="s">
        <v>234</v>
      </c>
      <c r="J10" s="474"/>
      <c r="K10" s="476"/>
    </row>
    <row r="11" spans="1:12" ht="20.25" customHeight="1" x14ac:dyDescent="0.25">
      <c r="A11" s="212" t="str">
        <f>+' IMPACTO RIESGOS GESTION'!A11</f>
        <v>Posibilidad de la utilizacion de documentos obsoletos que no garanticen la trasabilidad adecuada en los diferentes procesos.</v>
      </c>
      <c r="B11" s="212" t="str">
        <f>+(DESCRIPCION!D10)</f>
        <v>Concentracion de funciones en un solo funcionario</v>
      </c>
      <c r="C11" s="485" t="s">
        <v>330</v>
      </c>
      <c r="D11" s="477" t="s">
        <v>235</v>
      </c>
      <c r="E11" s="24" t="s">
        <v>236</v>
      </c>
      <c r="F11" s="23" t="s">
        <v>198</v>
      </c>
      <c r="G11" s="23">
        <f>IF(F11="Asignado",15,0)</f>
        <v>15</v>
      </c>
      <c r="H11" s="478" t="str">
        <f>IF(AND(G18&gt;0,G18&lt;=85),"Débil",IF(AND(G18&gt;85,G18&lt;=95),"Moderado",IF(G18&gt;96,"Fuerte"," ")))</f>
        <v>Débil</v>
      </c>
      <c r="I11" s="211" t="s">
        <v>220</v>
      </c>
      <c r="J11" s="211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Débil</v>
      </c>
      <c r="K11" s="472" t="str">
        <f>IF(J11="Fuerte","NO",IF(J11=" "," ","SI"))</f>
        <v>SI</v>
      </c>
      <c r="L11" s="175"/>
    </row>
    <row r="12" spans="1:12" ht="27.6" x14ac:dyDescent="0.25">
      <c r="A12" s="212"/>
      <c r="B12" s="212"/>
      <c r="C12" s="485"/>
      <c r="D12" s="477"/>
      <c r="E12" s="25" t="s">
        <v>237</v>
      </c>
      <c r="F12" s="16"/>
      <c r="G12" s="16">
        <f>IF(F12="Adecuado",15,0)</f>
        <v>0</v>
      </c>
      <c r="H12" s="478"/>
      <c r="I12" s="212"/>
      <c r="J12" s="212"/>
      <c r="K12" s="472"/>
    </row>
    <row r="13" spans="1:12" ht="27.6" x14ac:dyDescent="0.25">
      <c r="A13" s="212"/>
      <c r="B13" s="212"/>
      <c r="C13" s="485"/>
      <c r="D13" s="119" t="s">
        <v>238</v>
      </c>
      <c r="E13" s="25" t="s">
        <v>239</v>
      </c>
      <c r="F13" s="16"/>
      <c r="G13" s="16">
        <f>IF(F13="Oportuna",15,0)</f>
        <v>0</v>
      </c>
      <c r="H13" s="478"/>
      <c r="I13" s="212"/>
      <c r="J13" s="212"/>
      <c r="K13" s="472"/>
    </row>
    <row r="14" spans="1:12" ht="41.4" x14ac:dyDescent="0.25">
      <c r="A14" s="212"/>
      <c r="B14" s="212"/>
      <c r="C14" s="485"/>
      <c r="D14" s="119" t="s">
        <v>240</v>
      </c>
      <c r="E14" s="25" t="s">
        <v>241</v>
      </c>
      <c r="F14" s="101"/>
      <c r="G14" s="16">
        <f>IF(F14="Prevenir",15,IF(F14="Detectar",10,0))</f>
        <v>0</v>
      </c>
      <c r="H14" s="478"/>
      <c r="I14" s="212"/>
      <c r="J14" s="212"/>
      <c r="K14" s="472"/>
    </row>
    <row r="15" spans="1:12" ht="27.6" x14ac:dyDescent="0.25">
      <c r="A15" s="212"/>
      <c r="B15" s="212"/>
      <c r="C15" s="485"/>
      <c r="D15" s="119" t="s">
        <v>242</v>
      </c>
      <c r="E15" s="25" t="s">
        <v>243</v>
      </c>
      <c r="F15" s="16"/>
      <c r="G15" s="16">
        <f>IF(F15="Confiable",15,0)</f>
        <v>0</v>
      </c>
      <c r="H15" s="478"/>
      <c r="I15" s="212"/>
      <c r="J15" s="212"/>
      <c r="K15" s="472"/>
    </row>
    <row r="16" spans="1:12" ht="41.4" x14ac:dyDescent="0.25">
      <c r="A16" s="212"/>
      <c r="B16" s="212"/>
      <c r="C16" s="485"/>
      <c r="D16" s="119" t="s">
        <v>244</v>
      </c>
      <c r="E16" s="25" t="s">
        <v>245</v>
      </c>
      <c r="F16" s="101"/>
      <c r="G16" s="16">
        <f>IF(F16="Se investigan y se resuelven oportunamente",15,0)</f>
        <v>0</v>
      </c>
      <c r="H16" s="478"/>
      <c r="I16" s="212"/>
      <c r="J16" s="212"/>
      <c r="K16" s="472"/>
    </row>
    <row r="17" spans="1:11" ht="27.6" x14ac:dyDescent="0.25">
      <c r="A17" s="212"/>
      <c r="B17" s="212"/>
      <c r="C17" s="486"/>
      <c r="D17" s="105" t="s">
        <v>246</v>
      </c>
      <c r="E17" s="25" t="s">
        <v>247</v>
      </c>
      <c r="F17" s="16"/>
      <c r="G17" s="16">
        <f>IF(F17="Completa",10,IF(F17="Incompleta",5,0))</f>
        <v>0</v>
      </c>
      <c r="H17" s="479"/>
      <c r="I17" s="212"/>
      <c r="J17" s="212"/>
      <c r="K17" s="472"/>
    </row>
    <row r="18" spans="1:11" ht="14.4" x14ac:dyDescent="0.25">
      <c r="A18" s="212"/>
      <c r="B18" s="168"/>
      <c r="C18" s="174"/>
      <c r="D18" s="120"/>
      <c r="E18" s="19" t="s">
        <v>248</v>
      </c>
      <c r="F18" s="18"/>
      <c r="G18" s="18">
        <f>SUM(G11:G17)</f>
        <v>15</v>
      </c>
      <c r="H18" s="53"/>
    </row>
    <row r="19" spans="1:11" ht="15" thickBot="1" x14ac:dyDescent="0.25">
      <c r="A19" s="128"/>
      <c r="B19" s="176"/>
    </row>
    <row r="20" spans="1:11" s="127" customFormat="1" ht="30" customHeight="1" x14ac:dyDescent="0.3">
      <c r="A20" s="483" t="s">
        <v>103</v>
      </c>
      <c r="B20" s="491" t="s">
        <v>251</v>
      </c>
      <c r="C20" s="487" t="s">
        <v>224</v>
      </c>
      <c r="D20" s="480" t="s">
        <v>225</v>
      </c>
      <c r="E20" s="480"/>
      <c r="F20" s="480"/>
      <c r="G20" s="480"/>
      <c r="H20" s="480"/>
      <c r="I20" s="121" t="s">
        <v>226</v>
      </c>
      <c r="J20" s="473" t="s">
        <v>227</v>
      </c>
      <c r="K20" s="475" t="s">
        <v>228</v>
      </c>
    </row>
    <row r="21" spans="1:11" s="127" customFormat="1" ht="55.8" thickBot="1" x14ac:dyDescent="0.35">
      <c r="A21" s="503"/>
      <c r="B21" s="492"/>
      <c r="C21" s="488"/>
      <c r="D21" s="122" t="s">
        <v>229</v>
      </c>
      <c r="E21" s="123" t="s">
        <v>230</v>
      </c>
      <c r="F21" s="122" t="s">
        <v>231</v>
      </c>
      <c r="G21" s="122" t="s">
        <v>232</v>
      </c>
      <c r="H21" s="124" t="s">
        <v>249</v>
      </c>
      <c r="I21" s="125" t="s">
        <v>234</v>
      </c>
      <c r="J21" s="474"/>
      <c r="K21" s="493"/>
    </row>
    <row r="22" spans="1:11" ht="20.25" customHeight="1" x14ac:dyDescent="0.25">
      <c r="A22" s="504" t="str">
        <f>+(PROBABILIDAD!A11)</f>
        <v>Posibilidad de la utilizacion de documentos obsoletos que no garanticen la trasabilidad adecuada en los diferentes procesos.</v>
      </c>
      <c r="B22" s="507" t="str">
        <f>+(DESCRIPCION!D11)</f>
        <v>Incumplimiento de roles y objetivos de algunos procesos transversales</v>
      </c>
      <c r="C22" s="494" t="s">
        <v>331</v>
      </c>
      <c r="D22" s="497" t="s">
        <v>235</v>
      </c>
      <c r="E22" s="177" t="s">
        <v>236</v>
      </c>
      <c r="F22" s="178" t="s">
        <v>198</v>
      </c>
      <c r="G22" s="178">
        <f>IF(F22="Asignado",15,0)</f>
        <v>15</v>
      </c>
      <c r="H22" s="498" t="str">
        <f>IF(AND(G29&gt;0,G29&lt;=85),"Débil",IF(AND(G29&gt;85,G29&lt;=95),"Moderado",IF(G29&gt;96,"Fuerte"," ")))</f>
        <v>Débil</v>
      </c>
      <c r="I22" s="499" t="s">
        <v>221</v>
      </c>
      <c r="J22" s="499" t="str">
        <f>IF(AND(H22="Fuerte",I22="Fuerte (Siempre se Ejecuta)"),"Fuerte",IF(AND(H22="Fuerte",I22="Moderado (Algunas veces se ejecuta)"),"Moderado",IF(AND(H22="Fuerte",I22="Débil (No se ejecuta)"),"Débil",IF(AND(H22="Moderado",I22="Fuerte (Siempre se Ejecuta)"),"Moderado",IF(AND(H22="Moderado",I22="Moderado (Algunas veces se ejecuta)"),"Moderado",IF(AND(H22="Moderado",I22="Débil (No se ejecuta)"),"Débil",IF(AND(H22="Débil",I22="Fuerte (Siempre se Ejecuta)"),"Débil",IF(AND(H22="Débil",I22="Moderado (Algunas veces se ejecuta)"),"Débil",IF(AND(H22="Débil",I22="Débil (No se ejecuta)"),"Débil"," ")))))))))</f>
        <v>Débil</v>
      </c>
      <c r="K22" s="500" t="str">
        <f>IF(J22="Fuerte","NO",IF(J22=" "," ","SI"))</f>
        <v>SI</v>
      </c>
    </row>
    <row r="23" spans="1:11" ht="29.25" customHeight="1" x14ac:dyDescent="0.25">
      <c r="A23" s="505"/>
      <c r="B23" s="508"/>
      <c r="C23" s="495"/>
      <c r="D23" s="477"/>
      <c r="E23" s="25" t="s">
        <v>237</v>
      </c>
      <c r="F23" s="167" t="s">
        <v>200</v>
      </c>
      <c r="G23" s="167">
        <f>IF(F23="Adecuado",15,0)</f>
        <v>15</v>
      </c>
      <c r="H23" s="478"/>
      <c r="I23" s="212"/>
      <c r="J23" s="212"/>
      <c r="K23" s="501"/>
    </row>
    <row r="24" spans="1:11" ht="43.5" customHeight="1" x14ac:dyDescent="0.25">
      <c r="A24" s="505"/>
      <c r="B24" s="508"/>
      <c r="C24" s="495"/>
      <c r="D24" s="119" t="s">
        <v>238</v>
      </c>
      <c r="E24" s="25" t="s">
        <v>239</v>
      </c>
      <c r="F24" s="167" t="s">
        <v>204</v>
      </c>
      <c r="G24" s="167">
        <f>IF(F24="Oportuna",15,0)</f>
        <v>0</v>
      </c>
      <c r="H24" s="478"/>
      <c r="I24" s="212"/>
      <c r="J24" s="212"/>
      <c r="K24" s="501"/>
    </row>
    <row r="25" spans="1:11" ht="43.5" customHeight="1" x14ac:dyDescent="0.25">
      <c r="A25" s="505"/>
      <c r="B25" s="508"/>
      <c r="C25" s="495"/>
      <c r="D25" s="119" t="s">
        <v>240</v>
      </c>
      <c r="E25" s="25" t="s">
        <v>241</v>
      </c>
      <c r="F25" s="101" t="s">
        <v>207</v>
      </c>
      <c r="G25" s="167">
        <f>IF(F25="Prevenir",15,IF(F25="Detectar",10,0))</f>
        <v>10</v>
      </c>
      <c r="H25" s="478"/>
      <c r="I25" s="212"/>
      <c r="J25" s="212"/>
      <c r="K25" s="501"/>
    </row>
    <row r="26" spans="1:11" ht="29.25" customHeight="1" x14ac:dyDescent="0.25">
      <c r="A26" s="505"/>
      <c r="B26" s="508"/>
      <c r="C26" s="495"/>
      <c r="D26" s="119" t="s">
        <v>242</v>
      </c>
      <c r="E26" s="25" t="s">
        <v>243</v>
      </c>
      <c r="F26" s="167" t="s">
        <v>211</v>
      </c>
      <c r="G26" s="167">
        <f>IF(F26="Confiable",15,0)</f>
        <v>0</v>
      </c>
      <c r="H26" s="478"/>
      <c r="I26" s="212"/>
      <c r="J26" s="212"/>
      <c r="K26" s="501"/>
    </row>
    <row r="27" spans="1:11" ht="43.5" customHeight="1" x14ac:dyDescent="0.25">
      <c r="A27" s="505"/>
      <c r="B27" s="508"/>
      <c r="C27" s="495"/>
      <c r="D27" s="119" t="s">
        <v>244</v>
      </c>
      <c r="E27" s="25" t="s">
        <v>245</v>
      </c>
      <c r="F27" s="101" t="s">
        <v>213</v>
      </c>
      <c r="G27" s="167">
        <f>IF(F27="Se investigan y se resuelven oportunamente",15,0)</f>
        <v>15</v>
      </c>
      <c r="H27" s="478"/>
      <c r="I27" s="212"/>
      <c r="J27" s="212"/>
      <c r="K27" s="501"/>
    </row>
    <row r="28" spans="1:11" ht="29.25" customHeight="1" x14ac:dyDescent="0.25">
      <c r="A28" s="505"/>
      <c r="B28" s="508"/>
      <c r="C28" s="496"/>
      <c r="D28" s="105" t="s">
        <v>246</v>
      </c>
      <c r="E28" s="25" t="s">
        <v>247</v>
      </c>
      <c r="F28" s="167" t="s">
        <v>216</v>
      </c>
      <c r="G28" s="167">
        <f>IF(F28="Completa",10,IF(F28="Incompleta",5,0))</f>
        <v>10</v>
      </c>
      <c r="H28" s="479"/>
      <c r="I28" s="212"/>
      <c r="J28" s="212"/>
      <c r="K28" s="501"/>
    </row>
    <row r="29" spans="1:11" s="133" customFormat="1" ht="15" thickBot="1" x14ac:dyDescent="0.3">
      <c r="A29" s="506"/>
      <c r="B29" s="509"/>
      <c r="C29" s="129"/>
      <c r="D29" s="130"/>
      <c r="E29" s="131" t="s">
        <v>248</v>
      </c>
      <c r="F29" s="17"/>
      <c r="G29" s="17">
        <f>SUM(G22:G28)</f>
        <v>65</v>
      </c>
      <c r="H29" s="132"/>
      <c r="K29" s="179"/>
    </row>
    <row r="31" spans="1:11" ht="15" thickBot="1" x14ac:dyDescent="0.25">
      <c r="A31" s="128"/>
      <c r="B31" s="176"/>
    </row>
    <row r="32" spans="1:11" s="127" customFormat="1" ht="30" customHeight="1" x14ac:dyDescent="0.3">
      <c r="A32" s="514" t="s">
        <v>103</v>
      </c>
      <c r="B32" s="491" t="s">
        <v>251</v>
      </c>
      <c r="C32" s="516" t="s">
        <v>224</v>
      </c>
      <c r="D32" s="518" t="s">
        <v>225</v>
      </c>
      <c r="E32" s="519"/>
      <c r="F32" s="519"/>
      <c r="G32" s="519"/>
      <c r="H32" s="520"/>
      <c r="I32" s="121" t="s">
        <v>226</v>
      </c>
      <c r="J32" s="521" t="s">
        <v>227</v>
      </c>
      <c r="K32" s="523" t="s">
        <v>228</v>
      </c>
    </row>
    <row r="33" spans="1:11" s="127" customFormat="1" ht="55.8" thickBot="1" x14ac:dyDescent="0.35">
      <c r="A33" s="515"/>
      <c r="B33" s="502"/>
      <c r="C33" s="517"/>
      <c r="D33" s="122" t="s">
        <v>229</v>
      </c>
      <c r="E33" s="123" t="s">
        <v>230</v>
      </c>
      <c r="F33" s="122" t="s">
        <v>231</v>
      </c>
      <c r="G33" s="122" t="s">
        <v>232</v>
      </c>
      <c r="H33" s="124" t="s">
        <v>249</v>
      </c>
      <c r="I33" s="125" t="s">
        <v>234</v>
      </c>
      <c r="J33" s="522"/>
      <c r="K33" s="524"/>
    </row>
    <row r="34" spans="1:11" ht="20.25" customHeight="1" x14ac:dyDescent="0.25">
      <c r="A34" s="507" t="str">
        <f>+DESCRIPCION!A13</f>
        <v>Posibilidad de incumplimiento de la publicación de los productos requeridos por grupos de interes y / o clientes internos o externos</v>
      </c>
      <c r="B34" s="507" t="str">
        <f>+DESCRIPCION!D13</f>
        <v>Dificultad en la comunicación en los diferentes niveles jerarquicos</v>
      </c>
      <c r="C34" s="494" t="s">
        <v>332</v>
      </c>
      <c r="D34" s="497" t="s">
        <v>235</v>
      </c>
      <c r="E34" s="24" t="s">
        <v>236</v>
      </c>
      <c r="F34" s="23" t="s">
        <v>198</v>
      </c>
      <c r="G34" s="23">
        <f>IF(F34="Asignado",15,0)</f>
        <v>15</v>
      </c>
      <c r="H34" s="510" t="str">
        <f>IF(AND(G41&gt;0,G41&lt;=85),"Débil",IF(AND(G41&gt;85,G41&lt;=95),"Moderado",IF(G41&gt;96,"Fuerte"," ")))</f>
        <v>Débil</v>
      </c>
      <c r="I34" s="510" t="s">
        <v>222</v>
      </c>
      <c r="J34" s="510" t="str">
        <f>IF(AND(H34="Fuerte",I34="Fuerte (Siempre se Ejecuta)"),"Fuerte",IF(AND(H34="Fuerte",I34="Moderado (Algunas veces se ejecuta)"),"Moderado",IF(AND(H34="Fuerte",I34="Débil (No se ejecuta)"),"Débil",IF(AND(H34="Moderado",I34="Fuerte (Siempre se Ejecuta)"),"Moderado",IF(AND(H34="Moderado",I34="Moderado (Algunas veces se ejecuta)"),"Moderado",IF(AND(H34="Moderado",I34="Débil (No se ejecuta)"),"Débil",IF(AND(H34="Débil",I34="Fuerte (Siempre se Ejecuta)"),"Débil",IF(AND(H34="Débil",I34="Moderado (Algunas veces se ejecuta)"),"Débil",IF(AND(H34="Débil",I34="Débil (No se ejecuta)"),"Débil"," ")))))))))</f>
        <v>Débil</v>
      </c>
      <c r="K34" s="511" t="str">
        <f>IF(J34="Fuerte","NO",IF(J34=" "," ","SI"))</f>
        <v>SI</v>
      </c>
    </row>
    <row r="35" spans="1:11" ht="29.25" customHeight="1" x14ac:dyDescent="0.25">
      <c r="A35" s="508"/>
      <c r="B35" s="508"/>
      <c r="C35" s="495"/>
      <c r="D35" s="477"/>
      <c r="E35" s="25" t="s">
        <v>237</v>
      </c>
      <c r="F35" s="16" t="s">
        <v>197</v>
      </c>
      <c r="G35" s="16">
        <f>IF(F35="Adecuado",15,0)</f>
        <v>0</v>
      </c>
      <c r="H35" s="215"/>
      <c r="I35" s="215"/>
      <c r="J35" s="215"/>
      <c r="K35" s="512"/>
    </row>
    <row r="36" spans="1:11" ht="42.75" customHeight="1" x14ac:dyDescent="0.25">
      <c r="A36" s="508"/>
      <c r="B36" s="508"/>
      <c r="C36" s="495"/>
      <c r="D36" s="119" t="s">
        <v>238</v>
      </c>
      <c r="E36" s="25" t="s">
        <v>239</v>
      </c>
      <c r="F36" s="16" t="s">
        <v>197</v>
      </c>
      <c r="G36" s="16">
        <f>IF(F36="Oportuna",15,0)</f>
        <v>0</v>
      </c>
      <c r="H36" s="215"/>
      <c r="I36" s="215"/>
      <c r="J36" s="215"/>
      <c r="K36" s="512"/>
    </row>
    <row r="37" spans="1:11" ht="43.5" customHeight="1" x14ac:dyDescent="0.25">
      <c r="A37" s="508"/>
      <c r="B37" s="508"/>
      <c r="C37" s="495"/>
      <c r="D37" s="119" t="s">
        <v>240</v>
      </c>
      <c r="E37" s="25" t="s">
        <v>241</v>
      </c>
      <c r="F37" s="101" t="s">
        <v>197</v>
      </c>
      <c r="G37" s="16">
        <f>IF(F37="Prevenir",15,IF(F37="Detectar",10,0))</f>
        <v>0</v>
      </c>
      <c r="H37" s="215"/>
      <c r="I37" s="215"/>
      <c r="J37" s="215"/>
      <c r="K37" s="512"/>
    </row>
    <row r="38" spans="1:11" ht="29.25" customHeight="1" x14ac:dyDescent="0.25">
      <c r="A38" s="508"/>
      <c r="B38" s="508"/>
      <c r="C38" s="495"/>
      <c r="D38" s="119" t="s">
        <v>242</v>
      </c>
      <c r="E38" s="25" t="s">
        <v>243</v>
      </c>
      <c r="F38" s="16" t="s">
        <v>197</v>
      </c>
      <c r="G38" s="16">
        <f>IF(F38="Confiable",15,0)</f>
        <v>0</v>
      </c>
      <c r="H38" s="215"/>
      <c r="I38" s="215"/>
      <c r="J38" s="215"/>
      <c r="K38" s="512"/>
    </row>
    <row r="39" spans="1:11" ht="43.5" customHeight="1" x14ac:dyDescent="0.25">
      <c r="A39" s="508"/>
      <c r="B39" s="508"/>
      <c r="C39" s="495"/>
      <c r="D39" s="119" t="s">
        <v>244</v>
      </c>
      <c r="E39" s="25" t="s">
        <v>245</v>
      </c>
      <c r="F39" s="101" t="s">
        <v>197</v>
      </c>
      <c r="G39" s="16">
        <f>IF(F39="Se investigan y se resuelven oportunamente",15,0)</f>
        <v>0</v>
      </c>
      <c r="H39" s="215"/>
      <c r="I39" s="215"/>
      <c r="J39" s="215"/>
      <c r="K39" s="512"/>
    </row>
    <row r="40" spans="1:11" ht="29.25" customHeight="1" x14ac:dyDescent="0.25">
      <c r="A40" s="508"/>
      <c r="B40" s="508"/>
      <c r="C40" s="496"/>
      <c r="D40" s="105" t="s">
        <v>246</v>
      </c>
      <c r="E40" s="25" t="s">
        <v>247</v>
      </c>
      <c r="F40" s="16" t="s">
        <v>197</v>
      </c>
      <c r="G40" s="16">
        <f>IF(F40="Completa",10,IF(F40="Incompleta",5,0))</f>
        <v>0</v>
      </c>
      <c r="H40" s="211"/>
      <c r="I40" s="211"/>
      <c r="J40" s="211"/>
      <c r="K40" s="513"/>
    </row>
    <row r="41" spans="1:11" s="133" customFormat="1" ht="15" thickBot="1" x14ac:dyDescent="0.3">
      <c r="A41" s="509"/>
      <c r="B41" s="509"/>
      <c r="C41" s="129"/>
      <c r="D41" s="130"/>
      <c r="E41" s="131" t="s">
        <v>248</v>
      </c>
      <c r="F41" s="17"/>
      <c r="G41" s="17">
        <f>SUM(G34:G40)</f>
        <v>15</v>
      </c>
      <c r="H41" s="132"/>
    </row>
    <row r="42" spans="1:11" ht="15" thickBot="1" x14ac:dyDescent="0.25"/>
    <row r="43" spans="1:11" s="126" customFormat="1" ht="30" customHeight="1" x14ac:dyDescent="0.3">
      <c r="A43" s="514" t="s">
        <v>103</v>
      </c>
      <c r="B43" s="491" t="s">
        <v>251</v>
      </c>
      <c r="C43" s="516" t="s">
        <v>224</v>
      </c>
      <c r="D43" s="518" t="s">
        <v>225</v>
      </c>
      <c r="E43" s="519"/>
      <c r="F43" s="519"/>
      <c r="G43" s="519"/>
      <c r="H43" s="520"/>
      <c r="I43" s="121" t="s">
        <v>226</v>
      </c>
      <c r="J43" s="521" t="s">
        <v>227</v>
      </c>
      <c r="K43" s="523" t="s">
        <v>228</v>
      </c>
    </row>
    <row r="44" spans="1:11" s="127" customFormat="1" ht="55.8" thickBot="1" x14ac:dyDescent="0.35">
      <c r="A44" s="515"/>
      <c r="B44" s="502"/>
      <c r="C44" s="517"/>
      <c r="D44" s="122" t="s">
        <v>229</v>
      </c>
      <c r="E44" s="123" t="s">
        <v>230</v>
      </c>
      <c r="F44" s="122" t="s">
        <v>231</v>
      </c>
      <c r="G44" s="122" t="s">
        <v>232</v>
      </c>
      <c r="H44" s="124" t="s">
        <v>249</v>
      </c>
      <c r="I44" s="125" t="s">
        <v>234</v>
      </c>
      <c r="J44" s="522"/>
      <c r="K44" s="524"/>
    </row>
    <row r="45" spans="1:11" ht="20.25" customHeight="1" x14ac:dyDescent="0.25">
      <c r="A45" s="507" t="str">
        <f>+DESCRIPCION!A13</f>
        <v>Posibilidad de incumplimiento de la publicación de los productos requeridos por grupos de interes y / o clientes internos o externos</v>
      </c>
      <c r="B45" s="507" t="str">
        <f>+DESCRIPCION!D14</f>
        <v>Dificultad para trabajar en equipo</v>
      </c>
      <c r="C45" s="494" t="s">
        <v>332</v>
      </c>
      <c r="D45" s="497" t="s">
        <v>235</v>
      </c>
      <c r="E45" s="24" t="s">
        <v>236</v>
      </c>
      <c r="F45" s="23" t="s">
        <v>198</v>
      </c>
      <c r="G45" s="23">
        <f>IF(F45="Asignado",15,0)</f>
        <v>15</v>
      </c>
      <c r="H45" s="510" t="str">
        <f>IF(AND(G52&gt;0,G52&lt;=85),"Débil",IF(AND(G52&gt;85,G52&lt;=95),"Moderado",IF(G52&gt;96,"Fuerte"," ")))</f>
        <v>Débil</v>
      </c>
      <c r="I45" s="510" t="s">
        <v>222</v>
      </c>
      <c r="J45" s="510" t="str">
        <f>IF(AND(H45="Fuerte",I45="Fuerte (Siempre se Ejecuta)"),"Fuerte",IF(AND(H45="Fuerte",I45="Moderado (Algunas veces se ejecuta)"),"Moderado",IF(AND(H45="Fuerte",I45="Débil (No se ejecuta)"),"Débil",IF(AND(H45="Moderado",I45="Fuerte (Siempre se Ejecuta)"),"Moderado",IF(AND(H45="Moderado",I45="Moderado (Algunas veces se ejecuta)"),"Moderado",IF(AND(H45="Moderado",I45="Débil (No se ejecuta)"),"Débil",IF(AND(H45="Débil",I45="Fuerte (Siempre se Ejecuta)"),"Débil",IF(AND(H45="Débil",I45="Moderado (Algunas veces se ejecuta)"),"Débil",IF(AND(H45="Débil",I45="Débil (No se ejecuta)"),"Débil"," ")))))))))</f>
        <v>Débil</v>
      </c>
      <c r="K45" s="511" t="str">
        <f>IF(J45="Fuerte","NO",IF(J45=" "," ","SI"))</f>
        <v>SI</v>
      </c>
    </row>
    <row r="46" spans="1:11" ht="27.6" x14ac:dyDescent="0.25">
      <c r="A46" s="508"/>
      <c r="B46" s="508"/>
      <c r="C46" s="495"/>
      <c r="D46" s="477"/>
      <c r="E46" s="25" t="s">
        <v>237</v>
      </c>
      <c r="F46" s="16" t="s">
        <v>197</v>
      </c>
      <c r="G46" s="16">
        <f>IF(F46="Adecuado",15,0)</f>
        <v>0</v>
      </c>
      <c r="H46" s="215"/>
      <c r="I46" s="215"/>
      <c r="J46" s="215"/>
      <c r="K46" s="512"/>
    </row>
    <row r="47" spans="1:11" ht="42.75" customHeight="1" x14ac:dyDescent="0.25">
      <c r="A47" s="508"/>
      <c r="B47" s="508"/>
      <c r="C47" s="495"/>
      <c r="D47" s="119" t="s">
        <v>238</v>
      </c>
      <c r="E47" s="25" t="s">
        <v>239</v>
      </c>
      <c r="F47" s="16" t="s">
        <v>197</v>
      </c>
      <c r="G47" s="16">
        <f>IF(F47="Oportuna",15,0)</f>
        <v>0</v>
      </c>
      <c r="H47" s="215"/>
      <c r="I47" s="215"/>
      <c r="J47" s="215"/>
      <c r="K47" s="512"/>
    </row>
    <row r="48" spans="1:11" ht="41.4" x14ac:dyDescent="0.25">
      <c r="A48" s="508"/>
      <c r="B48" s="508"/>
      <c r="C48" s="495"/>
      <c r="D48" s="119" t="s">
        <v>240</v>
      </c>
      <c r="E48" s="25" t="s">
        <v>241</v>
      </c>
      <c r="F48" s="101" t="s">
        <v>197</v>
      </c>
      <c r="G48" s="16">
        <f>IF(F48="Prevenir",15,IF(F48="Detectar",10,0))</f>
        <v>0</v>
      </c>
      <c r="H48" s="215"/>
      <c r="I48" s="215"/>
      <c r="J48" s="215"/>
      <c r="K48" s="512"/>
    </row>
    <row r="49" spans="1:11" ht="27.6" x14ac:dyDescent="0.25">
      <c r="A49" s="508"/>
      <c r="B49" s="508"/>
      <c r="C49" s="495"/>
      <c r="D49" s="119" t="s">
        <v>242</v>
      </c>
      <c r="E49" s="25" t="s">
        <v>243</v>
      </c>
      <c r="F49" s="16" t="s">
        <v>197</v>
      </c>
      <c r="G49" s="16">
        <f>IF(F49="Confiable",15,0)</f>
        <v>0</v>
      </c>
      <c r="H49" s="215"/>
      <c r="I49" s="215"/>
      <c r="J49" s="215"/>
      <c r="K49" s="512"/>
    </row>
    <row r="50" spans="1:11" ht="41.4" x14ac:dyDescent="0.25">
      <c r="A50" s="508"/>
      <c r="B50" s="508"/>
      <c r="C50" s="495"/>
      <c r="D50" s="119" t="s">
        <v>244</v>
      </c>
      <c r="E50" s="25" t="s">
        <v>245</v>
      </c>
      <c r="F50" s="101" t="s">
        <v>197</v>
      </c>
      <c r="G50" s="16">
        <f>IF(F50="Se investigan y se resuelven oportunamente",15,0)</f>
        <v>0</v>
      </c>
      <c r="H50" s="215"/>
      <c r="I50" s="215"/>
      <c r="J50" s="215"/>
      <c r="K50" s="512"/>
    </row>
    <row r="51" spans="1:11" ht="27.6" x14ac:dyDescent="0.25">
      <c r="A51" s="508"/>
      <c r="B51" s="508"/>
      <c r="C51" s="496"/>
      <c r="D51" s="105" t="s">
        <v>246</v>
      </c>
      <c r="E51" s="25" t="s">
        <v>247</v>
      </c>
      <c r="F51" s="16" t="s">
        <v>197</v>
      </c>
      <c r="G51" s="16">
        <f>IF(F51="Completa",10,IF(F51="Incompleta",5,0))</f>
        <v>0</v>
      </c>
      <c r="H51" s="211"/>
      <c r="I51" s="211"/>
      <c r="J51" s="211"/>
      <c r="K51" s="513"/>
    </row>
    <row r="52" spans="1:11" ht="15" thickBot="1" x14ac:dyDescent="0.3">
      <c r="A52" s="509"/>
      <c r="B52" s="508"/>
      <c r="C52" s="20"/>
      <c r="D52" s="120"/>
      <c r="E52" s="19" t="s">
        <v>248</v>
      </c>
      <c r="F52" s="18"/>
      <c r="G52" s="18">
        <f>SUM(G45:G51)</f>
        <v>15</v>
      </c>
      <c r="H52" s="53"/>
    </row>
    <row r="53" spans="1:11" x14ac:dyDescent="0.25">
      <c r="A53" s="128"/>
      <c r="B53" s="176"/>
    </row>
  </sheetData>
  <mergeCells count="67">
    <mergeCell ref="J43:J44"/>
    <mergeCell ref="K43:K44"/>
    <mergeCell ref="J45:J51"/>
    <mergeCell ref="K45:K51"/>
    <mergeCell ref="A45:A52"/>
    <mergeCell ref="C45:C51"/>
    <mergeCell ref="D45:D46"/>
    <mergeCell ref="H45:H51"/>
    <mergeCell ref="I45:I51"/>
    <mergeCell ref="B45:B52"/>
    <mergeCell ref="K32:K33"/>
    <mergeCell ref="B32:B33"/>
    <mergeCell ref="A1:A4"/>
    <mergeCell ref="B1:G2"/>
    <mergeCell ref="B3:G4"/>
    <mergeCell ref="K34:K40"/>
    <mergeCell ref="A34:A41"/>
    <mergeCell ref="C34:C40"/>
    <mergeCell ref="D34:D35"/>
    <mergeCell ref="H34:H40"/>
    <mergeCell ref="I34:I40"/>
    <mergeCell ref="B34:B41"/>
    <mergeCell ref="B43:B44"/>
    <mergeCell ref="A20:A21"/>
    <mergeCell ref="C20:C21"/>
    <mergeCell ref="D20:H20"/>
    <mergeCell ref="J20:J21"/>
    <mergeCell ref="A22:A29"/>
    <mergeCell ref="B22:B29"/>
    <mergeCell ref="B20:B21"/>
    <mergeCell ref="J34:J40"/>
    <mergeCell ref="A32:A33"/>
    <mergeCell ref="C32:C33"/>
    <mergeCell ref="D32:H32"/>
    <mergeCell ref="J32:J33"/>
    <mergeCell ref="A43:A44"/>
    <mergeCell ref="C43:C44"/>
    <mergeCell ref="D43:H43"/>
    <mergeCell ref="K20:K21"/>
    <mergeCell ref="C22:C28"/>
    <mergeCell ref="D22:D23"/>
    <mergeCell ref="H22:H28"/>
    <mergeCell ref="I22:I28"/>
    <mergeCell ref="J22:J28"/>
    <mergeCell ref="K22:K28"/>
    <mergeCell ref="J1:J4"/>
    <mergeCell ref="B6:J6"/>
    <mergeCell ref="B7:J7"/>
    <mergeCell ref="A9:A10"/>
    <mergeCell ref="A11:A18"/>
    <mergeCell ref="J11:J17"/>
    <mergeCell ref="C11:C17"/>
    <mergeCell ref="C9:C10"/>
    <mergeCell ref="B5:G5"/>
    <mergeCell ref="H1:I1"/>
    <mergeCell ref="H2:I2"/>
    <mergeCell ref="H3:I3"/>
    <mergeCell ref="H4:I4"/>
    <mergeCell ref="B9:B10"/>
    <mergeCell ref="B11:B17"/>
    <mergeCell ref="K11:K17"/>
    <mergeCell ref="J9:J10"/>
    <mergeCell ref="K9:K10"/>
    <mergeCell ref="D11:D12"/>
    <mergeCell ref="H11:H17"/>
    <mergeCell ref="D9:H9"/>
    <mergeCell ref="I11:I17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Hoja3!$A$152:$A$154</xm:f>
          </x14:formula1>
          <xm:sqref>F11 F22 F34 F45</xm:sqref>
        </x14:dataValidation>
        <x14:dataValidation type="list" allowBlank="1" showInputMessage="1" showErrorMessage="1">
          <x14:formula1>
            <xm:f>Hoja3!$A$155:$A$157</xm:f>
          </x14:formula1>
          <xm:sqref>F12 F23 F35 F46</xm:sqref>
        </x14:dataValidation>
        <x14:dataValidation type="list" allowBlank="1" showInputMessage="1" showErrorMessage="1">
          <x14:formula1>
            <xm:f>Hoja3!$A$160:$A$162</xm:f>
          </x14:formula1>
          <xm:sqref>F13 F24 F36 F47</xm:sqref>
        </x14:dataValidation>
        <x14:dataValidation type="list" allowBlank="1" showInputMessage="1" showErrorMessage="1">
          <x14:formula1>
            <xm:f>Hoja3!$A$165:$A$168</xm:f>
          </x14:formula1>
          <xm:sqref>F14 F25 F37 F48</xm:sqref>
        </x14:dataValidation>
        <x14:dataValidation type="list" allowBlank="1" showInputMessage="1" showErrorMessage="1">
          <x14:formula1>
            <xm:f>Hoja3!$A$171:$A$173</xm:f>
          </x14:formula1>
          <xm:sqref>F15 F26 F38 F49</xm:sqref>
        </x14:dataValidation>
        <x14:dataValidation type="list" allowBlank="1" showInputMessage="1" showErrorMessage="1">
          <x14:formula1>
            <xm:f>Hoja3!$A$176:$A$178</xm:f>
          </x14:formula1>
          <xm:sqref>F16 F27 F39 F50</xm:sqref>
        </x14:dataValidation>
        <x14:dataValidation type="list" allowBlank="1" showInputMessage="1" showErrorMessage="1">
          <x14:formula1>
            <xm:f>Hoja3!$A$181:$A$184</xm:f>
          </x14:formula1>
          <xm:sqref>F17 F28 F40 F51</xm:sqref>
        </x14:dataValidation>
        <x14:dataValidation type="list" allowBlank="1" showInputMessage="1" showErrorMessage="1">
          <x14:formula1>
            <xm:f>Hoja3!$A$187:$A$190</xm:f>
          </x14:formula1>
          <xm:sqref>I11:I17 I22:I28 I34:I40 I45:I51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zoomScale="58" zoomScaleNormal="58" workbookViewId="0">
      <selection activeCell="A11" sqref="A11"/>
    </sheetView>
  </sheetViews>
  <sheetFormatPr baseColWidth="10" defaultColWidth="11.44140625" defaultRowHeight="13.8" x14ac:dyDescent="0.25"/>
  <cols>
    <col min="1" max="2" width="38.33203125" style="1" customWidth="1"/>
    <col min="3" max="5" width="29.33203125" style="1" customWidth="1"/>
    <col min="6" max="6" width="22.88671875" style="1" customWidth="1"/>
    <col min="7" max="7" width="13.88671875" style="1" customWidth="1"/>
    <col min="8" max="8" width="22" style="1" customWidth="1"/>
    <col min="9" max="16384" width="11.44140625" style="1"/>
  </cols>
  <sheetData>
    <row r="1" spans="1:8" customFormat="1" ht="15.75" customHeight="1" x14ac:dyDescent="0.3">
      <c r="A1" s="525"/>
      <c r="B1" s="248" t="s">
        <v>0</v>
      </c>
      <c r="C1" s="249"/>
      <c r="D1" s="389"/>
      <c r="E1" s="357" t="s">
        <v>21</v>
      </c>
      <c r="F1" s="357"/>
      <c r="G1" s="357"/>
      <c r="H1" s="528"/>
    </row>
    <row r="2" spans="1:8" customFormat="1" ht="15.75" customHeight="1" x14ac:dyDescent="0.3">
      <c r="A2" s="243"/>
      <c r="B2" s="526"/>
      <c r="C2" s="403"/>
      <c r="D2" s="404"/>
      <c r="E2" s="287" t="s">
        <v>2</v>
      </c>
      <c r="F2" s="287"/>
      <c r="G2" s="287"/>
      <c r="H2" s="529"/>
    </row>
    <row r="3" spans="1:8" customFormat="1" ht="36" customHeight="1" x14ac:dyDescent="0.3">
      <c r="A3" s="243"/>
      <c r="B3" s="526" t="s">
        <v>250</v>
      </c>
      <c r="C3" s="403"/>
      <c r="D3" s="404"/>
      <c r="E3" s="287" t="s">
        <v>4</v>
      </c>
      <c r="F3" s="287"/>
      <c r="G3" s="287"/>
      <c r="H3" s="529"/>
    </row>
    <row r="4" spans="1:8" customFormat="1" ht="15.75" customHeight="1" thickBot="1" x14ac:dyDescent="0.35">
      <c r="A4" s="244"/>
      <c r="B4" s="257"/>
      <c r="C4" s="258"/>
      <c r="D4" s="390"/>
      <c r="E4" s="490" t="s">
        <v>5</v>
      </c>
      <c r="F4" s="490"/>
      <c r="G4" s="490"/>
      <c r="H4" s="530"/>
    </row>
    <row r="5" spans="1:8" ht="15" thickBot="1" x14ac:dyDescent="0.25">
      <c r="C5" s="64"/>
      <c r="D5" s="64"/>
      <c r="E5" s="64"/>
      <c r="F5" s="64"/>
      <c r="G5" s="64"/>
    </row>
    <row r="6" spans="1:8" customFormat="1" ht="24" customHeight="1" x14ac:dyDescent="0.25">
      <c r="A6" s="141" t="s">
        <v>7</v>
      </c>
      <c r="B6" s="142"/>
      <c r="C6" s="143"/>
      <c r="D6" s="143"/>
      <c r="E6" s="143"/>
      <c r="F6" s="143"/>
      <c r="G6" s="143"/>
      <c r="H6" s="144"/>
    </row>
    <row r="7" spans="1:8" customFormat="1" ht="35.25" customHeight="1" thickBot="1" x14ac:dyDescent="0.3">
      <c r="A7" s="31" t="s">
        <v>9</v>
      </c>
      <c r="B7" s="145"/>
      <c r="C7" s="533"/>
      <c r="D7" s="533"/>
      <c r="E7" s="533"/>
      <c r="F7" s="533"/>
      <c r="G7" s="533"/>
      <c r="H7" s="534"/>
    </row>
    <row r="8" spans="1:8" ht="15" thickBot="1" x14ac:dyDescent="0.25">
      <c r="C8" s="64"/>
      <c r="D8" s="64"/>
      <c r="E8" s="64"/>
      <c r="F8" s="64"/>
      <c r="G8" s="64"/>
    </row>
    <row r="9" spans="1:8" s="126" customFormat="1" ht="30" customHeight="1" x14ac:dyDescent="0.3">
      <c r="A9" s="531" t="s">
        <v>103</v>
      </c>
      <c r="B9" s="531" t="s">
        <v>251</v>
      </c>
      <c r="C9" s="532" t="s">
        <v>224</v>
      </c>
      <c r="D9" s="532" t="s">
        <v>233</v>
      </c>
      <c r="E9" s="532" t="s">
        <v>252</v>
      </c>
      <c r="F9" s="535" t="s">
        <v>253</v>
      </c>
      <c r="G9" s="535"/>
      <c r="H9" s="536" t="s">
        <v>254</v>
      </c>
    </row>
    <row r="10" spans="1:8" s="127" customFormat="1" ht="48.75" customHeight="1" x14ac:dyDescent="0.3">
      <c r="A10" s="531"/>
      <c r="B10" s="531"/>
      <c r="C10" s="532"/>
      <c r="D10" s="532"/>
      <c r="E10" s="532"/>
      <c r="F10" s="535"/>
      <c r="G10" s="535"/>
      <c r="H10" s="536"/>
    </row>
    <row r="11" spans="1:8" s="127" customFormat="1" ht="39.75" customHeight="1" x14ac:dyDescent="0.3">
      <c r="A11" s="146"/>
      <c r="B11" s="146"/>
      <c r="C11" s="147"/>
      <c r="D11" s="147"/>
      <c r="E11" s="147"/>
      <c r="F11" s="148"/>
      <c r="G11" s="149" t="str">
        <f>IF(F11="Fuerte",100,IF(F11="Moderado",50,IF(F11="Débil",0," ")))</f>
        <v xml:space="preserve"> </v>
      </c>
      <c r="H11" s="527" t="str">
        <f>IF(G24=100,"Fuerte",IF(AND(G24&gt;=50,G24&lt;=99),"Moderado",IF(AND(G24&gt;0,G24&lt;=49),"Débil"," ")))</f>
        <v xml:space="preserve"> </v>
      </c>
    </row>
    <row r="12" spans="1:8" s="127" customFormat="1" ht="39.75" customHeight="1" x14ac:dyDescent="0.3">
      <c r="A12" s="146"/>
      <c r="B12" s="146"/>
      <c r="C12" s="147"/>
      <c r="D12" s="147"/>
      <c r="E12" s="147"/>
      <c r="F12" s="148"/>
      <c r="G12" s="149" t="str">
        <f>IF(F12="Fuerte",100,IF(F12="Moderado",50,IF(F12="Débil",0," ")))</f>
        <v xml:space="preserve"> </v>
      </c>
      <c r="H12" s="527"/>
    </row>
    <row r="13" spans="1:8" s="127" customFormat="1" ht="39.75" customHeight="1" x14ac:dyDescent="0.3">
      <c r="A13" s="146"/>
      <c r="B13" s="146"/>
      <c r="C13" s="147"/>
      <c r="D13" s="147"/>
      <c r="E13" s="147"/>
      <c r="F13" s="148"/>
      <c r="G13" s="149" t="str">
        <f t="shared" ref="G13:G23" si="0">IF(F13="Fuerte",100,IF(F13="Moderado",50,IF(F13="Débil",0," ")))</f>
        <v xml:space="preserve"> </v>
      </c>
      <c r="H13" s="527"/>
    </row>
    <row r="14" spans="1:8" s="127" customFormat="1" ht="39.75" customHeight="1" x14ac:dyDescent="0.3">
      <c r="A14" s="146"/>
      <c r="B14" s="146"/>
      <c r="C14" s="147"/>
      <c r="D14" s="147"/>
      <c r="E14" s="147"/>
      <c r="F14" s="148"/>
      <c r="G14" s="149" t="str">
        <f t="shared" si="0"/>
        <v xml:space="preserve"> </v>
      </c>
      <c r="H14" s="527"/>
    </row>
    <row r="15" spans="1:8" s="127" customFormat="1" ht="39.75" customHeight="1" x14ac:dyDescent="0.3">
      <c r="A15" s="146"/>
      <c r="B15" s="146"/>
      <c r="C15" s="147"/>
      <c r="D15" s="147"/>
      <c r="E15" s="147"/>
      <c r="F15" s="148"/>
      <c r="G15" s="149" t="str">
        <f t="shared" si="0"/>
        <v xml:space="preserve"> </v>
      </c>
      <c r="H15" s="527"/>
    </row>
    <row r="16" spans="1:8" s="127" customFormat="1" ht="39.75" customHeight="1" x14ac:dyDescent="0.3">
      <c r="A16" s="146"/>
      <c r="B16" s="146"/>
      <c r="C16" s="147"/>
      <c r="D16" s="147"/>
      <c r="E16" s="147"/>
      <c r="F16" s="148"/>
      <c r="G16" s="149" t="str">
        <f t="shared" si="0"/>
        <v xml:space="preserve"> </v>
      </c>
      <c r="H16" s="527"/>
    </row>
    <row r="17" spans="1:8" s="127" customFormat="1" ht="39.75" customHeight="1" x14ac:dyDescent="0.3">
      <c r="A17" s="146"/>
      <c r="B17" s="146"/>
      <c r="C17" s="147"/>
      <c r="D17" s="147"/>
      <c r="E17" s="147"/>
      <c r="F17" s="148"/>
      <c r="G17" s="149" t="str">
        <f t="shared" si="0"/>
        <v xml:space="preserve"> </v>
      </c>
      <c r="H17" s="527"/>
    </row>
    <row r="18" spans="1:8" s="127" customFormat="1" ht="39.75" customHeight="1" x14ac:dyDescent="0.3">
      <c r="A18" s="146"/>
      <c r="B18" s="146"/>
      <c r="C18" s="147"/>
      <c r="D18" s="147"/>
      <c r="E18" s="147"/>
      <c r="F18" s="148"/>
      <c r="G18" s="149" t="str">
        <f t="shared" si="0"/>
        <v xml:space="preserve"> </v>
      </c>
      <c r="H18" s="527"/>
    </row>
    <row r="19" spans="1:8" s="127" customFormat="1" ht="39.75" customHeight="1" x14ac:dyDescent="0.3">
      <c r="A19" s="146"/>
      <c r="B19" s="146"/>
      <c r="C19" s="147"/>
      <c r="D19" s="147"/>
      <c r="E19" s="147"/>
      <c r="F19" s="148"/>
      <c r="G19" s="149" t="str">
        <f t="shared" si="0"/>
        <v xml:space="preserve"> </v>
      </c>
      <c r="H19" s="527"/>
    </row>
    <row r="20" spans="1:8" s="127" customFormat="1" ht="39.75" customHeight="1" x14ac:dyDescent="0.3">
      <c r="A20" s="146"/>
      <c r="B20" s="146"/>
      <c r="C20" s="147"/>
      <c r="D20" s="147"/>
      <c r="E20" s="147"/>
      <c r="F20" s="148"/>
      <c r="G20" s="149" t="str">
        <f t="shared" si="0"/>
        <v xml:space="preserve"> </v>
      </c>
      <c r="H20" s="527"/>
    </row>
    <row r="21" spans="1:8" s="127" customFormat="1" ht="39.75" customHeight="1" x14ac:dyDescent="0.3">
      <c r="A21" s="146"/>
      <c r="B21" s="146"/>
      <c r="C21" s="147"/>
      <c r="D21" s="147"/>
      <c r="E21" s="147"/>
      <c r="F21" s="148"/>
      <c r="G21" s="149" t="str">
        <f t="shared" si="0"/>
        <v xml:space="preserve"> </v>
      </c>
      <c r="H21" s="527"/>
    </row>
    <row r="22" spans="1:8" s="127" customFormat="1" ht="39.75" customHeight="1" x14ac:dyDescent="0.3">
      <c r="A22" s="146"/>
      <c r="B22" s="146"/>
      <c r="C22" s="147"/>
      <c r="D22" s="147"/>
      <c r="E22" s="147"/>
      <c r="F22" s="148"/>
      <c r="G22" s="149" t="str">
        <f t="shared" si="0"/>
        <v xml:space="preserve"> </v>
      </c>
      <c r="H22" s="527"/>
    </row>
    <row r="23" spans="1:8" s="127" customFormat="1" ht="39.75" customHeight="1" x14ac:dyDescent="0.3">
      <c r="A23" s="146"/>
      <c r="B23" s="146"/>
      <c r="C23" s="147"/>
      <c r="D23" s="147"/>
      <c r="E23" s="147"/>
      <c r="F23" s="148"/>
      <c r="G23" s="149" t="str">
        <f t="shared" si="0"/>
        <v xml:space="preserve"> </v>
      </c>
      <c r="H23" s="527"/>
    </row>
    <row r="24" spans="1:8" s="127" customFormat="1" ht="39.75" customHeight="1" x14ac:dyDescent="0.3">
      <c r="A24" s="150" t="s">
        <v>255</v>
      </c>
      <c r="B24" s="150"/>
      <c r="C24" s="150"/>
      <c r="D24" s="150"/>
      <c r="E24" s="150"/>
      <c r="F24" s="150"/>
      <c r="G24" s="151">
        <f>IF(ISERROR(AVERAGE(G11:G23)),0,AVERAGE(G11:G23))</f>
        <v>0</v>
      </c>
      <c r="H24" s="149"/>
    </row>
  </sheetData>
  <mergeCells count="17">
    <mergeCell ref="H9:H10"/>
    <mergeCell ref="H11:H23"/>
    <mergeCell ref="E3:G3"/>
    <mergeCell ref="E4:G4"/>
    <mergeCell ref="H1:H4"/>
    <mergeCell ref="A1:A4"/>
    <mergeCell ref="B9:B10"/>
    <mergeCell ref="D9:D10"/>
    <mergeCell ref="B1:D2"/>
    <mergeCell ref="B3:D4"/>
    <mergeCell ref="C7:H7"/>
    <mergeCell ref="A9:A10"/>
    <mergeCell ref="C9:C10"/>
    <mergeCell ref="E9:E10"/>
    <mergeCell ref="E1:G1"/>
    <mergeCell ref="E2:G2"/>
    <mergeCell ref="F9:G10"/>
  </mergeCells>
  <pageMargins left="0.7" right="0.7" top="0.75" bottom="0.75" header="0.3" footer="0.3"/>
  <pageSetup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tabSelected="1" workbookViewId="0">
      <selection activeCell="B1" sqref="B1:I2"/>
    </sheetView>
  </sheetViews>
  <sheetFormatPr baseColWidth="10" defaultColWidth="11.44140625" defaultRowHeight="13.8" x14ac:dyDescent="0.3"/>
  <cols>
    <col min="1" max="1" width="28.109375" style="55" customWidth="1"/>
    <col min="2" max="3" width="18.5546875" style="55" customWidth="1"/>
    <col min="4" max="4" width="20.5546875" style="57" customWidth="1"/>
    <col min="5" max="5" width="13.6640625" style="55" customWidth="1"/>
    <col min="6" max="6" width="15" style="55" customWidth="1"/>
    <col min="7" max="7" width="17.33203125" style="55" customWidth="1"/>
    <col min="8" max="8" width="18" style="55" customWidth="1"/>
    <col min="9" max="9" width="14.33203125" style="55" customWidth="1"/>
    <col min="10" max="10" width="16.109375" style="55" customWidth="1"/>
    <col min="11" max="11" width="14.88671875" style="55" customWidth="1"/>
    <col min="12" max="12" width="15.88671875" style="55" customWidth="1"/>
    <col min="13" max="13" width="13.109375" style="55" customWidth="1"/>
    <col min="14" max="16384" width="11.44140625" style="55"/>
  </cols>
  <sheetData>
    <row r="1" spans="1:13" ht="15.75" customHeight="1" x14ac:dyDescent="0.3">
      <c r="A1" s="545"/>
      <c r="B1" s="546" t="s">
        <v>353</v>
      </c>
      <c r="C1" s="546"/>
      <c r="D1" s="546"/>
      <c r="E1" s="546"/>
      <c r="F1" s="546"/>
      <c r="G1" s="546"/>
      <c r="H1" s="546"/>
      <c r="I1" s="546"/>
      <c r="J1" s="357" t="s">
        <v>343</v>
      </c>
      <c r="K1" s="357"/>
      <c r="L1" s="357"/>
      <c r="M1" s="541"/>
    </row>
    <row r="2" spans="1:13" ht="15.75" customHeight="1" x14ac:dyDescent="0.3">
      <c r="A2" s="543"/>
      <c r="B2" s="544"/>
      <c r="C2" s="544"/>
      <c r="D2" s="544"/>
      <c r="E2" s="544"/>
      <c r="F2" s="544"/>
      <c r="G2" s="544"/>
      <c r="H2" s="544"/>
      <c r="I2" s="544"/>
      <c r="J2" s="287" t="s">
        <v>344</v>
      </c>
      <c r="K2" s="287"/>
      <c r="L2" s="287"/>
      <c r="M2" s="542"/>
    </row>
    <row r="3" spans="1:13" ht="15.75" customHeight="1" x14ac:dyDescent="0.3">
      <c r="A3" s="543"/>
      <c r="B3" s="544" t="s">
        <v>256</v>
      </c>
      <c r="C3" s="544"/>
      <c r="D3" s="544"/>
      <c r="E3" s="544"/>
      <c r="F3" s="544"/>
      <c r="G3" s="544"/>
      <c r="H3" s="544"/>
      <c r="I3" s="544"/>
      <c r="J3" s="287" t="s">
        <v>345</v>
      </c>
      <c r="K3" s="287"/>
      <c r="L3" s="287"/>
      <c r="M3" s="542"/>
    </row>
    <row r="4" spans="1:13" ht="15.75" customHeight="1" x14ac:dyDescent="0.3">
      <c r="A4" s="543"/>
      <c r="B4" s="544"/>
      <c r="C4" s="544"/>
      <c r="D4" s="544"/>
      <c r="E4" s="544"/>
      <c r="F4" s="544"/>
      <c r="G4" s="544"/>
      <c r="H4" s="544"/>
      <c r="I4" s="544"/>
      <c r="J4" s="287" t="s">
        <v>346</v>
      </c>
      <c r="K4" s="287"/>
      <c r="L4" s="287"/>
      <c r="M4" s="542"/>
    </row>
    <row r="5" spans="1:13" ht="15" customHeight="1" x14ac:dyDescent="0.3">
      <c r="A5" s="553"/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5"/>
      <c r="M5" s="99"/>
    </row>
    <row r="6" spans="1:13" s="56" customFormat="1" ht="15.75" customHeight="1" x14ac:dyDescent="0.25">
      <c r="A6" s="138" t="s">
        <v>257</v>
      </c>
      <c r="B6" s="547" t="s">
        <v>347</v>
      </c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8"/>
    </row>
    <row r="7" spans="1:13" s="56" customFormat="1" ht="63" customHeight="1" x14ac:dyDescent="0.25">
      <c r="A7" s="138" t="s">
        <v>258</v>
      </c>
      <c r="B7" s="426" t="s">
        <v>348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549"/>
    </row>
    <row r="8" spans="1:13" s="56" customFormat="1" ht="15" customHeight="1" x14ac:dyDescent="0.2">
      <c r="A8" s="539"/>
      <c r="B8" s="540"/>
      <c r="C8" s="540"/>
      <c r="D8" s="540"/>
      <c r="E8" s="540"/>
      <c r="F8" s="540"/>
      <c r="G8" s="137"/>
      <c r="H8" s="137"/>
      <c r="I8" s="137"/>
      <c r="J8" s="137"/>
      <c r="K8" s="137"/>
      <c r="L8" s="137"/>
      <c r="M8" s="139"/>
    </row>
    <row r="9" spans="1:13" s="136" customFormat="1" ht="40.5" customHeight="1" x14ac:dyDescent="0.25">
      <c r="A9" s="134" t="s">
        <v>259</v>
      </c>
      <c r="B9" s="135" t="s">
        <v>260</v>
      </c>
      <c r="C9" s="135" t="s">
        <v>87</v>
      </c>
      <c r="D9" s="135" t="s">
        <v>12</v>
      </c>
      <c r="E9" s="74" t="s">
        <v>261</v>
      </c>
      <c r="F9" s="74" t="s">
        <v>262</v>
      </c>
      <c r="G9" s="74" t="s">
        <v>263</v>
      </c>
      <c r="H9" s="74" t="s">
        <v>264</v>
      </c>
      <c r="I9" s="74" t="s">
        <v>265</v>
      </c>
      <c r="J9" s="73" t="s">
        <v>266</v>
      </c>
      <c r="K9" s="73" t="s">
        <v>267</v>
      </c>
      <c r="L9" s="73" t="s">
        <v>268</v>
      </c>
      <c r="M9" s="140" t="s">
        <v>269</v>
      </c>
    </row>
    <row r="10" spans="1:13" s="56" customFormat="1" ht="168" customHeight="1" x14ac:dyDescent="0.25">
      <c r="A10" s="562" t="s">
        <v>350</v>
      </c>
      <c r="B10" s="538" t="str">
        <f>+(PROBABILIDAD!A11)</f>
        <v>Posibilidad de la utilizacion de documentos obsoletos que no garanticen la trasabilidad adecuada en los diferentes procesos.</v>
      </c>
      <c r="C10" s="537" t="s">
        <v>270</v>
      </c>
      <c r="D10" s="171" t="str">
        <f>+(DESCRIPCION!D10)</f>
        <v>Concentracion de funciones en un solo funcionario</v>
      </c>
      <c r="E10" s="537" t="str">
        <f>+(PROBABILIDAD!T11)</f>
        <v>Probable</v>
      </c>
      <c r="F10" s="537" t="s">
        <v>186</v>
      </c>
      <c r="G10" s="538" t="s">
        <v>180</v>
      </c>
      <c r="H10" s="537" t="s">
        <v>272</v>
      </c>
      <c r="I10" s="171" t="s">
        <v>351</v>
      </c>
      <c r="J10" s="171" t="s">
        <v>333</v>
      </c>
      <c r="K10" s="206" t="s">
        <v>352</v>
      </c>
      <c r="L10" s="171" t="s">
        <v>334</v>
      </c>
      <c r="M10" s="206" t="s">
        <v>335</v>
      </c>
    </row>
    <row r="11" spans="1:13" s="56" customFormat="1" ht="151.5" customHeight="1" x14ac:dyDescent="0.25">
      <c r="A11" s="562"/>
      <c r="B11" s="538"/>
      <c r="C11" s="537"/>
      <c r="D11" s="171" t="str">
        <f>+(DESCRIPCION!D11)</f>
        <v>Incumplimiento de roles y objetivos de algunos procesos transversales</v>
      </c>
      <c r="E11" s="537"/>
      <c r="F11" s="537"/>
      <c r="G11" s="538"/>
      <c r="H11" s="537"/>
      <c r="I11" s="171" t="s">
        <v>336</v>
      </c>
      <c r="J11" s="171" t="s">
        <v>333</v>
      </c>
      <c r="K11" s="206" t="s">
        <v>352</v>
      </c>
      <c r="L11" s="171" t="s">
        <v>334</v>
      </c>
      <c r="M11" s="171" t="s">
        <v>337</v>
      </c>
    </row>
    <row r="12" spans="1:13" s="56" customFormat="1" ht="44.4" customHeight="1" x14ac:dyDescent="0.25">
      <c r="A12" s="562"/>
      <c r="B12" s="538"/>
      <c r="C12" s="537"/>
      <c r="D12" s="171" t="s">
        <v>349</v>
      </c>
      <c r="E12" s="537"/>
      <c r="F12" s="537"/>
      <c r="G12" s="538"/>
      <c r="H12" s="537"/>
      <c r="I12" s="137"/>
      <c r="J12" s="137"/>
      <c r="K12" s="137"/>
      <c r="L12" s="137"/>
      <c r="M12" s="137"/>
    </row>
    <row r="13" spans="1:13" s="56" customFormat="1" ht="157.5" customHeight="1" x14ac:dyDescent="0.25">
      <c r="A13" s="562"/>
      <c r="B13" s="538" t="str">
        <f>+(PROBABILIDAD!A12)</f>
        <v>Posibilidad de incumplimiento de la publicación de los productos requeridos por grupos de interes y / o clientes internos o externos</v>
      </c>
      <c r="C13" s="537" t="s">
        <v>270</v>
      </c>
      <c r="D13" s="62" t="str">
        <f>+(DESCRIPCION!D13)</f>
        <v>Dificultad en la comunicación en los diferentes niveles jerarquicos</v>
      </c>
      <c r="E13" s="537" t="str">
        <f>+(PROBABILIDAD!T12)</f>
        <v>Improbable</v>
      </c>
      <c r="F13" s="537" t="s">
        <v>180</v>
      </c>
      <c r="G13" s="537" t="s">
        <v>180</v>
      </c>
      <c r="H13" s="537" t="s">
        <v>272</v>
      </c>
      <c r="I13" s="171" t="s">
        <v>338</v>
      </c>
      <c r="J13" s="171" t="s">
        <v>333</v>
      </c>
      <c r="K13" s="206" t="s">
        <v>352</v>
      </c>
      <c r="L13" s="171" t="s">
        <v>339</v>
      </c>
      <c r="M13" s="206" t="s">
        <v>335</v>
      </c>
    </row>
    <row r="14" spans="1:13" s="56" customFormat="1" ht="94.2" customHeight="1" x14ac:dyDescent="0.25">
      <c r="A14" s="562"/>
      <c r="B14" s="538"/>
      <c r="C14" s="537"/>
      <c r="D14" s="62" t="str">
        <f>+(DESCRIPCION!D14)</f>
        <v>Dificultad para trabajar en equipo</v>
      </c>
      <c r="E14" s="537"/>
      <c r="F14" s="537"/>
      <c r="G14" s="537"/>
      <c r="H14" s="537"/>
      <c r="I14" s="171" t="s">
        <v>340</v>
      </c>
      <c r="J14" s="171" t="s">
        <v>333</v>
      </c>
      <c r="K14" s="206" t="s">
        <v>352</v>
      </c>
      <c r="L14" s="171" t="s">
        <v>341</v>
      </c>
      <c r="M14" s="206" t="s">
        <v>342</v>
      </c>
    </row>
    <row r="15" spans="1:13" s="56" customFormat="1" ht="36" customHeight="1" x14ac:dyDescent="0.25">
      <c r="A15" s="562"/>
      <c r="B15" s="538"/>
      <c r="C15" s="537"/>
      <c r="D15" s="62" t="s">
        <v>349</v>
      </c>
      <c r="E15" s="537"/>
      <c r="F15" s="537"/>
      <c r="G15" s="537"/>
      <c r="H15" s="537"/>
      <c r="I15" s="137"/>
      <c r="J15" s="137"/>
      <c r="K15" s="137"/>
      <c r="L15" s="137"/>
      <c r="M15" s="137"/>
    </row>
    <row r="16" spans="1:13" s="56" customFormat="1" ht="36" customHeight="1" x14ac:dyDescent="0.25">
      <c r="A16" s="560"/>
      <c r="B16" s="556"/>
      <c r="C16" s="557"/>
      <c r="D16" s="558"/>
      <c r="E16" s="557"/>
      <c r="F16" s="557"/>
      <c r="G16" s="557"/>
      <c r="H16" s="557"/>
      <c r="I16" s="559"/>
      <c r="J16" s="559"/>
      <c r="K16" s="559"/>
      <c r="L16" s="559"/>
      <c r="M16" s="559"/>
    </row>
    <row r="17" spans="1:13" s="56" customFormat="1" ht="36" customHeight="1" x14ac:dyDescent="0.25">
      <c r="A17" s="560"/>
      <c r="B17" s="556"/>
      <c r="C17" s="557"/>
      <c r="D17" s="558"/>
      <c r="E17" s="557"/>
      <c r="F17" s="557"/>
      <c r="G17" s="557"/>
      <c r="H17" s="557"/>
      <c r="I17" s="559"/>
      <c r="J17" s="559"/>
      <c r="K17" s="559"/>
      <c r="L17" s="559"/>
      <c r="M17" s="559"/>
    </row>
    <row r="18" spans="1:13" s="56" customFormat="1" ht="89.25" customHeight="1" x14ac:dyDescent="0.25">
      <c r="A18" s="560"/>
      <c r="B18" s="556"/>
      <c r="C18" s="557"/>
      <c r="D18" s="558"/>
      <c r="E18" s="557"/>
      <c r="F18" s="557"/>
      <c r="G18" s="557"/>
      <c r="H18" s="557"/>
      <c r="I18" s="559"/>
      <c r="J18" s="559"/>
      <c r="K18" s="559"/>
      <c r="L18" s="559"/>
      <c r="M18" s="559"/>
    </row>
    <row r="19" spans="1:13" s="56" customFormat="1" ht="36" customHeight="1" x14ac:dyDescent="0.25">
      <c r="A19" s="560"/>
      <c r="B19" s="556"/>
      <c r="C19" s="557"/>
      <c r="D19" s="558"/>
      <c r="E19" s="557"/>
      <c r="F19" s="557"/>
      <c r="G19" s="557"/>
      <c r="H19" s="557"/>
      <c r="I19" s="559"/>
      <c r="J19" s="559"/>
      <c r="K19" s="559"/>
      <c r="L19" s="559"/>
      <c r="M19" s="559"/>
    </row>
    <row r="20" spans="1:13" s="56" customFormat="1" ht="108.75" customHeight="1" x14ac:dyDescent="0.25">
      <c r="A20" s="561"/>
      <c r="B20" s="556"/>
      <c r="C20" s="557"/>
      <c r="D20" s="558"/>
      <c r="E20" s="557"/>
      <c r="F20" s="557"/>
      <c r="G20" s="557"/>
      <c r="H20" s="557"/>
      <c r="I20" s="559"/>
      <c r="J20" s="559"/>
      <c r="K20" s="559"/>
      <c r="L20" s="559"/>
      <c r="M20" s="559"/>
    </row>
  </sheetData>
  <mergeCells count="37">
    <mergeCell ref="B6:M6"/>
    <mergeCell ref="B7:M7"/>
    <mergeCell ref="G10:G12"/>
    <mergeCell ref="A5:L5"/>
    <mergeCell ref="A10:A15"/>
    <mergeCell ref="M1:M4"/>
    <mergeCell ref="A1:A4"/>
    <mergeCell ref="J1:L1"/>
    <mergeCell ref="J2:L2"/>
    <mergeCell ref="J3:L3"/>
    <mergeCell ref="J4:L4"/>
    <mergeCell ref="B1:I2"/>
    <mergeCell ref="B3:I4"/>
    <mergeCell ref="A8:F8"/>
    <mergeCell ref="H10:H12"/>
    <mergeCell ref="H13:H15"/>
    <mergeCell ref="B10:B12"/>
    <mergeCell ref="C10:C12"/>
    <mergeCell ref="E10:E12"/>
    <mergeCell ref="F10:F12"/>
    <mergeCell ref="B13:B15"/>
    <mergeCell ref="C13:C15"/>
    <mergeCell ref="E13:E15"/>
    <mergeCell ref="F13:F15"/>
    <mergeCell ref="G13:G15"/>
    <mergeCell ref="B16:B18"/>
    <mergeCell ref="C16:C18"/>
    <mergeCell ref="E16:E18"/>
    <mergeCell ref="H19:H20"/>
    <mergeCell ref="F16:F18"/>
    <mergeCell ref="G16:G18"/>
    <mergeCell ref="H16:H18"/>
    <mergeCell ref="B19:B20"/>
    <mergeCell ref="C19:C20"/>
    <mergeCell ref="E19:E20"/>
    <mergeCell ref="F19:F20"/>
    <mergeCell ref="G19:G20"/>
  </mergeCells>
  <printOptions horizontalCentered="1"/>
  <pageMargins left="0.35433070866141736" right="0.35433070866141736" top="0.70866141732283472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zoomScale="120" zoomScaleNormal="120" workbookViewId="0">
      <selection activeCell="A12" sqref="A12"/>
    </sheetView>
  </sheetViews>
  <sheetFormatPr baseColWidth="10" defaultColWidth="11.44140625" defaultRowHeight="14.4" x14ac:dyDescent="0.3"/>
  <cols>
    <col min="1" max="1" width="31" customWidth="1"/>
    <col min="2" max="2" width="24.109375" customWidth="1"/>
    <col min="3" max="3" width="22.88671875" customWidth="1"/>
    <col min="4" max="4" width="26.5546875" customWidth="1"/>
    <col min="5" max="5" width="21.44140625" customWidth="1"/>
  </cols>
  <sheetData>
    <row r="1" spans="1:5" ht="15" customHeight="1" x14ac:dyDescent="0.3">
      <c r="A1" s="238"/>
      <c r="B1" s="234" t="s">
        <v>20</v>
      </c>
      <c r="C1" s="235"/>
      <c r="D1" s="3" t="s">
        <v>21</v>
      </c>
      <c r="E1" s="241"/>
    </row>
    <row r="2" spans="1:5" ht="15" customHeight="1" x14ac:dyDescent="0.3">
      <c r="A2" s="238"/>
      <c r="B2" s="236"/>
      <c r="C2" s="237"/>
      <c r="D2" s="3" t="s">
        <v>2</v>
      </c>
      <c r="E2" s="241"/>
    </row>
    <row r="3" spans="1:5" ht="30" customHeight="1" x14ac:dyDescent="0.3">
      <c r="A3" s="238"/>
      <c r="B3" s="234" t="s">
        <v>22</v>
      </c>
      <c r="C3" s="235"/>
      <c r="D3" s="3" t="s">
        <v>23</v>
      </c>
      <c r="E3" s="241"/>
    </row>
    <row r="4" spans="1:5" ht="15" customHeight="1" x14ac:dyDescent="0.3">
      <c r="A4" s="238"/>
      <c r="B4" s="236"/>
      <c r="C4" s="237"/>
      <c r="D4" s="3" t="s">
        <v>5</v>
      </c>
      <c r="E4" s="241"/>
    </row>
    <row r="5" spans="1:5" ht="15.75" thickBot="1" x14ac:dyDescent="0.3"/>
    <row r="6" spans="1:5" x14ac:dyDescent="0.3">
      <c r="A6" s="239" t="s">
        <v>24</v>
      </c>
      <c r="B6" s="240"/>
      <c r="C6" s="240"/>
      <c r="D6" s="240"/>
      <c r="E6" s="240"/>
    </row>
    <row r="7" spans="1:5" ht="28.2" thickBot="1" x14ac:dyDescent="0.35">
      <c r="A7" s="4" t="s">
        <v>25</v>
      </c>
      <c r="B7" s="5" t="s">
        <v>26</v>
      </c>
      <c r="C7" s="5" t="s">
        <v>27</v>
      </c>
      <c r="D7" s="10" t="s">
        <v>28</v>
      </c>
      <c r="E7" s="5" t="s">
        <v>29</v>
      </c>
    </row>
    <row r="8" spans="1:5" ht="45" x14ac:dyDescent="0.25">
      <c r="A8" s="12" t="s">
        <v>30</v>
      </c>
      <c r="B8" s="6" t="s">
        <v>31</v>
      </c>
      <c r="C8" s="6" t="s">
        <v>31</v>
      </c>
      <c r="D8" s="6" t="s">
        <v>31</v>
      </c>
      <c r="E8" s="7" t="s">
        <v>31</v>
      </c>
    </row>
    <row r="9" spans="1:5" ht="40.200000000000003" x14ac:dyDescent="0.3">
      <c r="A9" s="13" t="s">
        <v>32</v>
      </c>
      <c r="B9" s="8" t="s">
        <v>31</v>
      </c>
      <c r="C9" s="8" t="s">
        <v>31</v>
      </c>
      <c r="D9" s="8" t="s">
        <v>31</v>
      </c>
      <c r="E9" s="9" t="s">
        <v>31</v>
      </c>
    </row>
    <row r="10" spans="1:5" ht="30" x14ac:dyDescent="0.25">
      <c r="A10" s="11" t="s">
        <v>33</v>
      </c>
      <c r="B10" s="8" t="s">
        <v>31</v>
      </c>
      <c r="C10" s="8" t="s">
        <v>31</v>
      </c>
      <c r="D10" s="8" t="s">
        <v>31</v>
      </c>
      <c r="E10" s="9" t="s">
        <v>31</v>
      </c>
    </row>
    <row r="11" spans="1:5" ht="40.200000000000003" x14ac:dyDescent="0.3">
      <c r="A11" s="13" t="s">
        <v>34</v>
      </c>
      <c r="B11" s="8" t="s">
        <v>31</v>
      </c>
      <c r="C11" s="8" t="s">
        <v>31</v>
      </c>
      <c r="D11" s="8" t="s">
        <v>31</v>
      </c>
      <c r="E11" s="9" t="s">
        <v>31</v>
      </c>
    </row>
    <row r="12" spans="1:5" ht="53.4" x14ac:dyDescent="0.3">
      <c r="A12" s="13" t="s">
        <v>35</v>
      </c>
      <c r="B12" s="14" t="s">
        <v>31</v>
      </c>
      <c r="C12" s="14" t="s">
        <v>31</v>
      </c>
      <c r="D12" s="14" t="s">
        <v>31</v>
      </c>
      <c r="E12" s="15" t="s">
        <v>31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4140625" defaultRowHeight="14.4" x14ac:dyDescent="0.3"/>
  <cols>
    <col min="1" max="1" width="31" customWidth="1"/>
    <col min="2" max="2" width="27.33203125" customWidth="1"/>
    <col min="3" max="3" width="24.6640625" customWidth="1"/>
    <col min="4" max="5" width="27.33203125" customWidth="1"/>
    <col min="6" max="6" width="32.88671875" customWidth="1"/>
    <col min="7" max="7" width="26.33203125" customWidth="1"/>
  </cols>
  <sheetData>
    <row r="1" spans="1:7" x14ac:dyDescent="0.3">
      <c r="A1" s="245"/>
      <c r="B1" s="248" t="s">
        <v>0</v>
      </c>
      <c r="C1" s="249"/>
      <c r="D1" s="249"/>
      <c r="E1" s="249"/>
      <c r="F1" s="59" t="s">
        <v>1</v>
      </c>
      <c r="G1" s="252"/>
    </row>
    <row r="2" spans="1:7" x14ac:dyDescent="0.3">
      <c r="A2" s="246"/>
      <c r="B2" s="250"/>
      <c r="C2" s="251"/>
      <c r="D2" s="251"/>
      <c r="E2" s="251"/>
      <c r="F2" s="58" t="s">
        <v>36</v>
      </c>
      <c r="G2" s="253"/>
    </row>
    <row r="3" spans="1:7" x14ac:dyDescent="0.3">
      <c r="A3" s="246"/>
      <c r="B3" s="255" t="s">
        <v>37</v>
      </c>
      <c r="C3" s="256"/>
      <c r="D3" s="256"/>
      <c r="E3" s="256"/>
      <c r="F3" s="58" t="s">
        <v>4</v>
      </c>
      <c r="G3" s="253"/>
    </row>
    <row r="4" spans="1:7" ht="15" thickBot="1" x14ac:dyDescent="0.35">
      <c r="A4" s="247"/>
      <c r="B4" s="257"/>
      <c r="C4" s="258"/>
      <c r="D4" s="258"/>
      <c r="E4" s="258"/>
      <c r="F4" s="60" t="s">
        <v>5</v>
      </c>
      <c r="G4" s="254"/>
    </row>
    <row r="5" spans="1:7" ht="15.75" thickBot="1" x14ac:dyDescent="0.3"/>
    <row r="6" spans="1:7" s="70" customFormat="1" ht="15.75" x14ac:dyDescent="0.25">
      <c r="A6" s="259" t="s">
        <v>38</v>
      </c>
      <c r="B6" s="260"/>
      <c r="C6" s="260"/>
      <c r="D6" s="260"/>
      <c r="E6" s="260"/>
      <c r="F6" s="260"/>
      <c r="G6" s="261"/>
    </row>
    <row r="7" spans="1:7" ht="31.5" customHeight="1" x14ac:dyDescent="0.3">
      <c r="A7" s="51" t="s">
        <v>39</v>
      </c>
      <c r="B7" s="29" t="s">
        <v>40</v>
      </c>
      <c r="C7" s="65" t="s">
        <v>41</v>
      </c>
      <c r="D7" s="52" t="s">
        <v>42</v>
      </c>
      <c r="E7" s="29" t="s">
        <v>43</v>
      </c>
      <c r="F7" s="30" t="s">
        <v>44</v>
      </c>
      <c r="G7" s="30" t="s">
        <v>45</v>
      </c>
    </row>
    <row r="8" spans="1:7" ht="33" customHeight="1" x14ac:dyDescent="0.3">
      <c r="A8" s="242"/>
      <c r="B8" s="8"/>
      <c r="C8" s="8"/>
      <c r="D8" s="8"/>
      <c r="E8" s="8"/>
      <c r="F8" s="8"/>
      <c r="G8" s="9"/>
    </row>
    <row r="9" spans="1:7" ht="33" customHeight="1" x14ac:dyDescent="0.3">
      <c r="A9" s="243"/>
      <c r="B9" s="8"/>
      <c r="C9" s="8"/>
      <c r="D9" s="8"/>
      <c r="E9" s="8"/>
      <c r="F9" s="8"/>
      <c r="G9" s="9"/>
    </row>
    <row r="10" spans="1:7" ht="33" customHeight="1" x14ac:dyDescent="0.3">
      <c r="A10" s="243"/>
      <c r="B10" s="8"/>
      <c r="C10" s="8"/>
      <c r="D10" s="8"/>
      <c r="E10" s="8"/>
      <c r="F10" s="8"/>
      <c r="G10" s="9"/>
    </row>
    <row r="11" spans="1:7" ht="33" customHeight="1" x14ac:dyDescent="0.3">
      <c r="A11" s="243"/>
      <c r="B11" s="8"/>
      <c r="C11" s="8"/>
      <c r="D11" s="8"/>
      <c r="E11" s="8"/>
      <c r="F11" s="8"/>
      <c r="G11" s="9"/>
    </row>
    <row r="12" spans="1:7" ht="33" customHeight="1" x14ac:dyDescent="0.3">
      <c r="A12" s="243"/>
      <c r="B12" s="8"/>
      <c r="C12" s="8"/>
      <c r="D12" s="8"/>
      <c r="E12" s="8"/>
      <c r="F12" s="8"/>
      <c r="G12" s="9"/>
    </row>
    <row r="13" spans="1:7" ht="33" customHeight="1" x14ac:dyDescent="0.3">
      <c r="A13" s="243"/>
      <c r="B13" s="8"/>
      <c r="C13" s="8"/>
      <c r="D13" s="8"/>
      <c r="E13" s="8"/>
      <c r="F13" s="8"/>
      <c r="G13" s="9"/>
    </row>
    <row r="14" spans="1:7" ht="33" customHeight="1" x14ac:dyDescent="0.3">
      <c r="A14" s="243"/>
      <c r="B14" s="8"/>
      <c r="C14" s="8"/>
      <c r="D14" s="8"/>
      <c r="E14" s="8"/>
      <c r="F14" s="8"/>
      <c r="G14" s="9"/>
    </row>
    <row r="15" spans="1:7" ht="33" customHeight="1" x14ac:dyDescent="0.3">
      <c r="A15" s="243"/>
      <c r="B15" s="8"/>
      <c r="C15" s="8"/>
      <c r="D15" s="8"/>
      <c r="E15" s="8"/>
      <c r="F15" s="8"/>
      <c r="G15" s="9"/>
    </row>
    <row r="16" spans="1:7" ht="33" customHeight="1" x14ac:dyDescent="0.3">
      <c r="A16" s="243"/>
      <c r="B16" s="8"/>
      <c r="C16" s="8"/>
      <c r="D16" s="8"/>
      <c r="E16" s="8"/>
      <c r="F16" s="8"/>
      <c r="G16" s="9"/>
    </row>
    <row r="17" spans="1:7" ht="33" customHeight="1" x14ac:dyDescent="0.3">
      <c r="A17" s="243"/>
      <c r="B17" s="8"/>
      <c r="C17" s="8"/>
      <c r="D17" s="8"/>
      <c r="E17" s="8"/>
      <c r="F17" s="8"/>
      <c r="G17" s="9"/>
    </row>
    <row r="18" spans="1:7" ht="33" customHeight="1" thickBot="1" x14ac:dyDescent="0.35">
      <c r="A18" s="244"/>
      <c r="B18" s="68"/>
      <c r="C18" s="68"/>
      <c r="D18" s="68"/>
      <c r="E18" s="68"/>
      <c r="F18" s="68"/>
      <c r="G18" s="69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0"/>
  <sheetViews>
    <sheetView topLeftCell="A8" workbookViewId="0">
      <pane xSplit="2" ySplit="1" topLeftCell="C15" activePane="bottomRight" state="frozen"/>
      <selection pane="topRight" activeCell="C8" sqref="C8"/>
      <selection pane="bottomLeft" activeCell="A9" sqref="A9"/>
      <selection pane="bottomRight" activeCell="T17" sqref="T17"/>
    </sheetView>
  </sheetViews>
  <sheetFormatPr baseColWidth="10" defaultColWidth="11.44140625" defaultRowHeight="14.4" x14ac:dyDescent="0.3"/>
  <cols>
    <col min="1" max="1" width="5.109375" style="83" customWidth="1"/>
    <col min="2" max="2" width="40.44140625" style="83" customWidth="1"/>
    <col min="3" max="17" width="6.44140625" style="83" customWidth="1"/>
    <col min="18" max="18" width="8" style="83" customWidth="1"/>
    <col min="19" max="19" width="8.5546875" style="91" customWidth="1"/>
    <col min="20" max="20" width="11.44140625" style="196"/>
  </cols>
  <sheetData>
    <row r="1" spans="1:20" ht="15" customHeight="1" thickBot="1" x14ac:dyDescent="0.35">
      <c r="A1" s="273"/>
      <c r="B1" s="273"/>
      <c r="C1" s="270" t="s">
        <v>0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4" t="s">
        <v>21</v>
      </c>
      <c r="O1" s="275"/>
      <c r="P1" s="275"/>
      <c r="Q1" s="276"/>
      <c r="R1" s="262"/>
      <c r="S1" s="262"/>
    </row>
    <row r="2" spans="1:20" ht="15" customHeight="1" thickBot="1" x14ac:dyDescent="0.35">
      <c r="A2" s="273"/>
      <c r="B2" s="273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4" t="s">
        <v>2</v>
      </c>
      <c r="O2" s="275"/>
      <c r="P2" s="275"/>
      <c r="Q2" s="276"/>
      <c r="R2" s="262"/>
      <c r="S2" s="262"/>
    </row>
    <row r="3" spans="1:20" ht="15" customHeight="1" thickBot="1" x14ac:dyDescent="0.35">
      <c r="A3" s="273"/>
      <c r="B3" s="273"/>
      <c r="C3" s="271" t="s">
        <v>46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4" t="s">
        <v>4</v>
      </c>
      <c r="O3" s="275"/>
      <c r="P3" s="275"/>
      <c r="Q3" s="276"/>
      <c r="R3" s="262"/>
      <c r="S3" s="262"/>
    </row>
    <row r="4" spans="1:20" ht="15.75" customHeight="1" thickBot="1" x14ac:dyDescent="0.35">
      <c r="A4" s="273"/>
      <c r="B4" s="273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4" t="s">
        <v>5</v>
      </c>
      <c r="O4" s="275"/>
      <c r="P4" s="275"/>
      <c r="Q4" s="276"/>
      <c r="R4" s="262"/>
      <c r="S4" s="262"/>
    </row>
    <row r="5" spans="1:20" ht="15.75" customHeight="1" x14ac:dyDescent="0.25">
      <c r="A5" s="86"/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8"/>
      <c r="O5" s="88"/>
      <c r="P5" s="88"/>
      <c r="Q5" s="88"/>
      <c r="R5" s="89"/>
      <c r="S5" s="90"/>
    </row>
    <row r="6" spans="1:20" s="1" customFormat="1" ht="27" customHeight="1" x14ac:dyDescent="0.25">
      <c r="A6" s="266" t="s">
        <v>47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197"/>
    </row>
    <row r="7" spans="1:20" s="1" customFormat="1" ht="81" customHeight="1" x14ac:dyDescent="0.25">
      <c r="A7" s="267" t="s">
        <v>48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9"/>
      <c r="T7" s="197"/>
    </row>
    <row r="8" spans="1:20" s="1" customFormat="1" ht="28.5" customHeight="1" x14ac:dyDescent="0.25">
      <c r="A8" s="263" t="s">
        <v>49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5"/>
      <c r="T8" s="197"/>
    </row>
    <row r="9" spans="1:20" s="82" customFormat="1" ht="30" x14ac:dyDescent="0.25">
      <c r="A9" s="84" t="s">
        <v>50</v>
      </c>
      <c r="B9" s="84" t="s">
        <v>51</v>
      </c>
      <c r="C9" s="84" t="s">
        <v>52</v>
      </c>
      <c r="D9" s="84" t="s">
        <v>53</v>
      </c>
      <c r="E9" s="84" t="s">
        <v>54</v>
      </c>
      <c r="F9" s="84" t="s">
        <v>55</v>
      </c>
      <c r="G9" s="84" t="s">
        <v>56</v>
      </c>
      <c r="H9" s="84" t="s">
        <v>57</v>
      </c>
      <c r="I9" s="84" t="s">
        <v>58</v>
      </c>
      <c r="J9" s="84" t="s">
        <v>59</v>
      </c>
      <c r="K9" s="84" t="s">
        <v>60</v>
      </c>
      <c r="L9" s="84" t="s">
        <v>61</v>
      </c>
      <c r="M9" s="84" t="s">
        <v>62</v>
      </c>
      <c r="N9" s="84" t="s">
        <v>63</v>
      </c>
      <c r="O9" s="84" t="s">
        <v>64</v>
      </c>
      <c r="P9" s="84" t="s">
        <v>65</v>
      </c>
      <c r="Q9" s="84" t="s">
        <v>66</v>
      </c>
      <c r="R9" s="84" t="s">
        <v>67</v>
      </c>
      <c r="S9" s="193" t="s">
        <v>68</v>
      </c>
      <c r="T9" s="198"/>
    </row>
    <row r="10" spans="1:20" ht="39.75" customHeight="1" x14ac:dyDescent="0.25">
      <c r="A10" s="161">
        <v>1</v>
      </c>
      <c r="B10" s="186" t="s">
        <v>276</v>
      </c>
      <c r="C10" s="191">
        <v>3</v>
      </c>
      <c r="D10" s="191">
        <v>4</v>
      </c>
      <c r="E10" s="191">
        <v>3</v>
      </c>
      <c r="F10" s="191">
        <v>4</v>
      </c>
      <c r="G10" s="191">
        <v>5</v>
      </c>
      <c r="H10" s="191"/>
      <c r="I10" s="192"/>
      <c r="J10" s="192"/>
      <c r="K10" s="192"/>
      <c r="L10" s="192"/>
      <c r="M10" s="161"/>
      <c r="N10" s="161"/>
      <c r="O10" s="161"/>
      <c r="P10" s="161"/>
      <c r="Q10" s="85"/>
      <c r="R10" s="92">
        <f>C10+D10+E10+F10+G10</f>
        <v>19</v>
      </c>
      <c r="S10" s="194">
        <f>R10/5</f>
        <v>3.8</v>
      </c>
      <c r="T10" s="200"/>
    </row>
    <row r="11" spans="1:20" ht="45.75" customHeight="1" x14ac:dyDescent="0.25">
      <c r="A11" s="161">
        <v>2</v>
      </c>
      <c r="B11" s="187" t="s">
        <v>18</v>
      </c>
      <c r="C11" s="191">
        <v>5</v>
      </c>
      <c r="D11" s="191">
        <v>4</v>
      </c>
      <c r="E11" s="191">
        <v>4</v>
      </c>
      <c r="F11" s="191">
        <v>3</v>
      </c>
      <c r="G11" s="191">
        <v>2</v>
      </c>
      <c r="H11" s="191"/>
      <c r="I11" s="192"/>
      <c r="J11" s="192"/>
      <c r="K11" s="192"/>
      <c r="L11" s="192"/>
      <c r="M11" s="161"/>
      <c r="N11" s="161"/>
      <c r="O11" s="161"/>
      <c r="P11" s="161"/>
      <c r="Q11" s="85"/>
      <c r="R11" s="92">
        <f t="shared" ref="R11:R27" si="0">C11+D11+E11+F11+G11</f>
        <v>18</v>
      </c>
      <c r="S11" s="194">
        <f t="shared" ref="S11:S27" si="1">R11/5</f>
        <v>3.6</v>
      </c>
      <c r="T11" s="200"/>
    </row>
    <row r="12" spans="1:20" ht="39.75" customHeight="1" x14ac:dyDescent="0.25">
      <c r="A12" s="161">
        <v>3</v>
      </c>
      <c r="B12" s="154" t="s">
        <v>283</v>
      </c>
      <c r="C12" s="191">
        <v>5</v>
      </c>
      <c r="D12" s="191">
        <v>4</v>
      </c>
      <c r="E12" s="191">
        <v>3</v>
      </c>
      <c r="F12" s="191">
        <v>4</v>
      </c>
      <c r="G12" s="191">
        <v>4</v>
      </c>
      <c r="H12" s="191"/>
      <c r="I12" s="192"/>
      <c r="J12" s="192"/>
      <c r="K12" s="192"/>
      <c r="L12" s="192"/>
      <c r="M12" s="161"/>
      <c r="N12" s="161"/>
      <c r="O12" s="161"/>
      <c r="P12" s="161"/>
      <c r="Q12" s="85"/>
      <c r="R12" s="92">
        <f t="shared" si="0"/>
        <v>20</v>
      </c>
      <c r="S12" s="194">
        <f t="shared" si="1"/>
        <v>4</v>
      </c>
      <c r="T12" s="77"/>
    </row>
    <row r="13" spans="1:20" ht="39.75" customHeight="1" x14ac:dyDescent="0.25">
      <c r="A13" s="161">
        <v>4</v>
      </c>
      <c r="B13" s="155" t="s">
        <v>316</v>
      </c>
      <c r="C13" s="191">
        <v>5</v>
      </c>
      <c r="D13" s="191">
        <v>5</v>
      </c>
      <c r="E13" s="191">
        <v>5</v>
      </c>
      <c r="F13" s="191">
        <v>4</v>
      </c>
      <c r="G13" s="191">
        <v>4</v>
      </c>
      <c r="H13" s="191"/>
      <c r="I13" s="192"/>
      <c r="J13" s="192"/>
      <c r="K13" s="192"/>
      <c r="L13" s="192"/>
      <c r="M13" s="161"/>
      <c r="N13" s="161"/>
      <c r="O13" s="161"/>
      <c r="P13" s="161"/>
      <c r="Q13" s="85"/>
      <c r="R13" s="92">
        <f t="shared" si="0"/>
        <v>23</v>
      </c>
      <c r="S13" s="194">
        <f t="shared" si="1"/>
        <v>4.5999999999999996</v>
      </c>
      <c r="T13" s="199"/>
    </row>
    <row r="14" spans="1:20" ht="39.75" customHeight="1" x14ac:dyDescent="0.25">
      <c r="A14" s="161">
        <v>6</v>
      </c>
      <c r="B14" s="155" t="s">
        <v>279</v>
      </c>
      <c r="C14" s="191">
        <v>4</v>
      </c>
      <c r="D14" s="191">
        <v>3</v>
      </c>
      <c r="E14" s="191">
        <v>5</v>
      </c>
      <c r="F14" s="191">
        <v>4</v>
      </c>
      <c r="G14" s="191">
        <v>4</v>
      </c>
      <c r="H14" s="191"/>
      <c r="I14" s="192"/>
      <c r="J14" s="192"/>
      <c r="K14" s="192"/>
      <c r="L14" s="192"/>
      <c r="M14" s="161"/>
      <c r="N14" s="161"/>
      <c r="O14" s="161"/>
      <c r="P14" s="161"/>
      <c r="Q14" s="85"/>
      <c r="R14" s="92">
        <f t="shared" si="0"/>
        <v>20</v>
      </c>
      <c r="S14" s="194">
        <f t="shared" si="1"/>
        <v>4</v>
      </c>
      <c r="T14" s="77"/>
    </row>
    <row r="15" spans="1:20" ht="39.75" customHeight="1" x14ac:dyDescent="0.3">
      <c r="A15" s="161">
        <v>7</v>
      </c>
      <c r="B15" s="156" t="s">
        <v>285</v>
      </c>
      <c r="C15" s="191">
        <v>3</v>
      </c>
      <c r="D15" s="191">
        <v>3</v>
      </c>
      <c r="E15" s="191">
        <v>5</v>
      </c>
      <c r="F15" s="191">
        <v>5</v>
      </c>
      <c r="G15" s="191">
        <v>4</v>
      </c>
      <c r="H15" s="191"/>
      <c r="I15" s="192"/>
      <c r="J15" s="192"/>
      <c r="K15" s="192"/>
      <c r="L15" s="192"/>
      <c r="M15" s="161"/>
      <c r="N15" s="161"/>
      <c r="O15" s="161"/>
      <c r="P15" s="161"/>
      <c r="Q15" s="85"/>
      <c r="R15" s="92">
        <f t="shared" si="0"/>
        <v>20</v>
      </c>
      <c r="S15" s="194">
        <f t="shared" si="1"/>
        <v>4</v>
      </c>
      <c r="T15" s="77"/>
    </row>
    <row r="16" spans="1:20" ht="57" customHeight="1" x14ac:dyDescent="0.25">
      <c r="A16" s="161">
        <v>8</v>
      </c>
      <c r="B16" s="156" t="s">
        <v>288</v>
      </c>
      <c r="C16" s="191">
        <v>3</v>
      </c>
      <c r="D16" s="191">
        <v>4</v>
      </c>
      <c r="E16" s="191">
        <v>4</v>
      </c>
      <c r="F16" s="191">
        <v>3</v>
      </c>
      <c r="G16" s="191">
        <v>3</v>
      </c>
      <c r="H16" s="191"/>
      <c r="I16" s="192"/>
      <c r="J16" s="192"/>
      <c r="K16" s="192"/>
      <c r="L16" s="192"/>
      <c r="M16" s="161"/>
      <c r="N16" s="161"/>
      <c r="O16" s="161"/>
      <c r="P16" s="161"/>
      <c r="Q16" s="85"/>
      <c r="R16" s="92">
        <f t="shared" si="0"/>
        <v>17</v>
      </c>
      <c r="S16" s="194">
        <f t="shared" si="1"/>
        <v>3.4</v>
      </c>
      <c r="T16" s="200"/>
    </row>
    <row r="17" spans="1:20" ht="33.75" customHeight="1" x14ac:dyDescent="0.25">
      <c r="A17" s="161">
        <v>9</v>
      </c>
      <c r="B17" s="156" t="s">
        <v>287</v>
      </c>
      <c r="C17" s="191">
        <v>3</v>
      </c>
      <c r="D17" s="191">
        <v>5</v>
      </c>
      <c r="E17" s="191">
        <v>4</v>
      </c>
      <c r="F17" s="191">
        <v>4</v>
      </c>
      <c r="G17" s="191">
        <v>4</v>
      </c>
      <c r="H17" s="191"/>
      <c r="I17" s="192"/>
      <c r="J17" s="192"/>
      <c r="K17" s="192"/>
      <c r="L17" s="192"/>
      <c r="M17" s="161"/>
      <c r="N17" s="161"/>
      <c r="O17" s="161"/>
      <c r="P17" s="161"/>
      <c r="Q17" s="85"/>
      <c r="R17" s="92">
        <f t="shared" si="0"/>
        <v>20</v>
      </c>
      <c r="S17" s="194">
        <f t="shared" si="1"/>
        <v>4</v>
      </c>
      <c r="T17" s="77"/>
    </row>
    <row r="18" spans="1:20" ht="39.75" customHeight="1" x14ac:dyDescent="0.25">
      <c r="A18" s="161">
        <v>10</v>
      </c>
      <c r="B18" s="156" t="s">
        <v>289</v>
      </c>
      <c r="C18" s="191">
        <v>3</v>
      </c>
      <c r="D18" s="191">
        <v>4</v>
      </c>
      <c r="E18" s="191">
        <v>4</v>
      </c>
      <c r="F18" s="191">
        <v>4</v>
      </c>
      <c r="G18" s="191">
        <v>4</v>
      </c>
      <c r="H18" s="191"/>
      <c r="I18" s="192"/>
      <c r="J18" s="192"/>
      <c r="K18" s="192"/>
      <c r="L18" s="192"/>
      <c r="M18" s="161"/>
      <c r="N18" s="161"/>
      <c r="O18" s="161"/>
      <c r="P18" s="161"/>
      <c r="Q18" s="85"/>
      <c r="R18" s="92">
        <f t="shared" si="0"/>
        <v>19</v>
      </c>
      <c r="S18" s="194">
        <f t="shared" si="1"/>
        <v>3.8</v>
      </c>
      <c r="T18" s="200"/>
    </row>
    <row r="19" spans="1:20" ht="39.75" customHeight="1" x14ac:dyDescent="0.25">
      <c r="A19" s="161">
        <v>11</v>
      </c>
      <c r="B19" s="156" t="s">
        <v>291</v>
      </c>
      <c r="C19" s="201">
        <v>3</v>
      </c>
      <c r="D19" s="201">
        <v>3</v>
      </c>
      <c r="E19" s="201">
        <v>5</v>
      </c>
      <c r="F19" s="201">
        <v>3</v>
      </c>
      <c r="G19" s="201">
        <v>4</v>
      </c>
      <c r="H19" s="191"/>
      <c r="I19" s="192"/>
      <c r="J19" s="192"/>
      <c r="K19" s="192"/>
      <c r="L19" s="192"/>
      <c r="M19" s="161"/>
      <c r="N19" s="161"/>
      <c r="O19" s="161"/>
      <c r="P19" s="161"/>
      <c r="Q19" s="85"/>
      <c r="R19" s="92">
        <f t="shared" si="0"/>
        <v>18</v>
      </c>
      <c r="S19" s="194">
        <f t="shared" si="1"/>
        <v>3.6</v>
      </c>
      <c r="T19" s="200"/>
    </row>
    <row r="20" spans="1:20" ht="21.75" customHeight="1" x14ac:dyDescent="0.25">
      <c r="A20" s="161">
        <v>12</v>
      </c>
      <c r="B20" s="156" t="s">
        <v>292</v>
      </c>
      <c r="C20" s="201">
        <v>3</v>
      </c>
      <c r="D20" s="201">
        <v>4</v>
      </c>
      <c r="E20" s="201">
        <v>5</v>
      </c>
      <c r="F20" s="201">
        <v>5</v>
      </c>
      <c r="G20" s="201">
        <v>3</v>
      </c>
      <c r="H20" s="191"/>
      <c r="I20" s="192"/>
      <c r="J20" s="192"/>
      <c r="K20" s="192"/>
      <c r="L20" s="192"/>
      <c r="M20" s="161"/>
      <c r="N20" s="161"/>
      <c r="O20" s="161"/>
      <c r="P20" s="161"/>
      <c r="Q20" s="85"/>
      <c r="R20" s="92">
        <f t="shared" si="0"/>
        <v>20</v>
      </c>
      <c r="S20" s="194">
        <f t="shared" si="1"/>
        <v>4</v>
      </c>
      <c r="T20" s="77"/>
    </row>
    <row r="21" spans="1:20" ht="39.75" customHeight="1" x14ac:dyDescent="0.3">
      <c r="A21" s="161">
        <v>15</v>
      </c>
      <c r="B21" s="156" t="s">
        <v>294</v>
      </c>
      <c r="C21" s="191">
        <v>5</v>
      </c>
      <c r="D21" s="191">
        <v>5</v>
      </c>
      <c r="E21" s="191">
        <v>5</v>
      </c>
      <c r="F21" s="191">
        <v>4</v>
      </c>
      <c r="G21" s="191">
        <v>4</v>
      </c>
      <c r="H21" s="191"/>
      <c r="I21" s="192"/>
      <c r="J21" s="192"/>
      <c r="K21" s="192"/>
      <c r="L21" s="192"/>
      <c r="M21" s="161"/>
      <c r="N21" s="161"/>
      <c r="O21" s="161"/>
      <c r="P21" s="161"/>
      <c r="Q21" s="85"/>
      <c r="R21" s="92">
        <f t="shared" si="0"/>
        <v>23</v>
      </c>
      <c r="S21" s="194">
        <f t="shared" si="1"/>
        <v>4.5999999999999996</v>
      </c>
      <c r="T21" s="199"/>
    </row>
    <row r="22" spans="1:20" ht="48.75" customHeight="1" x14ac:dyDescent="0.3">
      <c r="A22" s="161">
        <v>16</v>
      </c>
      <c r="B22" s="157" t="s">
        <v>295</v>
      </c>
      <c r="C22" s="191">
        <v>3</v>
      </c>
      <c r="D22" s="191">
        <v>5</v>
      </c>
      <c r="E22" s="191">
        <v>3</v>
      </c>
      <c r="F22" s="191">
        <v>4</v>
      </c>
      <c r="G22" s="191">
        <v>2</v>
      </c>
      <c r="H22" s="191"/>
      <c r="I22" s="192"/>
      <c r="J22" s="192"/>
      <c r="K22" s="192"/>
      <c r="L22" s="192"/>
      <c r="M22" s="192"/>
      <c r="N22" s="161"/>
      <c r="O22" s="161"/>
      <c r="P22" s="161"/>
      <c r="Q22" s="85"/>
      <c r="R22" s="92">
        <f t="shared" si="0"/>
        <v>17</v>
      </c>
      <c r="S22" s="194">
        <f t="shared" si="1"/>
        <v>3.4</v>
      </c>
      <c r="T22" s="200"/>
    </row>
    <row r="23" spans="1:20" ht="39.75" customHeight="1" x14ac:dyDescent="0.25">
      <c r="A23" s="161">
        <v>17</v>
      </c>
      <c r="B23" s="158" t="s">
        <v>297</v>
      </c>
      <c r="C23" s="191">
        <v>3</v>
      </c>
      <c r="D23" s="191">
        <v>4</v>
      </c>
      <c r="E23" s="191">
        <v>5</v>
      </c>
      <c r="F23" s="191">
        <v>3</v>
      </c>
      <c r="G23" s="191">
        <v>3</v>
      </c>
      <c r="H23" s="191"/>
      <c r="I23" s="192"/>
      <c r="J23" s="192"/>
      <c r="K23" s="192"/>
      <c r="L23" s="192"/>
      <c r="M23" s="192"/>
      <c r="N23" s="161"/>
      <c r="O23" s="161"/>
      <c r="P23" s="161"/>
      <c r="Q23" s="85"/>
      <c r="R23" s="92">
        <f t="shared" si="0"/>
        <v>18</v>
      </c>
      <c r="S23" s="194">
        <f t="shared" si="1"/>
        <v>3.6</v>
      </c>
      <c r="T23" s="200"/>
    </row>
    <row r="24" spans="1:20" ht="39.75" customHeight="1" x14ac:dyDescent="0.25">
      <c r="A24" s="161">
        <v>18</v>
      </c>
      <c r="B24" s="158" t="str">
        <f>+CONTEXTO!F13</f>
        <v>Falta de comunicación efectiva para reportar las entradas y salidas de los diferentes procesos</v>
      </c>
      <c r="C24" s="191">
        <v>3</v>
      </c>
      <c r="D24" s="191">
        <v>4</v>
      </c>
      <c r="E24" s="191">
        <v>4</v>
      </c>
      <c r="F24" s="191">
        <v>4</v>
      </c>
      <c r="G24" s="191">
        <v>3</v>
      </c>
      <c r="H24" s="191"/>
      <c r="I24" s="192"/>
      <c r="J24" s="192"/>
      <c r="K24" s="192"/>
      <c r="L24" s="192"/>
      <c r="M24" s="192"/>
      <c r="N24" s="161"/>
      <c r="O24" s="161"/>
      <c r="P24" s="161"/>
      <c r="Q24" s="85"/>
      <c r="R24" s="92">
        <f t="shared" si="0"/>
        <v>18</v>
      </c>
      <c r="S24" s="194">
        <f t="shared" si="1"/>
        <v>3.6</v>
      </c>
      <c r="T24" s="200"/>
    </row>
    <row r="25" spans="1:20" ht="48" customHeight="1" x14ac:dyDescent="0.25">
      <c r="A25" s="161">
        <v>19</v>
      </c>
      <c r="B25" s="159" t="str">
        <f>+CONTEXTO!F14</f>
        <v>Reportes de información no enviados a tiempo por los diferentes procesos</v>
      </c>
      <c r="C25" s="191">
        <v>4</v>
      </c>
      <c r="D25" s="191">
        <v>3</v>
      </c>
      <c r="E25" s="191">
        <v>5</v>
      </c>
      <c r="F25" s="191">
        <v>3</v>
      </c>
      <c r="G25" s="191">
        <v>4</v>
      </c>
      <c r="H25" s="191"/>
      <c r="I25" s="192"/>
      <c r="J25" s="192"/>
      <c r="K25" s="192"/>
      <c r="L25" s="192"/>
      <c r="M25" s="192"/>
      <c r="N25" s="161"/>
      <c r="O25" s="161"/>
      <c r="P25" s="161"/>
      <c r="Q25" s="85"/>
      <c r="R25" s="92">
        <f t="shared" si="0"/>
        <v>19</v>
      </c>
      <c r="S25" s="194">
        <f t="shared" si="1"/>
        <v>3.8</v>
      </c>
      <c r="T25" s="200"/>
    </row>
    <row r="26" spans="1:20" ht="39.75" customHeight="1" x14ac:dyDescent="0.3">
      <c r="A26" s="161">
        <v>20</v>
      </c>
      <c r="B26" s="159" t="str">
        <f>+CONTEXTO!F15</f>
        <v>Incumplimiento de roles y objetivos de algunos procesos transversales</v>
      </c>
      <c r="C26" s="191">
        <v>4</v>
      </c>
      <c r="D26" s="191">
        <v>4</v>
      </c>
      <c r="E26" s="191">
        <v>4</v>
      </c>
      <c r="F26" s="191">
        <v>4</v>
      </c>
      <c r="G26" s="191">
        <v>4</v>
      </c>
      <c r="H26" s="191"/>
      <c r="I26" s="192"/>
      <c r="J26" s="192"/>
      <c r="K26" s="192"/>
      <c r="L26" s="192"/>
      <c r="M26" s="192"/>
      <c r="N26" s="161"/>
      <c r="O26" s="161"/>
      <c r="P26" s="161"/>
      <c r="Q26" s="85"/>
      <c r="R26" s="92">
        <f t="shared" si="0"/>
        <v>20</v>
      </c>
      <c r="S26" s="194">
        <f t="shared" si="1"/>
        <v>4</v>
      </c>
      <c r="T26" s="77"/>
    </row>
    <row r="27" spans="1:20" ht="100.5" customHeight="1" x14ac:dyDescent="0.3">
      <c r="A27" s="161">
        <v>21</v>
      </c>
      <c r="B27" s="159" t="str">
        <f>+CONTEXTO!F15</f>
        <v>Incumplimiento de roles y objetivos de algunos procesos transversales</v>
      </c>
      <c r="C27" s="191">
        <v>3</v>
      </c>
      <c r="D27" s="191">
        <v>4</v>
      </c>
      <c r="E27" s="191">
        <v>4</v>
      </c>
      <c r="F27" s="191">
        <v>4</v>
      </c>
      <c r="G27" s="191">
        <v>4</v>
      </c>
      <c r="H27" s="191"/>
      <c r="I27" s="192"/>
      <c r="J27" s="192"/>
      <c r="K27" s="192"/>
      <c r="L27" s="192"/>
      <c r="M27" s="192"/>
      <c r="N27" s="161"/>
      <c r="O27" s="161"/>
      <c r="P27" s="161"/>
      <c r="Q27" s="85"/>
      <c r="R27" s="92">
        <f t="shared" si="0"/>
        <v>19</v>
      </c>
      <c r="S27" s="194">
        <f t="shared" si="1"/>
        <v>3.8</v>
      </c>
      <c r="T27" s="200"/>
    </row>
    <row r="28" spans="1:20" ht="33.75" customHeight="1" x14ac:dyDescent="0.3">
      <c r="A28" s="161">
        <v>22</v>
      </c>
      <c r="B28" s="160"/>
      <c r="C28" s="191"/>
      <c r="D28" s="191"/>
      <c r="E28" s="191"/>
      <c r="F28" s="191"/>
      <c r="G28" s="191"/>
      <c r="H28" s="191"/>
      <c r="I28" s="192"/>
      <c r="J28" s="192"/>
      <c r="K28" s="192"/>
      <c r="L28" s="192"/>
      <c r="M28" s="192"/>
      <c r="N28" s="161"/>
      <c r="O28" s="161"/>
      <c r="P28" s="161"/>
      <c r="Q28" s="85"/>
      <c r="R28" s="85"/>
      <c r="S28" s="195"/>
    </row>
    <row r="29" spans="1:20" ht="60.75" customHeight="1" x14ac:dyDescent="0.3">
      <c r="A29" s="161">
        <v>23</v>
      </c>
      <c r="B29" s="160"/>
      <c r="C29" s="191"/>
      <c r="D29" s="191"/>
      <c r="E29" s="191"/>
      <c r="F29" s="191"/>
      <c r="G29" s="191"/>
      <c r="H29" s="191"/>
      <c r="I29" s="192"/>
      <c r="J29" s="192"/>
      <c r="K29" s="192"/>
      <c r="L29" s="192"/>
      <c r="M29" s="192"/>
      <c r="N29" s="161"/>
      <c r="O29" s="161"/>
      <c r="P29" s="161"/>
      <c r="Q29" s="85"/>
      <c r="R29" s="85"/>
      <c r="S29" s="195"/>
    </row>
    <row r="30" spans="1:20" ht="54.75" customHeight="1" x14ac:dyDescent="0.3">
      <c r="A30" s="161">
        <v>24</v>
      </c>
      <c r="B30" s="160"/>
      <c r="C30" s="191"/>
      <c r="D30" s="191"/>
      <c r="E30" s="191"/>
      <c r="F30" s="191"/>
      <c r="G30" s="191"/>
      <c r="H30" s="191"/>
      <c r="I30" s="192"/>
      <c r="J30" s="192"/>
      <c r="K30" s="192"/>
      <c r="L30" s="192"/>
      <c r="M30" s="192"/>
      <c r="N30" s="161"/>
      <c r="O30" s="161"/>
      <c r="P30" s="161"/>
      <c r="Q30" s="85"/>
      <c r="R30" s="85"/>
      <c r="S30" s="195"/>
    </row>
  </sheetData>
  <mergeCells count="11">
    <mergeCell ref="R1:S4"/>
    <mergeCell ref="A8:S8"/>
    <mergeCell ref="A6:S6"/>
    <mergeCell ref="A7:S7"/>
    <mergeCell ref="C1:M2"/>
    <mergeCell ref="C3:M4"/>
    <mergeCell ref="A1:B4"/>
    <mergeCell ref="N1:Q1"/>
    <mergeCell ref="N2:Q2"/>
    <mergeCell ref="N3:Q3"/>
    <mergeCell ref="N4:Q4"/>
  </mergeCells>
  <dataValidations count="1">
    <dataValidation type="whole" allowBlank="1" showInputMessage="1" showErrorMessage="1" sqref="C10:Q27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2"/>
  <sheetViews>
    <sheetView topLeftCell="B1" zoomScale="110" zoomScaleNormal="110" workbookViewId="0">
      <selection activeCell="E10" sqref="E10:J24"/>
    </sheetView>
  </sheetViews>
  <sheetFormatPr baseColWidth="10" defaultColWidth="11.44140625" defaultRowHeight="14.4" x14ac:dyDescent="0.3"/>
  <cols>
    <col min="1" max="2" width="6.5546875" customWidth="1"/>
    <col min="3" max="3" width="32.6640625" customWidth="1"/>
    <col min="4" max="4" width="29.44140625" customWidth="1"/>
    <col min="5" max="5" width="38" customWidth="1"/>
    <col min="6" max="6" width="30.33203125" customWidth="1"/>
    <col min="7" max="7" width="18.33203125" customWidth="1"/>
    <col min="8" max="8" width="15.5546875" customWidth="1"/>
    <col min="9" max="9" width="19.33203125" customWidth="1"/>
    <col min="10" max="10" width="14.5546875" customWidth="1"/>
  </cols>
  <sheetData>
    <row r="1" spans="1:14" ht="15" customHeight="1" x14ac:dyDescent="0.3">
      <c r="C1" s="334"/>
      <c r="D1" s="255" t="s">
        <v>0</v>
      </c>
      <c r="E1" s="256"/>
      <c r="F1" s="256"/>
      <c r="G1" s="335"/>
      <c r="H1" s="287" t="s">
        <v>21</v>
      </c>
      <c r="I1" s="287"/>
      <c r="J1" s="210"/>
      <c r="K1" s="2"/>
      <c r="N1" s="219"/>
    </row>
    <row r="2" spans="1:14" ht="15" customHeight="1" x14ac:dyDescent="0.3">
      <c r="C2" s="334"/>
      <c r="D2" s="250"/>
      <c r="E2" s="251"/>
      <c r="F2" s="251"/>
      <c r="G2" s="336"/>
      <c r="H2" s="287" t="s">
        <v>2</v>
      </c>
      <c r="I2" s="287"/>
      <c r="J2" s="215"/>
      <c r="K2" s="2"/>
      <c r="N2" s="219"/>
    </row>
    <row r="3" spans="1:14" ht="15" customHeight="1" x14ac:dyDescent="0.3">
      <c r="C3" s="334"/>
      <c r="D3" s="255" t="s">
        <v>69</v>
      </c>
      <c r="E3" s="256"/>
      <c r="F3" s="256"/>
      <c r="G3" s="335"/>
      <c r="H3" s="287" t="s">
        <v>4</v>
      </c>
      <c r="I3" s="287"/>
      <c r="J3" s="215"/>
      <c r="K3" s="2"/>
      <c r="N3" s="219"/>
    </row>
    <row r="4" spans="1:14" ht="15.75" customHeight="1" x14ac:dyDescent="0.3">
      <c r="C4" s="334"/>
      <c r="D4" s="250"/>
      <c r="E4" s="251"/>
      <c r="F4" s="251"/>
      <c r="G4" s="336"/>
      <c r="H4" s="287" t="s">
        <v>5</v>
      </c>
      <c r="I4" s="287"/>
      <c r="J4" s="211"/>
      <c r="K4" s="2"/>
      <c r="N4" s="219"/>
    </row>
    <row r="6" spans="1:14" ht="32.25" customHeight="1" x14ac:dyDescent="0.25">
      <c r="A6" s="343" t="s">
        <v>7</v>
      </c>
      <c r="B6" s="343"/>
      <c r="C6" s="342"/>
      <c r="D6" s="342"/>
      <c r="E6" s="342"/>
      <c r="F6" s="342"/>
      <c r="G6" s="342"/>
      <c r="H6" s="342"/>
      <c r="I6" s="342"/>
      <c r="J6" s="342"/>
    </row>
    <row r="7" spans="1:14" ht="23.25" customHeight="1" x14ac:dyDescent="0.3">
      <c r="A7" s="285" t="s">
        <v>70</v>
      </c>
      <c r="B7" s="285"/>
      <c r="C7" s="285"/>
      <c r="D7" s="286"/>
      <c r="E7" s="331" t="s">
        <v>13</v>
      </c>
      <c r="F7" s="332"/>
      <c r="G7" s="332"/>
      <c r="H7" s="332"/>
      <c r="I7" s="332"/>
      <c r="J7" s="333"/>
    </row>
    <row r="8" spans="1:14" ht="23.25" customHeight="1" x14ac:dyDescent="0.3">
      <c r="A8" s="285"/>
      <c r="B8" s="285"/>
      <c r="C8" s="285"/>
      <c r="D8" s="286"/>
      <c r="E8" s="288" t="s">
        <v>71</v>
      </c>
      <c r="F8" s="288"/>
      <c r="G8" s="288" t="s">
        <v>72</v>
      </c>
      <c r="H8" s="288"/>
      <c r="I8" s="288"/>
      <c r="J8" s="288"/>
    </row>
    <row r="9" spans="1:14" ht="23.25" customHeight="1" x14ac:dyDescent="0.35">
      <c r="A9" s="285"/>
      <c r="B9" s="285"/>
      <c r="C9" s="285"/>
      <c r="D9" s="286"/>
      <c r="E9" s="289" t="s">
        <v>73</v>
      </c>
      <c r="F9" s="289"/>
      <c r="G9" s="290" t="s">
        <v>74</v>
      </c>
      <c r="H9" s="291"/>
      <c r="I9" s="291"/>
      <c r="J9" s="292"/>
    </row>
    <row r="10" spans="1:14" ht="10.5" customHeight="1" x14ac:dyDescent="0.3">
      <c r="A10" s="285"/>
      <c r="B10" s="285"/>
      <c r="C10" s="285"/>
      <c r="D10" s="286"/>
      <c r="E10" s="277" t="str">
        <f>+'PRIORIZACIÓN DE CAUSA'!B13</f>
        <v>Personal insuficiente para apoyar la totalidad de procesos que cumpla con el perfil idoneo para el buen desarrollo de las actividades</v>
      </c>
      <c r="F10" s="278"/>
      <c r="G10" s="277" t="s">
        <v>301</v>
      </c>
      <c r="H10" s="283"/>
      <c r="I10" s="283"/>
      <c r="J10" s="278"/>
    </row>
    <row r="11" spans="1:14" ht="38.25" customHeight="1" x14ac:dyDescent="0.3">
      <c r="A11" s="285"/>
      <c r="B11" s="285"/>
      <c r="C11" s="285"/>
      <c r="D11" s="286"/>
      <c r="E11" s="279"/>
      <c r="F11" s="280"/>
      <c r="G11" s="281"/>
      <c r="H11" s="284"/>
      <c r="I11" s="284"/>
      <c r="J11" s="282"/>
    </row>
    <row r="12" spans="1:14" ht="43.5" hidden="1" customHeight="1" x14ac:dyDescent="0.25">
      <c r="A12" s="285"/>
      <c r="B12" s="285"/>
      <c r="C12" s="285"/>
      <c r="D12" s="286"/>
      <c r="E12" s="281"/>
      <c r="F12" s="282"/>
      <c r="G12" s="233"/>
      <c r="H12" s="233"/>
      <c r="I12" s="233"/>
      <c r="J12" s="233"/>
    </row>
    <row r="13" spans="1:14" ht="43.5" customHeight="1" x14ac:dyDescent="0.3">
      <c r="A13" s="285"/>
      <c r="B13" s="285"/>
      <c r="C13" s="285"/>
      <c r="D13" s="286"/>
      <c r="E13" s="296" t="str">
        <f>+'PRIORIZACIÓN DE CAUSA'!B14</f>
        <v>Ausencia de pertenencia por parte del personal</v>
      </c>
      <c r="F13" s="297"/>
      <c r="G13" s="298" t="s">
        <v>302</v>
      </c>
      <c r="H13" s="298"/>
      <c r="I13" s="298"/>
      <c r="J13" s="298"/>
    </row>
    <row r="14" spans="1:14" ht="31.5" customHeight="1" x14ac:dyDescent="0.3">
      <c r="A14" s="285"/>
      <c r="B14" s="285"/>
      <c r="C14" s="285"/>
      <c r="D14" s="286"/>
      <c r="E14" s="293" t="str">
        <f>+'PRIORIZACIÓN DE CAUSA'!B15</f>
        <v>Presupuesto insuficiente para la consecución de objetivos</v>
      </c>
      <c r="F14" s="294"/>
      <c r="G14" s="299" t="s">
        <v>303</v>
      </c>
      <c r="H14" s="299"/>
      <c r="I14" s="299"/>
      <c r="J14" s="299"/>
    </row>
    <row r="15" spans="1:14" ht="31.5" customHeight="1" x14ac:dyDescent="0.3">
      <c r="A15" s="285"/>
      <c r="B15" s="285"/>
      <c r="C15" s="285"/>
      <c r="D15" s="286"/>
      <c r="E15" s="293" t="str">
        <f>+'PRIORIZACIÓN DE CAUSA'!B17</f>
        <v>Concentracion de funciones en un solo funcionario</v>
      </c>
      <c r="F15" s="294"/>
      <c r="G15" s="299" t="s">
        <v>304</v>
      </c>
      <c r="H15" s="299"/>
      <c r="I15" s="299"/>
      <c r="J15" s="299"/>
    </row>
    <row r="16" spans="1:14" ht="36.75" customHeight="1" x14ac:dyDescent="0.3">
      <c r="A16" s="285"/>
      <c r="B16" s="285"/>
      <c r="C16" s="285"/>
      <c r="D16" s="286"/>
      <c r="E16" s="293" t="str">
        <f>+'PRIORIZACIÓN DE CAUSA'!B20</f>
        <v>Dificultad para trabajar en equipo</v>
      </c>
      <c r="F16" s="294"/>
      <c r="G16" s="295" t="s">
        <v>305</v>
      </c>
      <c r="H16" s="295"/>
      <c r="I16" s="295"/>
      <c r="J16" s="295"/>
    </row>
    <row r="17" spans="1:10" ht="71.25" customHeight="1" x14ac:dyDescent="0.3">
      <c r="A17" s="285"/>
      <c r="B17" s="285"/>
      <c r="C17" s="285"/>
      <c r="D17" s="286"/>
      <c r="E17" s="293" t="e">
        <f>+'PRIORIZACIÓN DE CAUSA'!#REF!</f>
        <v>#REF!</v>
      </c>
      <c r="F17" s="294"/>
      <c r="G17" s="212" t="s">
        <v>306</v>
      </c>
      <c r="H17" s="212"/>
      <c r="I17" s="212"/>
      <c r="J17" s="212"/>
    </row>
    <row r="18" spans="1:10" ht="39" customHeight="1" x14ac:dyDescent="0.3">
      <c r="A18" s="285"/>
      <c r="B18" s="285"/>
      <c r="C18" s="285"/>
      <c r="D18" s="286"/>
      <c r="E18" s="293" t="e">
        <f>+'PRIORIZACIÓN DE CAUSA'!#REF!</f>
        <v>#REF!</v>
      </c>
      <c r="F18" s="294"/>
      <c r="G18" s="295" t="s">
        <v>307</v>
      </c>
      <c r="H18" s="295"/>
      <c r="I18" s="295"/>
      <c r="J18" s="295"/>
    </row>
    <row r="19" spans="1:10" ht="23.25" customHeight="1" x14ac:dyDescent="0.3">
      <c r="A19" s="285"/>
      <c r="B19" s="285"/>
      <c r="C19" s="285"/>
      <c r="D19" s="286"/>
      <c r="E19" s="303" t="str">
        <f>+'PRIORIZACIÓN DE CAUSA'!B21</f>
        <v>Dificultad en la comunicación en los diferentes niveles jerarquicos</v>
      </c>
      <c r="F19" s="304"/>
      <c r="G19" s="319"/>
      <c r="H19" s="320"/>
      <c r="I19" s="320"/>
      <c r="J19" s="321"/>
    </row>
    <row r="20" spans="1:10" ht="23.25" customHeight="1" x14ac:dyDescent="0.5">
      <c r="A20" s="162"/>
      <c r="B20" s="162"/>
      <c r="C20" s="162"/>
      <c r="D20" s="163"/>
      <c r="E20" s="305" t="str">
        <f>+'PRIORIZACIÓN DE CAUSA'!B26</f>
        <v>Incumplimiento de roles y objetivos de algunos procesos transversales</v>
      </c>
      <c r="F20" s="306"/>
      <c r="G20" s="322"/>
      <c r="H20" s="323"/>
      <c r="I20" s="323"/>
      <c r="J20" s="324"/>
    </row>
    <row r="21" spans="1:10" ht="23.25" customHeight="1" x14ac:dyDescent="0.5">
      <c r="A21" s="182"/>
      <c r="B21" s="182"/>
      <c r="C21" s="182"/>
      <c r="D21" s="183"/>
      <c r="E21" s="307"/>
      <c r="F21" s="308"/>
      <c r="G21" s="322"/>
      <c r="H21" s="323"/>
      <c r="I21" s="323"/>
      <c r="J21" s="324"/>
    </row>
    <row r="22" spans="1:10" ht="23.25" customHeight="1" x14ac:dyDescent="0.5">
      <c r="A22" s="182"/>
      <c r="B22" s="182"/>
      <c r="C22" s="182"/>
      <c r="D22" s="183"/>
      <c r="E22" s="307"/>
      <c r="F22" s="308"/>
      <c r="G22" s="322"/>
      <c r="H22" s="323"/>
      <c r="I22" s="323"/>
      <c r="J22" s="324"/>
    </row>
    <row r="23" spans="1:10" ht="23.25" customHeight="1" x14ac:dyDescent="0.5">
      <c r="A23" s="182"/>
      <c r="B23" s="182"/>
      <c r="C23" s="182"/>
      <c r="D23" s="183"/>
      <c r="E23" s="307"/>
      <c r="F23" s="308"/>
      <c r="G23" s="322"/>
      <c r="H23" s="323"/>
      <c r="I23" s="323"/>
      <c r="J23" s="324"/>
    </row>
    <row r="24" spans="1:10" ht="35.25" customHeight="1" x14ac:dyDescent="0.5">
      <c r="A24" s="162"/>
      <c r="B24" s="162"/>
      <c r="C24" s="162"/>
      <c r="D24" s="163"/>
      <c r="E24" s="309"/>
      <c r="F24" s="310"/>
      <c r="G24" s="325"/>
      <c r="H24" s="326"/>
      <c r="I24" s="326"/>
      <c r="J24" s="327"/>
    </row>
    <row r="25" spans="1:10" ht="50.25" customHeight="1" x14ac:dyDescent="0.3">
      <c r="A25" s="347" t="s">
        <v>11</v>
      </c>
      <c r="B25" s="347" t="s">
        <v>72</v>
      </c>
      <c r="C25" s="289" t="s">
        <v>75</v>
      </c>
      <c r="D25" s="289"/>
      <c r="E25" s="311" t="s">
        <v>76</v>
      </c>
      <c r="F25" s="312"/>
      <c r="G25" s="313" t="s">
        <v>77</v>
      </c>
      <c r="H25" s="314"/>
      <c r="I25" s="314"/>
      <c r="J25" s="315"/>
    </row>
    <row r="26" spans="1:10" ht="48.75" customHeight="1" x14ac:dyDescent="0.3">
      <c r="A26" s="347"/>
      <c r="B26" s="347"/>
      <c r="C26" s="353" t="s">
        <v>308</v>
      </c>
      <c r="D26" s="354"/>
      <c r="E26" s="300"/>
      <c r="F26" s="301"/>
      <c r="G26" s="316"/>
      <c r="H26" s="317"/>
      <c r="I26" s="317"/>
      <c r="J26" s="318"/>
    </row>
    <row r="27" spans="1:10" ht="68.25" customHeight="1" x14ac:dyDescent="0.3">
      <c r="A27" s="347"/>
      <c r="B27" s="347"/>
      <c r="C27" s="293" t="s">
        <v>309</v>
      </c>
      <c r="D27" s="294"/>
      <c r="E27" s="300"/>
      <c r="F27" s="301"/>
      <c r="G27" s="300"/>
      <c r="H27" s="302"/>
      <c r="I27" s="302"/>
      <c r="J27" s="301"/>
    </row>
    <row r="28" spans="1:10" ht="54.75" customHeight="1" x14ac:dyDescent="0.3">
      <c r="A28" s="347"/>
      <c r="B28" s="347"/>
      <c r="C28" s="293"/>
      <c r="D28" s="294"/>
      <c r="E28" s="300"/>
      <c r="F28" s="301"/>
      <c r="G28" s="300"/>
      <c r="H28" s="302"/>
      <c r="I28" s="302"/>
      <c r="J28" s="301"/>
    </row>
    <row r="29" spans="1:10" ht="61.5" customHeight="1" x14ac:dyDescent="0.3">
      <c r="A29" s="347"/>
      <c r="B29" s="347"/>
      <c r="C29" s="299"/>
      <c r="D29" s="339"/>
      <c r="E29" s="300"/>
      <c r="F29" s="301"/>
      <c r="G29" s="300"/>
      <c r="H29" s="302"/>
      <c r="I29" s="302"/>
      <c r="J29" s="301"/>
    </row>
    <row r="30" spans="1:10" ht="61.5" customHeight="1" x14ac:dyDescent="0.3">
      <c r="A30" s="347"/>
      <c r="B30" s="347"/>
      <c r="C30" s="340"/>
      <c r="D30" s="341"/>
      <c r="E30" s="300"/>
      <c r="F30" s="301"/>
      <c r="G30" s="295"/>
      <c r="H30" s="295"/>
      <c r="I30" s="295"/>
      <c r="J30" s="295"/>
    </row>
    <row r="31" spans="1:10" ht="87.75" customHeight="1" x14ac:dyDescent="0.3">
      <c r="A31" s="347"/>
      <c r="B31" s="347"/>
      <c r="C31" s="339"/>
      <c r="D31" s="339"/>
      <c r="E31" s="300"/>
      <c r="F31" s="301"/>
      <c r="G31" s="295"/>
      <c r="H31" s="295"/>
      <c r="I31" s="295"/>
      <c r="J31" s="295"/>
    </row>
    <row r="32" spans="1:10" ht="47.25" customHeight="1" x14ac:dyDescent="0.3">
      <c r="A32" s="347"/>
      <c r="B32" s="347"/>
      <c r="C32" s="339"/>
      <c r="D32" s="339"/>
      <c r="E32" s="316"/>
      <c r="F32" s="318"/>
      <c r="G32" s="344"/>
      <c r="H32" s="345"/>
      <c r="I32" s="345"/>
      <c r="J32" s="346"/>
    </row>
    <row r="33" spans="1:10" ht="23.25" customHeight="1" x14ac:dyDescent="0.3">
      <c r="A33" s="347"/>
      <c r="B33" s="347"/>
      <c r="C33" s="339"/>
      <c r="D33" s="339"/>
      <c r="E33" s="295"/>
      <c r="F33" s="295"/>
      <c r="G33" s="295"/>
      <c r="H33" s="295"/>
      <c r="I33" s="295"/>
      <c r="J33" s="295"/>
    </row>
    <row r="34" spans="1:10" ht="33" customHeight="1" x14ac:dyDescent="0.3">
      <c r="A34" s="347"/>
      <c r="B34" s="347"/>
      <c r="C34" s="212"/>
      <c r="D34" s="212"/>
      <c r="E34" s="295"/>
      <c r="F34" s="295"/>
      <c r="G34" s="295"/>
      <c r="H34" s="295"/>
      <c r="I34" s="295"/>
      <c r="J34" s="295"/>
    </row>
    <row r="35" spans="1:10" ht="23.25" customHeight="1" x14ac:dyDescent="0.3">
      <c r="A35" s="347"/>
      <c r="B35" s="347"/>
      <c r="C35" s="355"/>
      <c r="D35" s="355"/>
      <c r="E35" s="328"/>
      <c r="F35" s="328"/>
      <c r="G35" s="328"/>
      <c r="H35" s="328"/>
      <c r="I35" s="328"/>
      <c r="J35" s="328"/>
    </row>
    <row r="36" spans="1:10" ht="50.25" customHeight="1" x14ac:dyDescent="0.35">
      <c r="A36" s="347"/>
      <c r="B36" s="347" t="s">
        <v>71</v>
      </c>
      <c r="C36" s="289" t="s">
        <v>78</v>
      </c>
      <c r="D36" s="289"/>
      <c r="E36" s="348" t="s">
        <v>79</v>
      </c>
      <c r="F36" s="349"/>
      <c r="G36" s="350" t="s">
        <v>80</v>
      </c>
      <c r="H36" s="351"/>
      <c r="I36" s="351"/>
      <c r="J36" s="352"/>
    </row>
    <row r="37" spans="1:10" ht="51.75" customHeight="1" x14ac:dyDescent="0.3">
      <c r="A37" s="347"/>
      <c r="B37" s="347"/>
      <c r="C37" s="337" t="str">
        <f>+'PRIORIZACIÓN DE CAUSA'!B12</f>
        <v>Falta de comuniacion eficiente con el ciudadano.</v>
      </c>
      <c r="D37" s="338"/>
      <c r="E37" s="300"/>
      <c r="F37" s="301"/>
      <c r="G37" s="300"/>
      <c r="H37" s="302"/>
      <c r="I37" s="302"/>
      <c r="J37" s="301"/>
    </row>
    <row r="38" spans="1:10" ht="66.75" customHeight="1" x14ac:dyDescent="0.3">
      <c r="A38" s="347"/>
      <c r="B38" s="347"/>
      <c r="C38" s="337"/>
      <c r="D38" s="338"/>
      <c r="E38" s="295"/>
      <c r="F38" s="295"/>
      <c r="G38" s="300"/>
      <c r="H38" s="302"/>
      <c r="I38" s="302"/>
      <c r="J38" s="301"/>
    </row>
    <row r="39" spans="1:10" ht="33" customHeight="1" x14ac:dyDescent="0.3">
      <c r="A39" s="347"/>
      <c r="B39" s="347"/>
      <c r="C39" s="296"/>
      <c r="D39" s="297"/>
      <c r="E39" s="295"/>
      <c r="F39" s="295"/>
      <c r="G39" s="295"/>
      <c r="H39" s="295"/>
      <c r="I39" s="295"/>
      <c r="J39" s="295"/>
    </row>
    <row r="40" spans="1:10" ht="23.25" customHeight="1" x14ac:dyDescent="0.3">
      <c r="A40" s="347"/>
      <c r="B40" s="347"/>
      <c r="C40" s="295"/>
      <c r="D40" s="295"/>
      <c r="E40" s="295"/>
      <c r="F40" s="295"/>
      <c r="G40" s="295"/>
      <c r="H40" s="295"/>
      <c r="I40" s="295"/>
      <c r="J40" s="295"/>
    </row>
    <row r="41" spans="1:10" ht="23.25" customHeight="1" x14ac:dyDescent="0.3">
      <c r="A41" s="347"/>
      <c r="B41" s="347"/>
      <c r="C41" s="295"/>
      <c r="D41" s="295"/>
      <c r="E41" s="295"/>
      <c r="F41" s="295"/>
      <c r="G41" s="295"/>
      <c r="H41" s="295"/>
      <c r="I41" s="295"/>
      <c r="J41" s="295"/>
    </row>
    <row r="42" spans="1:10" ht="23.25" customHeight="1" x14ac:dyDescent="0.3">
      <c r="A42" s="347"/>
      <c r="B42" s="347"/>
      <c r="C42" s="295"/>
      <c r="D42" s="295"/>
      <c r="E42" s="295"/>
      <c r="F42" s="295"/>
      <c r="G42" s="295"/>
      <c r="H42" s="295"/>
      <c r="I42" s="295"/>
      <c r="J42" s="295"/>
    </row>
    <row r="43" spans="1:10" ht="23.25" customHeight="1" x14ac:dyDescent="0.3">
      <c r="A43" s="347"/>
      <c r="B43" s="347"/>
      <c r="C43" s="295"/>
      <c r="D43" s="295"/>
      <c r="E43" s="295"/>
      <c r="F43" s="295"/>
      <c r="G43" s="295"/>
      <c r="H43" s="295"/>
      <c r="I43" s="295"/>
      <c r="J43" s="295"/>
    </row>
    <row r="44" spans="1:10" ht="23.25" customHeight="1" x14ac:dyDescent="0.3">
      <c r="A44" s="347"/>
      <c r="B44" s="347"/>
      <c r="C44" s="330"/>
      <c r="D44" s="330"/>
      <c r="E44" s="330"/>
      <c r="F44" s="330"/>
      <c r="G44" s="330"/>
      <c r="H44" s="330"/>
      <c r="I44" s="330"/>
      <c r="J44" s="330"/>
    </row>
    <row r="45" spans="1:10" x14ac:dyDescent="0.3">
      <c r="E45" s="329"/>
      <c r="F45" s="329"/>
      <c r="G45" s="329"/>
      <c r="H45" s="329"/>
      <c r="I45" s="329"/>
      <c r="J45" s="329"/>
    </row>
    <row r="46" spans="1:10" x14ac:dyDescent="0.3">
      <c r="E46" s="329"/>
      <c r="F46" s="329"/>
      <c r="G46" s="329"/>
      <c r="H46" s="329"/>
      <c r="I46" s="329"/>
      <c r="J46" s="329"/>
    </row>
    <row r="47" spans="1:10" x14ac:dyDescent="0.3">
      <c r="E47" s="329"/>
      <c r="F47" s="329"/>
      <c r="G47" s="329"/>
      <c r="H47" s="329"/>
      <c r="I47" s="329"/>
      <c r="J47" s="329"/>
    </row>
    <row r="48" spans="1:10" x14ac:dyDescent="0.3">
      <c r="E48" s="329"/>
      <c r="F48" s="329"/>
      <c r="G48" s="329"/>
      <c r="H48" s="329"/>
      <c r="I48" s="329"/>
      <c r="J48" s="329"/>
    </row>
    <row r="49" spans="5:10" x14ac:dyDescent="0.3">
      <c r="E49" s="329"/>
      <c r="F49" s="329"/>
      <c r="G49" s="329"/>
      <c r="H49" s="329"/>
      <c r="I49" s="329"/>
      <c r="J49" s="329"/>
    </row>
    <row r="50" spans="5:10" x14ac:dyDescent="0.3">
      <c r="E50" s="329"/>
      <c r="F50" s="329"/>
      <c r="G50" s="329"/>
      <c r="H50" s="329"/>
      <c r="I50" s="329"/>
      <c r="J50" s="329"/>
    </row>
    <row r="51" spans="5:10" x14ac:dyDescent="0.3">
      <c r="E51" s="329"/>
      <c r="F51" s="329"/>
      <c r="G51" s="329"/>
      <c r="H51" s="329"/>
      <c r="I51" s="329"/>
      <c r="J51" s="329"/>
    </row>
    <row r="52" spans="5:10" x14ac:dyDescent="0.3">
      <c r="E52" s="329"/>
      <c r="F52" s="329"/>
      <c r="G52" s="329"/>
      <c r="H52" s="329"/>
      <c r="I52" s="329"/>
      <c r="J52" s="329"/>
    </row>
    <row r="53" spans="5:10" x14ac:dyDescent="0.3">
      <c r="E53" s="329"/>
      <c r="F53" s="329"/>
      <c r="G53" s="329"/>
      <c r="H53" s="329"/>
      <c r="I53" s="329"/>
      <c r="J53" s="329"/>
    </row>
    <row r="54" spans="5:10" x14ac:dyDescent="0.3">
      <c r="E54" s="329"/>
      <c r="F54" s="329"/>
      <c r="G54" s="329"/>
      <c r="H54" s="329"/>
      <c r="I54" s="329"/>
      <c r="J54" s="329"/>
    </row>
    <row r="55" spans="5:10" x14ac:dyDescent="0.3">
      <c r="E55" s="329"/>
      <c r="F55" s="329"/>
      <c r="G55" s="329"/>
      <c r="H55" s="329"/>
      <c r="I55" s="329"/>
      <c r="J55" s="329"/>
    </row>
    <row r="56" spans="5:10" x14ac:dyDescent="0.3">
      <c r="E56" s="329"/>
      <c r="F56" s="329"/>
      <c r="G56" s="329"/>
      <c r="H56" s="329"/>
      <c r="I56" s="329"/>
      <c r="J56" s="329"/>
    </row>
    <row r="57" spans="5:10" x14ac:dyDescent="0.3">
      <c r="E57" s="329"/>
      <c r="F57" s="329"/>
      <c r="G57" s="329"/>
      <c r="H57" s="329"/>
      <c r="I57" s="329"/>
      <c r="J57" s="329"/>
    </row>
    <row r="58" spans="5:10" x14ac:dyDescent="0.3">
      <c r="E58" s="329"/>
      <c r="F58" s="329"/>
      <c r="G58" s="329"/>
      <c r="H58" s="329"/>
      <c r="I58" s="329"/>
      <c r="J58" s="329"/>
    </row>
    <row r="59" spans="5:10" x14ac:dyDescent="0.3">
      <c r="E59" s="329"/>
      <c r="F59" s="329"/>
      <c r="G59" s="329"/>
      <c r="H59" s="329"/>
      <c r="I59" s="329"/>
      <c r="J59" s="329"/>
    </row>
    <row r="60" spans="5:10" x14ac:dyDescent="0.3">
      <c r="E60" s="329"/>
      <c r="F60" s="329"/>
      <c r="G60" s="329"/>
      <c r="H60" s="329"/>
      <c r="I60" s="329"/>
      <c r="J60" s="329"/>
    </row>
    <row r="61" spans="5:10" x14ac:dyDescent="0.3">
      <c r="E61" s="329"/>
      <c r="F61" s="329"/>
      <c r="G61" s="329"/>
      <c r="H61" s="329"/>
      <c r="I61" s="329"/>
      <c r="J61" s="329"/>
    </row>
    <row r="62" spans="5:10" x14ac:dyDescent="0.3">
      <c r="E62" s="329"/>
      <c r="F62" s="329"/>
      <c r="G62" s="329"/>
      <c r="H62" s="329"/>
      <c r="I62" s="329"/>
      <c r="J62" s="329"/>
    </row>
    <row r="63" spans="5:10" x14ac:dyDescent="0.3">
      <c r="E63" s="329"/>
      <c r="F63" s="329"/>
      <c r="G63" s="329"/>
      <c r="H63" s="329"/>
      <c r="I63" s="329"/>
      <c r="J63" s="329"/>
    </row>
    <row r="64" spans="5:10" x14ac:dyDescent="0.3">
      <c r="E64" s="329"/>
      <c r="F64" s="329"/>
      <c r="G64" s="329"/>
      <c r="H64" s="329"/>
      <c r="I64" s="329"/>
      <c r="J64" s="329"/>
    </row>
    <row r="65" spans="5:10" x14ac:dyDescent="0.3">
      <c r="E65" s="329"/>
      <c r="F65" s="329"/>
      <c r="G65" s="329"/>
      <c r="H65" s="329"/>
      <c r="I65" s="329"/>
      <c r="J65" s="329"/>
    </row>
    <row r="66" spans="5:10" x14ac:dyDescent="0.3">
      <c r="E66" s="329"/>
      <c r="F66" s="329"/>
      <c r="G66" s="329"/>
      <c r="H66" s="329"/>
      <c r="I66" s="329"/>
      <c r="J66" s="329"/>
    </row>
    <row r="67" spans="5:10" x14ac:dyDescent="0.3">
      <c r="E67" s="329"/>
      <c r="F67" s="329"/>
      <c r="G67" s="329"/>
      <c r="H67" s="329"/>
      <c r="I67" s="329"/>
      <c r="J67" s="329"/>
    </row>
    <row r="68" spans="5:10" x14ac:dyDescent="0.3">
      <c r="E68" s="329"/>
      <c r="F68" s="329"/>
      <c r="G68" s="329"/>
      <c r="H68" s="329"/>
      <c r="I68" s="329"/>
      <c r="J68" s="329"/>
    </row>
    <row r="69" spans="5:10" x14ac:dyDescent="0.3">
      <c r="E69" s="329"/>
      <c r="F69" s="329"/>
      <c r="G69" s="329"/>
      <c r="H69" s="329"/>
      <c r="I69" s="329"/>
      <c r="J69" s="329"/>
    </row>
    <row r="70" spans="5:10" x14ac:dyDescent="0.3">
      <c r="E70" s="329"/>
      <c r="F70" s="329"/>
      <c r="G70" s="329"/>
      <c r="H70" s="329"/>
      <c r="I70" s="329"/>
      <c r="J70" s="329"/>
    </row>
    <row r="71" spans="5:10" x14ac:dyDescent="0.3">
      <c r="E71" s="329"/>
      <c r="F71" s="329"/>
      <c r="G71" s="329"/>
      <c r="H71" s="329"/>
      <c r="I71" s="329"/>
      <c r="J71" s="329"/>
    </row>
    <row r="72" spans="5:10" x14ac:dyDescent="0.3">
      <c r="E72" s="329"/>
      <c r="F72" s="329"/>
      <c r="G72" s="329"/>
      <c r="H72" s="329"/>
      <c r="I72" s="329"/>
      <c r="J72" s="329"/>
    </row>
    <row r="73" spans="5:10" x14ac:dyDescent="0.3">
      <c r="E73" s="329"/>
      <c r="F73" s="329"/>
      <c r="G73" s="329"/>
      <c r="H73" s="329"/>
      <c r="I73" s="329"/>
      <c r="J73" s="329"/>
    </row>
    <row r="74" spans="5:10" x14ac:dyDescent="0.3">
      <c r="E74" s="329"/>
      <c r="F74" s="329"/>
      <c r="G74" s="329"/>
      <c r="H74" s="329"/>
      <c r="I74" s="329"/>
      <c r="J74" s="329"/>
    </row>
    <row r="75" spans="5:10" x14ac:dyDescent="0.3">
      <c r="E75" s="329"/>
      <c r="F75" s="329"/>
      <c r="G75" s="329"/>
      <c r="H75" s="329"/>
      <c r="I75" s="329"/>
      <c r="J75" s="329"/>
    </row>
    <row r="76" spans="5:10" x14ac:dyDescent="0.3">
      <c r="E76" s="329"/>
      <c r="F76" s="329"/>
      <c r="G76" s="329"/>
      <c r="H76" s="329"/>
      <c r="I76" s="329"/>
      <c r="J76" s="329"/>
    </row>
    <row r="77" spans="5:10" x14ac:dyDescent="0.3">
      <c r="E77" s="329"/>
      <c r="F77" s="329"/>
      <c r="G77" s="329"/>
      <c r="H77" s="329"/>
      <c r="I77" s="329"/>
      <c r="J77" s="329"/>
    </row>
    <row r="78" spans="5:10" x14ac:dyDescent="0.3">
      <c r="E78" s="329"/>
      <c r="F78" s="329"/>
      <c r="G78" s="329"/>
      <c r="H78" s="329"/>
      <c r="I78" s="329"/>
      <c r="J78" s="329"/>
    </row>
    <row r="79" spans="5:10" x14ac:dyDescent="0.3">
      <c r="E79" s="329"/>
      <c r="F79" s="329"/>
      <c r="G79" s="329"/>
      <c r="H79" s="329"/>
      <c r="I79" s="329"/>
      <c r="J79" s="329"/>
    </row>
    <row r="80" spans="5:10" x14ac:dyDescent="0.3">
      <c r="E80" s="329"/>
      <c r="F80" s="329"/>
      <c r="G80" s="329"/>
      <c r="H80" s="329"/>
      <c r="I80" s="329"/>
      <c r="J80" s="329"/>
    </row>
    <row r="81" spans="5:10" x14ac:dyDescent="0.3">
      <c r="E81" s="329"/>
      <c r="F81" s="329"/>
      <c r="G81" s="329"/>
      <c r="H81" s="329"/>
      <c r="I81" s="329"/>
      <c r="J81" s="329"/>
    </row>
    <row r="82" spans="5:10" x14ac:dyDescent="0.3">
      <c r="E82" s="329"/>
      <c r="F82" s="329"/>
      <c r="G82" s="329"/>
      <c r="H82" s="329"/>
      <c r="I82" s="329"/>
      <c r="J82" s="329"/>
    </row>
    <row r="83" spans="5:10" x14ac:dyDescent="0.3">
      <c r="E83" s="329"/>
      <c r="F83" s="329"/>
      <c r="G83" s="329"/>
      <c r="H83" s="329"/>
      <c r="I83" s="329"/>
      <c r="J83" s="329"/>
    </row>
    <row r="84" spans="5:10" x14ac:dyDescent="0.3">
      <c r="E84" s="329"/>
      <c r="F84" s="329"/>
      <c r="G84" s="329"/>
      <c r="H84" s="329"/>
      <c r="I84" s="329"/>
      <c r="J84" s="329"/>
    </row>
    <row r="85" spans="5:10" x14ac:dyDescent="0.3">
      <c r="E85" s="329"/>
      <c r="F85" s="329"/>
      <c r="G85" s="329"/>
      <c r="H85" s="329"/>
      <c r="I85" s="329"/>
      <c r="J85" s="329"/>
    </row>
    <row r="86" spans="5:10" x14ac:dyDescent="0.3">
      <c r="E86" s="329"/>
      <c r="F86" s="329"/>
      <c r="G86" s="329"/>
      <c r="H86" s="329"/>
      <c r="I86" s="329"/>
      <c r="J86" s="329"/>
    </row>
    <row r="87" spans="5:10" x14ac:dyDescent="0.3">
      <c r="E87" s="329"/>
      <c r="F87" s="329"/>
      <c r="G87" s="329"/>
      <c r="H87" s="329"/>
      <c r="I87" s="329"/>
      <c r="J87" s="329"/>
    </row>
    <row r="88" spans="5:10" x14ac:dyDescent="0.3">
      <c r="E88" s="329"/>
      <c r="F88" s="329"/>
      <c r="G88" s="329"/>
      <c r="H88" s="329"/>
      <c r="I88" s="329"/>
      <c r="J88" s="329"/>
    </row>
    <row r="89" spans="5:10" x14ac:dyDescent="0.3">
      <c r="E89" s="329"/>
      <c r="F89" s="329"/>
      <c r="G89" s="329"/>
      <c r="H89" s="329"/>
      <c r="I89" s="329"/>
      <c r="J89" s="329"/>
    </row>
    <row r="90" spans="5:10" x14ac:dyDescent="0.3">
      <c r="E90" s="329"/>
      <c r="F90" s="329"/>
      <c r="G90" s="329"/>
      <c r="H90" s="329"/>
      <c r="I90" s="329"/>
      <c r="J90" s="329"/>
    </row>
    <row r="91" spans="5:10" x14ac:dyDescent="0.3">
      <c r="E91" s="329"/>
      <c r="F91" s="329"/>
      <c r="G91" s="329"/>
      <c r="H91" s="329"/>
      <c r="I91" s="329"/>
      <c r="J91" s="329"/>
    </row>
    <row r="92" spans="5:10" x14ac:dyDescent="0.3">
      <c r="E92" s="329"/>
      <c r="F92" s="329"/>
      <c r="G92" s="329"/>
      <c r="H92" s="329"/>
      <c r="I92" s="329"/>
      <c r="J92" s="329"/>
    </row>
    <row r="93" spans="5:10" x14ac:dyDescent="0.3">
      <c r="E93" s="329"/>
      <c r="F93" s="329"/>
      <c r="G93" s="329"/>
      <c r="H93" s="329"/>
      <c r="I93" s="329"/>
      <c r="J93" s="329"/>
    </row>
    <row r="94" spans="5:10" x14ac:dyDescent="0.3">
      <c r="E94" s="329"/>
      <c r="F94" s="329"/>
      <c r="G94" s="329"/>
      <c r="H94" s="329"/>
      <c r="I94" s="329"/>
      <c r="J94" s="329"/>
    </row>
    <row r="95" spans="5:10" x14ac:dyDescent="0.3">
      <c r="E95" s="329"/>
      <c r="F95" s="329"/>
      <c r="G95" s="329"/>
      <c r="H95" s="329"/>
      <c r="I95" s="329"/>
      <c r="J95" s="329"/>
    </row>
    <row r="96" spans="5:10" x14ac:dyDescent="0.3">
      <c r="E96" s="329"/>
      <c r="F96" s="329"/>
      <c r="G96" s="329"/>
      <c r="H96" s="329"/>
      <c r="I96" s="329"/>
      <c r="J96" s="329"/>
    </row>
    <row r="97" spans="5:10" x14ac:dyDescent="0.3">
      <c r="E97" s="329"/>
      <c r="F97" s="329"/>
      <c r="G97" s="329"/>
      <c r="H97" s="329"/>
      <c r="I97" s="329"/>
      <c r="J97" s="329"/>
    </row>
    <row r="98" spans="5:10" x14ac:dyDescent="0.3">
      <c r="E98" s="329"/>
      <c r="F98" s="329"/>
      <c r="G98" s="329"/>
      <c r="H98" s="329"/>
      <c r="I98" s="329"/>
      <c r="J98" s="329"/>
    </row>
    <row r="99" spans="5:10" x14ac:dyDescent="0.3">
      <c r="E99" s="329"/>
      <c r="F99" s="329"/>
      <c r="G99" s="329"/>
      <c r="H99" s="329"/>
      <c r="I99" s="329"/>
      <c r="J99" s="329"/>
    </row>
    <row r="100" spans="5:10" x14ac:dyDescent="0.3">
      <c r="E100" s="329"/>
      <c r="F100" s="329"/>
      <c r="G100" s="329"/>
      <c r="H100" s="329"/>
      <c r="I100" s="329"/>
      <c r="J100" s="329"/>
    </row>
    <row r="101" spans="5:10" x14ac:dyDescent="0.3">
      <c r="E101" s="329"/>
      <c r="F101" s="329"/>
      <c r="G101" s="329"/>
      <c r="H101" s="329"/>
      <c r="I101" s="329"/>
      <c r="J101" s="329"/>
    </row>
    <row r="102" spans="5:10" x14ac:dyDescent="0.3">
      <c r="E102" s="329"/>
      <c r="F102" s="329"/>
      <c r="G102" s="329"/>
      <c r="H102" s="329"/>
      <c r="I102" s="329"/>
      <c r="J102" s="329"/>
    </row>
    <row r="103" spans="5:10" x14ac:dyDescent="0.3">
      <c r="E103" s="329"/>
      <c r="F103" s="329"/>
      <c r="G103" s="329"/>
      <c r="H103" s="329"/>
      <c r="I103" s="329"/>
      <c r="J103" s="329"/>
    </row>
    <row r="104" spans="5:10" x14ac:dyDescent="0.3">
      <c r="E104" s="329"/>
      <c r="F104" s="329"/>
      <c r="G104" s="329"/>
      <c r="H104" s="329"/>
      <c r="I104" s="329"/>
      <c r="J104" s="329"/>
    </row>
    <row r="105" spans="5:10" x14ac:dyDescent="0.3">
      <c r="E105" s="329"/>
      <c r="F105" s="329"/>
      <c r="G105" s="329"/>
      <c r="H105" s="329"/>
      <c r="I105" s="329"/>
      <c r="J105" s="329"/>
    </row>
    <row r="106" spans="5:10" x14ac:dyDescent="0.3">
      <c r="E106" s="329"/>
      <c r="F106" s="329"/>
      <c r="G106" s="329"/>
      <c r="H106" s="329"/>
      <c r="I106" s="329"/>
      <c r="J106" s="329"/>
    </row>
    <row r="107" spans="5:10" x14ac:dyDescent="0.3">
      <c r="E107" s="329"/>
      <c r="F107" s="329"/>
      <c r="G107" s="329"/>
      <c r="H107" s="329"/>
      <c r="I107" s="329"/>
      <c r="J107" s="329"/>
    </row>
    <row r="108" spans="5:10" x14ac:dyDescent="0.3">
      <c r="E108" s="329"/>
      <c r="F108" s="329"/>
      <c r="G108" s="329"/>
      <c r="H108" s="329"/>
      <c r="I108" s="329"/>
      <c r="J108" s="329"/>
    </row>
    <row r="109" spans="5:10" x14ac:dyDescent="0.3">
      <c r="E109" s="329"/>
      <c r="F109" s="329"/>
      <c r="G109" s="329"/>
      <c r="H109" s="329"/>
      <c r="I109" s="329"/>
      <c r="J109" s="329"/>
    </row>
    <row r="110" spans="5:10" x14ac:dyDescent="0.3">
      <c r="E110" s="329"/>
      <c r="F110" s="329"/>
      <c r="G110" s="329"/>
      <c r="H110" s="329"/>
      <c r="I110" s="329"/>
      <c r="J110" s="329"/>
    </row>
    <row r="111" spans="5:10" x14ac:dyDescent="0.3">
      <c r="E111" s="329"/>
      <c r="F111" s="329"/>
      <c r="G111" s="329"/>
      <c r="H111" s="329"/>
      <c r="I111" s="329"/>
      <c r="J111" s="329"/>
    </row>
    <row r="112" spans="5:10" x14ac:dyDescent="0.3">
      <c r="E112" s="329"/>
      <c r="F112" s="329"/>
      <c r="G112" s="329"/>
      <c r="H112" s="329"/>
      <c r="I112" s="329"/>
      <c r="J112" s="329"/>
    </row>
    <row r="113" spans="5:10" x14ac:dyDescent="0.3">
      <c r="E113" s="329"/>
      <c r="F113" s="329"/>
      <c r="G113" s="329"/>
      <c r="H113" s="329"/>
      <c r="I113" s="329"/>
      <c r="J113" s="329"/>
    </row>
    <row r="114" spans="5:10" x14ac:dyDescent="0.3">
      <c r="E114" s="329"/>
      <c r="F114" s="329"/>
      <c r="G114" s="329"/>
      <c r="H114" s="329"/>
      <c r="I114" s="329"/>
      <c r="J114" s="329"/>
    </row>
    <row r="115" spans="5:10" x14ac:dyDescent="0.3">
      <c r="E115" s="329"/>
      <c r="F115" s="329"/>
      <c r="G115" s="329"/>
      <c r="H115" s="329"/>
      <c r="I115" s="329"/>
      <c r="J115" s="329"/>
    </row>
    <row r="116" spans="5:10" x14ac:dyDescent="0.3">
      <c r="E116" s="329"/>
      <c r="F116" s="329"/>
      <c r="G116" s="329"/>
      <c r="H116" s="329"/>
      <c r="I116" s="329"/>
      <c r="J116" s="329"/>
    </row>
    <row r="117" spans="5:10" x14ac:dyDescent="0.3">
      <c r="E117" s="329"/>
      <c r="F117" s="329"/>
      <c r="G117" s="329"/>
      <c r="H117" s="329"/>
      <c r="I117" s="329"/>
      <c r="J117" s="329"/>
    </row>
    <row r="118" spans="5:10" x14ac:dyDescent="0.3">
      <c r="E118" s="329"/>
      <c r="F118" s="329"/>
      <c r="G118" s="329"/>
      <c r="H118" s="329"/>
      <c r="I118" s="329"/>
      <c r="J118" s="329"/>
    </row>
    <row r="119" spans="5:10" x14ac:dyDescent="0.3">
      <c r="E119" s="329"/>
      <c r="F119" s="329"/>
      <c r="G119" s="329"/>
      <c r="H119" s="329"/>
      <c r="I119" s="329"/>
      <c r="J119" s="329"/>
    </row>
    <row r="120" spans="5:10" x14ac:dyDescent="0.3">
      <c r="E120" s="329"/>
      <c r="F120" s="329"/>
      <c r="G120" s="329"/>
      <c r="H120" s="329"/>
      <c r="I120" s="329"/>
      <c r="J120" s="329"/>
    </row>
    <row r="121" spans="5:10" x14ac:dyDescent="0.3">
      <c r="E121" s="329"/>
      <c r="F121" s="329"/>
      <c r="G121" s="329"/>
      <c r="H121" s="329"/>
      <c r="I121" s="329"/>
      <c r="J121" s="329"/>
    </row>
    <row r="122" spans="5:10" x14ac:dyDescent="0.3">
      <c r="E122" s="329"/>
      <c r="F122" s="329"/>
      <c r="G122" s="329"/>
      <c r="H122" s="329"/>
      <c r="I122" s="329"/>
      <c r="J122" s="329"/>
    </row>
  </sheetData>
  <mergeCells count="258">
    <mergeCell ref="C6:J6"/>
    <mergeCell ref="A6:B6"/>
    <mergeCell ref="G32:J32"/>
    <mergeCell ref="E32:F32"/>
    <mergeCell ref="A25:A44"/>
    <mergeCell ref="E36:F36"/>
    <mergeCell ref="G36:J36"/>
    <mergeCell ref="B36:B44"/>
    <mergeCell ref="C36:D36"/>
    <mergeCell ref="C25:D25"/>
    <mergeCell ref="C43:D43"/>
    <mergeCell ref="C44:D44"/>
    <mergeCell ref="B25:B35"/>
    <mergeCell ref="C26:D26"/>
    <mergeCell ref="C27:D27"/>
    <mergeCell ref="C39:D39"/>
    <mergeCell ref="C40:D40"/>
    <mergeCell ref="C41:D41"/>
    <mergeCell ref="C42:D42"/>
    <mergeCell ref="C32:D32"/>
    <mergeCell ref="C33:D33"/>
    <mergeCell ref="C34:D34"/>
    <mergeCell ref="C35:D35"/>
    <mergeCell ref="C37:D37"/>
    <mergeCell ref="C38:D38"/>
    <mergeCell ref="C28:D28"/>
    <mergeCell ref="C29:D29"/>
    <mergeCell ref="C30:D30"/>
    <mergeCell ref="C31:D31"/>
    <mergeCell ref="E121:F121"/>
    <mergeCell ref="G121:J121"/>
    <mergeCell ref="E109:F109"/>
    <mergeCell ref="G109:J109"/>
    <mergeCell ref="E110:F110"/>
    <mergeCell ref="G110:J110"/>
    <mergeCell ref="E111:F111"/>
    <mergeCell ref="G111:J111"/>
    <mergeCell ref="E106:F106"/>
    <mergeCell ref="G106:J106"/>
    <mergeCell ref="E107:F107"/>
    <mergeCell ref="G107:J107"/>
    <mergeCell ref="E108:F108"/>
    <mergeCell ref="G108:J108"/>
    <mergeCell ref="E103:F103"/>
    <mergeCell ref="G103:J103"/>
    <mergeCell ref="E104:F104"/>
    <mergeCell ref="G104:J104"/>
    <mergeCell ref="E105:F105"/>
    <mergeCell ref="E122:F122"/>
    <mergeCell ref="G122:J122"/>
    <mergeCell ref="E7:J7"/>
    <mergeCell ref="C1:C4"/>
    <mergeCell ref="D1:G2"/>
    <mergeCell ref="D3:G4"/>
    <mergeCell ref="E118:F118"/>
    <mergeCell ref="G118:J118"/>
    <mergeCell ref="E119:F119"/>
    <mergeCell ref="G119:J119"/>
    <mergeCell ref="E120:F120"/>
    <mergeCell ref="G120:J120"/>
    <mergeCell ref="E115:F115"/>
    <mergeCell ref="G115:J115"/>
    <mergeCell ref="E116:F116"/>
    <mergeCell ref="G116:J116"/>
    <mergeCell ref="E117:F117"/>
    <mergeCell ref="G117:J117"/>
    <mergeCell ref="E112:F112"/>
    <mergeCell ref="G112:J112"/>
    <mergeCell ref="E113:F113"/>
    <mergeCell ref="G113:J113"/>
    <mergeCell ref="E114:F114"/>
    <mergeCell ref="G114:J114"/>
    <mergeCell ref="G105:J105"/>
    <mergeCell ref="E100:F100"/>
    <mergeCell ref="G100:J100"/>
    <mergeCell ref="E101:F101"/>
    <mergeCell ref="G101:J101"/>
    <mergeCell ref="E102:F102"/>
    <mergeCell ref="G102:J102"/>
    <mergeCell ref="E97:F97"/>
    <mergeCell ref="G97:J97"/>
    <mergeCell ref="E98:F98"/>
    <mergeCell ref="G98:J98"/>
    <mergeCell ref="E99:F99"/>
    <mergeCell ref="G99:J99"/>
    <mergeCell ref="E94:F94"/>
    <mergeCell ref="G94:J94"/>
    <mergeCell ref="E95:F95"/>
    <mergeCell ref="G95:J95"/>
    <mergeCell ref="E96:F96"/>
    <mergeCell ref="G96:J96"/>
    <mergeCell ref="E91:F91"/>
    <mergeCell ref="G91:J91"/>
    <mergeCell ref="E92:F92"/>
    <mergeCell ref="G92:J92"/>
    <mergeCell ref="E93:F93"/>
    <mergeCell ref="G93:J93"/>
    <mergeCell ref="E88:F88"/>
    <mergeCell ref="G88:J88"/>
    <mergeCell ref="E89:F89"/>
    <mergeCell ref="G89:J89"/>
    <mergeCell ref="E90:F90"/>
    <mergeCell ref="G90:J90"/>
    <mergeCell ref="E85:F85"/>
    <mergeCell ref="G85:J85"/>
    <mergeCell ref="E86:F86"/>
    <mergeCell ref="G86:J86"/>
    <mergeCell ref="E87:F87"/>
    <mergeCell ref="G87:J87"/>
    <mergeCell ref="E82:F82"/>
    <mergeCell ref="G82:J82"/>
    <mergeCell ref="E83:F83"/>
    <mergeCell ref="G83:J83"/>
    <mergeCell ref="E84:F84"/>
    <mergeCell ref="G84:J84"/>
    <mergeCell ref="E79:F79"/>
    <mergeCell ref="G79:J79"/>
    <mergeCell ref="E80:F80"/>
    <mergeCell ref="G80:J80"/>
    <mergeCell ref="E81:F81"/>
    <mergeCell ref="G81:J81"/>
    <mergeCell ref="E76:F76"/>
    <mergeCell ref="G76:J76"/>
    <mergeCell ref="E77:F77"/>
    <mergeCell ref="G77:J77"/>
    <mergeCell ref="E78:F78"/>
    <mergeCell ref="G78:J78"/>
    <mergeCell ref="E73:F73"/>
    <mergeCell ref="G73:J73"/>
    <mergeCell ref="E74:F74"/>
    <mergeCell ref="G74:J74"/>
    <mergeCell ref="E75:F75"/>
    <mergeCell ref="G75:J75"/>
    <mergeCell ref="E70:F70"/>
    <mergeCell ref="G70:J70"/>
    <mergeCell ref="E71:F71"/>
    <mergeCell ref="G71:J71"/>
    <mergeCell ref="E72:F72"/>
    <mergeCell ref="G72:J72"/>
    <mergeCell ref="E67:F67"/>
    <mergeCell ref="G67:J67"/>
    <mergeCell ref="E68:F68"/>
    <mergeCell ref="G68:J68"/>
    <mergeCell ref="E69:F69"/>
    <mergeCell ref="G69:J69"/>
    <mergeCell ref="E64:F64"/>
    <mergeCell ref="G64:J64"/>
    <mergeCell ref="E65:F65"/>
    <mergeCell ref="G65:J65"/>
    <mergeCell ref="E66:F66"/>
    <mergeCell ref="G66:J66"/>
    <mergeCell ref="E61:F61"/>
    <mergeCell ref="G61:J61"/>
    <mergeCell ref="E62:F62"/>
    <mergeCell ref="G62:J62"/>
    <mergeCell ref="E63:F63"/>
    <mergeCell ref="G63:J63"/>
    <mergeCell ref="E58:F58"/>
    <mergeCell ref="G58:J58"/>
    <mergeCell ref="E59:F59"/>
    <mergeCell ref="G59:J59"/>
    <mergeCell ref="E60:F60"/>
    <mergeCell ref="G60:J60"/>
    <mergeCell ref="E55:F55"/>
    <mergeCell ref="G55:J55"/>
    <mergeCell ref="E56:F56"/>
    <mergeCell ref="G56:J56"/>
    <mergeCell ref="E57:F57"/>
    <mergeCell ref="G57:J57"/>
    <mergeCell ref="E52:F52"/>
    <mergeCell ref="G52:J52"/>
    <mergeCell ref="E53:F53"/>
    <mergeCell ref="G53:J53"/>
    <mergeCell ref="E54:F54"/>
    <mergeCell ref="G54:J54"/>
    <mergeCell ref="E49:F49"/>
    <mergeCell ref="G49:J49"/>
    <mergeCell ref="E50:F50"/>
    <mergeCell ref="G50:J50"/>
    <mergeCell ref="E51:F51"/>
    <mergeCell ref="G51:J51"/>
    <mergeCell ref="E46:F46"/>
    <mergeCell ref="G46:J46"/>
    <mergeCell ref="E47:F47"/>
    <mergeCell ref="G47:J47"/>
    <mergeCell ref="E48:F48"/>
    <mergeCell ref="G48:J48"/>
    <mergeCell ref="E40:F40"/>
    <mergeCell ref="G40:J40"/>
    <mergeCell ref="E37:F37"/>
    <mergeCell ref="G37:J37"/>
    <mergeCell ref="E38:F38"/>
    <mergeCell ref="G38:J38"/>
    <mergeCell ref="E44:F44"/>
    <mergeCell ref="G44:J44"/>
    <mergeCell ref="E45:F45"/>
    <mergeCell ref="G45:J45"/>
    <mergeCell ref="E41:F41"/>
    <mergeCell ref="G41:J41"/>
    <mergeCell ref="E42:F42"/>
    <mergeCell ref="G42:J42"/>
    <mergeCell ref="E43:F43"/>
    <mergeCell ref="G43:J43"/>
    <mergeCell ref="E34:F34"/>
    <mergeCell ref="G34:J34"/>
    <mergeCell ref="E35:F35"/>
    <mergeCell ref="G35:J35"/>
    <mergeCell ref="E30:F30"/>
    <mergeCell ref="G30:J30"/>
    <mergeCell ref="E31:F31"/>
    <mergeCell ref="G31:J31"/>
    <mergeCell ref="E39:F39"/>
    <mergeCell ref="G39:J39"/>
    <mergeCell ref="E29:F29"/>
    <mergeCell ref="G29:J29"/>
    <mergeCell ref="E25:F25"/>
    <mergeCell ref="G25:J25"/>
    <mergeCell ref="E26:F26"/>
    <mergeCell ref="G26:J26"/>
    <mergeCell ref="E33:F33"/>
    <mergeCell ref="G33:J33"/>
    <mergeCell ref="G19:J24"/>
    <mergeCell ref="E15:F15"/>
    <mergeCell ref="G15:J15"/>
    <mergeCell ref="E27:F27"/>
    <mergeCell ref="G27:J27"/>
    <mergeCell ref="E28:F28"/>
    <mergeCell ref="G28:J28"/>
    <mergeCell ref="E19:F19"/>
    <mergeCell ref="E20:F20"/>
    <mergeCell ref="E21:F21"/>
    <mergeCell ref="E22:F22"/>
    <mergeCell ref="E23:F23"/>
    <mergeCell ref="E24:F24"/>
    <mergeCell ref="E10:F12"/>
    <mergeCell ref="G10:J11"/>
    <mergeCell ref="A7:D19"/>
    <mergeCell ref="J1:J4"/>
    <mergeCell ref="N1:N4"/>
    <mergeCell ref="H1:I1"/>
    <mergeCell ref="H2:I2"/>
    <mergeCell ref="H3:I3"/>
    <mergeCell ref="H4:I4"/>
    <mergeCell ref="G12:J12"/>
    <mergeCell ref="E8:F8"/>
    <mergeCell ref="E9:F9"/>
    <mergeCell ref="G8:J8"/>
    <mergeCell ref="G9:J9"/>
    <mergeCell ref="E16:F16"/>
    <mergeCell ref="G16:J16"/>
    <mergeCell ref="E17:F17"/>
    <mergeCell ref="G17:J17"/>
    <mergeCell ref="E18:F18"/>
    <mergeCell ref="G18:J18"/>
    <mergeCell ref="E13:F13"/>
    <mergeCell ref="G13:J13"/>
    <mergeCell ref="E14:F14"/>
    <mergeCell ref="G14:J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20"/>
  <sheetViews>
    <sheetView topLeftCell="A9" zoomScaleNormal="100" workbookViewId="0">
      <pane ySplit="1" topLeftCell="A10" activePane="bottomLeft" state="frozen"/>
      <selection activeCell="A9" sqref="A9"/>
      <selection pane="bottomLeft" activeCell="E9" sqref="E9"/>
    </sheetView>
  </sheetViews>
  <sheetFormatPr baseColWidth="10" defaultColWidth="11.44140625" defaultRowHeight="14.4" x14ac:dyDescent="0.3"/>
  <cols>
    <col min="1" max="1" width="31" customWidth="1"/>
    <col min="2" max="2" width="39.5546875" customWidth="1"/>
    <col min="3" max="3" width="29" customWidth="1"/>
    <col min="4" max="4" width="38" customWidth="1"/>
    <col min="5" max="5" width="32.88671875" customWidth="1"/>
    <col min="6" max="9" width="10.44140625" customWidth="1"/>
    <col min="10" max="10" width="16.6640625" customWidth="1"/>
  </cols>
  <sheetData>
    <row r="1" spans="1:10" ht="28.5" customHeight="1" x14ac:dyDescent="0.3">
      <c r="A1" s="245"/>
      <c r="B1" s="230" t="s">
        <v>0</v>
      </c>
      <c r="C1" s="230"/>
      <c r="D1" s="230"/>
      <c r="E1" s="230"/>
      <c r="F1" s="357" t="s">
        <v>1</v>
      </c>
      <c r="G1" s="357"/>
      <c r="H1" s="357"/>
      <c r="I1" s="357"/>
      <c r="J1" s="252"/>
    </row>
    <row r="2" spans="1:10" x14ac:dyDescent="0.3">
      <c r="A2" s="246"/>
      <c r="B2" s="231" t="s">
        <v>81</v>
      </c>
      <c r="C2" s="231"/>
      <c r="D2" s="231"/>
      <c r="E2" s="231"/>
      <c r="F2" s="287" t="s">
        <v>36</v>
      </c>
      <c r="G2" s="287"/>
      <c r="H2" s="287"/>
      <c r="I2" s="287"/>
      <c r="J2" s="253"/>
    </row>
    <row r="3" spans="1:10" ht="15" customHeight="1" x14ac:dyDescent="0.3">
      <c r="A3" s="246"/>
      <c r="B3" s="231"/>
      <c r="C3" s="231"/>
      <c r="D3" s="231"/>
      <c r="E3" s="231"/>
      <c r="F3" s="287" t="s">
        <v>4</v>
      </c>
      <c r="G3" s="287"/>
      <c r="H3" s="287"/>
      <c r="I3" s="287"/>
      <c r="J3" s="253"/>
    </row>
    <row r="4" spans="1:10" ht="15" thickBot="1" x14ac:dyDescent="0.35">
      <c r="A4" s="247"/>
      <c r="B4" s="231"/>
      <c r="C4" s="231"/>
      <c r="D4" s="231"/>
      <c r="E4" s="231"/>
      <c r="F4" s="287" t="s">
        <v>5</v>
      </c>
      <c r="G4" s="287"/>
      <c r="H4" s="287"/>
      <c r="I4" s="287"/>
      <c r="J4" s="254"/>
    </row>
    <row r="5" spans="1:10" ht="15.75" thickBot="1" x14ac:dyDescent="0.3">
      <c r="A5" s="78"/>
      <c r="J5" s="79"/>
    </row>
    <row r="6" spans="1:10" s="70" customFormat="1" ht="15.75" x14ac:dyDescent="0.25">
      <c r="A6" s="259" t="s">
        <v>38</v>
      </c>
      <c r="B6" s="260"/>
      <c r="C6" s="260"/>
      <c r="D6" s="260"/>
      <c r="E6" s="356"/>
      <c r="F6" s="356"/>
      <c r="G6" s="356"/>
      <c r="H6" s="356"/>
      <c r="I6" s="356"/>
      <c r="J6" s="261"/>
    </row>
    <row r="7" spans="1:10" s="70" customFormat="1" ht="25.5" customHeight="1" x14ac:dyDescent="0.3">
      <c r="A7" s="22" t="s">
        <v>7</v>
      </c>
      <c r="B7" s="369" t="s">
        <v>8</v>
      </c>
      <c r="C7" s="370"/>
      <c r="D7" s="370"/>
      <c r="E7" s="370"/>
      <c r="F7" s="370"/>
      <c r="G7" s="370"/>
      <c r="H7" s="370"/>
      <c r="I7" s="370"/>
      <c r="J7" s="371"/>
    </row>
    <row r="8" spans="1:10" s="70" customFormat="1" ht="69" customHeight="1" x14ac:dyDescent="0.3">
      <c r="A8" s="21" t="s">
        <v>9</v>
      </c>
      <c r="B8" s="372" t="s">
        <v>10</v>
      </c>
      <c r="C8" s="373"/>
      <c r="D8" s="373"/>
      <c r="E8" s="373"/>
      <c r="F8" s="373"/>
      <c r="G8" s="373"/>
      <c r="H8" s="373"/>
      <c r="I8" s="373"/>
      <c r="J8" s="374"/>
    </row>
    <row r="9" spans="1:10" ht="39.75" customHeight="1" x14ac:dyDescent="0.3">
      <c r="A9" s="65" t="s">
        <v>41</v>
      </c>
      <c r="B9" s="52" t="s">
        <v>42</v>
      </c>
      <c r="C9" s="29" t="s">
        <v>43</v>
      </c>
      <c r="D9" s="30" t="s">
        <v>44</v>
      </c>
      <c r="E9" s="71" t="s">
        <v>82</v>
      </c>
      <c r="F9" s="75" t="s">
        <v>83</v>
      </c>
      <c r="G9" s="75" t="s">
        <v>84</v>
      </c>
      <c r="H9" s="75" t="s">
        <v>85</v>
      </c>
      <c r="I9" s="75" t="s">
        <v>86</v>
      </c>
      <c r="J9" s="80" t="s">
        <v>87</v>
      </c>
    </row>
    <row r="10" spans="1:10" ht="110.25" customHeight="1" x14ac:dyDescent="0.3">
      <c r="A10" s="358" t="s">
        <v>310</v>
      </c>
      <c r="B10" s="164"/>
      <c r="C10" s="359" t="s">
        <v>317</v>
      </c>
      <c r="D10" s="165" t="s">
        <v>311</v>
      </c>
      <c r="E10" s="359" t="s">
        <v>314</v>
      </c>
      <c r="F10" s="360" t="s">
        <v>157</v>
      </c>
      <c r="G10" s="360" t="s">
        <v>158</v>
      </c>
      <c r="H10" s="360" t="s">
        <v>158</v>
      </c>
      <c r="I10" s="360" t="s">
        <v>158</v>
      </c>
      <c r="J10" s="363" t="str">
        <f>IF(F10="NA","GESTION",IF(G10="NA","GESTION",IF(H10="NA","GESTION",IF(I10="NA","GESTION",IF(F10&lt;&gt;"X"," ",IF(G10&lt;&gt;"X"," ",IF(H10&lt;&gt;"X"," ",IF(I10&lt;&gt;"X"," ","CORRUPCION"))))))))</f>
        <v>GESTION</v>
      </c>
    </row>
    <row r="11" spans="1:10" ht="107.25" customHeight="1" x14ac:dyDescent="0.3">
      <c r="A11" s="358"/>
      <c r="B11" s="164" t="str">
        <f>'PRIORIZACIÓN DE CAUSA'!B17</f>
        <v>Concentracion de funciones en un solo funcionario</v>
      </c>
      <c r="C11" s="359"/>
      <c r="D11" s="165" t="s">
        <v>312</v>
      </c>
      <c r="E11" s="359"/>
      <c r="F11" s="360"/>
      <c r="G11" s="360"/>
      <c r="H11" s="360"/>
      <c r="I11" s="360"/>
      <c r="J11" s="363"/>
    </row>
    <row r="12" spans="1:10" ht="107.25" customHeight="1" x14ac:dyDescent="0.3">
      <c r="A12" s="358"/>
      <c r="B12" s="164" t="str">
        <f>+DESCRIPCION!D11</f>
        <v>Incumplimiento de roles y objetivos de algunos procesos transversales</v>
      </c>
      <c r="C12" s="359"/>
      <c r="D12" s="185" t="s">
        <v>313</v>
      </c>
      <c r="E12" s="359"/>
      <c r="F12" s="360"/>
      <c r="G12" s="360"/>
      <c r="H12" s="360"/>
      <c r="I12" s="360"/>
      <c r="J12" s="363"/>
    </row>
    <row r="13" spans="1:10" ht="111" customHeight="1" x14ac:dyDescent="0.3">
      <c r="A13" s="358" t="str">
        <f>+DESCRIPCION!A13</f>
        <v>Posibilidad de incumplimiento de la publicación de los productos requeridos por grupos de interes y / o clientes internos o externos</v>
      </c>
      <c r="B13" s="164" t="str">
        <f>+DESCRIPCION!D13</f>
        <v>Dificultad en la comunicación en los diferentes niveles jerarquicos</v>
      </c>
      <c r="C13" s="359" t="s">
        <v>318</v>
      </c>
      <c r="D13" s="164" t="s">
        <v>319</v>
      </c>
      <c r="E13" s="359" t="s">
        <v>326</v>
      </c>
      <c r="F13" s="360" t="s">
        <v>157</v>
      </c>
      <c r="G13" s="360" t="s">
        <v>158</v>
      </c>
      <c r="H13" s="360" t="s">
        <v>158</v>
      </c>
      <c r="I13" s="360" t="s">
        <v>158</v>
      </c>
      <c r="J13" s="363" t="str">
        <f>IF(F13="NA","GESTION",IF(G13="NA","GESTION",IF(H13="NA","GESTION",IF(I13="NA","GESTION",IF(F13&lt;&gt;"X"," ",IF(G13&lt;&gt;"X"," ",IF(H13&lt;&gt;"X"," ",IF(I13&lt;&gt;"X"," ","CORRUPCION"))))))))</f>
        <v>GESTION</v>
      </c>
    </row>
    <row r="14" spans="1:10" ht="69.75" customHeight="1" x14ac:dyDescent="0.3">
      <c r="A14" s="358"/>
      <c r="B14" s="164" t="str">
        <f>+DESCRIPCION!D14</f>
        <v>Dificultad para trabajar en equipo</v>
      </c>
      <c r="C14" s="359"/>
      <c r="D14" s="205" t="s">
        <v>320</v>
      </c>
      <c r="E14" s="359"/>
      <c r="F14" s="360"/>
      <c r="G14" s="360"/>
      <c r="H14" s="360"/>
      <c r="I14" s="360"/>
      <c r="J14" s="363"/>
    </row>
    <row r="15" spans="1:10" ht="64.5" customHeight="1" x14ac:dyDescent="0.3">
      <c r="A15" s="358"/>
      <c r="B15" s="164"/>
      <c r="C15" s="359"/>
      <c r="D15" s="188" t="s">
        <v>321</v>
      </c>
      <c r="E15" s="359"/>
      <c r="F15" s="360"/>
      <c r="G15" s="360"/>
      <c r="H15" s="360"/>
      <c r="I15" s="360"/>
      <c r="J15" s="363"/>
    </row>
    <row r="16" spans="1:10" ht="50.25" customHeight="1" x14ac:dyDescent="0.3">
      <c r="A16" s="366"/>
      <c r="B16" s="202"/>
      <c r="C16" s="365"/>
      <c r="D16" s="203"/>
      <c r="E16" s="365"/>
      <c r="F16" s="361"/>
      <c r="G16" s="361"/>
      <c r="H16" s="361"/>
      <c r="I16" s="361"/>
      <c r="J16" s="363" t="str">
        <f>IF(F16="NA","GESTION",IF(G16="NA","GESTION",IF(H16="NA","GESTION",IF(I16="NA","GESTION",IF(F16&lt;&gt;"X"," ",IF(G16&lt;&gt;"X"," ",IF(H16&lt;&gt;"X"," ",IF(I16&lt;&gt;"X"," ","CORRUPCION"))))))))</f>
        <v xml:space="preserve"> </v>
      </c>
    </row>
    <row r="17" spans="1:10" ht="58.5" customHeight="1" x14ac:dyDescent="0.3">
      <c r="A17" s="366"/>
      <c r="B17" s="202"/>
      <c r="C17" s="365"/>
      <c r="D17" s="367"/>
      <c r="E17" s="365"/>
      <c r="F17" s="361"/>
      <c r="G17" s="361"/>
      <c r="H17" s="361"/>
      <c r="I17" s="361"/>
      <c r="J17" s="363"/>
    </row>
    <row r="18" spans="1:10" ht="67.5" customHeight="1" x14ac:dyDescent="0.3">
      <c r="A18" s="366"/>
      <c r="B18" s="202"/>
      <c r="C18" s="365"/>
      <c r="D18" s="368"/>
      <c r="E18" s="365"/>
      <c r="F18" s="361"/>
      <c r="G18" s="361"/>
      <c r="H18" s="361"/>
      <c r="I18" s="361"/>
      <c r="J18" s="363"/>
    </row>
    <row r="19" spans="1:10" ht="39.75" customHeight="1" x14ac:dyDescent="0.3">
      <c r="A19" s="364"/>
      <c r="B19" s="203"/>
      <c r="C19" s="365"/>
      <c r="D19" s="203"/>
      <c r="E19" s="365"/>
      <c r="F19" s="361"/>
      <c r="G19" s="361"/>
      <c r="H19" s="361"/>
      <c r="I19" s="361"/>
      <c r="J19" s="362"/>
    </row>
    <row r="20" spans="1:10" ht="64.5" customHeight="1" x14ac:dyDescent="0.3">
      <c r="A20" s="364"/>
      <c r="B20" s="204"/>
      <c r="C20" s="365"/>
      <c r="D20" s="204"/>
      <c r="E20" s="365"/>
      <c r="F20" s="361"/>
      <c r="G20" s="361"/>
      <c r="H20" s="361"/>
      <c r="I20" s="361"/>
      <c r="J20" s="362"/>
    </row>
  </sheetData>
  <mergeCells count="44">
    <mergeCell ref="B7:J7"/>
    <mergeCell ref="B8:J8"/>
    <mergeCell ref="G16:G18"/>
    <mergeCell ref="H16:H18"/>
    <mergeCell ref="I16:I18"/>
    <mergeCell ref="J16:J18"/>
    <mergeCell ref="H10:H12"/>
    <mergeCell ref="I10:I12"/>
    <mergeCell ref="J10:J12"/>
    <mergeCell ref="C10:C12"/>
    <mergeCell ref="E13:E15"/>
    <mergeCell ref="F13:F15"/>
    <mergeCell ref="A19:A20"/>
    <mergeCell ref="C19:C20"/>
    <mergeCell ref="E19:E20"/>
    <mergeCell ref="F19:F20"/>
    <mergeCell ref="A16:A18"/>
    <mergeCell ref="C16:C18"/>
    <mergeCell ref="E16:E18"/>
    <mergeCell ref="F16:F18"/>
    <mergeCell ref="D17:D18"/>
    <mergeCell ref="G19:G20"/>
    <mergeCell ref="H19:H20"/>
    <mergeCell ref="I19:I20"/>
    <mergeCell ref="J19:J20"/>
    <mergeCell ref="J13:J15"/>
    <mergeCell ref="G13:G15"/>
    <mergeCell ref="H13:H15"/>
    <mergeCell ref="I13:I15"/>
    <mergeCell ref="A10:A12"/>
    <mergeCell ref="E10:E12"/>
    <mergeCell ref="F10:F12"/>
    <mergeCell ref="G10:G12"/>
    <mergeCell ref="A13:A15"/>
    <mergeCell ref="C13:C15"/>
    <mergeCell ref="A1:A4"/>
    <mergeCell ref="J1:J4"/>
    <mergeCell ref="A6:J6"/>
    <mergeCell ref="F1:I1"/>
    <mergeCell ref="F2:I2"/>
    <mergeCell ref="F3:I3"/>
    <mergeCell ref="F4:I4"/>
    <mergeCell ref="B1:E1"/>
    <mergeCell ref="B2:E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rowBreaks count="1" manualBreakCount="1">
    <brk id="1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Hoja3!$A$2:$A$4</xm:f>
          </x14:formula1>
          <xm:sqref>F10:I20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1"/>
  <sheetViews>
    <sheetView topLeftCell="A9" workbookViewId="0">
      <pane ySplit="1" topLeftCell="A12" activePane="bottomLeft" state="frozen"/>
      <selection activeCell="A9" sqref="A9"/>
      <selection pane="bottomLeft" activeCell="A13" sqref="A13:A16"/>
    </sheetView>
  </sheetViews>
  <sheetFormatPr baseColWidth="10" defaultColWidth="11.44140625" defaultRowHeight="14.4" x14ac:dyDescent="0.3"/>
  <cols>
    <col min="1" max="1" width="31" customWidth="1"/>
    <col min="2" max="2" width="47.44140625" customWidth="1"/>
    <col min="3" max="3" width="27.33203125" customWidth="1"/>
    <col min="4" max="4" width="31.88671875" customWidth="1"/>
    <col min="5" max="5" width="15" customWidth="1"/>
    <col min="6" max="6" width="14.5546875" customWidth="1"/>
  </cols>
  <sheetData>
    <row r="1" spans="1:6" ht="28.5" customHeight="1" x14ac:dyDescent="0.3">
      <c r="A1" s="245"/>
      <c r="B1" s="231" t="s">
        <v>0</v>
      </c>
      <c r="C1" s="231"/>
      <c r="D1" s="287" t="s">
        <v>1</v>
      </c>
      <c r="E1" s="287"/>
      <c r="F1" s="252"/>
    </row>
    <row r="2" spans="1:6" x14ac:dyDescent="0.3">
      <c r="A2" s="246"/>
      <c r="B2" s="231" t="s">
        <v>88</v>
      </c>
      <c r="C2" s="231"/>
      <c r="D2" s="287" t="s">
        <v>36</v>
      </c>
      <c r="E2" s="287"/>
      <c r="F2" s="253"/>
    </row>
    <row r="3" spans="1:6" ht="15" customHeight="1" x14ac:dyDescent="0.3">
      <c r="A3" s="246"/>
      <c r="B3" s="231"/>
      <c r="C3" s="231"/>
      <c r="D3" s="287" t="s">
        <v>4</v>
      </c>
      <c r="E3" s="287"/>
      <c r="F3" s="253"/>
    </row>
    <row r="4" spans="1:6" ht="15" thickBot="1" x14ac:dyDescent="0.35">
      <c r="A4" s="247"/>
      <c r="B4" s="231"/>
      <c r="C4" s="231"/>
      <c r="D4" s="287" t="s">
        <v>5</v>
      </c>
      <c r="E4" s="287"/>
      <c r="F4" s="254"/>
    </row>
    <row r="5" spans="1:6" ht="15.75" thickBot="1" x14ac:dyDescent="0.3"/>
    <row r="6" spans="1:6" s="70" customFormat="1" ht="15.75" x14ac:dyDescent="0.25">
      <c r="A6" s="259" t="s">
        <v>89</v>
      </c>
      <c r="B6" s="260"/>
      <c r="C6" s="260"/>
      <c r="D6" s="356"/>
      <c r="E6" s="356"/>
      <c r="F6" s="261"/>
    </row>
    <row r="7" spans="1:6" s="70" customFormat="1" ht="25.5" customHeight="1" x14ac:dyDescent="0.25">
      <c r="A7" s="22" t="s">
        <v>7</v>
      </c>
      <c r="B7" s="376"/>
      <c r="C7" s="376"/>
      <c r="D7" s="376"/>
      <c r="E7" s="376"/>
      <c r="F7" s="376"/>
    </row>
    <row r="8" spans="1:6" s="70" customFormat="1" ht="40.5" customHeight="1" x14ac:dyDescent="0.25">
      <c r="A8" s="21" t="s">
        <v>9</v>
      </c>
      <c r="B8" s="376"/>
      <c r="C8" s="376"/>
      <c r="D8" s="376"/>
      <c r="E8" s="376"/>
      <c r="F8" s="376"/>
    </row>
    <row r="9" spans="1:6" ht="39.75" customHeight="1" x14ac:dyDescent="0.3">
      <c r="A9" s="71" t="s">
        <v>82</v>
      </c>
      <c r="B9" s="71" t="s">
        <v>90</v>
      </c>
      <c r="C9" s="71" t="s">
        <v>91</v>
      </c>
      <c r="D9" s="72" t="s">
        <v>92</v>
      </c>
      <c r="E9" s="375" t="s">
        <v>93</v>
      </c>
      <c r="F9" s="375"/>
    </row>
    <row r="10" spans="1:6" ht="76.5" customHeight="1" x14ac:dyDescent="0.3">
      <c r="A10" s="212" t="str">
        <f>'IDENTIFICACION(GyC)'!E10:E12</f>
        <v>Posibilidad de la utilizacion de documentos obsoletos que no garanticen la trasabilidad adecuada en los diferentes procesos.</v>
      </c>
      <c r="B10" s="212" t="s">
        <v>324</v>
      </c>
      <c r="C10" s="295" t="s">
        <v>270</v>
      </c>
      <c r="D10" s="169" t="str">
        <f>+'PRIORIZACIÓN DE CAUSA'!B17</f>
        <v>Concentracion de funciones en un solo funcionario</v>
      </c>
      <c r="E10" s="359" t="s">
        <v>322</v>
      </c>
      <c r="F10" s="359"/>
    </row>
    <row r="11" spans="1:6" ht="76.5" customHeight="1" x14ac:dyDescent="0.3">
      <c r="A11" s="212"/>
      <c r="B11" s="212"/>
      <c r="C11" s="295"/>
      <c r="D11" s="169" t="str">
        <f>+'PRIORIZACIÓN DE CAUSA'!B26</f>
        <v>Incumplimiento de roles y objetivos de algunos procesos transversales</v>
      </c>
      <c r="E11" s="359" t="s">
        <v>323</v>
      </c>
      <c r="F11" s="359"/>
    </row>
    <row r="12" spans="1:6" ht="72" customHeight="1" x14ac:dyDescent="0.3">
      <c r="A12" s="212"/>
      <c r="B12" s="212"/>
      <c r="C12" s="295"/>
      <c r="D12" s="169"/>
      <c r="E12" s="359" t="s">
        <v>325</v>
      </c>
      <c r="F12" s="359"/>
    </row>
    <row r="13" spans="1:6" ht="42.75" customHeight="1" x14ac:dyDescent="0.3">
      <c r="A13" s="212" t="s">
        <v>326</v>
      </c>
      <c r="B13" s="212" t="s">
        <v>328</v>
      </c>
      <c r="C13" s="295" t="s">
        <v>270</v>
      </c>
      <c r="D13" s="101" t="str">
        <f>+'PRIORIZACIÓN DE CAUSA'!B21</f>
        <v>Dificultad en la comunicación en los diferentes niveles jerarquicos</v>
      </c>
      <c r="E13" s="377" t="s">
        <v>327</v>
      </c>
      <c r="F13" s="377"/>
    </row>
    <row r="14" spans="1:6" ht="69.75" customHeight="1" x14ac:dyDescent="0.3">
      <c r="A14" s="212"/>
      <c r="B14" s="212"/>
      <c r="C14" s="295"/>
      <c r="D14" s="101" t="str">
        <f>+'PRIORIZACIÓN DE CAUSA'!B20</f>
        <v>Dificultad para trabajar en equipo</v>
      </c>
      <c r="E14" s="377" t="s">
        <v>322</v>
      </c>
      <c r="F14" s="377"/>
    </row>
    <row r="15" spans="1:6" ht="97.5" customHeight="1" x14ac:dyDescent="0.3">
      <c r="A15" s="212"/>
      <c r="B15" s="212"/>
      <c r="C15" s="295"/>
      <c r="D15" s="101"/>
      <c r="E15" s="377"/>
      <c r="F15" s="377"/>
    </row>
    <row r="16" spans="1:6" ht="82.5" customHeight="1" x14ac:dyDescent="0.3">
      <c r="A16" s="212"/>
      <c r="B16" s="212"/>
      <c r="C16" s="295"/>
      <c r="D16" s="166"/>
      <c r="E16" s="377"/>
      <c r="F16" s="377"/>
    </row>
    <row r="17" spans="1:6" ht="53.25" customHeight="1" x14ac:dyDescent="0.3">
      <c r="A17" s="212"/>
      <c r="B17" s="212"/>
      <c r="C17" s="295"/>
      <c r="D17" s="169"/>
      <c r="E17" s="377"/>
      <c r="F17" s="377"/>
    </row>
    <row r="18" spans="1:6" ht="42.75" customHeight="1" x14ac:dyDescent="0.3">
      <c r="A18" s="212"/>
      <c r="B18" s="212"/>
      <c r="C18" s="295"/>
      <c r="D18" s="169"/>
      <c r="E18" s="377"/>
      <c r="F18" s="377"/>
    </row>
    <row r="19" spans="1:6" ht="81.75" customHeight="1" x14ac:dyDescent="0.3">
      <c r="A19" s="212"/>
      <c r="B19" s="212"/>
      <c r="C19" s="295"/>
      <c r="D19" s="169"/>
      <c r="E19" s="377"/>
      <c r="F19" s="377"/>
    </row>
    <row r="20" spans="1:6" ht="42" customHeight="1" x14ac:dyDescent="0.3">
      <c r="A20" s="212"/>
      <c r="B20" s="212"/>
      <c r="C20" s="295"/>
      <c r="D20" s="169"/>
      <c r="E20" s="377"/>
      <c r="F20" s="377"/>
    </row>
    <row r="21" spans="1:6" ht="79.5" customHeight="1" x14ac:dyDescent="0.3">
      <c r="A21" s="212"/>
      <c r="B21" s="212"/>
      <c r="C21" s="295"/>
      <c r="D21" s="169"/>
      <c r="E21" s="377"/>
      <c r="F21" s="377"/>
    </row>
  </sheetData>
  <mergeCells count="36">
    <mergeCell ref="E20:F20"/>
    <mergeCell ref="E21:F21"/>
    <mergeCell ref="E18:F18"/>
    <mergeCell ref="E19:F19"/>
    <mergeCell ref="A20:A21"/>
    <mergeCell ref="B20:B21"/>
    <mergeCell ref="C20:C21"/>
    <mergeCell ref="E14:F14"/>
    <mergeCell ref="E15:F15"/>
    <mergeCell ref="E16:F16"/>
    <mergeCell ref="A17:A19"/>
    <mergeCell ref="B17:B19"/>
    <mergeCell ref="C17:C19"/>
    <mergeCell ref="A13:A16"/>
    <mergeCell ref="B13:B16"/>
    <mergeCell ref="C13:C16"/>
    <mergeCell ref="E17:F17"/>
    <mergeCell ref="E13:F13"/>
    <mergeCell ref="A6:F6"/>
    <mergeCell ref="A10:A12"/>
    <mergeCell ref="B10:B12"/>
    <mergeCell ref="E9:F9"/>
    <mergeCell ref="E10:F10"/>
    <mergeCell ref="E11:F11"/>
    <mergeCell ref="C10:C12"/>
    <mergeCell ref="B7:F7"/>
    <mergeCell ref="B8:F8"/>
    <mergeCell ref="E12:F12"/>
    <mergeCell ref="A1:A4"/>
    <mergeCell ref="B1:C1"/>
    <mergeCell ref="D1:E1"/>
    <mergeCell ref="F1:F4"/>
    <mergeCell ref="B2:C4"/>
    <mergeCell ref="D2:E2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1"/>
  <sheetViews>
    <sheetView topLeftCell="A9" zoomScale="110" zoomScaleNormal="110" workbookViewId="0">
      <pane ySplit="1" topLeftCell="A10" activePane="bottomLeft" state="frozen"/>
      <selection activeCell="A9" sqref="A9"/>
      <selection pane="bottomLeft" activeCell="O12" sqref="O12"/>
    </sheetView>
  </sheetViews>
  <sheetFormatPr baseColWidth="10" defaultColWidth="11.44140625" defaultRowHeight="14.4" x14ac:dyDescent="0.3"/>
  <cols>
    <col min="1" max="1" width="31.6640625" customWidth="1"/>
    <col min="2" max="2" width="21.6640625" customWidth="1"/>
    <col min="3" max="17" width="4" customWidth="1"/>
    <col min="18" max="18" width="7" customWidth="1"/>
    <col min="19" max="19" width="15.33203125" customWidth="1"/>
    <col min="20" max="20" width="18.88671875" customWidth="1"/>
  </cols>
  <sheetData>
    <row r="1" spans="1:20" ht="27.75" customHeight="1" x14ac:dyDescent="0.3">
      <c r="A1" s="245"/>
      <c r="B1" s="248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389"/>
      <c r="Q1" s="287" t="s">
        <v>95</v>
      </c>
      <c r="R1" s="287"/>
      <c r="S1" s="287"/>
      <c r="T1" s="252"/>
    </row>
    <row r="2" spans="1:20" ht="20.25" customHeight="1" x14ac:dyDescent="0.3">
      <c r="A2" s="246"/>
      <c r="B2" s="250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336"/>
      <c r="Q2" s="287" t="s">
        <v>36</v>
      </c>
      <c r="R2" s="287"/>
      <c r="S2" s="287"/>
      <c r="T2" s="253"/>
    </row>
    <row r="3" spans="1:20" ht="18.75" customHeight="1" x14ac:dyDescent="0.3">
      <c r="A3" s="246"/>
      <c r="B3" s="255" t="s">
        <v>96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335"/>
      <c r="Q3" s="287" t="s">
        <v>4</v>
      </c>
      <c r="R3" s="287"/>
      <c r="S3" s="287"/>
      <c r="T3" s="253"/>
    </row>
    <row r="4" spans="1:20" ht="19.5" customHeight="1" thickBot="1" x14ac:dyDescent="0.35">
      <c r="A4" s="247"/>
      <c r="B4" s="257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390"/>
      <c r="Q4" s="287" t="s">
        <v>5</v>
      </c>
      <c r="R4" s="287"/>
      <c r="S4" s="287"/>
      <c r="T4" s="254"/>
    </row>
    <row r="5" spans="1:20" ht="15.75" thickBot="1" x14ac:dyDescent="0.3"/>
    <row r="6" spans="1:20" ht="15.75" x14ac:dyDescent="0.25">
      <c r="A6" s="378" t="s">
        <v>97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80"/>
      <c r="P6" s="380"/>
      <c r="Q6" s="380"/>
      <c r="R6" s="380"/>
      <c r="S6" s="380"/>
      <c r="T6" s="381"/>
    </row>
    <row r="7" spans="1:20" ht="33" customHeight="1" x14ac:dyDescent="0.25">
      <c r="A7" s="96" t="s">
        <v>7</v>
      </c>
      <c r="B7" s="386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8"/>
    </row>
    <row r="8" spans="1:20" ht="33" customHeight="1" x14ac:dyDescent="0.25">
      <c r="A8" s="97" t="s">
        <v>9</v>
      </c>
      <c r="B8" s="386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8"/>
    </row>
    <row r="9" spans="1:20" ht="37.5" customHeight="1" x14ac:dyDescent="0.3">
      <c r="A9" s="391" t="s">
        <v>82</v>
      </c>
      <c r="B9" s="391"/>
      <c r="C9" s="393" t="s">
        <v>98</v>
      </c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</row>
    <row r="10" spans="1:20" ht="25.5" customHeight="1" x14ac:dyDescent="0.3">
      <c r="A10" s="392"/>
      <c r="B10" s="392"/>
      <c r="C10" s="106" t="s">
        <v>52</v>
      </c>
      <c r="D10" s="106" t="s">
        <v>53</v>
      </c>
      <c r="E10" s="106" t="s">
        <v>54</v>
      </c>
      <c r="F10" s="106" t="s">
        <v>55</v>
      </c>
      <c r="G10" s="106" t="s">
        <v>56</v>
      </c>
      <c r="H10" s="106" t="s">
        <v>57</v>
      </c>
      <c r="I10" s="106" t="s">
        <v>58</v>
      </c>
      <c r="J10" s="106" t="s">
        <v>59</v>
      </c>
      <c r="K10" s="106" t="s">
        <v>60</v>
      </c>
      <c r="L10" s="106" t="s">
        <v>61</v>
      </c>
      <c r="M10" s="106" t="s">
        <v>62</v>
      </c>
      <c r="N10" s="106" t="s">
        <v>63</v>
      </c>
      <c r="O10" s="106" t="s">
        <v>64</v>
      </c>
      <c r="P10" s="106" t="s">
        <v>65</v>
      </c>
      <c r="Q10" s="106" t="s">
        <v>66</v>
      </c>
      <c r="R10" s="106" t="s">
        <v>67</v>
      </c>
      <c r="S10" s="98" t="s">
        <v>68</v>
      </c>
      <c r="T10" s="107" t="s">
        <v>99</v>
      </c>
    </row>
    <row r="11" spans="1:20" ht="65.25" customHeight="1" x14ac:dyDescent="0.25">
      <c r="A11" s="382" t="str">
        <f>+DESCRIPCION!A10</f>
        <v>Posibilidad de la utilizacion de documentos obsoletos que no garanticen la trasabilidad adecuada en los diferentes procesos.</v>
      </c>
      <c r="B11" s="383"/>
      <c r="C11" s="100">
        <v>5</v>
      </c>
      <c r="D11" s="100">
        <v>5</v>
      </c>
      <c r="E11" s="100">
        <v>5</v>
      </c>
      <c r="F11" s="100">
        <v>5</v>
      </c>
      <c r="G11" s="100">
        <v>5</v>
      </c>
      <c r="H11" s="100">
        <v>5</v>
      </c>
      <c r="I11" s="100">
        <v>5</v>
      </c>
      <c r="J11" s="100">
        <v>4</v>
      </c>
      <c r="K11" s="100"/>
      <c r="L11" s="100"/>
      <c r="M11" s="100"/>
      <c r="N11" s="100"/>
      <c r="O11" s="100"/>
      <c r="P11" s="100"/>
      <c r="Q11" s="100"/>
      <c r="R11" s="103">
        <f>SUM(C11:Q11)</f>
        <v>39</v>
      </c>
      <c r="S11" s="104">
        <f>IF(ISERROR(AVERAGE(C11:Q11)),0,AVERAGE(C11:Q11))</f>
        <v>4.875</v>
      </c>
      <c r="T11" s="54" t="str">
        <f>IF(AND(S11&gt;=1,S11&lt;2),"Rara Vez",IF(AND(S11&gt;=2,S11&lt;3),"Improbable",IF(AND(S11&gt;=3,S11&lt;4),"Posible",IF(AND(S11&gt;=4,S11&lt;5),"Probable",IF(AND(S11=5),"Casi Seguro"," ")))))</f>
        <v>Probable</v>
      </c>
    </row>
    <row r="12" spans="1:20" ht="69" customHeight="1" x14ac:dyDescent="0.25">
      <c r="A12" s="382" t="str">
        <f>+DESCRIPCION!A13</f>
        <v>Posibilidad de incumplimiento de la publicación de los productos requeridos por grupos de interes y / o clientes internos o externos</v>
      </c>
      <c r="B12" s="383"/>
      <c r="C12" s="100">
        <v>3</v>
      </c>
      <c r="D12" s="100">
        <v>2</v>
      </c>
      <c r="E12" s="100">
        <v>3</v>
      </c>
      <c r="F12" s="100">
        <v>4</v>
      </c>
      <c r="G12" s="100">
        <v>2</v>
      </c>
      <c r="H12" s="100">
        <v>1</v>
      </c>
      <c r="I12" s="100">
        <v>3</v>
      </c>
      <c r="J12" s="100">
        <v>2</v>
      </c>
      <c r="K12" s="100"/>
      <c r="L12" s="100"/>
      <c r="M12" s="100"/>
      <c r="N12" s="100"/>
      <c r="O12" s="100"/>
      <c r="P12" s="100"/>
      <c r="Q12" s="100"/>
      <c r="R12" s="103">
        <f t="shared" ref="R12:R21" si="0">SUM(C12:Q12)</f>
        <v>20</v>
      </c>
      <c r="S12" s="104">
        <f t="shared" ref="S12:S21" si="1">IF(ISERROR(AVERAGE(C12:Q12)),0,AVERAGE(C12:Q12))</f>
        <v>2.5</v>
      </c>
      <c r="T12" s="54" t="str">
        <f t="shared" ref="T12:T21" si="2">IF(AND(S12&gt;=1,S12&lt;2),"Rara Vez",IF(AND(S12&gt;=2,S12&lt;3),"Improbable",IF(AND(S12&gt;=3,S12&lt;4),"Posible",IF(AND(S12&gt;=4,S12&lt;5),"Probable",IF(AND(S12=5),"Casi Seguro"," ")))))</f>
        <v>Improbable</v>
      </c>
    </row>
    <row r="13" spans="1:20" ht="39.75" customHeight="1" x14ac:dyDescent="0.25">
      <c r="A13" s="382"/>
      <c r="B13" s="383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3">
        <f t="shared" si="0"/>
        <v>0</v>
      </c>
      <c r="S13" s="104">
        <f t="shared" si="1"/>
        <v>0</v>
      </c>
      <c r="T13" s="54" t="str">
        <f t="shared" si="2"/>
        <v xml:space="preserve"> </v>
      </c>
    </row>
    <row r="14" spans="1:20" ht="65.25" customHeight="1" x14ac:dyDescent="0.25">
      <c r="A14" s="382"/>
      <c r="B14" s="383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3">
        <f t="shared" si="0"/>
        <v>0</v>
      </c>
      <c r="S14" s="104">
        <f t="shared" si="1"/>
        <v>0</v>
      </c>
      <c r="T14" s="54" t="str">
        <f t="shared" si="2"/>
        <v xml:space="preserve"> </v>
      </c>
    </row>
    <row r="15" spans="1:20" ht="39.75" customHeight="1" x14ac:dyDescent="0.25">
      <c r="A15" s="384"/>
      <c r="B15" s="385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3">
        <f t="shared" si="0"/>
        <v>0</v>
      </c>
      <c r="S15" s="104">
        <f t="shared" si="1"/>
        <v>0</v>
      </c>
      <c r="T15" s="54" t="str">
        <f t="shared" si="2"/>
        <v xml:space="preserve"> </v>
      </c>
    </row>
    <row r="16" spans="1:20" ht="39.75" customHeight="1" x14ac:dyDescent="0.25">
      <c r="A16" s="384"/>
      <c r="B16" s="385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3">
        <f t="shared" si="0"/>
        <v>0</v>
      </c>
      <c r="S16" s="104">
        <f t="shared" si="1"/>
        <v>0</v>
      </c>
      <c r="T16" s="54" t="str">
        <f t="shared" si="2"/>
        <v xml:space="preserve"> </v>
      </c>
    </row>
    <row r="17" spans="1:20" ht="39.75" customHeight="1" x14ac:dyDescent="0.25">
      <c r="A17" s="384"/>
      <c r="B17" s="385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3">
        <f t="shared" si="0"/>
        <v>0</v>
      </c>
      <c r="S17" s="104">
        <f t="shared" si="1"/>
        <v>0</v>
      </c>
      <c r="T17" s="54" t="str">
        <f t="shared" si="2"/>
        <v xml:space="preserve"> </v>
      </c>
    </row>
    <row r="18" spans="1:20" ht="39.75" customHeight="1" x14ac:dyDescent="0.25">
      <c r="A18" s="384"/>
      <c r="B18" s="385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3">
        <f t="shared" si="0"/>
        <v>0</v>
      </c>
      <c r="S18" s="104">
        <f t="shared" si="1"/>
        <v>0</v>
      </c>
      <c r="T18" s="54" t="str">
        <f t="shared" si="2"/>
        <v xml:space="preserve"> </v>
      </c>
    </row>
    <row r="19" spans="1:20" ht="39.75" customHeight="1" x14ac:dyDescent="0.3">
      <c r="A19" s="384"/>
      <c r="B19" s="385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3">
        <f t="shared" si="0"/>
        <v>0</v>
      </c>
      <c r="S19" s="104">
        <f t="shared" si="1"/>
        <v>0</v>
      </c>
      <c r="T19" s="54" t="str">
        <f t="shared" si="2"/>
        <v xml:space="preserve"> </v>
      </c>
    </row>
    <row r="20" spans="1:20" ht="39.75" customHeight="1" x14ac:dyDescent="0.3">
      <c r="A20" s="384"/>
      <c r="B20" s="385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3">
        <f t="shared" si="0"/>
        <v>0</v>
      </c>
      <c r="S20" s="104">
        <f t="shared" si="1"/>
        <v>0</v>
      </c>
      <c r="T20" s="54" t="str">
        <f t="shared" si="2"/>
        <v xml:space="preserve"> </v>
      </c>
    </row>
    <row r="21" spans="1:20" ht="39.75" customHeight="1" x14ac:dyDescent="0.3">
      <c r="A21" s="384"/>
      <c r="B21" s="385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3">
        <f t="shared" si="0"/>
        <v>0</v>
      </c>
      <c r="S21" s="104">
        <f t="shared" si="1"/>
        <v>0</v>
      </c>
      <c r="T21" s="54" t="str">
        <f t="shared" si="2"/>
        <v xml:space="preserve"> </v>
      </c>
    </row>
  </sheetData>
  <mergeCells count="24">
    <mergeCell ref="A20:B20"/>
    <mergeCell ref="A21:B21"/>
    <mergeCell ref="B7:T7"/>
    <mergeCell ref="B8:T8"/>
    <mergeCell ref="B1:P2"/>
    <mergeCell ref="B3:P4"/>
    <mergeCell ref="A9:B10"/>
    <mergeCell ref="C9:T9"/>
    <mergeCell ref="A15:B15"/>
    <mergeCell ref="A16:B16"/>
    <mergeCell ref="A17:B17"/>
    <mergeCell ref="A18:B18"/>
    <mergeCell ref="A19:B19"/>
    <mergeCell ref="A11:B11"/>
    <mergeCell ref="A12:B12"/>
    <mergeCell ref="A13:B13"/>
    <mergeCell ref="T1:T4"/>
    <mergeCell ref="A6:T6"/>
    <mergeCell ref="A14:B14"/>
    <mergeCell ref="Q1:S1"/>
    <mergeCell ref="Q2:S2"/>
    <mergeCell ref="Q3:S3"/>
    <mergeCell ref="Q4:S4"/>
    <mergeCell ref="A1:A4"/>
  </mergeCells>
  <dataValidations count="1">
    <dataValidation type="whole" allowBlank="1" showInputMessage="1" showErrorMessage="1" sqref="C11:Q21">
      <formula1>1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"/>
  <sheetViews>
    <sheetView topLeftCell="A9" zoomScale="140" zoomScaleNormal="140" workbookViewId="0">
      <pane ySplit="1" topLeftCell="A10" activePane="bottomLeft" state="frozen"/>
      <selection activeCell="A9" sqref="A9"/>
      <selection pane="bottomLeft" activeCell="A9" sqref="A9:A10"/>
    </sheetView>
  </sheetViews>
  <sheetFormatPr baseColWidth="10" defaultColWidth="11.44140625" defaultRowHeight="14.4" x14ac:dyDescent="0.3"/>
  <cols>
    <col min="1" max="1" width="34" customWidth="1"/>
    <col min="2" max="2" width="22.44140625" customWidth="1"/>
    <col min="3" max="3" width="24.109375" customWidth="1"/>
    <col min="4" max="4" width="32.6640625" customWidth="1"/>
    <col min="5" max="5" width="39.44140625" customWidth="1"/>
    <col min="6" max="6" width="17.88671875" customWidth="1"/>
  </cols>
  <sheetData>
    <row r="1" spans="1:6" ht="22.5" customHeight="1" x14ac:dyDescent="0.3">
      <c r="A1" s="406"/>
      <c r="B1" s="401" t="s">
        <v>0</v>
      </c>
      <c r="C1" s="249"/>
      <c r="D1" s="389"/>
      <c r="E1" s="61" t="s">
        <v>100</v>
      </c>
      <c r="F1" s="252"/>
    </row>
    <row r="2" spans="1:6" ht="15.75" customHeight="1" x14ac:dyDescent="0.3">
      <c r="A2" s="406"/>
      <c r="B2" s="402"/>
      <c r="C2" s="403"/>
      <c r="D2" s="404"/>
      <c r="E2" s="62" t="s">
        <v>2</v>
      </c>
      <c r="F2" s="253"/>
    </row>
    <row r="3" spans="1:6" ht="15" customHeight="1" x14ac:dyDescent="0.3">
      <c r="A3" s="406"/>
      <c r="B3" s="402" t="s">
        <v>101</v>
      </c>
      <c r="C3" s="403"/>
      <c r="D3" s="404"/>
      <c r="E3" s="62" t="s">
        <v>102</v>
      </c>
      <c r="F3" s="253"/>
    </row>
    <row r="4" spans="1:6" ht="15.75" customHeight="1" thickBot="1" x14ac:dyDescent="0.35">
      <c r="A4" s="406"/>
      <c r="B4" s="405"/>
      <c r="C4" s="258"/>
      <c r="D4" s="390"/>
      <c r="E4" s="63" t="s">
        <v>5</v>
      </c>
      <c r="F4" s="254"/>
    </row>
    <row r="6" spans="1:6" ht="33" customHeight="1" x14ac:dyDescent="0.25">
      <c r="A6" s="111" t="s">
        <v>7</v>
      </c>
      <c r="B6" s="386"/>
      <c r="C6" s="387"/>
      <c r="D6" s="387"/>
      <c r="E6" s="387"/>
      <c r="F6" s="387"/>
    </row>
    <row r="7" spans="1:6" ht="33" customHeight="1" x14ac:dyDescent="0.25">
      <c r="A7" s="112" t="s">
        <v>9</v>
      </c>
      <c r="B7" s="386"/>
      <c r="C7" s="387"/>
      <c r="D7" s="387"/>
      <c r="E7" s="387"/>
      <c r="F7" s="387"/>
    </row>
    <row r="8" spans="1:6" ht="15.75" thickBot="1" x14ac:dyDescent="0.3"/>
    <row r="9" spans="1:6" ht="51" customHeight="1" x14ac:dyDescent="0.3">
      <c r="A9" s="412" t="s">
        <v>103</v>
      </c>
      <c r="B9" s="407" t="s">
        <v>104</v>
      </c>
      <c r="C9" s="407" t="s">
        <v>105</v>
      </c>
      <c r="D9" s="407"/>
      <c r="E9" s="407"/>
      <c r="F9" s="409"/>
    </row>
    <row r="10" spans="1:6" x14ac:dyDescent="0.3">
      <c r="A10" s="413"/>
      <c r="B10" s="408"/>
      <c r="C10" s="408" t="s">
        <v>106</v>
      </c>
      <c r="D10" s="408"/>
      <c r="E10" s="410" t="s">
        <v>107</v>
      </c>
      <c r="F10" s="411"/>
    </row>
    <row r="11" spans="1:6" ht="174" customHeight="1" x14ac:dyDescent="0.25">
      <c r="A11" s="172" t="str">
        <f>+DESCRIPCION!A10</f>
        <v>Posibilidad de la utilizacion de documentos obsoletos que no garanticen la trasabilidad adecuada en los diferentes procesos.</v>
      </c>
      <c r="B11" s="103" t="s">
        <v>173</v>
      </c>
      <c r="C11" s="395" t="str">
        <f>IF(B11="5. CATASTROFICO",+Hoja3!$C$28,IF(B11="4. MAYOR",+Hoja3!$C$29,IF(B11="3. MODERADO",+Hoja3!$C$30,IF(B11="2. MENOR",+Hoja3!$C$31,IF(B11="1. INSIGNIFICANTE",Hoja3!$C$32," ")))))</f>
        <v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v>
      </c>
      <c r="D11" s="395"/>
      <c r="E11" s="399" t="str">
        <f>IF(B11="5. CATASTROFICO",+Hoja3!$B$28,IF(B11="4. MAYOR",+Hoja3!$B$29,IF(B11="3. MODERADO",+Hoja3!$B$30,IF(B11="2. MENOR",+Hoja3!$B$31,IF(B11="1. INSIGNIFICANTE",Hoja3!$B$32," ")))))</f>
        <v>* No hay interrupción de las operaciones de la entidad.
* No se generan sanciones económicas o administrativas.
* No se afecta la imagen institucional de forma significativa</v>
      </c>
      <c r="F11" s="400"/>
    </row>
    <row r="12" spans="1:6" ht="174" customHeight="1" x14ac:dyDescent="0.25">
      <c r="A12" s="172" t="str">
        <f>+DESCRIPCION!A13</f>
        <v>Posibilidad de incumplimiento de la publicación de los productos requeridos por grupos de interes y / o clientes internos o externos</v>
      </c>
      <c r="B12" s="103" t="s">
        <v>171</v>
      </c>
      <c r="C12" s="395" t="str">
        <f>IF(B12="5. CATASTROFICO",+Hoja3!$C$28,IF(B12="4. MAYOR",+Hoja3!$C$29,IF(B12="3. MODERADO",+Hoja3!$C$30,IF(B12="2. MENOR",+Hoja3!$C$31,IF(B12="1.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2" s="395"/>
      <c r="E12" s="399" t="str">
        <f>IF(B12="5. CATASTROFICO",+Hoja3!$B$28,IF(B12="4. MAYOR",+Hoja3!$B$29,IF(B12="3. MODERADO",+Hoja3!$B$30,IF(B12="2. MENOR",+Hoja3!$B$31,IF(B12="1.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2" s="400"/>
    </row>
    <row r="13" spans="1:6" ht="174" customHeight="1" x14ac:dyDescent="0.3">
      <c r="A13" s="66"/>
      <c r="B13" s="103" t="s">
        <v>108</v>
      </c>
      <c r="C13" s="395" t="str">
        <f>IF(B13="5. CATASTROFICO",+Hoja3!$C$28,IF(B13="4. MAYOR",+Hoja3!$C$29,IF(B13="3. MODERADO",+Hoja3!$C$30,IF(B13="2. MENOR",+Hoja3!$C$31,IF(B13="1. INSIGNIFICANTE",Hoja3!$C$32," ")))))</f>
        <v xml:space="preserve"> </v>
      </c>
      <c r="D13" s="395"/>
      <c r="E13" s="399" t="str">
        <f>IF(B13="5. CATASTROFICO",+Hoja3!$B$28,IF(B13="4. MAYOR",+Hoja3!$B$29,IF(B13="3. MODERADO",+Hoja3!$B$30,IF(B13="2. MENOR",+Hoja3!$B$31,IF(B13="1. INSIGNIFICANTE",Hoja3!$B$32," ")))))</f>
        <v xml:space="preserve"> </v>
      </c>
      <c r="F13" s="400"/>
    </row>
    <row r="14" spans="1:6" ht="174" customHeight="1" x14ac:dyDescent="0.3">
      <c r="A14" s="66"/>
      <c r="B14" s="103" t="s">
        <v>108</v>
      </c>
      <c r="C14" s="395" t="str">
        <f>IF(B14="5. CATASTROFICO",+Hoja3!$C$28,IF(B14="4. MAYOR",+Hoja3!$C$29,IF(B14="3. MODERADO",+Hoja3!$C$30,IF(B14="2. MENOR",+Hoja3!$C$31,IF(B14="1. INSIGNIFICANTE",Hoja3!$C$32," ")))))</f>
        <v xml:space="preserve"> </v>
      </c>
      <c r="D14" s="395"/>
      <c r="E14" s="399" t="str">
        <f>IF(B14="5. CATASTROFICO",+Hoja3!$B$28,IF(B14="4. MAYOR",+Hoja3!$B$29,IF(B14="3. MODERADO",+Hoja3!$B$30,IF(B14="2. MENOR",+Hoja3!$B$31,IF(B14="1. INSIGNIFICANTE",Hoja3!$B$32," ")))))</f>
        <v xml:space="preserve"> </v>
      </c>
      <c r="F14" s="400"/>
    </row>
    <row r="15" spans="1:6" ht="174" customHeight="1" x14ac:dyDescent="0.3">
      <c r="A15" s="66"/>
      <c r="B15" s="103" t="s">
        <v>108</v>
      </c>
      <c r="C15" s="395" t="str">
        <f>IF(B15="5. CATASTROFICO",+Hoja3!$C$28,IF(B15="4. MAYOR",+Hoja3!$C$29,IF(B15="3. MODERADO",+Hoja3!$C$30,IF(B15="2. MENOR",+Hoja3!$C$31,IF(B15="1. INSIGNIFICANTE",Hoja3!$C$32," ")))))</f>
        <v xml:space="preserve"> </v>
      </c>
      <c r="D15" s="395"/>
      <c r="E15" s="399" t="str">
        <f>IF(B15="5. CATASTROFICO",+Hoja3!$B$28,IF(B15="4. MAYOR",+Hoja3!$B$29,IF(B15="3. MODERADO",+Hoja3!$B$30,IF(B15="2. MENOR",+Hoja3!$B$31,IF(B15="1. INSIGNIFICANTE",Hoja3!$B$32," ")))))</f>
        <v xml:space="preserve"> </v>
      </c>
      <c r="F15" s="400"/>
    </row>
    <row r="16" spans="1:6" ht="174" customHeight="1" x14ac:dyDescent="0.3">
      <c r="A16" s="66"/>
      <c r="B16" s="103" t="s">
        <v>108</v>
      </c>
      <c r="C16" s="395" t="str">
        <f>IF(B16="5. CATASTROFICO",+Hoja3!$C$28,IF(B16="4. MAYOR",+Hoja3!$C$29,IF(B16="3. MODERADO",+Hoja3!$C$30,IF(B16="2. MENOR",+Hoja3!$C$31,IF(B16="1. INSIGNIFICANTE",Hoja3!$C$32," ")))))</f>
        <v xml:space="preserve"> </v>
      </c>
      <c r="D16" s="395"/>
      <c r="E16" s="399" t="str">
        <f>IF(B16="5. CATASTROFICO",+Hoja3!$B$28,IF(B16="4. MAYOR",+Hoja3!$B$29,IF(B16="3. MODERADO",+Hoja3!$B$30,IF(B16="2. MENOR",+Hoja3!$B$31,IF(B16="1. INSIGNIFICANTE",Hoja3!$B$32," ")))))</f>
        <v xml:space="preserve"> </v>
      </c>
      <c r="F16" s="400"/>
    </row>
    <row r="17" spans="1:6" ht="174" customHeight="1" x14ac:dyDescent="0.3">
      <c r="A17" s="66"/>
      <c r="B17" s="103" t="s">
        <v>108</v>
      </c>
      <c r="C17" s="395" t="str">
        <f>IF(B17="5. CATASTROFICO",+Hoja3!$C$28,IF(B17="4. MAYOR",+Hoja3!$C$29,IF(B17="3. MODERADO",+Hoja3!$C$30,IF(B17="2. MENOR",+Hoja3!$C$31,IF(B17="1. INSIGNIFICANTE",Hoja3!$C$32," ")))))</f>
        <v xml:space="preserve"> </v>
      </c>
      <c r="D17" s="395"/>
      <c r="E17" s="399" t="str">
        <f>IF(B17="5. CATASTROFICO",+Hoja3!$B$28,IF(B17="4. MAYOR",+Hoja3!$B$29,IF(B17="3. MODERADO",+Hoja3!$B$30,IF(B17="2. MENOR",+Hoja3!$B$31,IF(B17="1. INSIGNIFICANTE",Hoja3!$B$32," ")))))</f>
        <v xml:space="preserve"> </v>
      </c>
      <c r="F17" s="400"/>
    </row>
    <row r="18" spans="1:6" ht="174" customHeight="1" thickBot="1" x14ac:dyDescent="0.35">
      <c r="A18" s="67"/>
      <c r="B18" s="113" t="s">
        <v>108</v>
      </c>
      <c r="C18" s="396" t="str">
        <f>IF(B18="5. CATASTROFICO",+Hoja3!$C$28,IF(B18="4. MAYOR",+Hoja3!$C$29,IF(B18="3. MODERADO",+Hoja3!$C$30,IF(B18="2. MENOR",+Hoja3!$C$31,IF(B18="1. INSIGNIFICANTE",Hoja3!$C$32," ")))))</f>
        <v xml:space="preserve"> </v>
      </c>
      <c r="D18" s="396"/>
      <c r="E18" s="397" t="str">
        <f>IF(B18="5. CATASTROFICO",+Hoja3!$B$28,IF(B18="4. MAYOR",+Hoja3!$B$29,IF(B18="3. MODERADO",+Hoja3!$B$30,IF(B18="2. MENOR",+Hoja3!$B$31,IF(B18="1. INSIGNIFICANTE",Hoja3!$B$32," ")))))</f>
        <v xml:space="preserve"> </v>
      </c>
      <c r="F18" s="398"/>
    </row>
  </sheetData>
  <mergeCells count="27">
    <mergeCell ref="B1:D2"/>
    <mergeCell ref="B3:D4"/>
    <mergeCell ref="A1:A4"/>
    <mergeCell ref="B7:F7"/>
    <mergeCell ref="C12:D12"/>
    <mergeCell ref="E12:F12"/>
    <mergeCell ref="C11:D11"/>
    <mergeCell ref="E11:F11"/>
    <mergeCell ref="B6:F6"/>
    <mergeCell ref="B9:B10"/>
    <mergeCell ref="C9:F9"/>
    <mergeCell ref="C10:D10"/>
    <mergeCell ref="E10:F10"/>
    <mergeCell ref="F1:F4"/>
    <mergeCell ref="A9:A10"/>
    <mergeCell ref="C13:D13"/>
    <mergeCell ref="C18:D18"/>
    <mergeCell ref="E18:F18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Hoja3!$A$20:$A$25</xm:f>
          </x14:formula1>
          <xm:sqref>B11:B18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CONTEXTO</vt:lpstr>
      <vt:lpstr>matriz definicion riesgo</vt:lpstr>
      <vt:lpstr>IDENTIFICACION</vt:lpstr>
      <vt:lpstr>PRIORIZACIÓN DE CAUSA</vt:lpstr>
      <vt:lpstr>DOFA</vt:lpstr>
      <vt:lpstr>IDENTIFICACION(GyC)</vt:lpstr>
      <vt:lpstr>DESCRIPCION</vt:lpstr>
      <vt:lpstr>PROBABILIDAD</vt:lpstr>
      <vt:lpstr> IMPACTO RIESGOS GESTION</vt:lpstr>
      <vt:lpstr> IMPACTO RIESGOS CORRUPCION</vt:lpstr>
      <vt:lpstr>VALORACION RIESGO (1)</vt:lpstr>
      <vt:lpstr>VALORACION RIESGO (2)</vt:lpstr>
      <vt:lpstr>Hoja3</vt:lpstr>
      <vt:lpstr>CONTROLES Y EVALUACION</vt:lpstr>
      <vt:lpstr>SOLIDEZ DE LOS CONTROLES</vt:lpstr>
      <vt:lpstr>MAPA DE RIESGO ADMON</vt:lpstr>
      <vt:lpstr>DESCRIPCION!Títulos_a_imprimir</vt:lpstr>
      <vt:lpstr>'IDENTIFICACION(GyC)'!Títulos_a_imprimir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Maria Paula</cp:lastModifiedBy>
  <cp:revision/>
  <dcterms:created xsi:type="dcterms:W3CDTF">2014-12-30T19:27:19Z</dcterms:created>
  <dcterms:modified xsi:type="dcterms:W3CDTF">2019-05-01T15:35:26Z</dcterms:modified>
</cp:coreProperties>
</file>