
<file path=[Content_Types].xml><?xml version="1.0" encoding="utf-8"?>
<Types xmlns="http://schemas.openxmlformats.org/package/2006/content-types">
  <Default Extension="bin" ContentType="application/vnd.openxmlformats-officedocument.oleObject"/>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 windowWidth="22116" windowHeight="9552"/>
  </bookViews>
  <sheets>
    <sheet name="Hoja1" sheetId="1" r:id="rId1"/>
    <sheet name="Hoja2" sheetId="2" r:id="rId2"/>
    <sheet name="Hoja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44525"/>
</workbook>
</file>

<file path=xl/calcChain.xml><?xml version="1.0" encoding="utf-8"?>
<calcChain xmlns="http://schemas.openxmlformats.org/spreadsheetml/2006/main">
  <c r="A261" i="1" l="1"/>
  <c r="B261" i="1"/>
  <c r="D261" i="1"/>
  <c r="E261" i="1"/>
  <c r="F261" i="1"/>
  <c r="D262" i="1"/>
  <c r="D263" i="1"/>
  <c r="B264" i="1"/>
  <c r="D264" i="1"/>
  <c r="E264" i="1"/>
  <c r="F264" i="1"/>
  <c r="D265" i="1"/>
  <c r="D266" i="1"/>
  <c r="B267" i="1"/>
  <c r="D267" i="1"/>
  <c r="E267" i="1"/>
  <c r="F267" i="1"/>
  <c r="D268" i="1"/>
  <c r="D269" i="1"/>
  <c r="A270" i="1"/>
  <c r="B270" i="1"/>
  <c r="D270" i="1"/>
  <c r="E270" i="1"/>
  <c r="F270" i="1"/>
  <c r="D271" i="1"/>
  <c r="B272" i="1"/>
  <c r="D272" i="1"/>
  <c r="E272" i="1"/>
  <c r="D273" i="1"/>
  <c r="D274" i="1"/>
  <c r="B275" i="1"/>
  <c r="D275" i="1"/>
  <c r="E275" i="1"/>
  <c r="A234" i="1" l="1"/>
  <c r="B234" i="1"/>
  <c r="C234" i="1"/>
  <c r="D234" i="1"/>
  <c r="E234" i="1"/>
  <c r="F234" i="1"/>
  <c r="G234" i="1"/>
  <c r="J234" i="1"/>
  <c r="K234" i="1"/>
  <c r="L234" i="1"/>
  <c r="D235" i="1"/>
  <c r="J235" i="1"/>
  <c r="K235" i="1"/>
  <c r="L235" i="1"/>
  <c r="D236" i="1"/>
  <c r="J236" i="1"/>
  <c r="K236" i="1"/>
  <c r="L236" i="1"/>
  <c r="J237" i="1"/>
  <c r="K237" i="1"/>
  <c r="L237" i="1"/>
  <c r="B238" i="1"/>
  <c r="C238" i="1"/>
  <c r="D238" i="1"/>
  <c r="E238" i="1"/>
  <c r="F238" i="1"/>
  <c r="G238" i="1"/>
  <c r="J238" i="1"/>
  <c r="K238" i="1"/>
  <c r="L238" i="1"/>
  <c r="D239" i="1"/>
  <c r="J239" i="1"/>
  <c r="K239" i="1"/>
  <c r="L239" i="1"/>
  <c r="D240" i="1"/>
  <c r="J240" i="1"/>
  <c r="K240" i="1"/>
  <c r="L240" i="1"/>
  <c r="J241" i="1"/>
  <c r="K241" i="1"/>
  <c r="L241" i="1"/>
  <c r="B242" i="1"/>
  <c r="C242" i="1"/>
  <c r="D242" i="1"/>
  <c r="E242" i="1"/>
  <c r="F242" i="1"/>
  <c r="G242" i="1"/>
  <c r="K242" i="1"/>
  <c r="L242" i="1"/>
  <c r="D243" i="1"/>
  <c r="D244" i="1"/>
  <c r="J245" i="1"/>
  <c r="K245" i="1"/>
  <c r="L245" i="1"/>
  <c r="A227" i="1" l="1"/>
  <c r="B227" i="1"/>
  <c r="D227" i="1"/>
  <c r="I227" i="1"/>
  <c r="D228" i="1"/>
  <c r="I228" i="1"/>
  <c r="A229" i="1"/>
  <c r="D229" i="1"/>
  <c r="I229" i="1"/>
  <c r="D230" i="1"/>
  <c r="I230" i="1"/>
  <c r="I231" i="1"/>
  <c r="I232" i="1"/>
  <c r="A217" i="1" l="1"/>
  <c r="B217" i="1"/>
  <c r="D217" i="1"/>
  <c r="E217" i="1"/>
  <c r="D218" i="1"/>
  <c r="A219" i="1"/>
  <c r="B220" i="1"/>
  <c r="D220" i="1"/>
  <c r="E220" i="1"/>
  <c r="D221" i="1"/>
  <c r="K222" i="1"/>
  <c r="L222" i="1"/>
  <c r="B223" i="1"/>
  <c r="D223" i="1"/>
  <c r="E223" i="1"/>
  <c r="F223" i="1"/>
  <c r="B209" i="1" l="1"/>
  <c r="D209" i="1"/>
  <c r="E209" i="1"/>
  <c r="B210" i="1"/>
  <c r="D210" i="1"/>
  <c r="D211" i="1"/>
  <c r="D212" i="1"/>
  <c r="B213" i="1"/>
  <c r="D213" i="1"/>
  <c r="D214" i="1"/>
  <c r="B198" i="1" l="1"/>
  <c r="E198" i="1"/>
  <c r="B200" i="1"/>
  <c r="E200" i="1"/>
  <c r="B202" i="1"/>
  <c r="E202" i="1"/>
  <c r="F202" i="1"/>
  <c r="B203" i="1"/>
  <c r="D203" i="1"/>
  <c r="E203" i="1"/>
  <c r="F203" i="1"/>
  <c r="E187" i="1" l="1"/>
  <c r="D188" i="1"/>
  <c r="E190" i="1"/>
  <c r="D192" i="1"/>
  <c r="E194" i="1"/>
  <c r="B181" i="1" l="1"/>
  <c r="D181" i="1"/>
  <c r="E181" i="1"/>
  <c r="D182" i="1"/>
  <c r="D183" i="1"/>
  <c r="B184" i="1"/>
  <c r="D184" i="1"/>
  <c r="E184" i="1"/>
  <c r="F184" i="1"/>
  <c r="D185" i="1"/>
  <c r="B169" i="1" l="1"/>
  <c r="E169" i="1"/>
  <c r="D170" i="1"/>
  <c r="I170" i="1"/>
  <c r="I171" i="1"/>
  <c r="D172" i="1"/>
  <c r="I172" i="1"/>
  <c r="I173" i="1"/>
  <c r="B174" i="1"/>
  <c r="D174" i="1"/>
  <c r="E174" i="1"/>
  <c r="I174" i="1"/>
  <c r="D175" i="1"/>
  <c r="I175" i="1"/>
  <c r="I176" i="1"/>
  <c r="B177" i="1"/>
  <c r="D177" i="1"/>
  <c r="E177" i="1"/>
  <c r="I177" i="1"/>
  <c r="I178" i="1"/>
  <c r="I179" i="1"/>
  <c r="B153" i="1" l="1"/>
  <c r="D153" i="1"/>
  <c r="I153" i="1"/>
  <c r="D154" i="1"/>
  <c r="I154" i="1"/>
  <c r="D155" i="1"/>
  <c r="I155" i="1"/>
  <c r="I156" i="1"/>
  <c r="B157" i="1"/>
  <c r="D157" i="1"/>
  <c r="I157" i="1"/>
  <c r="D158" i="1"/>
  <c r="I158" i="1"/>
  <c r="D159" i="1"/>
  <c r="I159" i="1"/>
  <c r="I160" i="1"/>
  <c r="B161" i="1"/>
  <c r="D161" i="1"/>
  <c r="I161" i="1"/>
  <c r="D162" i="1"/>
  <c r="I162" i="1"/>
  <c r="D163" i="1"/>
  <c r="I163" i="1"/>
  <c r="I164" i="1"/>
  <c r="B165" i="1"/>
  <c r="D165" i="1"/>
  <c r="I165" i="1"/>
  <c r="D166" i="1"/>
  <c r="I166" i="1"/>
  <c r="D167" i="1"/>
  <c r="I167" i="1"/>
  <c r="B140" i="1" l="1"/>
  <c r="D140" i="1"/>
  <c r="E140" i="1"/>
  <c r="B144" i="1"/>
  <c r="E144" i="1"/>
  <c r="B129" i="1"/>
  <c r="C129" i="1"/>
  <c r="D129" i="1"/>
  <c r="E129" i="1"/>
  <c r="I129" i="1"/>
  <c r="I130" i="1"/>
  <c r="D131" i="1"/>
  <c r="I131" i="1"/>
  <c r="D132" i="1"/>
  <c r="I132" i="1"/>
  <c r="I133" i="1"/>
  <c r="I134" i="1"/>
  <c r="B135" i="1"/>
  <c r="C135" i="1"/>
  <c r="D135" i="1"/>
  <c r="E135" i="1"/>
  <c r="I135" i="1"/>
  <c r="I136" i="1"/>
  <c r="B137" i="1"/>
  <c r="D137" i="1"/>
  <c r="E137" i="1"/>
  <c r="I137" i="1"/>
  <c r="D138" i="1"/>
  <c r="I138" i="1"/>
  <c r="B116" i="1" l="1"/>
  <c r="D116" i="1"/>
  <c r="E116" i="1"/>
  <c r="D117" i="1"/>
  <c r="D121" i="1"/>
  <c r="D122" i="1"/>
  <c r="B125" i="1"/>
  <c r="D125" i="1"/>
  <c r="E125" i="1"/>
  <c r="D126" i="1"/>
  <c r="C90" i="1" l="1"/>
  <c r="E90" i="1"/>
  <c r="F90" i="1"/>
  <c r="C94" i="1"/>
  <c r="E94" i="1"/>
  <c r="F94" i="1"/>
  <c r="C98" i="1"/>
  <c r="E98" i="1"/>
  <c r="F98" i="1"/>
  <c r="B107" i="1"/>
  <c r="C107" i="1"/>
  <c r="E107" i="1"/>
  <c r="F107" i="1"/>
  <c r="B110" i="1"/>
  <c r="C110" i="1"/>
  <c r="E110" i="1"/>
  <c r="F110" i="1"/>
  <c r="C113" i="1"/>
  <c r="E113" i="1"/>
  <c r="F113" i="1"/>
  <c r="B84" i="1" l="1"/>
  <c r="D84" i="1"/>
  <c r="E84" i="1"/>
  <c r="B87" i="1"/>
  <c r="D87" i="1"/>
  <c r="E87" i="1"/>
  <c r="B63" i="1" l="1"/>
  <c r="D63" i="1"/>
  <c r="D64" i="1"/>
  <c r="D65" i="1"/>
  <c r="B67" i="1"/>
  <c r="D67" i="1"/>
  <c r="D68" i="1"/>
  <c r="D70" i="1"/>
  <c r="B72" i="1"/>
  <c r="D72" i="1"/>
  <c r="D74" i="1"/>
  <c r="D76" i="1"/>
  <c r="D78" i="1"/>
  <c r="D80" i="1"/>
  <c r="B49" i="1" l="1"/>
  <c r="C49" i="1"/>
  <c r="D49" i="1"/>
  <c r="E49" i="1"/>
  <c r="D50" i="1"/>
  <c r="B52" i="1"/>
  <c r="C52" i="1"/>
  <c r="D52" i="1"/>
  <c r="E52" i="1"/>
  <c r="D54" i="1"/>
  <c r="D55" i="1"/>
  <c r="B57" i="1"/>
  <c r="C57" i="1"/>
  <c r="D57" i="1"/>
  <c r="E57" i="1"/>
  <c r="F57" i="1"/>
  <c r="D60" i="1"/>
  <c r="A40" i="1" l="1"/>
  <c r="B40" i="1"/>
  <c r="C40" i="1"/>
  <c r="D40" i="1"/>
  <c r="I40" i="1"/>
  <c r="D41" i="1"/>
  <c r="I41" i="1"/>
  <c r="A42" i="1"/>
  <c r="D42" i="1"/>
  <c r="I42" i="1"/>
  <c r="I43" i="1"/>
  <c r="B44" i="1"/>
  <c r="C44" i="1"/>
  <c r="D44" i="1"/>
  <c r="I44" i="1"/>
  <c r="D45" i="1"/>
  <c r="I45" i="1"/>
  <c r="D46" i="1"/>
  <c r="I46" i="1"/>
  <c r="I47" i="1"/>
  <c r="A34" i="1"/>
  <c r="B34" i="1"/>
  <c r="D34" i="1"/>
  <c r="I34" i="1"/>
  <c r="D35" i="1"/>
  <c r="I35" i="1"/>
  <c r="A36" i="1"/>
  <c r="D36" i="1"/>
  <c r="I36" i="1"/>
  <c r="D37" i="1"/>
  <c r="I37" i="1"/>
  <c r="I38" i="1"/>
  <c r="B24" i="1" l="1"/>
  <c r="D24" i="1"/>
  <c r="E24" i="1"/>
  <c r="D25" i="1"/>
  <c r="B27" i="1"/>
  <c r="D27" i="1"/>
  <c r="E27" i="1"/>
  <c r="D28" i="1"/>
  <c r="B30" i="1"/>
  <c r="D30" i="1"/>
  <c r="E30" i="1"/>
  <c r="F30" i="1"/>
  <c r="D31" i="1"/>
  <c r="B10" i="1" l="1"/>
  <c r="D10" i="1"/>
  <c r="E10" i="1"/>
  <c r="D11" i="1"/>
  <c r="D12" i="1"/>
  <c r="B14" i="1"/>
  <c r="D14" i="1"/>
  <c r="E14" i="1"/>
  <c r="D15" i="1"/>
  <c r="D16" i="1"/>
  <c r="D17" i="1"/>
  <c r="B19" i="1"/>
  <c r="D19" i="1"/>
  <c r="D20" i="1"/>
  <c r="D21" i="1"/>
</calcChain>
</file>

<file path=xl/comments1.xml><?xml version="1.0" encoding="utf-8"?>
<comments xmlns="http://schemas.openxmlformats.org/spreadsheetml/2006/main">
  <authors>
    <author>Muricio Pulido</author>
  </authors>
  <commentList>
    <comment ref="M40"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<sst xmlns="http://schemas.openxmlformats.org/spreadsheetml/2006/main" count="1594" uniqueCount="751">
  <si>
    <t>D1D5D6A1 Realizar un cronograma de trabajo reprogramando las actividades no ejecutadas en los planes de trabajo teniendo en cuenta el presupuesto requerido para el cumplimiento del  mismo.</t>
  </si>
  <si>
    <t xml:space="preserve">ACCION DE CONTINGENCIA </t>
  </si>
  <si>
    <t>N° de capacitaciones realizadas/ N° capacitacionesprogramadas</t>
  </si>
  <si>
    <t>Semetralmente</t>
  </si>
  <si>
    <t>Los lideres del sistema integrado de gestion</t>
  </si>
  <si>
    <t xml:space="preserve">Memorandos, convocatorias, planillas de asistencia y certificacion </t>
  </si>
  <si>
    <t xml:space="preserve">D3O2 Generar alianzas estrategicas, con entidades y/o organizaciones que permitan optimizar los recursos internos para el funcionamiento del SIGAMI.
Gestionar capacitaciones con entidades y/o organizaciones idoneas con el fin profesionalizar el talento humano de la alcaldia municipal. </t>
  </si>
  <si>
    <t>Comunicaciones emitidas/comunicaciones programadas</t>
  </si>
  <si>
    <t xml:space="preserve">Anual </t>
  </si>
  <si>
    <t>Comunicaciones</t>
  </si>
  <si>
    <r>
      <t>D5O5 Gestionar recursos</t>
    </r>
    <r>
      <rPr>
        <sz val="10"/>
        <color theme="1"/>
        <rFont val="Arial"/>
        <family val="2"/>
      </rPr>
      <t xml:space="preserve"> para el fortalecimiento del sistema integrado de gestion. </t>
    </r>
  </si>
  <si>
    <t xml:space="preserve">EFICACIA:
(# de actividades cumplidas/ # de actividades programas) ¨x 100 
</t>
  </si>
  <si>
    <t xml:space="preserve">N° de proyectos presentados </t>
  </si>
  <si>
    <t xml:space="preserve">Proyecto </t>
  </si>
  <si>
    <t>D6O6 Presentar un proyecto donde se evidencie la necesidad de centralizacion de sedes administrativas de la alcaldia municipal en busca de mejorar la integracion de los proceso en cumplimiento a la mision institucional. (satisfaccion del cliente)</t>
  </si>
  <si>
    <t xml:space="preserve">D12A2 Publicacion inmediata de la infromacion requerida y en el caso de ser necesarion emitir comunicación al ente solicitante de la informacion. </t>
  </si>
  <si>
    <t>N° de solicitudes emitidas/ N° solicitudes programadas</t>
  </si>
  <si>
    <t>Semestralmente</t>
  </si>
  <si>
    <t>comunicaciones internas</t>
  </si>
  <si>
    <t>F3A2 Teniendo en cuenta que en la administracion municipal fue creada la secretaria de las TICS donde existe personal idoneo para el manejo de los sistemas tecnologicos. Se solicitará a esta secretaria el soporte tecnico para el acceso a la informacion externa pertinente.</t>
  </si>
  <si>
    <t>N° de mesas de trabajo realizadas/ N° mesas de trabajo pramadas</t>
  </si>
  <si>
    <t>Actas y planillas de asistencia</t>
  </si>
  <si>
    <t>D11O7 Acercamiento para compartir las experiencias exitosas de otras entidades publicas relacionadas con el tema</t>
  </si>
  <si>
    <t>Memorandos, convocatorias y lista de asistencia</t>
  </si>
  <si>
    <t xml:space="preserve">D4O3 Realizar capacitaciones con entidades del orden nacional para el fortalecimiento del SIGAMI. </t>
  </si>
  <si>
    <t xml:space="preserve">D3O2 Generar convenios con entidades externas a la alcaldia municipal de Ibague que permitan optimizar los recursos internos para el funcionamiento del SIGAMI.
Gestionar capacitaciones con entidades idoneas con el fin profesionalizar el talento humano de la alcaldia municipal. </t>
  </si>
  <si>
    <t>REDUCIR</t>
  </si>
  <si>
    <t>MODERADO</t>
  </si>
  <si>
    <t>GESTIÓN</t>
  </si>
  <si>
    <t xml:space="preserve">D5A1 Fortalecer los rubros para el buen funcionamiento del sistema integrado de gestion </t>
  </si>
  <si>
    <t xml:space="preserve">Memorandos y Oficios de solicitud  </t>
  </si>
  <si>
    <t xml:space="preserve">D7O1 Gestionar la asignacion de recursos para modernizacion tecnologica. 
</t>
  </si>
  <si>
    <t xml:space="preserve">Oficios de solicitud </t>
  </si>
  <si>
    <t xml:space="preserve">D3O2 Generar alianzas estrategicas, con entidades y/o organizaciones que permitan optimizar los recursos internos para el funcionamiento del SIGAMI.
Solicitar a entidades externas capacitaciones relacionadas al manejo del sistema integrado de gestion con el proposito de descentralizar la informacion. 
</t>
  </si>
  <si>
    <t>INSIGNIFICANTE</t>
  </si>
  <si>
    <t xml:space="preserve">SISTEMA INTEGRADO DE GESTION 
ADMINISTRAR  EL  SISTEMA  INTEGRADO  DE  GESTIÓN–SIGAMI,  A  TRAVÉS  DE  LA  EJECUCIÓN  DE  ACCIONES  QUE PROPENDAN  POR  EL  MEJORAMIENTO  CONTINUO  DE  LOS  PROCESOS,  FOMENTANDO  LA CULTURA  DE  LA  CALIDAD,  LA GESTIÓN AMBIENTAL Y LA SEGURIDAD Y SALUD EN EL TRA
</t>
  </si>
  <si>
    <t>Indicador</t>
  </si>
  <si>
    <t>Tiempo</t>
  </si>
  <si>
    <t>Responsable</t>
  </si>
  <si>
    <t>Soporte</t>
  </si>
  <si>
    <t>Actividad de Control</t>
  </si>
  <si>
    <t>Opción de Manejo</t>
  </si>
  <si>
    <t>Riesgo Residual</t>
  </si>
  <si>
    <t>Impacto</t>
  </si>
  <si>
    <t>Probabilidad</t>
  </si>
  <si>
    <t>CAUSAS</t>
  </si>
  <si>
    <t>Clasificación</t>
  </si>
  <si>
    <t xml:space="preserve">Riesgo </t>
  </si>
  <si>
    <t>PROCESO Y OBJETIVO</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</si>
  <si>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</si>
  <si>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MISION</t>
  </si>
  <si>
    <t xml:space="preserve">ALCALDIA DE IBAGUE </t>
  </si>
  <si>
    <t>ENTIDAD</t>
  </si>
  <si>
    <t>Fecha: 2019/04/25</t>
  </si>
  <si>
    <t>FORMATO: MAPA DE RIESGOS</t>
  </si>
  <si>
    <t>Versión: 03</t>
  </si>
  <si>
    <t>Codigo:FOR-13-PRO-SIG-03</t>
  </si>
  <si>
    <t xml:space="preserve">PROCESO: SISTEMA INTEGRADO DE GESTION </t>
  </si>
  <si>
    <t>Pagina: 1 de 1</t>
  </si>
  <si>
    <t>D14A4 Adquisicion de equipos idoneos para la digitalizacion del archivo historico</t>
  </si>
  <si>
    <t xml:space="preserve">Actividad de contingencia </t>
  </si>
  <si>
    <t xml:space="preserve">Numero de jornadas realizadas / Numero de jornadas programadas
</t>
  </si>
  <si>
    <t>semestral</t>
  </si>
  <si>
    <t>Personal de planta encargado del archivo</t>
  </si>
  <si>
    <t>Planillas de Asistencia de las jornadas de digitalizacion.</t>
  </si>
  <si>
    <t>F8A4 Generar estrategias para la digitalizacion del archivo historico del municipio 
Realizar jornadas de digitalizacion de la informacion de archivo con el personal contratado para funciones relacionas al archivo.</t>
  </si>
  <si>
    <t xml:space="preserve">N. de Capacitaciones realizadas / No. de capacitaciones realizadas. </t>
  </si>
  <si>
    <t>Anual</t>
  </si>
  <si>
    <t xml:space="preserve">Director Ordenamiento Territorial Sostenible , Director  y Información y Aplicación de la Norma Urbanística, Directora SISBEN y Directora de planeacion del desarrollo </t>
  </si>
  <si>
    <t xml:space="preserve">Memorandos de solicitud </t>
  </si>
  <si>
    <t xml:space="preserve">
F13A3 Aplicación de la politica de seguridad digital para el uso adecuado de la plataforma PISAMI
Solicitar capacitacion a la secretaria de las TICS de la politica de sefuridad digital. </t>
  </si>
  <si>
    <t>ALTO</t>
  </si>
  <si>
    <t xml:space="preserve">D9A1 Reportes al personal de planta que incumpla sus funciones </t>
  </si>
  <si>
    <t>Numero de Capacitaciones realizadas / Programadas 
Porcentaje de eficacia en el reporte de información</t>
  </si>
  <si>
    <t xml:space="preserve">Director (a) de Planeación del Desarrollo </t>
  </si>
  <si>
    <t>Acta y planillas de asistencia</t>
  </si>
  <si>
    <t>Semestralmente realizar capacitación sobre la importancia de los informes reportados haciendo enfasis en fechas de reportes y calidad de la información</t>
  </si>
  <si>
    <t>Procentaje de cumplimiento del Cronograma Establecido</t>
  </si>
  <si>
    <t>anual</t>
  </si>
  <si>
    <t>Cronograma</t>
  </si>
  <si>
    <t>D5D8D12D13O5 Capacitar al personal de carrera administrativa y que estos a su vez retroalimenten la informacion a los demas compañeros.
Mediante las capacitaciones realizadassemestralmente se genera  un crononograma donde se establezcen las fechas, productos  y responsables de los informes que deben ser enviados a planeacion en lo corrido del año</t>
  </si>
  <si>
    <t>MAYOR</t>
  </si>
  <si>
    <t xml:space="preserve">D15A3 Denuncia disciplinaria, penal  o la pertinente del caso. 
Reporte del funcionario a control interno y/o a control disciplinaron según el reglamento interno de la entidad y codigo de buen gobierno de la entidad </t>
  </si>
  <si>
    <t>Numero de mediciones realizadas / programadas
Porcentaje de Eficacia en respuesta</t>
  </si>
  <si>
    <t>BIMESTRAL</t>
  </si>
  <si>
    <t>Director Ordenamiento Territorial Sostenible , Director  y Información y Aplicación de la Norma Urbanística y Directora SISBEN</t>
  </si>
  <si>
    <t>informe de seguimiento</t>
  </si>
  <si>
    <t>D6O8 Hacer seguimiento a los procedimientos de los tramites en busca de la mejora continua. 
Bimestralmente realizar medición a los tiempos de respuesta de los tramites a cargo de personal de planta y contratistas</t>
  </si>
  <si>
    <t xml:space="preserve">Numero de jornadas realizadas / programadas
</t>
  </si>
  <si>
    <t>Trimestralmente</t>
  </si>
  <si>
    <t>D5D8D12D13O5 Capacitar al personal de carrera administrativa y que estos a su vez retroalimenten la informacion a los demas compañeros. 
 Realizar trimestralmente jornadas de reinducción en procesos  y procedimientos propios del puesto de trabajo</t>
  </si>
  <si>
    <t>CORRUPCIÓN</t>
  </si>
  <si>
    <r>
      <rPr>
        <b/>
        <sz val="16"/>
        <color theme="1"/>
        <rFont val="Arial"/>
        <family val="2"/>
      </rPr>
      <t>PROCESO:</t>
    </r>
    <r>
      <rPr>
        <sz val="16"/>
        <color theme="1"/>
        <rFont val="Arial"/>
        <family val="2"/>
      </rPr>
      <t xml:space="preserve"> PLANEACIÓN ESTRATÉGICA Y TERRITORIAL
</t>
    </r>
    <r>
      <rPr>
        <b/>
        <sz val="16"/>
        <color theme="1"/>
        <rFont val="Arial"/>
        <family val="2"/>
      </rPr>
      <t>OBJETIVO</t>
    </r>
    <r>
      <rPr>
        <sz val="16"/>
        <color theme="1"/>
        <rFont val="Arial"/>
        <family val="2"/>
      </rPr>
      <t>:PLANEAR,  ASESORAR,  PROMOVER  Y  REALIZAR  SEGUIMIENTO  A  LAS  POLÍTICAS,  PLANES,  PROGRAMAS  Y PROYECTOS PARA CUMPLIR CON LOS IDEALES PROPUESTOS POR LA ALTA DIRECCIÓN Y LAS EXPECTATIVAS DE LA COMUNIDAD.</t>
    </r>
  </si>
  <si>
    <t>EFICACIA:
(# de actividades cumplidas/ # de actividades programas) ¨x 100</t>
  </si>
  <si>
    <t>Cuatrimestralmente Del 01/01/2019 a 31/12/2019</t>
  </si>
  <si>
    <t>Director (a) de Atención al Ciudadano</t>
  </si>
  <si>
    <t>Informe Ejecutivo-Memorando</t>
  </si>
  <si>
    <t>ACCIÓN DE CONTINGENCIA</t>
  </si>
  <si>
    <t>Anualmente o cuando se requiera              Del 01/01/2019 a 31/12/2019</t>
  </si>
  <si>
    <t>Líder Proceso-Director (a) de Atención al Ciudadano</t>
  </si>
  <si>
    <t>1) Memorando o e-mail remitido a Secretaría de Planeación.               2) Procedimiento actualizado</t>
  </si>
  <si>
    <t>Cuatrimestralmente                   Del 01/01/2019 a 31/12/2019</t>
  </si>
  <si>
    <t>Acta y planilla de asistencia-Jornada de capacitación</t>
  </si>
  <si>
    <t>Quincenalmente 01/01/2019 a 31/12/2019</t>
  </si>
  <si>
    <t>EFICACIA: Índice de Cumplimiento= (Actividades de control ejecutadas /Actividades de control programadas)*100.                                                                                                                                                                                                                                        EFECTIVIDAD: Efectividad del Plan de Manejo del Riesgo (PQRS atendidas oportunamente) = (Número de respuestas a PQRS respondidas oportunamente en los plazos establecidos en el periodo / Total de PQRS radicados en el periodo) * 100</t>
  </si>
  <si>
    <t>Quincenalmente         Del 01/01/2019 a 31/12/2019</t>
  </si>
  <si>
    <t>Memorandos, oficios o circulares a las dependencias que no han dado respuestas a las PQRS formuladas a la entidad en los términos establecidos por la ley</t>
  </si>
  <si>
    <t>Alta</t>
  </si>
  <si>
    <t>Menor</t>
  </si>
  <si>
    <t>Probable</t>
  </si>
  <si>
    <t>Gestión</t>
  </si>
  <si>
    <t># Memorandos u oficios remitidos de casos presentados</t>
  </si>
  <si>
    <t>1/01/2019 a 31/12/2019</t>
  </si>
  <si>
    <t>Director( a) Grupo de Talento Humano</t>
  </si>
  <si>
    <t>Memorandos u oficios remitidos a las autoridades correspondientes</t>
  </si>
  <si>
    <r>
      <rPr>
        <b/>
        <u/>
        <sz val="10"/>
        <rFont val="Arial"/>
        <family val="2"/>
      </rPr>
      <t>EFICACIA:</t>
    </r>
    <r>
      <rPr>
        <sz val="10"/>
        <rFont val="Arial"/>
        <family val="2"/>
      </rPr>
      <t xml:space="preserve"> Índice de Cumplimiento                    </t>
    </r>
    <r>
      <rPr>
        <b/>
        <sz val="10"/>
        <rFont val="Arial"/>
        <family val="2"/>
      </rPr>
      <t>A</t>
    </r>
    <r>
      <rPr>
        <sz val="10"/>
        <rFont val="Arial"/>
        <family val="2"/>
      </rPr>
      <t xml:space="preserve">= (# de encargos otorgados bajo el cumplimiento de la normatividad/ # encargos otorgados revisados)*100. </t>
    </r>
  </si>
  <si>
    <t>Formaro relación; Encargos revisados</t>
  </si>
  <si>
    <t>Normograma Actualizado (Fecha de actualización)</t>
  </si>
  <si>
    <t>Documento; Normograma Actualizado</t>
  </si>
  <si>
    <r>
      <rPr>
        <b/>
        <u/>
        <sz val="10"/>
        <rFont val="Arial"/>
        <family val="2"/>
      </rPr>
      <t>EFICACIA</t>
    </r>
    <r>
      <rPr>
        <sz val="10"/>
        <rFont val="Arial"/>
        <family val="2"/>
      </rPr>
      <t xml:space="preserve">: Índice de Cumplimiento                    </t>
    </r>
    <r>
      <rPr>
        <b/>
        <sz val="10"/>
        <rFont val="Arial"/>
        <family val="2"/>
      </rPr>
      <t>A</t>
    </r>
    <r>
      <rPr>
        <sz val="10"/>
        <rFont val="Arial"/>
        <family val="2"/>
      </rPr>
      <t xml:space="preserve">= (# de encargos otorgados bajo el cumplimiento de la normatividad/ # encargos otorgados)*100.        </t>
    </r>
  </si>
  <si>
    <t>Acto administrativo, Resolución para otorgamiento de encargos</t>
  </si>
  <si>
    <t>Moderada</t>
  </si>
  <si>
    <t>Moderado</t>
  </si>
  <si>
    <t>Rara Vez</t>
  </si>
  <si>
    <t>#  Actas de reuniones realizadas</t>
  </si>
  <si>
    <t xml:space="preserve">Acta de Reunión de comisión de personal Firmada </t>
  </si>
  <si>
    <t># Memorandos de solicitud o traslados presupuestales</t>
  </si>
  <si>
    <t>Director( a) Grupo de Talento Humano , Secretario Administrativo</t>
  </si>
  <si>
    <t>Memorando de solicitud o decreto de traslado presupuetstal (Aplicativo PISAMI)</t>
  </si>
  <si>
    <r>
      <t>EFICACIA</t>
    </r>
    <r>
      <rPr>
        <sz val="10"/>
        <rFont val="Arial"/>
        <family val="2"/>
      </rPr>
      <t xml:space="preserve">: Índice de Cumplimiento               </t>
    </r>
    <r>
      <rPr>
        <b/>
        <sz val="10"/>
        <rFont val="Arial"/>
        <family val="2"/>
      </rPr>
      <t xml:space="preserve"> A</t>
    </r>
    <r>
      <rPr>
        <sz val="10"/>
        <rFont val="Arial"/>
        <family val="2"/>
      </rPr>
      <t xml:space="preserve">= (# Contratos Firmados y ejecutados/# Contratos Programados)*100  </t>
    </r>
  </si>
  <si>
    <t>* Contratos Firmados y ejecutados (Vigencia)</t>
  </si>
  <si>
    <r>
      <t>EFICACIA:</t>
    </r>
    <r>
      <rPr>
        <sz val="10"/>
        <rFont val="Arial"/>
        <family val="2"/>
      </rPr>
      <t xml:space="preserve"> Índice de Cumplimiento              </t>
    </r>
    <r>
      <rPr>
        <b/>
        <sz val="10"/>
        <rFont val="Arial"/>
        <family val="2"/>
      </rPr>
      <t xml:space="preserve">  A</t>
    </r>
    <r>
      <rPr>
        <sz val="10"/>
        <rFont val="Arial"/>
        <family val="2"/>
      </rPr>
      <t xml:space="preserve">= (# Contratos Firmados/# Contratos Programados)*100             </t>
    </r>
    <r>
      <rPr>
        <b/>
        <sz val="10"/>
        <rFont val="Arial"/>
        <family val="2"/>
      </rPr>
      <t>B</t>
    </r>
    <r>
      <rPr>
        <sz val="10"/>
        <rFont val="Arial"/>
        <family val="2"/>
      </rPr>
      <t xml:space="preserve">= (# Informes de Actividades Ejecutadas/# Informes Actividades Programadas)*100                                                                                                                                                                                                                                     </t>
    </r>
  </si>
  <si>
    <t>* Un Contrato Firmado (Vigencia).                     * Informes de actividades ejecutadas</t>
  </si>
  <si>
    <t>1 semana, una vez el riesgo se materialice</t>
  </si>
  <si>
    <t>Jefe Oficina Jurídica</t>
  </si>
  <si>
    <t>Planilla de asistencia interna a Comité de Coordinación de Control Interno</t>
  </si>
  <si>
    <t xml:space="preserve">D3,5,6  A2 - Solicitar en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en la política de prevención del daño antijurídico por la Oficina Jurídica.                                                                                                                                                      F9 A1 Convocar en forma extraordinaria Comité Jurídico de estudio para analizar y aplicar medidas inmediatas que dentro de la legalidad, permitan la unificación de criteros normativos aplicables a la Administración Municipal.  
</t>
  </si>
  <si>
    <t>Acción de Contingencia</t>
  </si>
  <si>
    <t>Trimestral</t>
  </si>
  <si>
    <t>Comunicaciones y/o correo electrónico de convocatoria, actas comité jurídico, planilla de asistencia</t>
  </si>
  <si>
    <t xml:space="preserve">F9  A1 Realizar comités jurídicos y/o mesas de trabajo cada vez que se requiera para un caso concreto </t>
  </si>
  <si>
    <r>
      <rPr>
        <b/>
        <sz val="10"/>
        <rFont val="Arial"/>
        <family val="2"/>
      </rPr>
      <t xml:space="preserve">EFICACIA: </t>
    </r>
    <r>
      <rPr>
        <sz val="10"/>
        <rFont val="Arial"/>
        <family val="2"/>
      </rPr>
      <t xml:space="preserve">Índice de cumplimiento actividades= (# de actividades cumplidas / # de actividades programadas) x 100
                                                                                                                                                                                                                                                                                                                 </t>
    </r>
    <r>
      <rPr>
        <b/>
        <sz val="10"/>
        <rFont val="Arial"/>
        <family val="2"/>
      </rPr>
      <t xml:space="preserve">EFECTIVIDAD: </t>
    </r>
    <r>
      <rPr>
        <sz val="10"/>
        <rFont val="Arial"/>
        <family val="2"/>
      </rPr>
      <t xml:space="preserve">Porcentaje de cumplimiento a respuestas de antecedentes administrativos, informes, material probatorio emitidos por dependencia  = (# de respuestas a antecedentes administrativos, informes, materiales probatorio emitidos por dependencias ejecutoras periodo actual - # de respuestas a antecedentes administrativos, informes, materiales probatorio emitidos por dependencias ejecutoras periodo anterior/ # de requerimientos solicitados por la administración de justicia para dar cumplimiento a las ordenes impartidas periodo actual x 100)   </t>
    </r>
  </si>
  <si>
    <t>Cada vez que se requiera</t>
  </si>
  <si>
    <t>Comunicaciones de solicitud de elementos material probatorio y/o circulares, ccto administrativos y/o directrices política de prevención del daño antijurídico</t>
  </si>
  <si>
    <t>F1,6,7 A2 Solicitar a los Secretarios de Despacho y Directores de Grupo, la información requerida a las dependencias con suficiente antelación a la fecha de vencimiento.</t>
  </si>
  <si>
    <t>Jefe Oficina Jurídica, Jefe control disciplinario interno</t>
  </si>
  <si>
    <t xml:space="preserve">Comunicación iniciando o remitiendo investigación </t>
  </si>
  <si>
    <t>D3 A2  Iniciar la investigación disciplinaria o remitir a las instancias correspondientes para el proceso penal</t>
  </si>
  <si>
    <t xml:space="preserve">Comunicaciones y/o correo(s) electrónico(s) a capacitación grupal en las temáticas que se requieran, Matriz PIC 2016 2019 </t>
  </si>
  <si>
    <t xml:space="preserve">D6, O10 Solicitar proyecto(s) de aprendizaje(s) y capacitación grupal en las temáticas que se requieran, establecidos en la matriz del Plan Institucional de Capacitación -PIC de cada vigencia, teniendo en cuenta que es una herramienta para el mejoramiento continuo de los servidores públicos que prestan sus servicios en lo concerniente a la representación judicial, extrajudicial y administrativa del Municipio de Ibagué.                                                                                                                                                                                                D7 O6 Cada vez que se requiera incluir dentro de los Comités de Coordinación de Control Interno la necesidad de profesionales especializados con experiencia para suplir las necesidades internas de talento humano para realizar la labor de la representación judicial y legal del municipio, conforme a los criterios definidos para selección de los abogados externos </t>
  </si>
  <si>
    <t>Comunicaciones de solicitud a los supervisor(es), comunicaciones de respuesta por parte de los spervisor(es), Carpetas de los contratos de prestación de servicios profesionales que reposan en la Oficina de Contratación</t>
  </si>
  <si>
    <t xml:space="preserve">F8,15 O6,8  - El Comité de Conciliación efectuará a traves de los supervisores seguimientos permanente a la gestión del apoderado externo sobre los procesos que se le hayan asignado.                                                                                                                                                                                                                                                                 F15 O6  - La Jefe Oficina Jurídica y la Jefe de Contratación cumplan con los criterios de selección de abogados externos para la defensa judicial que garanticen su idoneidad y experiencia para la defender los intereses públicos y realizar seguimiento sobre los procesos a ellos encomendados.                                                                                                                                                                                                                   </t>
  </si>
  <si>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actas de audiencia de pacto de cumplimiento, de conciliación en las acciones populares, de grupo periodo actual / # memorandos de solicitud a los Secretarios de Despachos para que asistan, obren y actúen en las audiencias de: pacto de cumplimiento, de conciliación en las acciones populares, de grupo periodo actual ) x 100
                                                                                                        </t>
    </r>
    <r>
      <rPr>
        <sz val="10"/>
        <color rgb="FFFF0000"/>
        <rFont val="Arial"/>
        <family val="2"/>
      </rPr>
      <t xml:space="preserve">                                                                                                                                                </t>
    </r>
  </si>
  <si>
    <t>Comunicaciones de requerimiento en atención a las audiencias notificadas por la administración de justicia por parte de los Secretarios de Despacho -Plataforma Pisami-Gestión documental o Planilla de asistencia interna al Comité de Coordinación de Control Interno, para tratar la temática  la falta de asistencia a las audiencias en la cual se delego en los Secretarios de despacho conforme a sus competencias asistan, obren y actúen en las Audiencias de Pacto de Cumplimiento y de Conciliación en las Acciones Populares y de Grupo, en cumplimiento a los Decretos 1000 -0059 de 04 de febrero de 2015 y 1000 - 0706 de 14 septiembre de 2018, Resolución 1000 - 0201 de 02 de noviembre de 2018 -Por medio del cual se adopto la Política de Prevención del Daño Antijurídico del año 2018.</t>
  </si>
  <si>
    <t>D1,2,3,4 O1,3,4,6 Solicitar mediante memorandos la gestión oportuna a la asistencia a las audienciasde los Secretarios de Despachos con el fin de coadyuvar a los apoderados en la defensa judicial                                                                                                                                                                                                                 D1,2,3 O1,5  Cada vez que se requiera incluir dentro de las temáticas a tratar en cualquiera de los Comités de Coordinación de Control Interno programados en la vigencia (12), la falta de compromiso por parte de los líderes de los procesos en atención a la asistencia a las audiencias de procesos judiciales.                                                                                                                                                                                                                                                                                         F2,10,12 A2 El comité de conciliación  invite a los servidorers públicos que tengan a su cargo las actividades específicas de cumplimiento de fallos en contra y  se generen compromisos para contribuir al cumplimiento de pago. Adicionalmente definan estrategias de gestión para el cumplimiento</t>
  </si>
  <si>
    <t>Jefe Oficina Jurídica, Jefe Control Disciplinario Interno</t>
  </si>
  <si>
    <t xml:space="preserve">D1,2,3,4,5,6  A2 - Cada vez que se requiera solicitar dentro de las temáticas a tratar en cualquiera de los Comités de Coordinación de Control Interno programados (12) para la vigencia 2019,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Cuando se requiera se convocará a mesas técnicas de seguimiento de providencias en contra a la dependencias responsables del cumplimiento.                                                                                                 Iniciar la investigación y remitir a las instancias correspondientes para el proceso </t>
  </si>
  <si>
    <t>Jefe Oficina Jurídica, Apoderados</t>
  </si>
  <si>
    <t>Comunicaciones de requerimientos a las dependencias ejecutoras</t>
  </si>
  <si>
    <t xml:space="preserve">F1,6,7 A2 Solicitar a los Secretarios de Despacho y Directores de Grupo, la información requerida a las dependencias con suficiente antelación a la fecha de vencimiento </t>
  </si>
  <si>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 xml:space="preserve">EFECTIVIDAD: </t>
    </r>
    <r>
      <rPr>
        <sz val="10"/>
        <rFont val="Arial"/>
        <family val="2"/>
      </rPr>
      <t xml:space="preserve"> Porcentaje de cumplimiento a respuestas por incidentes de desacatos emitidas por dependencia  = (# de respuestas presentadas a requerimientos  de incidentes de desacatos notificados por la administración de justicia  y emitidas por dependencia periodo actual - # de respuestas presentadas a requerimientos  de incidentes de desacatos notificados por la administración de justicia  y emitidas por dependencia periodo anterior / # de requerimientos de incidentes de desacatos notificados  y solicitados por la administración de justicia periodo actual ) x 100
</t>
    </r>
  </si>
  <si>
    <t>Comunicaciones de requerimiento en atención a los incidentes de desacatos notificados por la administración de justicia con ánimo de dar cumplimiento a las ordenes impartidas por parte de las dependencias ejecutoras -Plataforma Pisami-Gestión documental o Planilla de asistencia interna al Comité de Coordinación de Control Interno</t>
  </si>
  <si>
    <t xml:space="preserve">D2,3,4 O1,4 Solicitar mediante memorandos y resolución de adopción la gestión oportuna a dar cumplimiento a las providencias condenatorias de procesos judiciales, la entrega oportuna de informes y/o elementos materiales probatorios que se deban presentar en la actuaciones procesales por parte de las dependencias ejecutoras.                                                                                                                                                                                                                              D2,3,4,5 O1,2,4,6  Cada vez que se requiera incluir dentro de las temáticas a tratar en cualquiera de los  los Comités de Coordinación de Control Interno programados en la vigencia (12), la falta de compromiso por parte de los líderes de los procesos en atención a los requerimientos de incidentes de desacatos notificados por la administración de justicia con ánimo de dar cumplimiento a las ordenes impartidas y en la oportunidad en la entrega de la información requerida.  </t>
  </si>
  <si>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</si>
  <si>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Documentos radicados de las desnuncias presentadas </t>
  </si>
  <si>
    <t>Cada vez que se presente</t>
  </si>
  <si>
    <t>Secretario (a) de Salud y Directores</t>
  </si>
  <si>
    <t>Documentos de la denuncias presentadas</t>
  </si>
  <si>
    <r>
      <t xml:space="preserve">Denunciar el acto de corrupción frente al ente que corresponda a fin de que se tomen las medidas legales correspondientes a la situación detectada </t>
    </r>
    <r>
      <rPr>
        <b/>
        <sz val="10"/>
        <color theme="1"/>
        <rFont val="Arial"/>
        <family val="2"/>
      </rPr>
      <t>D9A4</t>
    </r>
  </si>
  <si>
    <t>ACTIVIDAD DE CONTINGENCIA</t>
  </si>
  <si>
    <t>N° de socializaciones realizadas/N° de socializaciones programadas X 100</t>
  </si>
  <si>
    <t xml:space="preserve">Semestral </t>
  </si>
  <si>
    <t>Equipo lider SIGAMI</t>
  </si>
  <si>
    <r>
      <t xml:space="preserve">Socialización del código de integridad y buen gobierno  </t>
    </r>
    <r>
      <rPr>
        <b/>
        <sz val="10"/>
        <color theme="1"/>
        <rFont val="Arial"/>
        <family val="2"/>
      </rPr>
      <t>D2D7O1</t>
    </r>
  </si>
  <si>
    <t>N° de visitas realizadas/N° de visitasprogramadas X 100</t>
  </si>
  <si>
    <t>Mensual</t>
  </si>
  <si>
    <t>Referente de planta del programa de salud ambiental</t>
  </si>
  <si>
    <t xml:space="preserve">Acta de visita </t>
  </si>
  <si>
    <r>
      <t xml:space="preserve">Tomar  una muestra aleatoria de los establecimientos visitados para la emisión del concepto sanitario con el fin de verificar el cumplimiento del procedimiento. </t>
    </r>
    <r>
      <rPr>
        <b/>
        <sz val="10"/>
        <color theme="1"/>
        <rFont val="Arial"/>
        <family val="2"/>
      </rPr>
      <t>F5A4</t>
    </r>
  </si>
  <si>
    <t>N° de publicaciones realizadas/N° de programadas programadas X 100</t>
  </si>
  <si>
    <t>Secretario (a) de Salud y Directores - Equipo lider SIGAMI</t>
  </si>
  <si>
    <t>Pantallazos de la publicación</t>
  </si>
  <si>
    <r>
      <t xml:space="preserve">Realizar publicidad del tramite de concepto sanitario en la pagina web de la Alcaldia , en las redes sociales y por correo electronico.  </t>
    </r>
    <r>
      <rPr>
        <b/>
        <sz val="10"/>
        <color theme="1"/>
        <rFont val="Arial"/>
        <family val="2"/>
      </rPr>
      <t>F1A4</t>
    </r>
  </si>
  <si>
    <t>N° de Jornadas realizadas/N° de jornadas programadas X 100</t>
  </si>
  <si>
    <t xml:space="preserve">Trimestral </t>
  </si>
  <si>
    <t>Fotos de la actividad, material publicitario</t>
  </si>
  <si>
    <r>
      <t xml:space="preserve">Realizar Jornadas de socialización para la ciudadania sobre los diferentes tramites que se maneja en la secretaria </t>
    </r>
    <r>
      <rPr>
        <b/>
        <sz val="10"/>
        <color theme="1"/>
        <rFont val="Arial"/>
        <family val="2"/>
      </rPr>
      <t>F1A4</t>
    </r>
  </si>
  <si>
    <t xml:space="preserve">ALTA </t>
  </si>
  <si>
    <t>PROBABLE</t>
  </si>
  <si>
    <t>Recibir dadivas o beneficios a nombre propio o de terceros por realizar tramites sin el cumplimiento de los requisitos</t>
  </si>
  <si>
    <t>Información recolectada de manera manual</t>
  </si>
  <si>
    <t xml:space="preserve">Cada vez que se materialice el riesgo </t>
  </si>
  <si>
    <t>Ingeniero de Sistemas de planta</t>
  </si>
  <si>
    <t>Archivos en medio magnetico</t>
  </si>
  <si>
    <r>
      <t xml:space="preserve">Recolectar la información de forma manual mediante hojas de calculo, archivos de texto entre otros. </t>
    </r>
    <r>
      <rPr>
        <b/>
        <sz val="10"/>
        <color theme="1"/>
        <rFont val="Arial"/>
        <family val="2"/>
      </rPr>
      <t>D6A5</t>
    </r>
  </si>
  <si>
    <t>N° de mesas de trabajo realizadas/N° de mesas de trabajo programadas X 100</t>
  </si>
  <si>
    <t xml:space="preserve">Grupo Conformado </t>
  </si>
  <si>
    <t xml:space="preserve">Acto administrativo de conformación del grupo responsable y actas y planillas de asistencia </t>
  </si>
  <si>
    <r>
      <t xml:space="preserve">Conformar el grupo tecnico y  realizar mesas de trabajo trimestrales con el fin de revisar el desarrollo e implentación de los modulos y definir las nuevas variables que deben ser incluidas en el sistema de información para la secretaria de salud. </t>
    </r>
    <r>
      <rPr>
        <b/>
        <sz val="10"/>
        <color theme="1"/>
        <rFont val="Arial"/>
        <family val="2"/>
      </rPr>
      <t>D6O2</t>
    </r>
  </si>
  <si>
    <t xml:space="preserve">Contratos de prestación de servicios con la obligación definida </t>
  </si>
  <si>
    <t>Supervisores de los contratos</t>
  </si>
  <si>
    <t xml:space="preserve"> Contrato suscrito</t>
  </si>
  <si>
    <r>
      <t xml:space="preserve">Definir en  las Ordenes de Prestación de Servicios - OPS la obligatoriedad de los formatos a utilizar para la captura de datos </t>
    </r>
    <r>
      <rPr>
        <b/>
        <sz val="10"/>
        <color theme="1"/>
        <rFont val="Arial"/>
        <family val="2"/>
      </rPr>
      <t>D2O1</t>
    </r>
  </si>
  <si>
    <t>N° de modulos implementados/N° de modulos programados X 100</t>
  </si>
  <si>
    <t>Cuatrimestral</t>
  </si>
  <si>
    <t>Implementación de los modulos en la pagina pisamipruebas.ibague.gov.co/app/MODULOS/salud</t>
  </si>
  <si>
    <r>
      <t>Desarrollar el sistema de información AMISALUD con la implementación de  3 modulos en el sistema : Sub modulo de Peticiones, quejas y reclamos (PDS) , modulo de habitante de calle y modulo de promoción a la afiliación</t>
    </r>
    <r>
      <rPr>
        <b/>
        <sz val="10"/>
        <color theme="1"/>
        <rFont val="Arial"/>
        <family val="2"/>
      </rPr>
      <t xml:space="preserve"> D6O2</t>
    </r>
  </si>
  <si>
    <t>ALTA</t>
  </si>
  <si>
    <t xml:space="preserve">MODERADO </t>
  </si>
  <si>
    <t>Número de comites extraordinarios realizados</t>
  </si>
  <si>
    <t>Acta de reunión, planilla de asistencia y plan de mejoramiento</t>
  </si>
  <si>
    <r>
      <t xml:space="preserve">Comité tecnico extraordinario dirigido por la alta dirección con el fin de analizar las causas que conllevaron a materializar el riesgo y tomar las medidas correctivas </t>
    </r>
    <r>
      <rPr>
        <b/>
        <sz val="10"/>
        <color theme="1"/>
        <rFont val="Arial"/>
        <family val="2"/>
      </rPr>
      <t>D1D3A5</t>
    </r>
  </si>
  <si>
    <t>N° de capacitaciones realizadas/N° capacitaciones programadas X 100</t>
  </si>
  <si>
    <t>Semestral</t>
  </si>
  <si>
    <t>Equipo SIGAMI</t>
  </si>
  <si>
    <t>Plan de capacitación, actas y planillas de asistencia</t>
  </si>
  <si>
    <r>
      <t xml:space="preserve">Estructurar plan capacitación que permita dar a conocer a los funcionarios (Planta - Contrato) la normatividad vigente, el direccionamiento estrategico de la institución y el sistema integrado de gestión de la calidad -SIGAMI para el Municipio de Ibagué. </t>
    </r>
    <r>
      <rPr>
        <b/>
        <sz val="10"/>
        <color theme="1"/>
        <rFont val="Arial"/>
        <family val="2"/>
      </rPr>
      <t>D2D7O1</t>
    </r>
  </si>
  <si>
    <r>
      <t xml:space="preserve">Realizar una vez al  mes mesas de trabajo con el equipo SIGAMI con el fin de revisar y actualizar los documentos que hacen parte del proceso de acuerdo a la normatividad vigente. </t>
    </r>
    <r>
      <rPr>
        <b/>
        <sz val="10"/>
        <color theme="1"/>
        <rFont val="Arial"/>
        <family val="2"/>
      </rPr>
      <t>D7O1</t>
    </r>
  </si>
  <si>
    <t>N° de jornadas de actualización realizadas/N° jornadas de actualización programadas X 100</t>
  </si>
  <si>
    <t xml:space="preserve"> Trimestral</t>
  </si>
  <si>
    <r>
      <t xml:space="preserve">Realizar 4  jornadas de actualización con el personal de planta  con el fin de darles a conocer el estado actual de proceso  </t>
    </r>
    <r>
      <rPr>
        <b/>
        <sz val="10"/>
        <color theme="1"/>
        <rFont val="Arial"/>
        <family val="2"/>
      </rPr>
      <t>D2D7O1</t>
    </r>
  </si>
  <si>
    <t>N° de comités realizados/N° comites programados X 100</t>
  </si>
  <si>
    <t>Mnesual</t>
  </si>
  <si>
    <r>
      <t xml:space="preserve">Realizar 2 comites tecnicos al mes que permitan la evaluación y seguimiento permanenentes de las acciones que se desarrollan en la institución. </t>
    </r>
    <r>
      <rPr>
        <b/>
        <sz val="10"/>
        <color theme="1"/>
        <rFont val="Arial"/>
        <family val="2"/>
      </rPr>
      <t>D8O1</t>
    </r>
  </si>
  <si>
    <t>MENOR</t>
  </si>
  <si>
    <t>N° de reuniones realizadas/N° de reuniones programadas X 100</t>
  </si>
  <si>
    <t xml:space="preserve">Acto administrativo de conformación del grupo de planeación estrategica, actas y planillas de asistencia </t>
  </si>
  <si>
    <r>
      <t xml:space="preserve">Conformar un grupo de planeación estrategica, que permita realizar seguimiento, control y garantice las continuidad en la ejecución de las actividades propuestas en las politicas publicas. </t>
    </r>
    <r>
      <rPr>
        <b/>
        <sz val="10"/>
        <color theme="1"/>
        <rFont val="Arial"/>
        <family val="2"/>
      </rPr>
      <t>D1O1</t>
    </r>
  </si>
  <si>
    <t>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</si>
  <si>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r>
      <t>Estructurar plan capacitación que permita dar a conocer a los funcionarios (Planta - Contrato) la normatividad vigente, el direccionamiento estrategico de la institución y el sistema integrado de gestión de la calidad -SIGAMI para el Municipio de Ibagué.</t>
    </r>
    <r>
      <rPr>
        <b/>
        <sz val="10"/>
        <color theme="1"/>
        <rFont val="Arial"/>
        <family val="2"/>
      </rPr>
      <t xml:space="preserve"> D2D7O1</t>
    </r>
  </si>
  <si>
    <r>
      <t xml:space="preserve">Realizar una vez al  mes mesas de trabajo con el equipo SIGAMI con el fin de revisar y actualizar los documentos que hacen parte del proceso de acuerdo a la normatividad vigente. </t>
    </r>
    <r>
      <rPr>
        <b/>
        <sz val="10"/>
        <color theme="1"/>
        <rFont val="Arial"/>
        <family val="2"/>
      </rPr>
      <t>F5A1</t>
    </r>
  </si>
  <si>
    <t>PROCESO: GESTIÓN DE LA SALUD</t>
  </si>
  <si>
    <t>Comites ejecutados/comites programados</t>
  </si>
  <si>
    <t>1 de Febrero de 2019- 31 de Diciembre de 2019</t>
  </si>
  <si>
    <t>Secretaria de Bienestar Social</t>
  </si>
  <si>
    <t>Comités Tecnico internos</t>
  </si>
  <si>
    <t>Ausencia de planificacion y direccionamiento estrategico por parte del lider del proceso</t>
  </si>
  <si>
    <t>GESTION</t>
  </si>
  <si>
    <r>
      <rPr>
        <b/>
        <sz val="10"/>
        <color theme="1"/>
        <rFont val="Arial"/>
        <family val="2"/>
      </rPr>
      <t>GESTION SOCIAL Y COMUNITARIA:</t>
    </r>
    <r>
      <rPr>
        <sz val="10"/>
        <color theme="1"/>
        <rFont val="Arial"/>
        <family val="2"/>
      </rPr>
      <t>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PROYECTOS DE FORMA PERMANANTE Y SOSTENIBLE.</t>
    </r>
  </si>
  <si>
    <t>1 de Julio de 2019- 31 de Diciembre de 2019</t>
  </si>
  <si>
    <t>Secretaría de Desarrollo social Comunitario</t>
  </si>
  <si>
    <t>convocar en forma extraordinaria un comité interno para analizar y aplicar medidas inmediatas que permitan tomar medidas de control y  disciplinarias por el no cumplimiento de lo establecido para la entrega de beneficios a los usuarios.</t>
  </si>
  <si>
    <t>ACCION DE CONTINGENCIA</t>
  </si>
  <si>
    <t>ausencia de planificacion y direccionamiento estrategico por parte del lider del proceso</t>
  </si>
  <si>
    <t>Limitacion en el presupuesto de inversion destinado para la entrega de ayudas o beneficios a la comunidad y prestacion de servicios</t>
  </si>
  <si>
    <t>CORRUPCION</t>
  </si>
  <si>
    <r>
      <t xml:space="preserve">GESTION SOCIAL Y COMUNITARIA: </t>
    </r>
    <r>
      <rPr>
        <sz val="10"/>
        <color theme="1"/>
        <rFont val="Arial"/>
        <family val="2"/>
      </rPr>
      <t>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t>
    </r>
    <r>
      <rPr>
        <b/>
        <sz val="10"/>
        <color theme="1"/>
        <rFont val="Arial"/>
        <family val="2"/>
      </rPr>
      <t xml:space="preserve"> </t>
    </r>
    <r>
      <rPr>
        <sz val="10"/>
        <color theme="1"/>
        <rFont val="Arial"/>
        <family val="2"/>
      </rPr>
      <t>SOSTENIBLE.</t>
    </r>
    <r>
      <rPr>
        <b/>
        <sz val="10"/>
        <color theme="1"/>
        <rFont val="Arial"/>
        <family val="2"/>
      </rPr>
      <t xml:space="preserve"> </t>
    </r>
  </si>
  <si>
    <t>01/01/2019 - 31/12/2019</t>
  </si>
  <si>
    <t xml:space="preserve">Director Administrativo y Financiero </t>
  </si>
  <si>
    <t xml:space="preserve">Acta de comite ampliado </t>
  </si>
  <si>
    <t>Convocar de manera  extraordinaria al Comité Directivo Ampliado de la SEM a fin de tomar medidas que permitan  corregir las inconsiostencias de matrículas  presentadas en I:E.</t>
  </si>
  <si>
    <r>
      <rPr>
        <b/>
        <sz val="12"/>
        <rFont val="Arial"/>
        <family val="2"/>
      </rPr>
      <t>EFICACIA</t>
    </r>
    <r>
      <rPr>
        <sz val="12"/>
        <rFont val="Arial"/>
        <family val="2"/>
      </rPr>
      <t>: Número de auditorias realizadas / Auditorias programadas.</t>
    </r>
    <r>
      <rPr>
        <b/>
        <sz val="12"/>
        <rFont val="Arial"/>
        <family val="2"/>
      </rPr>
      <t xml:space="preserve"> EFECTIVIDAD</t>
    </r>
    <r>
      <rPr>
        <sz val="12"/>
        <rFont val="Arial"/>
        <family val="2"/>
      </rPr>
      <t>:Reducción en el número de inconsistencias .</t>
    </r>
  </si>
  <si>
    <t>direccion de cobertura.</t>
  </si>
  <si>
    <t>Plan de auditorias, actas de visitas, informe de auditoria</t>
  </si>
  <si>
    <t>Realizar visitas de auditorias de matricula a las 57 IE OFICIALES  para detectar posibles inconsistencias en los registros de las mismas.</t>
  </si>
  <si>
    <t>fallas en el reporte de matriculas al SIMAT por parte de las Instituciones Educativas.</t>
  </si>
  <si>
    <t>Error en el cargue de la información que diligencia las Instituciones Educativas  en el Sistema Integrado de Matrículas-SIMAT.</t>
  </si>
  <si>
    <t>Dentro de los Quince días siguientes a la Materialización del Riesgo.</t>
  </si>
  <si>
    <t>Secretaria de Educación  quien Convoca</t>
  </si>
  <si>
    <t>Acta de Comité Directivo Ampliado</t>
  </si>
  <si>
    <t>Convocar de manera  extrahordinaria al Comité Directivo Ampliado de la SEM a fin de tomar medidas que permitan asegurar el cumplimiento de requisitos para el funcionamiento de las I:E Privadas .</t>
  </si>
  <si>
    <r>
      <rPr>
        <b/>
        <sz val="12"/>
        <rFont val="Arial"/>
        <family val="2"/>
      </rPr>
      <t>EFICIENCIA</t>
    </r>
    <r>
      <rPr>
        <sz val="12"/>
        <rFont val="Arial"/>
        <family val="2"/>
      </rPr>
      <t xml:space="preserve">: Rrecursos asignados / recursos solicitados. </t>
    </r>
    <r>
      <rPr>
        <b/>
        <sz val="12"/>
        <rFont val="Arial"/>
        <family val="2"/>
      </rPr>
      <t xml:space="preserve">Efectividad </t>
    </r>
    <r>
      <rPr>
        <sz val="12"/>
        <rFont val="Arial"/>
        <family val="2"/>
      </rPr>
      <t>: Mejor gestión en el seguimiento y control a las IE privadas.</t>
    </r>
  </si>
  <si>
    <t>Secretaria de educacion</t>
  </si>
  <si>
    <t>Recursos asignados</t>
  </si>
  <si>
    <t>Proporcionar los recursos de logistica  para poder desarrollar las actividades de inspeccion y control .</t>
  </si>
  <si>
    <t>Falta de apoyo logistico para el personal que realiza visitas de verificación y seguimiento.</t>
  </si>
  <si>
    <r>
      <rPr>
        <b/>
        <sz val="12"/>
        <rFont val="Arial"/>
        <family val="2"/>
      </rPr>
      <t>EFICIENCIA</t>
    </r>
    <r>
      <rPr>
        <sz val="12"/>
        <rFont val="Arial"/>
        <family val="2"/>
      </rPr>
      <t xml:space="preserve">:Numero de personas nuevas asigandas para las funciones de Insp y Vig/Total Personal de Insp y Vigilancia </t>
    </r>
  </si>
  <si>
    <t>Contrataciones o Nombramientos</t>
  </si>
  <si>
    <t>Fortalecer con  personal,  el area de inspeccion y vigilancia, en una persona un 12.5%,  para hacer el seguimiento y control a las IE oficiales y privadas asi como las instituciones para el trabajo y desarrollo humano</t>
  </si>
  <si>
    <t xml:space="preserve">Falta de personal suficiente para hacer seguimiento al cumplimiento de requisitos legales para el funcionamiento de los establecimientos educativos privados </t>
  </si>
  <si>
    <t xml:space="preserve">informe de investigación </t>
  </si>
  <si>
    <t xml:space="preserve">Realizar investigación previamente para determinar su remisión o no a Control Disciplinario </t>
  </si>
  <si>
    <r>
      <rPr>
        <b/>
        <sz val="12"/>
        <rFont val="Arial"/>
        <family val="2"/>
      </rPr>
      <t xml:space="preserve"> EFICACIA</t>
    </r>
    <r>
      <rPr>
        <sz val="12"/>
        <rFont val="Arial"/>
        <family val="2"/>
      </rPr>
      <t>: Número de visitas realizadas / Total de IE. s.</t>
    </r>
  </si>
  <si>
    <t>Dirección Administrativa y Financiera</t>
  </si>
  <si>
    <t>informes de seguimientos</t>
  </si>
  <si>
    <t>Realizar visitas de asesoria, monitoreo y control de  las 56 IE OFICIALES  a la ejecucion de recursos de los fondo de servicio  educativos</t>
  </si>
  <si>
    <t>Falta de controles efectivos en los recursos de los Fondos de Servisios Educativos.</t>
  </si>
  <si>
    <r>
      <rPr>
        <b/>
        <sz val="12"/>
        <rFont val="Arial"/>
        <family val="2"/>
      </rPr>
      <t>EFICACIA:</t>
    </r>
    <r>
      <rPr>
        <sz val="12"/>
        <rFont val="Arial"/>
        <family val="2"/>
      </rPr>
      <t xml:space="preserve"> Capacitaciones realizadas/ Capacitaciones programadas</t>
    </r>
    <r>
      <rPr>
        <b/>
        <sz val="12"/>
        <rFont val="Arial"/>
        <family val="2"/>
      </rPr>
      <t>.</t>
    </r>
  </si>
  <si>
    <t>01/01/2019 - 31/13/2019</t>
  </si>
  <si>
    <t>Planillas de asistencia de las capacticaciones</t>
  </si>
  <si>
    <t>2 Capacitaciones al personal directivo sobre actualizacion normativa relacionada con el manejo de fondos de servicios educativos</t>
  </si>
  <si>
    <t>EXTREMA</t>
  </si>
  <si>
    <t>Desconocimiento de la actualización  normativa en manejo de los Fondos Educativos.</t>
  </si>
  <si>
    <t>dentro de los quince diaz siguientes una ves se materialice el riesgo</t>
  </si>
  <si>
    <t>Secretaria de Educación</t>
  </si>
  <si>
    <t>Convocar de manera  extrahordinaria al Comité Directivo Ampliado de la SEM a fin de tomar medidas que permitan garantizar el acceso del Servicio Educativo Integral.</t>
  </si>
  <si>
    <r>
      <rPr>
        <b/>
        <sz val="12"/>
        <rFont val="Arial"/>
        <family val="2"/>
      </rPr>
      <t>EFICACIA:</t>
    </r>
    <r>
      <rPr>
        <sz val="12"/>
        <rFont val="Arial"/>
        <family val="2"/>
      </rPr>
      <t xml:space="preserve">Capacitaciones realizadasal personal diredctivo sobre normatividad y  gestión educativa en el ingreso de NNA al sistema educativo / Capacitaciones programadas. </t>
    </r>
  </si>
  <si>
    <t>Direccion de calidad y Direccion de cobertura</t>
  </si>
  <si>
    <t>2 Capacitaciones al personal directivo sobre Normatividad  Y la gestion educativa en el ingreso de NNA al sistema educativo</t>
  </si>
  <si>
    <t>Desconocimiento e infracción a la normatividad educativa por parte de algunos funcionarios de los establecimientos educativos (Directivos, docentes, administrativos).</t>
  </si>
  <si>
    <r>
      <rPr>
        <b/>
        <sz val="12"/>
        <rFont val="Arial"/>
        <family val="2"/>
      </rPr>
      <t>EFICACIA</t>
    </r>
    <r>
      <rPr>
        <sz val="12"/>
        <rFont val="Arial"/>
        <family val="2"/>
      </rPr>
      <t xml:space="preserve">:Numero de metodologias flexibles implementadas /numero de metodologias flexibles programadas. </t>
    </r>
    <r>
      <rPr>
        <b/>
        <sz val="12"/>
        <rFont val="Arial"/>
        <family val="2"/>
      </rPr>
      <t>EFECTIVIDAD:</t>
    </r>
    <r>
      <rPr>
        <sz val="12"/>
        <rFont val="Arial"/>
        <family val="2"/>
      </rPr>
      <t xml:space="preserve"> Aumento de cobertura</t>
    </r>
  </si>
  <si>
    <t>Direccion de Cobertura</t>
  </si>
  <si>
    <t>Actas, materiales de la metodologia entrega de las mismas a las IE</t>
  </si>
  <si>
    <t>Adopciòn de una(1) estrategia de  metodologia flexible para manejo de poblacion en extraedad y en condicion de vulnerabilidad</t>
  </si>
  <si>
    <t>falta de implementacion de metodologías flexibles pertinentes a las condiciones de vulnerabilidad.</t>
  </si>
  <si>
    <r>
      <rPr>
        <b/>
        <sz val="12"/>
        <rFont val="Arial"/>
        <family val="2"/>
      </rPr>
      <t xml:space="preserve">EFICACIA: </t>
    </r>
    <r>
      <rPr>
        <sz val="12"/>
        <rFont val="Arial"/>
        <family val="2"/>
      </rPr>
      <t>Capacitaciones realizadas/ Capacitaciones programadas</t>
    </r>
  </si>
  <si>
    <t>Direccion de Calidad, Dirección de Cobetura y Direccion  Administrativa y Financiera</t>
  </si>
  <si>
    <t>2 Capacitaciones al personal directivo de las I:E   para fortalecer el  liderazgo .</t>
  </si>
  <si>
    <t>Falta de liderazgo y compromiso por parte de las directivas de algunas Instituciones Educativas</t>
  </si>
  <si>
    <r>
      <t>IMPEDIR EL ACCESO AL SISTEMA EDUCATIVO OFICIAL P</t>
    </r>
    <r>
      <rPr>
        <sz val="12"/>
        <rFont val="Arial"/>
        <family val="2"/>
      </rPr>
      <t>OR PARTE DE LOS RECTORES  DE LAS INSTITUCIONES EDUCATIVAS.</t>
    </r>
  </si>
  <si>
    <t>01/01/2019  -  31/12/2019</t>
  </si>
  <si>
    <t>Oficio donde se comunique el inicio de investigación  o su remisión para tal efecto.</t>
  </si>
  <si>
    <t>Remitir a la Oficina de  Control Disciplinario para inicio de investigaciones disciplinarias e inicio de acciones administrativas a que haya lugar</t>
  </si>
  <si>
    <r>
      <rPr>
        <b/>
        <sz val="12"/>
        <rFont val="Arial"/>
        <family val="2"/>
      </rPr>
      <t xml:space="preserve">EFICACIA: </t>
    </r>
    <r>
      <rPr>
        <sz val="12"/>
        <rFont val="Arial"/>
        <family val="2"/>
      </rPr>
      <t>verificaciones realizadaz /verificaciones programadas</t>
    </r>
  </si>
  <si>
    <t>Bimestralmente desde el 01/07/2019 a 31/12/2019</t>
  </si>
  <si>
    <t xml:space="preserve">Coordinador del SAC </t>
  </si>
  <si>
    <t xml:space="preserve">Acta de verificaciones </t>
  </si>
  <si>
    <t>Verificaciones aleatorias bimestralmente,en el SAC sobre cumplimiento de tiempos en  ejecución del trámite  para detectar posibles anomalías.</t>
  </si>
  <si>
    <t xml:space="preserve">Incumplimiento en los tiempos establecidos en cada uno de los trámites según fecha de radicación </t>
  </si>
  <si>
    <r>
      <rPr>
        <b/>
        <sz val="12"/>
        <rFont val="Arial"/>
        <family val="2"/>
      </rPr>
      <t>EFICACIA</t>
    </r>
    <r>
      <rPr>
        <sz val="12"/>
        <rFont val="Arial"/>
        <family val="2"/>
      </rPr>
      <t xml:space="preserve">:capacitaciones realizadas/ capacitaciones programadas. </t>
    </r>
  </si>
  <si>
    <t xml:space="preserve">Planillas de asistencia de socialización  </t>
  </si>
  <si>
    <t xml:space="preserve">Mediante capacitacion( 1)  Socializar y Aplicar Codigo de Integridad y Buen Gobierno entre los funcionarios  de la Secretaría de Educación </t>
  </si>
  <si>
    <t>Falta de ética en  algunos funcionarios encargados de la recepción Y   ejecución de trámites en las prestaciones sociales de los docentes.</t>
  </si>
  <si>
    <t>INDUCIR A LOS USUARIOS, EN EL EJERCICIO DE SU FUNCION ADMINISTRATIVA,  A OTORGAR DADIVAS ,PARA LA REALIZACIÓN DE UN TRÁMITE EN LAS PRESTACIONES SOCIALES ( ECONOMICAS ) DE LOS  DOCENTES.</t>
  </si>
  <si>
    <t>Dentro de los quince dias siguientes una ves se materialice el riesgo</t>
  </si>
  <si>
    <t>Convocar de manera  extrahordinaria al Comité Directivo Ampliado de la SEM a fin de tomar medidas que permitan garantizar la prestación del Servicio Educativo Integral.</t>
  </si>
  <si>
    <r>
      <rPr>
        <b/>
        <sz val="12"/>
        <color theme="1"/>
        <rFont val="Arial"/>
        <family val="2"/>
      </rPr>
      <t xml:space="preserve">EFICACIA </t>
    </r>
    <r>
      <rPr>
        <sz val="12"/>
        <color theme="1"/>
        <rFont val="Arial"/>
        <family val="2"/>
      </rPr>
      <t>Capacitaciones realizadas en gestión educativa /capacitaciones programadas.</t>
    </r>
    <r>
      <rPr>
        <b/>
        <sz val="12"/>
        <color theme="1"/>
        <rFont val="Arial"/>
        <family val="2"/>
      </rPr>
      <t xml:space="preserve"> EFECTIVIDAD</t>
    </r>
    <r>
      <rPr>
        <sz val="12"/>
        <color theme="1"/>
        <rFont val="Arial"/>
        <family val="2"/>
      </rPr>
      <t>:  Mejoramiento en la Calidad Educativa</t>
    </r>
  </si>
  <si>
    <t>Direccion de Calidad y Direccion  Administrativa y Financiera</t>
  </si>
  <si>
    <t>2 Capacitaciones al personal directivo sobre la gestion educativa</t>
  </si>
  <si>
    <r>
      <rPr>
        <b/>
        <sz val="12"/>
        <rFont val="Arial"/>
        <family val="2"/>
      </rPr>
      <t>EFICIENCIA</t>
    </r>
    <r>
      <rPr>
        <sz val="12"/>
        <rFont val="Arial"/>
        <family val="2"/>
      </rPr>
      <t>:Recursos asignados / Recursos Gestionados.</t>
    </r>
    <r>
      <rPr>
        <b/>
        <sz val="12"/>
        <rFont val="Arial"/>
        <family val="2"/>
      </rPr>
      <t xml:space="preserve"> EFECTIVIDAD: </t>
    </r>
    <r>
      <rPr>
        <sz val="12"/>
        <rFont val="Arial"/>
        <family val="2"/>
      </rPr>
      <t>Mejoramiento en la Calidad Educativa.</t>
    </r>
  </si>
  <si>
    <t>Documento mediante el cual se gestionan recursos</t>
  </si>
  <si>
    <t>Gestionar y /O racionalizar recursos para la  optimización de  programas educativos</t>
  </si>
  <si>
    <t>Escasos recursoseconómicos para la implementación de las políticas educativas nacionales</t>
  </si>
  <si>
    <r>
      <rPr>
        <b/>
        <sz val="12"/>
        <rFont val="Arial"/>
        <family val="2"/>
      </rPr>
      <t>EFICIENCIA</t>
    </r>
    <r>
      <rPr>
        <sz val="12"/>
        <rFont val="Arial"/>
        <family val="2"/>
      </rPr>
      <t xml:space="preserve"> : Personal contratado en las direcciones de calidad y cobertura /número de contratos programados. </t>
    </r>
    <r>
      <rPr>
        <b/>
        <sz val="12"/>
        <rFont val="Arial"/>
        <family val="2"/>
      </rPr>
      <t xml:space="preserve">EFECTIVIDAD: </t>
    </r>
    <r>
      <rPr>
        <sz val="12"/>
        <rFont val="Arial"/>
        <family val="2"/>
      </rPr>
      <t>Mejoramiento en la calidad educativa</t>
    </r>
  </si>
  <si>
    <t xml:space="preserve">Secretario de Educación </t>
  </si>
  <si>
    <t>Contratos Realizados</t>
  </si>
  <si>
    <t>Contratar personal a traves de ordenes de prestación de servicios (35 personas) para cumplir las metas que hacen parte del servicio educativo</t>
  </si>
  <si>
    <t xml:space="preserve">Personal insuficiente para la implementación de las estrategias y políticas educativas </t>
  </si>
  <si>
    <t>INTERRUPCION EN LA PRESTACION DEL SERVICIO EDUCATIVO INTEGRAL</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</si>
  <si>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</si>
  <si>
    <t>1 semana - una vez el riesgo se materialice</t>
  </si>
  <si>
    <t>Secretario de Movilidad</t>
  </si>
  <si>
    <t>Comunicación iniciando o remitiendo investigación</t>
  </si>
  <si>
    <t xml:space="preserve">Iniciar la  investigación disciplinaria, fiscal o remitir a las instancias correspondientes
para el proceso penal. </t>
  </si>
  <si>
    <t xml:space="preserve">ACCIÓN DE CONTINGENCIA </t>
  </si>
  <si>
    <t>Bimensualmente</t>
  </si>
  <si>
    <t xml:space="preserve">Socializaciones, correos electronicos, Memorandos, circulares, actas de reunion, comunicaciones internas y/o externas. </t>
  </si>
  <si>
    <t>10.Realizar comites de riesgos, reuniones y campañas anticorrupcion  donde se tomen medidas, para prevenir la corrupcion en sus diferentes niveles.</t>
  </si>
  <si>
    <t>EVITAR</t>
  </si>
  <si>
    <t>EFICACIA:
Índice de
cumplimiento
actividades= (#
de actividades
cumplidas
/ # de actividades
programadas)
x 100
EFECTIVIDAD:
Efectividad del
plan de manejo
de riesgos= ((#
de casos de
corrupción
presentados
periodo actual
- # de casos de
corrupción
presentados
periodo anterior)
/ # de casos de
corrupción presentados
periodo
anterior ) x 100</t>
  </si>
  <si>
    <t xml:space="preserve"> Director/a de Trámites y Servicios </t>
  </si>
  <si>
    <t xml:space="preserve">Plegables, Volantes e informacion en la pagina oficial de alcaldia y/o redes sociales. </t>
  </si>
  <si>
    <t xml:space="preserve">9. Realizar campañas de socializacion a la ciudadania sobre las diferentes actuaciones y/o  tramites de la secretaria. </t>
  </si>
  <si>
    <t>Acta de comité de coordinación firmada</t>
  </si>
  <si>
    <t xml:space="preserve">Convocar en forma extraordinaria un comité de coordinación con directivos, supervisores y el comité de contratación para analizar y aplicar medidas inmediatas que, dentro de la legalidad, permitan la implementación efectiva de planes y programas de Movilidad. </t>
  </si>
  <si>
    <t>De acuerdo a la necesidad</t>
  </si>
  <si>
    <t xml:space="preserve">Secretario de Hacienda - Secretario de Movilidad </t>
  </si>
  <si>
    <t>Memorando solicitud de incorporacion de recursos, Descuento en el pago de obligaciones atrasadas</t>
  </si>
  <si>
    <t xml:space="preserve">8. Desarrollar estrategias para incrementar el recaudo de recursos provenientes de trámites, imposición de comparendos y recuperación de cartera </t>
  </si>
  <si>
    <t>Mensualmente
(01/02/02019 - 31/12/2019)</t>
  </si>
  <si>
    <t xml:space="preserve">Secretario de Movilidad  t todos los directores. </t>
  </si>
  <si>
    <t xml:space="preserve">Actas comité de contratación </t>
  </si>
  <si>
    <t xml:space="preserve">7 Adecuada planeación de la ejecución de los recursos. </t>
  </si>
  <si>
    <t>De acuerdo a la necesidad
Seguimiento Trimestal</t>
  </si>
  <si>
    <t xml:space="preserve">Secretario Movilidad, Director Operativo  y Control de Tránsito. </t>
  </si>
  <si>
    <t xml:space="preserve">Actas de Reunion, comunicaciones externas, Contratación de estudios tecnicos, Informes tecnicos de los estudios, Seguimiento avance Plan de acción, personal idoneo en funcion de la necesidad. </t>
  </si>
  <si>
    <t>6. Realizar los estudios tecnicos y asistir a las mesas de trabajo convocadas para coordinar la ejecución de proyectos.</t>
  </si>
  <si>
    <t xml:space="preserve">Convocar en forma extraordinaria un comité de coordinación con directivos, supervisores y el comité de contratación para analizar y aplicar medidas inmediatas que, dentro de la legalidad, permitan la respuesta oportuna en los tramites, derechos de peticion o requerimientos de la comunidad. </t>
  </si>
  <si>
    <t>Mensualmente</t>
  </si>
  <si>
    <t xml:space="preserve">Actas comité de contratación, Contratos suscritos </t>
  </si>
  <si>
    <t xml:space="preserve">5. Gestión para la contratación y/o adquisición de los elementos tecnologicos faltantes. </t>
  </si>
  <si>
    <t>Semanalmente</t>
  </si>
  <si>
    <t>Director/a de Trámites y Servicios</t>
  </si>
  <si>
    <t xml:space="preserve">Reporte de segumiento del insumo. </t>
  </si>
  <si>
    <t xml:space="preserve">4. Seguimiento semanal al inventario de insumos, para establecer las necesidades y garantizar el efectivo suministro. </t>
  </si>
  <si>
    <t>No contar con suficientes insumos, dada la fluctuacion de los usuarios (sustratos, cintas de impresión, cintas de laminación, cinta holográfica Ministerio) y/o herramientas tecnológicas (equipo de computo, impresoras, llaves digitales, lector biométrico, escáner y otros)</t>
  </si>
  <si>
    <r>
      <rPr>
        <b/>
        <sz val="12"/>
        <color theme="1"/>
        <rFont val="Arial"/>
        <family val="2"/>
      </rPr>
      <t xml:space="preserve">
OBJETIVO:</t>
    </r>
    <r>
      <rPr>
        <sz val="12"/>
        <color theme="1"/>
        <rFont val="Arial"/>
        <family val="2"/>
      </rPr>
      <t xml:space="preserve">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r>
  </si>
  <si>
    <t>Director/a de Trámites y Servicios, Director Operativo  y Control de Tránsito.</t>
  </si>
  <si>
    <t xml:space="preserve">Actas de reunión, informes y/o comunicaciones externas. </t>
  </si>
  <si>
    <t>2. Realizar mesas de trabajo internas, verificar la posible inconsistencia y enviar requerimiento para subsanación ante los proveedores del sistema (moviliza, Runt, Simit).</t>
  </si>
  <si>
    <t xml:space="preserve">
EFICACIA:
Índice de
cumplimiento
actividades= (#
de actividades
cumplidas
/ # de actividades
programadas)
x 100
EFECTIVIDAD:
Efectividad del
plan de manejo
de riesgos= ((#
de incumplimientos presentados en la respuesta oportuna de los tramites, derechos de peticion o requerimientos. </t>
  </si>
  <si>
    <t xml:space="preserve">Director/a de Trámites y Servicios 
</t>
  </si>
  <si>
    <t>Reportes (Pantallazos de correos electronicos, Oficios, Mantis, Tickets)</t>
  </si>
  <si>
    <t>1. Reporte inmediato de la falla en la plataforma para restablecer el servicio.</t>
  </si>
  <si>
    <r>
      <rPr>
        <b/>
        <sz val="14"/>
        <color theme="1"/>
        <rFont val="Arial"/>
        <family val="2"/>
      </rPr>
      <t>PROCESO:</t>
    </r>
    <r>
      <rPr>
        <sz val="14"/>
        <color theme="1"/>
        <rFont val="Arial"/>
        <family val="2"/>
      </rPr>
      <t xml:space="preserve"> GESTION DEL TRANSITO Y LA MOVILIDAD </t>
    </r>
  </si>
  <si>
    <t xml:space="preserve">
EFICACIA:
Índice de
cumplimiento
actividades= (#
de actividades
cumplidas
/ # de actividades
programadas)
x 100
EFECTIVIDAD:
Efectividad del
plan de manejo
de riesgos= ((#
de incumplimientos presentados en la respuesta oportuna de los tramites, derechos de peticion o requerimientos. </t>
  </si>
  <si>
    <t>No de capacitaciones programadas/No. Capacitaciones realizadas</t>
  </si>
  <si>
    <t xml:space="preserve">Director de Contabilidad </t>
  </si>
  <si>
    <t>Planillas de asistencia y oficios informando ausencia</t>
  </si>
  <si>
    <t xml:space="preserve">60 reportes trimestrales / reportes trimestrales recibidos </t>
  </si>
  <si>
    <t xml:space="preserve">Trimestralmente </t>
  </si>
  <si>
    <t xml:space="preserve">Planillas de control, correo y Oficios para informar inconsistencias </t>
  </si>
  <si>
    <t>1 semana una vez el riesgo se materialice</t>
  </si>
  <si>
    <t xml:space="preserve">Directora de Tesorería- Directora de Rentas- Director de Presupuesto
Director de  Contabilidad </t>
  </si>
  <si>
    <t>Coomunicado iniciando o remitiendo investigación</t>
  </si>
  <si>
    <t>Acción de contingencia</t>
  </si>
  <si>
    <t>Informe de expedientes digitalizados/ Expedientes pendientes por digitalizar</t>
  </si>
  <si>
    <t xml:space="preserve">Directora de Tesoreria  </t>
  </si>
  <si>
    <t>Informe avance de digitalizacion</t>
  </si>
  <si>
    <t xml:space="preserve">Directora de Tesoreria- Directora de Rentas-  </t>
  </si>
  <si>
    <t xml:space="preserve">Registro de asistencia </t>
  </si>
  <si>
    <t xml:space="preserve"> No. Tramites seleccionados conforme a la hoja de vida/No. De Tramites seleccionados</t>
  </si>
  <si>
    <t xml:space="preserve">Informe de controles aleatorios y proceso correctivo si aplica. </t>
  </si>
  <si>
    <t>Informe trimestral por cada Dirección</t>
  </si>
  <si>
    <t>Informe de validación de la iinformación.
Soporte de aviso de posibles inconsistencias a las TIC</t>
  </si>
  <si>
    <t xml:space="preserve">Informe de revisión </t>
  </si>
  <si>
    <t xml:space="preserve">Informe donde se evidencie  o no las desviaciones; Memorandos soliitando desarrollos para mitigar las desviaciones encontradas.  </t>
  </si>
  <si>
    <t>No de Socializaciones  programadas/ No de socializaciones realizadas</t>
  </si>
  <si>
    <t xml:space="preserve">Directora de Tesorería- Directora de Rentas- Director de Presupuesto- Director de  Contabilidad </t>
  </si>
  <si>
    <t>Registro de asistencia</t>
  </si>
  <si>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</si>
  <si>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 xml:space="preserve">  </t>
  </si>
  <si>
    <t>Director Gestion del riesgo</t>
  </si>
  <si>
    <t>Informes  trimestrales</t>
  </si>
  <si>
    <t xml:space="preserve">D1, O14 Realizar seguimiento  trimestral al cumplimiento del plan de accion anual formulado por la secretaria   </t>
  </si>
  <si>
    <t>Accion de Contingencia.</t>
  </si>
  <si>
    <t xml:space="preserve">SEMESTRAL </t>
  </si>
  <si>
    <t>Asignar persona idonea para realizar avance de proceso</t>
  </si>
  <si>
    <t>D10 O10 Designar el seguimiento a una persona de planta por dependencia para consolidar y revisar las bases de datos.</t>
  </si>
  <si>
    <t>probable</t>
  </si>
  <si>
    <t>Desactualización de la base de datos, de información estadística e indicadores ambientales y de gestión.</t>
  </si>
  <si>
    <t>GESTION - OPERATIVO</t>
  </si>
  <si>
    <t xml:space="preserve">EFICACIA:    Indice de Cumplimiento de actividades  = ( No. de actividades Cumplidas / No. De actividades Programadas)  x 100                                EFECTIVIDAD:  Efectividad del plan de manejo de riesgos = (  # de casos en que se materializó el riesgo en la  vigencia periodo actual - # de casos en que se materializó el riesgo en el periodo anterior) / # de casos en que se materializó el riesgo en el   periodo anterior) X 100      </t>
  </si>
  <si>
    <t xml:space="preserve"> D10 O10 Designar el seguimiento a una persona de planta por dependencia para consolidar y revisar las bases de datos.</t>
  </si>
  <si>
    <t>Baja capacitacion del personal en el uso de herramientas tecnologicas.</t>
  </si>
  <si>
    <t xml:space="preserve">Inoportunidad  en la entrega de información solcitada por la diferentes unidades administrativas </t>
  </si>
  <si>
    <t>Secretario de Despacho</t>
  </si>
  <si>
    <t xml:space="preserve"> Informes de gestión.</t>
  </si>
  <si>
    <t xml:space="preserve">D1, O14 Realizar seguimiento  trimestral al cumplimiento del plan de accion anual formulado por la secretaria </t>
  </si>
  <si>
    <t xml:space="preserve">EFICACIA:    Indice de Cumplimiento bde actividades  = ( No.de actividades programadas/ No. De actividades Cumplidas)  x 100                                EFECTIVIDAD:  Efectividad del plan de manejo del riesgo:  # de casos en que se materializó el riesgo en el  vigencia periodo actual - # de casos en que se materializó el riesgo en el periodo anterior/# de casos en que se materializó el riesgo en el   periodo anterior.      </t>
  </si>
  <si>
    <t>Acta reunion Mesa de Trabajo, y Aplicativo "al Tablero".</t>
  </si>
  <si>
    <t xml:space="preserve"> D1,O3Armonizar los proyectos y programas de los entes territoriales con las politicas y planes ambientales tanto del orden nacional como regional</t>
  </si>
  <si>
    <t xml:space="preserve">Falta de continuidad en la ejecución de  planes y  políticas ambientales. </t>
  </si>
  <si>
    <t>GESTIÓN - OPERATIVO</t>
  </si>
  <si>
    <t>Oficios para los Entes de Control.  Memorandos Internos para Apertura de Procesos Disciplinarios.</t>
  </si>
  <si>
    <t>D2, O13 Informar a los entes de control (personeria, procuraduria, oficina de control disciplinario) sobre la materializacion del riesgo en el evento de presentarse para el inicio de los procesos respectivos.</t>
  </si>
  <si>
    <t>Accion de Contigencia</t>
  </si>
  <si>
    <t>anualmente</t>
  </si>
  <si>
    <t>Director gestion del riesgo</t>
  </si>
  <si>
    <t>Acta de comité tecnico y carpeta de ayudas humanitarias</t>
  </si>
  <si>
    <t>D2, O3, F10,Socializar la normatividad promulgada en la ley 1523 de 2012 de la UNGRD para la entrega de ayudas humanitarias</t>
  </si>
  <si>
    <t>Seguimiento y control deficiente al procedimiento de entrega de ayudas humanitarias.</t>
  </si>
  <si>
    <t>Director de Ambiente, Agua y Cambio Climatico.</t>
  </si>
  <si>
    <t>Acta de comité tecnico</t>
  </si>
  <si>
    <t xml:space="preserve"> D9 ,O1Socializar  el instructivo, produccion y suministro  de material vegetal a los funcionarios que intervienen en este proceso, y para unidades septicas el manual suministrado por el proveedor.</t>
  </si>
  <si>
    <t>Seguimiento y control deficiente al procedimiento de entrega o suministro de materiales o insumos.</t>
  </si>
  <si>
    <r>
      <rPr>
        <b/>
        <sz val="10"/>
        <rFont val="Arial"/>
        <family val="2"/>
      </rPr>
      <t>EFICACIA:</t>
    </r>
    <r>
      <rPr>
        <sz val="10"/>
        <rFont val="Arial"/>
        <family val="2"/>
      </rPr>
      <t xml:space="preserve">    Indice de Cumplimiento de actividades  = ( No. de actividades Cumplidas/ No. De actividades Programadas)  x 100                                       </t>
    </r>
    <r>
      <rPr>
        <b/>
        <sz val="10"/>
        <rFont val="Arial"/>
        <family val="2"/>
      </rPr>
      <t xml:space="preserve">EFECTIVIDAD:  </t>
    </r>
    <r>
      <rPr>
        <sz val="10"/>
        <rFont val="Arial"/>
        <family val="2"/>
      </rPr>
      <t xml:space="preserve">Efectividad del plan de manejo de riesgos = ( # de casos en que se materializó el riesgo en la  vigencia periodo actual - # de casos en que se materializó el riesgo en el periodo anterior) / # de casos en que se materializó el riesgo en el   periodo anterior) X 100      </t>
    </r>
  </si>
  <si>
    <t>D4,O10Interiorizar en los servidores publicos de la Secretaria los principios  y valores promulgados en el codigo de integridad y buen gobierno; semestralmente.</t>
  </si>
  <si>
    <t xml:space="preserve">GESTION AMBIENTAL - GESTIONAR LA CONSERVACIÓN, RESTAURACIÓN Y APROVECHAMIENTO SOSTENIBLE DE LOS RECURSOS NATURALES ASÌ COMO EJECUTAR  ACCIONES DE CONOCIMIENTO, REDUCCIÓN DEL RIESGO Y MANEJO DEL DESASTRE DE MANERA PERMANENTE, MEDIANTE LA IMPLEMENTACIÓN DE PLANES , PROGRAMAS Y PROYECTOS  EN PROCURA DE ALCANZAR CALIDAD AMBIENTAL PARA EL DESARROLLO HUMANO INTEGRAL EN EL MUNICIPIO DE IBAGUÉ. </t>
  </si>
  <si>
    <t>Causas</t>
  </si>
  <si>
    <t>De 1/08/2019 a 31/12/2019</t>
  </si>
  <si>
    <t>SECRETARIO DE TIC</t>
  </si>
  <si>
    <t>Memorandos, oficios</t>
  </si>
  <si>
    <t>CONTINGENCIA</t>
  </si>
  <si>
    <t>Director de Talento Humano</t>
  </si>
  <si>
    <t xml:space="preserve">circulares, correos, Planillas de asistencia </t>
  </si>
  <si>
    <t>EFICACIA: Índice de Cumplimiento= (Actividades ejecutadas /Actividades programadas)*100.     
ACT 1=   (No. de actividades de difusión y sensibilización de las políticas de seguridad realizadas/No. de actividades de difusión programadas (6))*100          
ACT 2=  (No. de valores difundidos/No. de valores del código de ética)*100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</si>
  <si>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Secretario de TIC</t>
  </si>
  <si>
    <t>circulares, correos, planillas de asistencia</t>
  </si>
  <si>
    <t>Extrema</t>
  </si>
  <si>
    <t>Catastrófico</t>
  </si>
  <si>
    <t>Posible</t>
  </si>
  <si>
    <t>Memorando</t>
  </si>
  <si>
    <t>Actas, MER, Código fuente documentado</t>
  </si>
  <si>
    <t>Memorando Solicitud ejecución proyectos de aprendizaje</t>
  </si>
  <si>
    <r>
      <rPr>
        <b/>
        <sz val="10"/>
        <color theme="1"/>
        <rFont val="Arial"/>
        <family val="2"/>
      </rPr>
      <t xml:space="preserve">EFICACIA: </t>
    </r>
    <r>
      <rPr>
        <sz val="10"/>
        <color theme="1"/>
        <rFont val="Arial"/>
        <family val="2"/>
      </rPr>
      <t xml:space="preserve">Índice de Cumplimiento= (Actividades ejecutadas /Actividades programadas)*100.  
ACT 1= (No. de Módulos de PISAMI documentados/Procesos críticos (10))  *100
ACT 2=( No. de memorandos de solicitud de ejecución del proyecto de aprendizaje/ No. de solicitudes programadas 1)*100           
ACT 3= (No. de Módulos estabilizados/Módulos a estabilizar (10))*100                                                                                                                                                                                                                      </t>
    </r>
    <r>
      <rPr>
        <b/>
        <sz val="10"/>
        <color theme="1"/>
        <rFont val="Arial"/>
        <family val="2"/>
      </rPr>
      <t>EFECTIVIDAD</t>
    </r>
    <r>
      <rPr>
        <sz val="10"/>
        <color theme="1"/>
        <rFont val="Arial"/>
        <family val="2"/>
      </rPr>
      <t>: Efectividad del Plan de Manejo del Riesgo= Número de (No. de Módulos operativos/Módulos de PISAMI de procesos críticos(10))*100 )</t>
    </r>
  </si>
  <si>
    <t>Actas de mesas técnicas</t>
  </si>
  <si>
    <t>De 1/12/2018 a 31/12/2019</t>
  </si>
  <si>
    <t>software de servicios, Memorandos</t>
  </si>
  <si>
    <t>Circulares, correos</t>
  </si>
  <si>
    <t>Estudio de necesidades y Contratos</t>
  </si>
  <si>
    <t xml:space="preserve">EFICACIA: Índice de Cumplimiento= (Actividades ejecutadas /Actividades programadas)*100.    
Act 1= Recursos presupuestales requeridos en el anteproyecto/necesidades presupuestales indicadas en el  plan de adquisiciones)*100
ACT 2= No.de revisiones técnicas y conceptos de procesos de adquisición de recurso tecnológico/ Solicitudes de conceptos técnicos de procesos de adquisición de RT)*100
ACT.3= (No. de actividades de difusión y sensibilización de las políticas de seguridad realizadas/No. de actividades de difusión programadas (6))*100                                                                                                                                                                                                                           EFECTIVIDAD 1: Efectividad del Plan de Manejo del Riesgo= Número de recurso tecnológico adquirido no acorde a la necesidad de la vigencia actual  -Número de recurso tecnológico adquirido no acorde a la necesidad de la vigencia anterior
</t>
  </si>
  <si>
    <t>Proyecto de Presupuesto y Presupuesto</t>
  </si>
  <si>
    <t>baja</t>
  </si>
  <si>
    <t>Software de servicios, informe, Oficios dirigidos a la aseguradora</t>
  </si>
  <si>
    <t>01/08/2019 al 01/08/2019</t>
  </si>
  <si>
    <t>Circular</t>
  </si>
  <si>
    <t>De 1/01/2019 a 31/12/2019</t>
  </si>
  <si>
    <t xml:space="preserve">EFICACIA: Índice de Cumplimiento= (Actividades ejecutadas /Actividades programadas)*100.   
ACT.1=( Circulares emitidas/Número de circulares programadas (2))*100        
Act.2= (No. de actividades de difusión ysensibilización de las políticas de seguridad realizadas/No. de actividades de difusión programadas (6))*100 
Act 3= (Política de uso adecuado de la red divulgada/Política de uso de la red(1))*100                                                                                                                                                                                                                                    EFECTIVIDAD 1: Efectividad del Plan de Manejo del Riesgo= Número de bienes y recurso tecnológico perdidos o con daños en la vigencia actual -Número de bienes y recurso tecnológico perdidos o con daños  del año anterior
</t>
  </si>
  <si>
    <t>15/07/2019 AL 30/11/2019</t>
  </si>
  <si>
    <t>Circular (2 al año)</t>
  </si>
  <si>
    <t xml:space="preserve">GESTION DE INFRAESTRUCTURA TECNOLOGICA
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</si>
  <si>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(#procesos a los que se entregaron beneficios que no cumplen los requisitos establecidos)</t>
  </si>
  <si>
    <t>Secretario Desarrollo económico y Secretario de agricultura y desarrollo rura</t>
  </si>
  <si>
    <t>Documento de actualizacion del procedimiento y soporte de las denuncias respectivas</t>
  </si>
  <si>
    <t>ACCION DE CONTIGENCIA</t>
  </si>
  <si>
    <t xml:space="preserve">Eficiencia: Indice de cumpliemto actividades= (# de actividades cumplidas / # de actividades programadas) x 100 </t>
  </si>
  <si>
    <t>(#capacitaciones realizadas/#capacitaciones solicitadas)X100</t>
  </si>
  <si>
    <t>Memorando, lista de asistencia y videos enfocados en SIGAMI</t>
  </si>
  <si>
    <t>(#de procesos que generaron trafico de influencias en la selección de beneficiarios)</t>
  </si>
  <si>
    <t xml:space="preserve">(#socializaciones cumplidas / #socializaciones programadas)X100 </t>
  </si>
  <si>
    <t>Cuatrimestralmente.</t>
  </si>
  <si>
    <t>Acta de reunión.</t>
  </si>
  <si>
    <t xml:space="preserve">(#beneficiarios que cumplen los requisitos / #beneficiarios)X100 </t>
  </si>
  <si>
    <t xml:space="preserve">Cada vez que se realice selección de beneficiarios. </t>
  </si>
  <si>
    <t>CATASTROFICO</t>
  </si>
  <si>
    <t>CORRUPCIÒN</t>
  </si>
  <si>
    <t>(# de actividades que generaron baja cobertura para la promocion)</t>
  </si>
  <si>
    <t>Modificacion y actualizacion del plan de accion</t>
  </si>
  <si>
    <t xml:space="preserve">(presupuesto ejecutado / presupuesto programado)X100 </t>
  </si>
  <si>
    <t xml:space="preserve">Secretario Desarrollo económico y Secretario de agricultura y desarrollo rural  </t>
  </si>
  <si>
    <t>Planes de cada Secretaría</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</si>
  <si>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</si>
  <si>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1* (Proceso de segunda instancia fallados / Recibidos) * 100
2* (Número de procesos fallados / Número de procesos policivos y administrativos recibidos ) * 100
3* Número de Procesos resuletos de ley 388 del 97 y Decreto 640 del 37</t>
  </si>
  <si>
    <t xml:space="preserve">Comité Mapa de Riesgo </t>
  </si>
  <si>
    <t>*Lista de chequeo
*Libro radicador 
*Base de datos procesos policivos y administrativos de restablecimiento de derechos
*Informe mensual de actuaciones de inspecciones y comisarìas.</t>
  </si>
  <si>
    <t>Autoevaluación: Verificaciones aleatorias  para detectar anomalías.</t>
  </si>
  <si>
    <t xml:space="preserve">* (Número de Socializaciones programadas / Socializaciones realizadas) * 100
</t>
  </si>
  <si>
    <t>Director de Justicia</t>
  </si>
  <si>
    <t>Planillas de asistencia</t>
  </si>
  <si>
    <t>Realizar socializaciones a todo el personal sobre los cambios normativos, con el propósito de conocer, actualizar y unificar criterios.</t>
  </si>
  <si>
    <t xml:space="preserve">1. (Número de Verificaciones aleatorias realizadas / programadas) * 100
2. (Número de resoluciones emitidas  / Número de resoluciones solicitadas) * 100
3. Número de trámites solicitados / Numero de trámites aprobados en la Dirección de Espacio Público.
</t>
  </si>
  <si>
    <t>Profesional de Planta delegado</t>
  </si>
  <si>
    <t>*Lista de chequeo 
*Libro radicador 
*Ruta de expedicion reconocimiento organizaciones sociales</t>
  </si>
  <si>
    <t xml:space="preserve"> CORRUPCIÓN</t>
  </si>
  <si>
    <t>Posibilidad de recibir o solicitar cualquier dádiva o beneficio a nombre propio o de terceros mediante la entrega de beneficios sin el cumplimiento de los requisitos exigidos para el reconocimiento de organizaciones sociales de la Dirección de Participación Ciudadana y Comunitaria y/o trámites competencia de la Dirección de Espacio Público.</t>
  </si>
  <si>
    <t>Número de jornadas de socializaciòn realizadas / Programadas</t>
  </si>
  <si>
    <t>Secretario de Gobierno y Directores</t>
  </si>
  <si>
    <t>Realizar socialización a los funcionarios de planta y de contrato de la Secretaría de Gobierno sobre SIGAMI y el proceso GESTIÓN DE LA GOBERNABILIDAD, PARTICIPACIÓN Y CONVIVENCIA CIUDADANA</t>
  </si>
  <si>
    <t>Plan de Acción Creado e Implementado</t>
  </si>
  <si>
    <t>Secretario de Gobierno - CEACSCPAZ</t>
  </si>
  <si>
    <t>Actas, planillas de asistencia</t>
  </si>
  <si>
    <t>Elaborar e implementar un Plan de Acciòn que contenga cronograma y responsables para hacer seguimiento del cumplimiento de los objetivos establecidos en el PICSCPAZ</t>
  </si>
  <si>
    <t>GESTIÓN DE LA GOBERNABILIDAD, PARTICIPACIÓN Y CONVIVENCIA CIUDADANA.</t>
  </si>
  <si>
    <t>EFICACIA: Índice de cumplimiento = (No. de reportes realizados / No. de casos presentados.)</t>
  </si>
  <si>
    <t xml:space="preserve">En el momento qué se llegué a presentar. </t>
  </si>
  <si>
    <t xml:space="preserve">Memorando de reporte y solicitud de restauración de las cuentas. </t>
  </si>
  <si>
    <r>
      <rPr>
        <b/>
        <sz val="10"/>
        <color rgb="FFC00000"/>
        <rFont val="Arial"/>
        <family val="2"/>
      </rPr>
      <t>D4,A5</t>
    </r>
    <r>
      <rPr>
        <sz val="10"/>
        <color theme="1"/>
        <rFont val="Arial"/>
        <family val="2"/>
      </rPr>
      <t xml:space="preserve"> Realizar el reporte de manera inmediata a la Secretaría de las TIC</t>
    </r>
  </si>
  <si>
    <t>EFICACIA: Índice de cumplimiento = (No. de capacitaciones realizadas/ No. de capacitaciones solicitadas.)</t>
  </si>
  <si>
    <t xml:space="preserve">Cada seis meses </t>
  </si>
  <si>
    <t xml:space="preserve">Memorando de solicitud y fotografías de la capacitación. </t>
  </si>
  <si>
    <r>
      <rPr>
        <b/>
        <sz val="10"/>
        <color rgb="FFC00000"/>
        <rFont val="Arial"/>
        <family val="2"/>
      </rPr>
      <t>D4,O9</t>
    </r>
    <r>
      <rPr>
        <sz val="10"/>
        <color theme="1"/>
        <rFont val="Arial"/>
        <family val="2"/>
      </rPr>
      <t xml:space="preserve"> Solicitar una capacitación a la Secretaría de las TIC</t>
    </r>
  </si>
  <si>
    <t>Falta de apropiación de la política de seguridad de la información.</t>
  </si>
  <si>
    <t>EFICACIA: Índice de cumplimiento = (No. de contraseñas cambiadas/ No. de cuentas usadas en el proceso.)</t>
  </si>
  <si>
    <t xml:space="preserve">Cada cuatro meses </t>
  </si>
  <si>
    <t>Jefe  de Comunicaciones /Equipo de trabajo</t>
  </si>
  <si>
    <t xml:space="preserve">
Actas de cambio de contraseñas. </t>
  </si>
  <si>
    <r>
      <rPr>
        <b/>
        <sz val="10"/>
        <color rgb="FFC00000"/>
        <rFont val="Arial"/>
        <family val="2"/>
      </rPr>
      <t>D4,O9</t>
    </r>
    <r>
      <rPr>
        <sz val="10"/>
        <color theme="1"/>
        <rFont val="Arial"/>
        <family val="2"/>
      </rPr>
      <t xml:space="preserve"> Cada cuatro (4) meses se realizará el cambio de contraseñas de los correos electrónicos y redes sociales. </t>
    </r>
  </si>
  <si>
    <t>Personas externas pueden manipular y acceder a las redes sociales oficiales.</t>
  </si>
  <si>
    <t xml:space="preserve">GESTIÓN </t>
  </si>
  <si>
    <t>Acceso y manipulación de la información publicada en las redes sociales por personas no autorizadas.</t>
  </si>
  <si>
    <t>EFICACIA: Índice de cumplimiento = (No. de eventos sin cubrimiento grafico y periodístico / No. de eventos programados)</t>
  </si>
  <si>
    <t xml:space="preserve">Banco de imágenes. </t>
  </si>
  <si>
    <r>
      <rPr>
        <b/>
        <sz val="10"/>
        <color rgb="FFC00000"/>
        <rFont val="Arial"/>
        <family val="2"/>
      </rPr>
      <t xml:space="preserve">D6,O6 </t>
    </r>
    <r>
      <rPr>
        <sz val="10"/>
        <color theme="1"/>
        <rFont val="Arial"/>
        <family val="2"/>
      </rPr>
      <t xml:space="preserve">Acudir a la Secretaría y/o Oficina encarga de la realización del evento, con el propósito de solicitar información  relacionada con la actividad. Así mismo contar con un repositorio general (banco de imágenes) de fotografías de la ciudad relacionadas con las obras de inversión y programas. </t>
    </r>
  </si>
  <si>
    <t xml:space="preserve">EFICACIA: Índice de cumplimiento = (No. de eventos sin cubrimiento periodístico / No. de eventos programados) </t>
  </si>
  <si>
    <t xml:space="preserve">Todos los días de lunes a viernes </t>
  </si>
  <si>
    <t>Agenda diaria en whatsApp</t>
  </si>
  <si>
    <r>
      <rPr>
        <b/>
        <sz val="10"/>
        <color rgb="FFC00000"/>
        <rFont val="Arial"/>
        <family val="2"/>
      </rPr>
      <t>D6, O3</t>
    </r>
    <r>
      <rPr>
        <sz val="10"/>
        <color theme="1"/>
        <rFont val="Arial"/>
        <family val="2"/>
      </rPr>
      <t xml:space="preserve"> Realizar  agenda de turnos diaria para los periodistas y fotógrafos. </t>
    </r>
  </si>
  <si>
    <t xml:space="preserve">EFICACIA: Índice de cumplimiento = Numero de memorados emitidos.
</t>
  </si>
  <si>
    <t>Memorando de solicitud a la Dirección de Recursos Fìsicos</t>
  </si>
  <si>
    <r>
      <rPr>
        <b/>
        <sz val="10"/>
        <color rgb="FFC00000"/>
        <rFont val="Arial"/>
        <family val="2"/>
      </rPr>
      <t>D8,O8</t>
    </r>
    <r>
      <rPr>
        <sz val="10"/>
        <color theme="1"/>
        <rFont val="Arial"/>
        <family val="2"/>
      </rPr>
      <t xml:space="preserve"> Solicitar asignación de conductor y vehículo de transporte. </t>
    </r>
  </si>
  <si>
    <t xml:space="preserve">Falta de vehículo y conductor para transportar  los periodistas y fotógrafos encargados de realizar  el cubrimiento de los eventos y actividades que adelanta la Administración Municipal. </t>
  </si>
  <si>
    <t xml:space="preserve">EFICACIA: Índice de cumplimiento = (No. de eventos con cubrimiento periodístico y grafico / No. de eventos programados) </t>
  </si>
  <si>
    <t xml:space="preserve">De manera permanente </t>
  </si>
  <si>
    <t xml:space="preserve">Comunicados de prensa de los eventos programados </t>
  </si>
  <si>
    <r>
      <rPr>
        <b/>
        <sz val="10"/>
        <color rgb="FFC00000"/>
        <rFont val="Arial"/>
        <family val="2"/>
      </rPr>
      <t>D6,O6,</t>
    </r>
    <r>
      <rPr>
        <sz val="10"/>
        <color theme="1"/>
        <rFont val="Arial"/>
        <family val="2"/>
      </rPr>
      <t xml:space="preserve"> Realizar el cubrimiento periodistico y gráfico de los eventos según cronograma. </t>
    </r>
  </si>
  <si>
    <t xml:space="preserve">Programación de eventos simultáneos.  </t>
  </si>
  <si>
    <t>Incumplimiento en el cubrimiento de los eventos adelatados por la administración municipal.</t>
  </si>
  <si>
    <t xml:space="preserve">EFICACIA: Índice de cumplimiento = (No. de reportes realizados / No. de casos presentados) </t>
  </si>
  <si>
    <t>Jefe Oficina de Comunicaciones</t>
  </si>
  <si>
    <t xml:space="preserve">Memorando de reporte y solicitud de investigación disciplinaria.          Terminación de contrato. </t>
  </si>
  <si>
    <r>
      <rPr>
        <b/>
        <sz val="10"/>
        <color rgb="FFC00000"/>
        <rFont val="Arial"/>
        <family val="2"/>
      </rPr>
      <t xml:space="preserve">O1,A4 </t>
    </r>
    <r>
      <rPr>
        <sz val="10"/>
        <rFont val="Arial"/>
        <family val="2"/>
      </rPr>
      <t>Se realizará el reporte y solicitud de investigación disciplinaria a la Oficina de Control Único Disciplinario. En el caso de los contratistas se hará terminación inmediata del contrato de prestación de servicios.</t>
    </r>
    <r>
      <rPr>
        <sz val="10"/>
        <color rgb="FFFF0000"/>
        <rFont val="Arial"/>
        <family val="2"/>
      </rPr>
      <t xml:space="preserve"> </t>
    </r>
  </si>
  <si>
    <t>EFICACIA: Índice de cumplimiento = (No. de inducciones realizadas / No. de funcionarios y contratistas)</t>
  </si>
  <si>
    <t>Cada vez que ingrese una persona nueva.</t>
  </si>
  <si>
    <t>Jefe Oficina de Comunicaciones /Equipo de trabajo</t>
  </si>
  <si>
    <r>
      <rPr>
        <b/>
        <sz val="10"/>
        <color rgb="FFC00000"/>
        <rFont val="Arial"/>
        <family val="2"/>
      </rPr>
      <t>D1,05</t>
    </r>
    <r>
      <rPr>
        <sz val="10"/>
        <color rgb="FFC00000"/>
        <rFont val="Arial"/>
        <family val="2"/>
      </rPr>
      <t xml:space="preserve"> </t>
    </r>
    <r>
      <rPr>
        <sz val="10"/>
        <color theme="1"/>
        <rFont val="Arial"/>
        <family val="2"/>
      </rPr>
      <t xml:space="preserve">Inducción de los nuevos funcionarios y contratistas de la Oficina de Comunicaciones. </t>
    </r>
  </si>
  <si>
    <t>EFICACIA: Índice de cumplimiento = (No. de socializaciones realizadas / No. de socializaciones programadas)</t>
  </si>
  <si>
    <t xml:space="preserve">Cada 2 meses  </t>
  </si>
  <si>
    <r>
      <t xml:space="preserve">Jefe Oficina de Comunicaciones </t>
    </r>
    <r>
      <rPr>
        <b/>
        <sz val="10"/>
        <color theme="1"/>
        <rFont val="Arial"/>
        <family val="2"/>
      </rPr>
      <t>/</t>
    </r>
    <r>
      <rPr>
        <sz val="10"/>
        <color theme="1"/>
        <rFont val="Arial"/>
        <family val="2"/>
      </rPr>
      <t>Equipo de trabajo</t>
    </r>
  </si>
  <si>
    <t xml:space="preserve">Actas de comités Técnicos de la Oficina de Comunicaciones  </t>
  </si>
  <si>
    <r>
      <rPr>
        <b/>
        <sz val="10"/>
        <color rgb="FFC00000"/>
        <rFont val="Arial"/>
        <family val="2"/>
      </rPr>
      <t>D1,07</t>
    </r>
    <r>
      <rPr>
        <sz val="10"/>
        <color theme="1"/>
        <rFont val="Arial"/>
        <family val="2"/>
      </rPr>
      <t xml:space="preserve"> Realizar jornadas de socialización a los funcionarios públicos y contratistas de la clausula No. 13 de los contratos de prestación de servicios de la Oficina de Comunicaciones  y el código de integridad y buen gobierno. </t>
    </r>
  </si>
  <si>
    <t xml:space="preserve">Falta de ética profesional de los funcionarios y contratistas adscritos a la Oficina de Comunicaciones.   </t>
  </si>
  <si>
    <t>Filtración de la información por parte de los funcionarios y contratistas  a cambio de prebendas o para beneficio de un tercero.</t>
  </si>
  <si>
    <t>GESTIÓN DE LA INFORMACIÓN Y LA COMUNICACIÓN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</si>
  <si>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Jefe de Oficina de control unico disciplinario</t>
  </si>
  <si>
    <t>Denuncia</t>
  </si>
  <si>
    <t xml:space="preserve">Denuncia ante la autoridad competente, y seguidamente dar inicio a la reconstruccion del expediente </t>
  </si>
  <si>
    <t xml:space="preserve">control de contingencia </t>
  </si>
  <si>
    <t>Compulsar copias a la procuraduria,  y/o personeria o fiscalia en caso de que se materialice el riesgo</t>
  </si>
  <si>
    <t>control de contigencia</t>
  </si>
  <si>
    <t>Compulsar copias en contra del funcionario responsable del proceso ante a la autoridad competente ( fiscalia y procuraduria y organo de control)</t>
  </si>
  <si>
    <t>Compulsar copias en contra del funcionario responsable del proceso ante a la autoridad competente ( fiscalia ,procuraduria y organo de control</t>
  </si>
  <si>
    <t># de actividades ejecutadas / #actividades programadas</t>
  </si>
  <si>
    <t xml:space="preserve">Numero de memorandos emitidos/ Numero de memorandos programados para enviar </t>
  </si>
  <si>
    <t>semestralmente</t>
  </si>
  <si>
    <t>memorando</t>
  </si>
  <si>
    <t>El jefe de la oficina de control disciplinario solicitara una adecuacion para la estrcutura del archivo que permita la reserva del proceso y las costudia del archivo a la direccion de recursos fisicos, tambien se  solicitara una puerta de de seguridad a secretaria administrativa y recursos fisicos para evitar la probabilidad de perdida del expediente o de su informacion de los expedientes disciplinarios</t>
  </si>
  <si>
    <t xml:space="preserve">Numero de capacitaciones realizadas/ nuemero de capacitaciones programas </t>
  </si>
  <si>
    <t>actas de reunion y planillas de asistencia</t>
  </si>
  <si>
    <t>El jefe de la oficina de control unico disciplinario solicitara a la direccion de talento humano una capacitacion para el personal sobre el codigo de etica y buen gobierno. Una vez se realice esta capacitacion se socializara con toda la oficina mensualmente reuniones para fortalecer lo aprendido en estas capacitaciones.</t>
  </si>
  <si>
    <t>Falta de etica del personal encargado de impulsar los procesos disciplinarios</t>
  </si>
  <si>
    <t>Informes ejecutivos mensualmente</t>
  </si>
  <si>
    <t>Informes ejecutivos</t>
  </si>
  <si>
    <t>El jefe de la oficina de control unico disciplinario mensualmente solicita al personal encargado de dar tramite de los procesos un informe ejecutivo sobre el estado actual de los procesos con el fin de evitar dilatar el proceso para lograr el vencimiento de terminos o la prescripcion en beneficio de un servidor publico, esto se evidencia mediante los recibidos de correo electronico.</t>
  </si>
  <si>
    <t>Ausencia de liderazgo del director de talento humano</t>
  </si>
  <si>
    <t>certificaciones, actas de asistencia</t>
  </si>
  <si>
    <t>El personal de planta asiste a capacitaciones que permiten actualizar conocimientos sobre legislacion disciplinaria y despues se socializa con toda la oficina de control discplinario en los comites juridicos.</t>
  </si>
  <si>
    <t>Cambios normativos sobre normatividad disciplinario</t>
  </si>
  <si>
    <t>Ausesncia del liderazgo del director de talento humano</t>
  </si>
  <si>
    <t>El jefe de la oficina de control disciplinario a traves de un memorando solicito informacion sobre el estado actual del nombramiento del profesional para la oficina.</t>
  </si>
  <si>
    <t>Personal insuficiente para impulsar el tramite de los procesos disicplinarios</t>
  </si>
  <si>
    <t>GESTION Y CONTROL DISCIPLINARIO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</si>
  <si>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 xml:space="preserve">EFICIENCIA: Índice de Cumplimiento= (Presupuesto Asignado/ Plan de compras o necesidades)*100.                                                                                                                                                                                                                                        </t>
  </si>
  <si>
    <t>De 1/01/2019 al  31/12/2019</t>
  </si>
  <si>
    <t>Direcion   de informatica</t>
  </si>
  <si>
    <t xml:space="preserve"> Las evidencias reposan en el PISAMI </t>
  </si>
  <si>
    <t>La Secretaria TIC,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</si>
  <si>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De 1/01/2019  al  31/12/2019</t>
  </si>
  <si>
    <t>Direcion   de nformatica</t>
  </si>
  <si>
    <t>La Secretaria TIC,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</si>
  <si>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 xml:space="preserve">EFICACIA: Índice de Cumplimiento= (Actividades ejecutadas /Actividades programadas)*100.                                                                                                                                                                                                                                        </t>
  </si>
  <si>
    <t>La Secretaria TIC,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t>
  </si>
  <si>
    <t>De 15/02//2019 a 31/12/2019</t>
  </si>
  <si>
    <t xml:space="preserve"> La evidencia reposa en PISAMI Gestión Documental.</t>
  </si>
  <si>
    <t>La Secretaria TIC,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t>
  </si>
  <si>
    <t>De  01/03/2019 al  31/12/2019</t>
  </si>
  <si>
    <t xml:space="preserve"> La evidencia reposa en el banco de proyecto, plataforma altablero.</t>
  </si>
  <si>
    <t>La  Secretaria TIC,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t>
  </si>
  <si>
    <t>Bajo</t>
  </si>
  <si>
    <t>Improbable</t>
  </si>
  <si>
    <t>De 01/03/2019 a 31/12/2019</t>
  </si>
  <si>
    <t xml:space="preserve"> las evidencias reposan en las redes sociales de los diferentes puntos vivelab y   correo electronico  ( PVD@ibague.gov.co ).</t>
  </si>
  <si>
    <t xml:space="preserve"> La  Secretaria TIC, debe   garantizar  la socializacion bimensual     de la oferta de convocatorias  a traves de los puntos Vive Digital,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t>
  </si>
  <si>
    <t xml:space="preserve">
GESTIÓN DE INNOVACION Y TICS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</si>
  <si>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Numero de supervisores e interventores de los contratos de la Secretaira, contra numero de interventores y contratistas con procesos de diferente tipos.</t>
  </si>
  <si>
    <t>Al momento de que se genere el inicio de un proceso</t>
  </si>
  <si>
    <t>Secretaria y Directores</t>
  </si>
  <si>
    <t>Copia de los oficios o soporte de la accion a tomar en cumplimiento de la actividad de control.</t>
  </si>
  <si>
    <t>Modificacion del personal a cargo de las supervisiones  y en el caso de interventorias externas Terminacion inmediata del Contrato, sin perjuicio de las consecuencias penales, fiscales y disciplinarias que esto conlleve.</t>
  </si>
  <si>
    <t>Actividad de contingencia</t>
  </si>
  <si>
    <t xml:space="preserve"> % de Difusiones programadas contra porcentaje deobras Ejecutadas</t>
  </si>
  <si>
    <t>Convocatoria, sea por memorandos o circular, Agenda, Acta y listado de asistencia</t>
  </si>
  <si>
    <t>Difusion continua de Codigo de etica y valores a los contratista y supervisores de la Secretaria</t>
  </si>
  <si>
    <t>Inobservancia a los líneamientos establecidos en el  Código de Ética en el desarrollo de las supervisiones</t>
  </si>
  <si>
    <t xml:space="preserve">Obras en ejecucion vs obras con inconvenientes registrado </t>
  </si>
  <si>
    <t>mensual</t>
  </si>
  <si>
    <t>Secretaria y Supervisores</t>
  </si>
  <si>
    <t>copia de  Actas de comité de obra</t>
  </si>
  <si>
    <t>cumplimiento a lo establecido en comites de obra</t>
  </si>
  <si>
    <t>% de obras solucionadas vs % obras inconclusas</t>
  </si>
  <si>
    <t>Actas de reunión de definición de compromisos</t>
  </si>
  <si>
    <t>Involucrar a los actores en el proceso, mediante actas de compromiso y con posibilidad de implementar  sanciones pecuniarias.</t>
  </si>
  <si>
    <t>Total de obras en ejecución V/S Total de obras socializadas</t>
  </si>
  <si>
    <t>Al inicio de Cada proyecto</t>
  </si>
  <si>
    <t>Actas de Socializacion y/o reórtes de medios masivos</t>
  </si>
  <si>
    <t>Socializacion y utilizacion de medios masivos para informar  a las diferentes comunidades</t>
  </si>
  <si>
    <t>Total de obras en ejecución V/S Total de obras suspendidas</t>
  </si>
  <si>
    <t>Actas de Comité y Notificaciones a entidades de Servicios Publicos</t>
  </si>
  <si>
    <t>Coordinacion con las diferentes empresas de servicios publicos</t>
  </si>
  <si>
    <t>% de procesos que no se pueden ejecutar en el tiempo previsto</t>
  </si>
  <si>
    <t>Secretaria</t>
  </si>
  <si>
    <t>Copia de Actas de comité de directores de la secretaria</t>
  </si>
  <si>
    <t>modificacion de equipo estructurador</t>
  </si>
  <si>
    <t xml:space="preserve">% en devolución de contratación </t>
  </si>
  <si>
    <t xml:space="preserve">Secretaria </t>
  </si>
  <si>
    <t>Planillas de Asistencia</t>
  </si>
  <si>
    <t>Capacitaciones informando la nueva normativa</t>
  </si>
  <si>
    <t>N° de Procesos iniciados V/S Comités Realizados</t>
  </si>
  <si>
    <t>Cada inicio de un proceso</t>
  </si>
  <si>
    <t>Actas y Resoluciones en las que se designa el comité</t>
  </si>
  <si>
    <t>Comité de alta Direccion en el cual designan un Equipo estructurador idoneo</t>
  </si>
  <si>
    <t>Del 01/01/2019 a 31/12/2019</t>
  </si>
  <si>
    <t>Director (a) Recursos Físicos, Direccion de TICS</t>
  </si>
  <si>
    <t>memorando, Informe, Modulos desarrollados</t>
  </si>
  <si>
    <t>Director (a) Recursos Físicos, Dirección Talento Humano</t>
  </si>
  <si>
    <t>Imemorando, notificacion de asignacion</t>
  </si>
  <si>
    <t>Director (a) Recursos Físicos, Unidades administrativas</t>
  </si>
  <si>
    <t>Memorando, acta de seguimiento, plan de trabajo.</t>
  </si>
  <si>
    <t>Director (a) Recursos Físicos, Secretaria Admimistrativa</t>
  </si>
  <si>
    <t>Contratos e informes de avance.</t>
  </si>
  <si>
    <t>Director (a) Recursos Físicos, Dirección Talento Humano, Secretaria de hacienda</t>
  </si>
  <si>
    <r>
      <rPr>
        <b/>
        <u/>
        <sz val="10"/>
        <rFont val="Arial"/>
        <family val="2"/>
      </rPr>
      <t>EFICACIA:</t>
    </r>
    <r>
      <rPr>
        <sz val="10"/>
        <rFont val="Arial"/>
        <family val="2"/>
      </rPr>
      <t xml:space="preserve"> Índice de Cumplimiento= (Actividades ejecutadas /Actividades programadas)*100.                                                                                                                                                                                                                                        </t>
    </r>
    <r>
      <rPr>
        <b/>
        <u/>
        <sz val="10"/>
        <rFont val="Arial"/>
        <family val="2"/>
      </rPr>
      <t>EFECTIVIDAD:</t>
    </r>
    <r>
      <rPr>
        <sz val="10"/>
        <rFont val="Arial"/>
        <family val="2"/>
      </rPr>
      <t xml:space="preserve"> Efectividad del Plan de Manejo del Riesgo= ((Número de unidades administrativas cumpliendo con los formatos en el periodo actual -Número de unidades administrativas cumpliendo con los formatos en el periodo anterior) / Número de unidades administrativas cumpliendo con los formatos en el periodo anterior)) * 100</t>
    </r>
  </si>
  <si>
    <t>soporte proyecto de capacitacion,  PIC, Planillas de asistencia, actas de seguimiento.</t>
  </si>
  <si>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 xml:space="preserve">3,7 </t>
    </r>
    <r>
      <rPr>
        <sz val="10"/>
        <color theme="1"/>
        <rFont val="Arial"/>
        <family val="2"/>
      </rPr>
      <t xml:space="preserve"> Comunicar a Control Disciplinario el evento del funcionario que cometió la falta.</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</si>
  <si>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</si>
  <si>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Acta de comité técnico, Informe semestral emitido por Control Disciplinario.</t>
  </si>
  <si>
    <r>
      <rPr>
        <b/>
        <sz val="12"/>
        <color theme="1"/>
        <rFont val="Arial"/>
        <family val="2"/>
      </rPr>
      <t>D</t>
    </r>
    <r>
      <rPr>
        <b/>
        <vertAlign val="subscript"/>
        <sz val="12"/>
        <color theme="1"/>
        <rFont val="Arial"/>
        <family val="2"/>
      </rPr>
      <t>3,7</t>
    </r>
    <r>
      <rPr>
        <b/>
        <sz val="12"/>
        <color theme="1"/>
        <rFont val="Arial"/>
        <family val="2"/>
      </rPr>
      <t>,O</t>
    </r>
    <r>
      <rPr>
        <b/>
        <vertAlign val="subscript"/>
        <sz val="12"/>
        <color theme="1"/>
        <rFont val="Arial"/>
        <family val="2"/>
      </rPr>
      <t>9,10,11</t>
    </r>
    <r>
      <rPr>
        <b/>
        <sz val="12"/>
        <color theme="1"/>
        <rFont val="Arial"/>
        <family val="2"/>
      </rPr>
      <t>F</t>
    </r>
    <r>
      <rPr>
        <b/>
        <vertAlign val="subscript"/>
        <sz val="12"/>
        <color theme="1"/>
        <rFont val="Arial"/>
        <family val="2"/>
      </rPr>
      <t>7</t>
    </r>
    <r>
      <rPr>
        <sz val="10"/>
        <color theme="1"/>
        <rFont val="Arial"/>
        <family val="2"/>
      </rPr>
      <t xml:space="preserve">  Socializar y aplicar    el Código del Auditor Interno,  el Estatuto de Auditoría y la guía de declaración de conflicto de interes  al personal adscrito a la Oficina de Control interno, así mismo  solicitar semestralmente a Control disciplinario que informe si   dentro de los procesos que se encuentran adelantando, se encuentra inmersos funcionarios adscritos a la Oficina de Control por incumplimiento de los valores y principios establecidos en el código de ética del auditor interno.</t>
    </r>
  </si>
  <si>
    <t>REDUCIR EL RIESGO</t>
  </si>
  <si>
    <r>
      <t xml:space="preserve"> </t>
    </r>
    <r>
      <rPr>
        <b/>
        <sz val="12"/>
        <color theme="1"/>
        <rFont val="Arial"/>
        <family val="2"/>
      </rPr>
      <t>A</t>
    </r>
    <r>
      <rPr>
        <b/>
        <vertAlign val="subscript"/>
        <sz val="12"/>
        <color theme="1"/>
        <rFont val="Arial"/>
        <family val="2"/>
      </rPr>
      <t>3,4,7</t>
    </r>
    <r>
      <rPr>
        <b/>
        <sz val="12"/>
        <color theme="1"/>
        <rFont val="Arial"/>
        <family val="2"/>
      </rPr>
      <t>D</t>
    </r>
    <r>
      <rPr>
        <b/>
        <vertAlign val="subscript"/>
        <sz val="12"/>
        <color theme="1"/>
        <rFont val="Arial"/>
        <family val="2"/>
      </rPr>
      <t xml:space="preserve">5 </t>
    </r>
    <r>
      <rPr>
        <sz val="10"/>
        <color theme="1"/>
        <rFont val="Arial"/>
        <family val="2"/>
      </rPr>
      <t>Si no hay justificación para solicitar el cargue extemporáneo, se asume el riesgo aceptando la sanción cuando a ello hubiere lugar.</t>
    </r>
  </si>
  <si>
    <r>
      <rPr>
        <b/>
        <sz val="12"/>
        <color theme="1"/>
        <rFont val="Arial"/>
        <family val="2"/>
      </rPr>
      <t>A</t>
    </r>
    <r>
      <rPr>
        <b/>
        <vertAlign val="subscript"/>
        <sz val="12"/>
        <color theme="1"/>
        <rFont val="Arial"/>
        <family val="2"/>
      </rPr>
      <t>3,4,7</t>
    </r>
    <r>
      <rPr>
        <b/>
        <sz val="12"/>
        <color theme="1"/>
        <rFont val="Arial"/>
        <family val="2"/>
      </rPr>
      <t>D</t>
    </r>
    <r>
      <rPr>
        <b/>
        <vertAlign val="subscript"/>
        <sz val="12"/>
        <color theme="1"/>
        <rFont val="Arial"/>
        <family val="2"/>
      </rPr>
      <t>1,2</t>
    </r>
    <r>
      <rPr>
        <sz val="10"/>
        <color theme="1"/>
        <rFont val="Arial"/>
        <family val="2"/>
      </rPr>
      <t xml:space="preserve">  Si el riesgo se materializó por caídas o fallas en el aplicativo del ente de control, se toman los pantallazos como evidencia y se solicita al ente de control la apertura del aplicativo para realizar el cargue de la información de manera extemporánea.</t>
    </r>
  </si>
  <si>
    <r>
      <rPr>
        <b/>
        <sz val="12"/>
        <color theme="1"/>
        <rFont val="Arial"/>
        <family val="2"/>
      </rPr>
      <t>A</t>
    </r>
    <r>
      <rPr>
        <b/>
        <vertAlign val="subscript"/>
        <sz val="12"/>
        <color theme="1"/>
        <rFont val="Arial"/>
        <family val="2"/>
      </rPr>
      <t>3</t>
    </r>
    <r>
      <rPr>
        <b/>
        <sz val="12"/>
        <color theme="1"/>
        <rFont val="Arial"/>
        <family val="2"/>
      </rPr>
      <t>F</t>
    </r>
    <r>
      <rPr>
        <b/>
        <vertAlign val="subscript"/>
        <sz val="12"/>
        <color theme="1"/>
        <rFont val="Arial"/>
        <family val="2"/>
      </rPr>
      <t>6</t>
    </r>
    <r>
      <rPr>
        <b/>
        <sz val="12"/>
        <color theme="1"/>
        <rFont val="Arial"/>
        <family val="2"/>
      </rPr>
      <t xml:space="preserve"> </t>
    </r>
    <r>
      <rPr>
        <sz val="10"/>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</si>
  <si>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</si>
  <si>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r>
      <rPr>
        <b/>
        <sz val="12"/>
        <color theme="1"/>
        <rFont val="Arial"/>
        <family val="2"/>
      </rPr>
      <t>A</t>
    </r>
    <r>
      <rPr>
        <b/>
        <vertAlign val="subscript"/>
        <sz val="12"/>
        <color theme="1"/>
        <rFont val="Arial"/>
        <family val="2"/>
      </rPr>
      <t>4,7</t>
    </r>
    <r>
      <rPr>
        <b/>
        <sz val="12"/>
        <color theme="1"/>
        <rFont val="Arial"/>
        <family val="2"/>
      </rPr>
      <t>F</t>
    </r>
    <r>
      <rPr>
        <b/>
        <vertAlign val="subscript"/>
        <sz val="12"/>
        <color theme="1"/>
        <rFont val="Arial"/>
        <family val="2"/>
      </rPr>
      <t>8</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</si>
  <si>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rPr>
        <b/>
        <sz val="12"/>
        <color theme="1"/>
        <rFont val="Arial"/>
        <family val="2"/>
      </rPr>
      <t>A</t>
    </r>
    <r>
      <rPr>
        <b/>
        <vertAlign val="subscript"/>
        <sz val="12"/>
        <color theme="1"/>
        <rFont val="Arial"/>
        <family val="2"/>
      </rPr>
      <t>4,7</t>
    </r>
    <r>
      <rPr>
        <b/>
        <sz val="12"/>
        <color theme="1"/>
        <rFont val="Arial"/>
        <family val="2"/>
      </rPr>
      <t>D</t>
    </r>
    <r>
      <rPr>
        <b/>
        <vertAlign val="subscript"/>
        <sz val="12"/>
        <color theme="1"/>
        <rFont val="Arial"/>
        <family val="2"/>
      </rPr>
      <t>6</t>
    </r>
    <r>
      <rPr>
        <sz val="10"/>
        <color theme="1"/>
        <rFont val="Arial"/>
        <family val="2"/>
      </rPr>
      <t xml:space="preserve">  Realizar Comité de Coordinación de Control Interno extraordinario socializando los informes que no hayan sido presentados oportunamente.</t>
    </r>
  </si>
  <si>
    <r>
      <rPr>
        <b/>
        <sz val="12"/>
        <color theme="1"/>
        <rFont val="Arial"/>
        <family val="2"/>
      </rPr>
      <t>D</t>
    </r>
    <r>
      <rPr>
        <b/>
        <vertAlign val="subscript"/>
        <sz val="12"/>
        <color theme="1"/>
        <rFont val="Arial"/>
        <family val="2"/>
      </rPr>
      <t>6</t>
    </r>
    <r>
      <rPr>
        <b/>
        <sz val="12"/>
        <color theme="1"/>
        <rFont val="Arial"/>
        <family val="2"/>
      </rPr>
      <t>O</t>
    </r>
    <r>
      <rPr>
        <b/>
        <vertAlign val="subscript"/>
        <sz val="12"/>
        <color theme="1"/>
        <rFont val="Arial"/>
        <family val="2"/>
      </rPr>
      <t>1</t>
    </r>
    <r>
      <rPr>
        <b/>
        <sz val="12"/>
        <color theme="1"/>
        <rFont val="Arial"/>
        <family val="2"/>
      </rPr>
      <t>F</t>
    </r>
    <r>
      <rPr>
        <b/>
        <vertAlign val="subscript"/>
        <sz val="12"/>
        <color theme="1"/>
        <rFont val="Arial"/>
        <family val="2"/>
      </rPr>
      <t>8</t>
    </r>
    <r>
      <rPr>
        <sz val="10"/>
        <color theme="1"/>
        <rFont val="Arial"/>
        <family val="2"/>
      </rPr>
      <t xml:space="preserve"> Presentar oportunamente en Comité de Coordinación de Control Interno los informes emitidos por la Oficina de Control Interno.</t>
    </r>
  </si>
  <si>
    <r>
      <rPr>
        <b/>
        <sz val="12"/>
        <color theme="1"/>
        <rFont val="Arial"/>
        <family val="2"/>
      </rPr>
      <t>A</t>
    </r>
    <r>
      <rPr>
        <b/>
        <vertAlign val="subscript"/>
        <sz val="12"/>
        <color theme="1"/>
        <rFont val="Arial"/>
        <family val="2"/>
      </rPr>
      <t>2</t>
    </r>
    <r>
      <rPr>
        <b/>
        <sz val="12"/>
        <color theme="1"/>
        <rFont val="Arial"/>
        <family val="2"/>
      </rPr>
      <t>F</t>
    </r>
    <r>
      <rPr>
        <b/>
        <vertAlign val="subscript"/>
        <sz val="12"/>
        <color theme="1"/>
        <rFont val="Arial"/>
        <family val="2"/>
      </rPr>
      <t>4</t>
    </r>
    <r>
      <rPr>
        <b/>
        <sz val="12"/>
        <color theme="1"/>
        <rFont val="Arial"/>
        <family val="2"/>
      </rPr>
      <t>O</t>
    </r>
    <r>
      <rPr>
        <b/>
        <vertAlign val="subscript"/>
        <sz val="12"/>
        <color theme="1"/>
        <rFont val="Arial"/>
        <family val="2"/>
      </rPr>
      <t xml:space="preserve">6  </t>
    </r>
    <r>
      <rPr>
        <sz val="10"/>
        <color theme="1"/>
        <rFont val="Arial"/>
        <family val="2"/>
      </rPr>
      <t>Solicitar a la Dirección de Talento Humano capacitaciones en los cambios normativos en los que se establezcan responsabilidades a la Oficina de Control Interno.</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</si>
  <si>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</si>
  <si>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t>Zona Riesgo Residual</t>
  </si>
  <si>
    <t>Profesional Predios- Director de Recursos Fisicos</t>
  </si>
  <si>
    <t>Memorandos y oficios</t>
  </si>
  <si>
    <t>D3 A3 Aplicar el plan de contingencia en caso de detectar fraude en manipulacion de informacion, denunciando a control interno disciplinario o fiscalía según el caso</t>
  </si>
  <si>
    <t>EFICIENCIA:numero de socializacion realizada / numero de socializacion programadas</t>
  </si>
  <si>
    <t>De 1/07/2019 a 31/12/2019 Anualmente</t>
  </si>
  <si>
    <t>Planilla de asistencia y memorando de solicitud</t>
  </si>
  <si>
    <t>F8 A9 Difundir y aplicar las políticas de seguridad de la informacion, En especial para el uso adecuado de la base de datos de los bienes fiscales y de uso publico del municipio
La direccion de Recursos Fisicos anualmente solictara a la Secretaria TIC, la socializacion de la Politica de seguridad de la informacion,dejando como evidencia planilla de asistencia y memorando de solicitud.</t>
  </si>
  <si>
    <t>Desconocimiento de la Politica de Seguridad de la Informacion.</t>
  </si>
  <si>
    <t>EFICIENCIA: numero de actividades cumplidas / numero de actividades programadas</t>
  </si>
  <si>
    <t>EFICIENCIA:Visitas de verificacion realizadas / visitas de verificacion programadas</t>
  </si>
  <si>
    <t>De 1/07/2019 a 31/12/2019 Permanentemente</t>
  </si>
  <si>
    <t>Carpetas de inmuebles</t>
  </si>
  <si>
    <t>D13 O9 Realizar supervisiones periodicas a las visitas realizadas por el personal de predios, Aplicando los procedimientos establecidos para la identificacion de los biene fiscales 
El profesional del grupo de predios bimestralmente, realizara supervision al 5% de las visitas realizadas, tomando aleatoriamente las carpetas de los inmuebles visitados, desplanzandose al lugar donde se encuentra el predio para verificar la informacion soportada en la carpeta, para identificar posibles casos de corrupcion.</t>
  </si>
  <si>
    <t>Mayor</t>
  </si>
  <si>
    <t>Falta de Politicas y/o procedimientos para la identificacion de los bienes fiscales y de uso publico del municipio.</t>
  </si>
  <si>
    <t xml:space="preserve"> Solicitar y/o recibir dadivas para omitir y/o manipular Informacion real de un predio publico en favorecimiento de un tercero.</t>
  </si>
  <si>
    <r>
      <rPr>
        <b/>
        <sz val="10"/>
        <color theme="1"/>
        <rFont val="Arial"/>
        <family val="2"/>
      </rPr>
      <t>PROCESO:</t>
    </r>
    <r>
      <rPr>
        <sz val="10"/>
        <color theme="1"/>
        <rFont val="Arial"/>
        <family val="2"/>
      </rPr>
      <t xml:space="preserve"> GESTIÓN DE RECURSOS FISICOS          
                                                                                                                                                                                                                                                                                                                                                                                                                             </t>
    </r>
    <r>
      <rPr>
        <b/>
        <sz val="10"/>
        <color theme="1"/>
        <rFont val="Arial"/>
        <family val="2"/>
      </rPr>
      <t xml:space="preserve">OBJETIVO: </t>
    </r>
    <r>
      <rPr>
        <sz val="10"/>
        <color theme="1"/>
        <rFont val="Arial"/>
        <family val="2"/>
      </rPr>
      <t>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r>
  </si>
  <si>
    <t>Almacenista - Director de Recursos Fisicos</t>
  </si>
  <si>
    <t>Oficios y Memorandos</t>
  </si>
  <si>
    <t>D14 A7 Iniciar las acciones pertinentes para recuperar el bien y en caso de pérdida denunciar a  Control Interno Disciplinario o fiscalía según el caso e iniciar la recuperación del valor de los bienes de la administración ante la compañía de seguros autorizada 
La Almacenista al momento de identificar la perdida del bien enviara notificacion si es empleado activo de la alcaldia se enviara a Control Interno Disciplinario, si es un Exfuncionario se reporta a la Fiscalía General de la Nación segun el caso, Ademas enviara documento para que la direccion de Recursos Fisicos envie notificaciones para el reconocimiento de Valores reconocidos por la compañía de seguros autorizada</t>
  </si>
  <si>
    <t>Eficiencia: numero de socializacion realizada / numero de socializacion programadas</t>
  </si>
  <si>
    <t>De 1/07/2019 a 31/12/2019 Trimestralmente</t>
  </si>
  <si>
    <t>Director de Recursos Físicos</t>
  </si>
  <si>
    <t xml:space="preserve"> Correo electronico.</t>
  </si>
  <si>
    <t xml:space="preserve">D3, O9. Fortalecer las actividades de socialización y apropiación de los valores y principios contemplados en el código de integridad y buen gobierno.
La direccion de Recursos Fisicos, Trimestralmente hara la socializacion de la informacion del Boletin Interno del codigo de integridad y buen gobierno, mediante correo electronico a los funcionarios que laboran en la Direccion. </t>
  </si>
  <si>
    <t>Falta de Ética y Valores,  tráfico de influencias y abuso de confianza</t>
  </si>
  <si>
    <t>IMPACTO: Numero de paz y salvos expedidos / numero de personas desvinculadas de la Administracion
EFICIENCIA: Numero de reportes realizados / numero de reportes programados</t>
  </si>
  <si>
    <t>Carpetas de Paz y Salvo</t>
  </si>
  <si>
    <t xml:space="preserve">D14 O9.  Expedición de paz y salvo para el caso de desvinculaciones.
El grupo de Almacen al momento de la desvinculacion de un funcionario de planta de la Administracion municipal, expedira un Paz y Salvo como constancia de entrega de los bienes muebles que tenia a su cargo.
</t>
  </si>
  <si>
    <t xml:space="preserve">EFICIENCIA
Tomas físicas realizadas en la vigencia/Toma fisicas programadas
</t>
  </si>
  <si>
    <t xml:space="preserve">
Carpetas de Tomas físicas </t>
  </si>
  <si>
    <t>F11,4 A7. Realizar proceso de toma física a las dependencias de la administración y generar las acciones de actualización de responsabilidades en inventario individual.
La Almacenista y su grupo de trabajo realizan proceso de toma física a las dependencias de la administración y como resultado de esta, generara las acciones de actualización de responsabilidades en inventario individual a los funcionarios de la Administracion municipal.
Bimestralmente se realizara un reporte de las personas desvinculadas frente a las personas que se les expidio el paz y salvo por parte del grupo de Almacen</t>
  </si>
  <si>
    <t>Omisión de las políticas para el uso adecuado de los bienes de la Administracion Municipal</t>
  </si>
  <si>
    <t>Uso inadecuado de los bienes de la Entidad, para beneficio propio o de un tercero</t>
  </si>
  <si>
    <t>PROCESO: GESTIÓN DE RECURSOS FISICOS          
                                                                                                                                                                                                                                                                                                                                                                                                                             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</si>
  <si>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Adición o contrato</t>
  </si>
  <si>
    <t>D12 A5 Gestionar de manera inmediata la adición al contrato o agilizar la adjudicación del nuevo contrato</t>
  </si>
  <si>
    <t xml:space="preserve">
De 1/07/2019 a 31/12/2019 Anualmente</t>
  </si>
  <si>
    <t>Plan de adquisiciones</t>
  </si>
  <si>
    <t>F7 A5. Planear los procesos contractuales para garantizar la oportunidad en el servicio de Vigilancia y Aseo de la Administracion Municipal</t>
  </si>
  <si>
    <t>Proceso contractual (demora en los tiempo de respuesta)</t>
  </si>
  <si>
    <t>EFICIENCIA: Numero de actividades cumplidas / numero de actividades programadas</t>
  </si>
  <si>
    <t>Anteproyecto de Presupuesto y Presupuesto</t>
  </si>
  <si>
    <t>D4 O9 Aplicar la política de MIPG gestión presupuestal y eficiencia del gasto público, para la adquisición de bienes y servicios que suplan las necesidades de la Entidad y su Aseguramiento.</t>
  </si>
  <si>
    <t>Falta de Presupuesto para cumplir con el correcto funcionamiento de los procesos de la entidad y metas del plan de desarrollo</t>
  </si>
  <si>
    <t xml:space="preserve">Suspensión de los servicio de Vigilancia y Aseo de la Administración Municipal </t>
  </si>
  <si>
    <t>F6 A5. Planear los procesos contractuales para garantizar la oportunidad en el Aseguramiento de los empleados y los bienes de la Administracion Municipal</t>
  </si>
  <si>
    <t xml:space="preserve">Suspensión del Aseguramiento de los empleados y los Bienes de la Administración Municipal </t>
  </si>
  <si>
    <r>
      <rPr>
        <b/>
        <sz val="10"/>
        <color theme="1"/>
        <rFont val="Arial"/>
        <family val="2"/>
      </rPr>
      <t>PROCESO:</t>
    </r>
    <r>
      <rPr>
        <sz val="10"/>
        <color theme="1"/>
        <rFont val="Arial"/>
        <family val="2"/>
      </rPr>
      <t xml:space="preserve"> GESTIÓN DE RECURSOS FISICOS
                                                                                                                                                                                                                                                                                                                                                                                                                             </t>
    </r>
    <r>
      <rPr>
        <b/>
        <sz val="10"/>
        <color theme="1"/>
        <rFont val="Arial"/>
        <family val="2"/>
      </rPr>
      <t xml:space="preserve">OBJETIVO: </t>
    </r>
    <r>
      <rPr>
        <sz val="10"/>
        <color theme="1"/>
        <rFont val="Arial"/>
        <family val="2"/>
      </rPr>
      <t>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r>
  </si>
  <si>
    <t>Pliegos estándar implementados</t>
  </si>
  <si>
    <t>Del 01/01/2018
al 31/12/2018</t>
  </si>
  <si>
    <t>Abogados de contratacion</t>
  </si>
  <si>
    <t>Formato de listas de chequeo</t>
  </si>
  <si>
    <t xml:space="preserve">Implementar pliegos estándar con sugecion a lo establecido por colombia compra eficiente, Implementar SECOP II, en las etapas precontractual, contractual y postcontractual, </t>
  </si>
  <si>
    <t>EXTREMO</t>
  </si>
  <si>
    <t xml:space="preserve">Socializaciones realizadas/Socializaciones programadas </t>
  </si>
  <si>
    <t>Del 01/01/2019
al 31/12/2019</t>
  </si>
  <si>
    <t>Jefe de Oficina Asesora de Contratacion</t>
  </si>
  <si>
    <t>Codigo de integridad</t>
  </si>
  <si>
    <t xml:space="preserve"> solicitar capacitacion a talento humano acerca del codigo de integridad y realizar socializacion para generar sentido de pertenencia</t>
  </si>
  <si>
    <t>Manual y Procedimiento de Supervision socializado</t>
  </si>
  <si>
    <t xml:space="preserve">Manual y Procedimiento de Supervision  </t>
  </si>
  <si>
    <t xml:space="preserve">
Socializar permanentemente Manual de Supervision e interventoria asi com las funciones del supervisor y sus procedimientos </t>
  </si>
  <si>
    <t>N° de registros diligenciados</t>
  </si>
  <si>
    <t>Tecnico Operativo de Archivo</t>
  </si>
  <si>
    <t>Registro</t>
  </si>
  <si>
    <t>Diligenciar Planilla de control de préstamos de las carpetas de los contratos, utilizar el drive para prestamo y mantener actualizada la informacion en PISAMI</t>
  </si>
  <si>
    <t>Manual de contratacion socializado</t>
  </si>
  <si>
    <t>Manual de Contratacion</t>
  </si>
  <si>
    <t xml:space="preserve">socializar permanentemente el Manual de
contratación
con parámetros
técnicos y
financieros para
cada tipo de
contratación </t>
  </si>
  <si>
    <t>Actas y memorandos realizados</t>
  </si>
  <si>
    <t xml:space="preserve">Actas de reunion, Memorando </t>
  </si>
  <si>
    <t>Planear el talento humano requerido para el desarrollo de la actividades de Contratacion y realizar la induccion y reinduccion en sitio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</si>
</sst>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0"/>
      <color theme="1"/>
      <name val="Calibri"/>
      <family val="2"/>
      <scheme val="minor"/>
    </font>
    <font>
      <b/>
      <sz val="10"/>
      <color indexed="8"/>
      <name val="Arial"/>
      <family val="2"/>
    </font>
    <font>
      <sz val="12"/>
      <color theme="1"/>
      <name val="Arial"/>
      <family val="2"/>
    </font>
    <font>
      <sz val="16"/>
      <color theme="1"/>
      <name val="Arial"/>
      <family val="2"/>
    </font>
    <font>
      <b/>
      <sz val="16"/>
      <color theme="1"/>
      <name val="Arial"/>
      <family val="2"/>
    </font>
    <font>
      <sz val="10"/>
      <name val="Arial"/>
      <family val="2"/>
    </font>
    <font>
      <sz val="11"/>
      <name val="Arial"/>
      <family val="2"/>
    </font>
    <font>
      <b/>
      <u/>
      <sz val="10"/>
      <name val="Arial"/>
      <family val="2"/>
    </font>
    <font>
      <b/>
      <sz val="10"/>
      <name val="Arial"/>
      <family val="2"/>
    </font>
    <font>
      <sz val="9"/>
      <color indexed="81"/>
      <name val="Tahoma"/>
      <family val="2"/>
    </font>
    <font>
      <sz val="10"/>
      <color rgb="FFFF0000"/>
      <name val="Arial"/>
      <family val="2"/>
    </font>
    <font>
      <sz val="12"/>
      <name val="Arial"/>
      <family val="2"/>
    </font>
    <font>
      <b/>
      <sz val="12"/>
      <name val="Arial"/>
      <family val="2"/>
    </font>
    <font>
      <sz val="14"/>
      <color theme="1"/>
      <name val="Arial"/>
      <family val="2"/>
    </font>
    <font>
      <b/>
      <sz val="14"/>
      <color theme="1"/>
      <name val="Arial"/>
      <family val="2"/>
    </font>
    <font>
      <sz val="12"/>
      <color theme="7" tint="-0.499984740745262"/>
      <name val="Arial"/>
      <family val="2"/>
    </font>
    <font>
      <b/>
      <sz val="12"/>
      <color theme="7" tint="-0.499984740745262"/>
      <name val="Arial"/>
      <family val="2"/>
    </font>
    <font>
      <sz val="9"/>
      <color indexed="8"/>
      <name val="Arial"/>
      <family val="2"/>
    </font>
    <font>
      <b/>
      <sz val="10"/>
      <color rgb="FFC00000"/>
      <name val="Arial"/>
      <family val="2"/>
    </font>
    <font>
      <sz val="10"/>
      <color rgb="FFC00000"/>
      <name val="Arial"/>
      <family val="2"/>
    </font>
    <font>
      <b/>
      <sz val="10"/>
      <color theme="1"/>
      <name val="Calibri"/>
      <family val="2"/>
      <scheme val="minor"/>
    </font>
    <font>
      <sz val="10"/>
      <color rgb="FF000000"/>
      <name val="Arial"/>
      <family val="2"/>
    </font>
    <font>
      <sz val="11"/>
      <color theme="1"/>
      <name val="Arial"/>
      <family val="2"/>
    </font>
    <font>
      <sz val="10"/>
      <color theme="1"/>
      <name val="Arial Unicode MS"/>
      <family val="2"/>
    </font>
    <font>
      <b/>
      <sz val="12"/>
      <color theme="1"/>
      <name val="Calibri"/>
      <family val="2"/>
      <scheme val="minor"/>
    </font>
    <font>
      <b/>
      <vertAlign val="subscript"/>
      <sz val="10"/>
      <color theme="1"/>
      <name val="Arial"/>
      <family val="2"/>
    </font>
    <font>
      <b/>
      <sz val="9"/>
      <color theme="1"/>
      <name val="Arial"/>
      <family val="2"/>
    </font>
    <font>
      <b/>
      <u/>
      <sz val="10"/>
      <color theme="1"/>
      <name val="Arial"/>
      <family val="2"/>
    </font>
    <font>
      <b/>
      <vertAlign val="subscript"/>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rgb="FFFFD2B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485">
    <xf numFmtId="0" fontId="0" fillId="0" borderId="0" xfId="0"/>
    <xf numFmtId="0" fontId="1" fillId="0" borderId="1" xfId="0" applyFont="1" applyBorder="1" applyAlignment="1">
      <alignment vertical="center"/>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vertical="center"/>
    </xf>
    <xf numFmtId="0" fontId="1" fillId="0" borderId="1" xfId="0" applyFont="1" applyBorder="1" applyAlignment="1">
      <alignment horizont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3" fillId="3" borderId="5" xfId="0" applyFont="1" applyFill="1" applyBorder="1" applyAlignment="1">
      <alignment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0" xfId="0" applyFont="1"/>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3" fillId="3" borderId="5" xfId="0" applyFont="1" applyFill="1" applyBorder="1" applyAlignment="1">
      <alignment horizontal="left" vertical="center"/>
    </xf>
    <xf numFmtId="0" fontId="1" fillId="0" borderId="8" xfId="0" applyFont="1" applyBorder="1" applyAlignment="1">
      <alignment horizontal="left"/>
    </xf>
    <xf numFmtId="0" fontId="1" fillId="0" borderId="1" xfId="0" applyFont="1" applyBorder="1" applyAlignment="1">
      <alignment horizontal="left"/>
    </xf>
    <xf numFmtId="0" fontId="4" fillId="0" borderId="0" xfId="0" applyFont="1"/>
    <xf numFmtId="0" fontId="4" fillId="0" borderId="8" xfId="0" applyFont="1"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8" xfId="0" applyFont="1" applyBorder="1" applyAlignment="1">
      <alignment horizont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4" fillId="0" borderId="14" xfId="0" applyFont="1" applyBorder="1" applyAlignment="1">
      <alignment horizont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 xfId="0" applyFont="1" applyBorder="1"/>
    <xf numFmtId="0" fontId="4" fillId="0" borderId="1" xfId="0" applyFont="1" applyBorder="1" applyAlignment="1">
      <alignment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3" xfId="0" applyBorder="1" applyAlignment="1">
      <alignment horizontal="center" vertical="center" wrapText="1"/>
    </xf>
    <xf numFmtId="0" fontId="0" fillId="0" borderId="4" xfId="0"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1" xfId="0" applyFont="1" applyBorder="1" applyAlignment="1">
      <alignment horizontal="center" vertical="top" wrapText="1"/>
    </xf>
    <xf numFmtId="0" fontId="9" fillId="0" borderId="4" xfId="0" applyFont="1" applyBorder="1" applyAlignment="1">
      <alignment horizontal="center" vertical="center"/>
    </xf>
    <xf numFmtId="0" fontId="9" fillId="0" borderId="22" xfId="0" applyFont="1" applyBorder="1" applyAlignment="1">
      <alignment horizontal="center" vertical="top" wrapText="1"/>
    </xf>
    <xf numFmtId="0" fontId="9" fillId="0" borderId="2" xfId="0" applyFont="1" applyBorder="1" applyAlignment="1">
      <alignment horizontal="center" vertical="center"/>
    </xf>
    <xf numFmtId="0" fontId="9" fillId="0" borderId="15" xfId="0" applyFont="1" applyBorder="1" applyAlignment="1">
      <alignment horizontal="center" vertical="center" wrapText="1"/>
    </xf>
    <xf numFmtId="0" fontId="9" fillId="0" borderId="23" xfId="0" applyFont="1" applyBorder="1" applyAlignment="1">
      <alignment horizontal="center"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vertical="center"/>
    </xf>
    <xf numFmtId="0" fontId="3" fillId="3" borderId="25" xfId="0" applyFont="1" applyFill="1"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27" xfId="0" applyFont="1" applyBorder="1" applyAlignment="1">
      <alignment horizontal="center" vertical="top" wrapText="1"/>
    </xf>
    <xf numFmtId="0" fontId="9" fillId="0" borderId="12" xfId="0" applyFont="1" applyBorder="1" applyAlignment="1">
      <alignment horizontal="center" vertical="top" wrapText="1"/>
    </xf>
    <xf numFmtId="0" fontId="9" fillId="0" borderId="27" xfId="0" applyFont="1" applyBorder="1" applyAlignment="1">
      <alignment horizontal="left" vertical="top" wrapText="1"/>
    </xf>
    <xf numFmtId="0" fontId="9" fillId="2" borderId="12" xfId="0" applyFont="1" applyFill="1" applyBorder="1" applyAlignment="1">
      <alignment horizontal="left" vertical="top" wrapText="1"/>
    </xf>
    <xf numFmtId="0" fontId="12" fillId="0" borderId="27" xfId="0" applyFont="1" applyBorder="1" applyAlignment="1">
      <alignment horizontal="center" vertical="center" textRotation="90"/>
    </xf>
    <xf numFmtId="0" fontId="9" fillId="0" borderId="28" xfId="0" applyFont="1" applyBorder="1" applyAlignment="1">
      <alignment horizontal="center" vertical="top"/>
    </xf>
    <xf numFmtId="0" fontId="1" fillId="0" borderId="28" xfId="0" applyFont="1" applyBorder="1" applyAlignment="1">
      <alignment horizontal="center" vertical="top"/>
    </xf>
    <xf numFmtId="0" fontId="1" fillId="0" borderId="29" xfId="0" applyFont="1" applyBorder="1" applyAlignment="1">
      <alignment horizontal="left" vertical="top" wrapText="1"/>
    </xf>
    <xf numFmtId="0" fontId="3" fillId="0" borderId="28" xfId="0" applyFont="1" applyBorder="1" applyAlignment="1">
      <alignment horizontal="center" vertical="top"/>
    </xf>
    <xf numFmtId="0" fontId="3" fillId="0" borderId="28" xfId="0" applyFont="1" applyBorder="1" applyAlignment="1">
      <alignment horizontal="center" vertical="top" wrapText="1"/>
    </xf>
    <xf numFmtId="0" fontId="1" fillId="0" borderId="30" xfId="0" applyFont="1" applyBorder="1" applyAlignment="1">
      <alignment horizontal="lef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Border="1" applyAlignment="1">
      <alignment horizontal="center" vertical="top"/>
    </xf>
    <xf numFmtId="0" fontId="9" fillId="0" borderId="2" xfId="0" applyFont="1" applyBorder="1" applyAlignment="1">
      <alignment horizontal="center" vertical="top"/>
    </xf>
    <xf numFmtId="0" fontId="1" fillId="0" borderId="2" xfId="0" applyFont="1" applyBorder="1" applyAlignment="1">
      <alignment horizontal="center" vertical="top"/>
    </xf>
    <xf numFmtId="0" fontId="1" fillId="0" borderId="9" xfId="0" applyFont="1" applyBorder="1" applyAlignment="1">
      <alignment horizontal="left" vertical="top" wrapText="1"/>
    </xf>
    <xf numFmtId="0" fontId="3" fillId="0" borderId="2" xfId="0" applyFont="1" applyBorder="1" applyAlignment="1">
      <alignment horizontal="center" vertical="top"/>
    </xf>
    <xf numFmtId="0" fontId="3" fillId="0" borderId="2" xfId="0" applyFont="1" applyBorder="1" applyAlignment="1">
      <alignment horizontal="center" vertical="top" wrapText="1"/>
    </xf>
    <xf numFmtId="0" fontId="1" fillId="0" borderId="22" xfId="0" applyFont="1" applyBorder="1" applyAlignment="1">
      <alignment horizontal="left" vertical="top" wrapText="1"/>
    </xf>
    <xf numFmtId="0" fontId="9" fillId="0" borderId="4" xfId="0" applyFont="1" applyBorder="1" applyAlignment="1">
      <alignment horizontal="center" vertical="top" wrapText="1"/>
    </xf>
    <xf numFmtId="0" fontId="9" fillId="0" borderId="4" xfId="0" applyFont="1" applyBorder="1" applyAlignment="1">
      <alignment horizontal="left" vertical="top" wrapText="1"/>
    </xf>
    <xf numFmtId="0" fontId="9" fillId="2" borderId="4" xfId="0" applyFont="1" applyFill="1" applyBorder="1" applyAlignment="1">
      <alignment horizontal="left" vertical="top" wrapText="1"/>
    </xf>
    <xf numFmtId="0" fontId="9" fillId="0" borderId="4" xfId="0" applyFont="1" applyBorder="1" applyAlignment="1">
      <alignment horizontal="center" vertical="top"/>
    </xf>
    <xf numFmtId="0" fontId="1" fillId="0" borderId="4" xfId="0" applyFont="1" applyBorder="1" applyAlignment="1">
      <alignment horizontal="left" vertical="top" wrapText="1"/>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9" fillId="2" borderId="2" xfId="0" applyFont="1" applyFill="1" applyBorder="1" applyAlignment="1">
      <alignment horizontal="left" vertical="top" wrapText="1"/>
    </xf>
    <xf numFmtId="0" fontId="1" fillId="0" borderId="2" xfId="0" applyFont="1" applyBorder="1" applyAlignment="1">
      <alignment horizontal="left" vertical="top" wrapText="1"/>
    </xf>
    <xf numFmtId="0" fontId="9" fillId="0" borderId="3" xfId="0" applyFont="1" applyBorder="1" applyAlignment="1">
      <alignment horizontal="center" vertical="top" wrapText="1"/>
    </xf>
    <xf numFmtId="0" fontId="9" fillId="0" borderId="3" xfId="0" applyFont="1" applyBorder="1" applyAlignment="1">
      <alignment horizontal="left" vertical="top" wrapText="1"/>
    </xf>
    <xf numFmtId="0" fontId="9" fillId="2" borderId="3" xfId="0" applyFont="1" applyFill="1" applyBorder="1" applyAlignment="1">
      <alignment horizontal="left" vertical="top" wrapText="1"/>
    </xf>
    <xf numFmtId="0" fontId="9" fillId="0" borderId="3" xfId="0" applyFont="1" applyBorder="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left" vertical="top" wrapText="1"/>
    </xf>
    <xf numFmtId="0" fontId="3" fillId="0" borderId="3" xfId="0" applyFont="1" applyBorder="1" applyAlignment="1">
      <alignment horizontal="center" vertical="top"/>
    </xf>
    <xf numFmtId="0" fontId="3" fillId="0" borderId="3" xfId="0" applyFont="1" applyBorder="1" applyAlignment="1">
      <alignment horizontal="center" vertical="top" wrapText="1"/>
    </xf>
    <xf numFmtId="0" fontId="12" fillId="0" borderId="1" xfId="0" applyFont="1" applyBorder="1" applyAlignment="1">
      <alignment horizontal="center" vertical="center" textRotation="90"/>
    </xf>
    <xf numFmtId="0" fontId="1" fillId="0" borderId="4" xfId="0" applyFont="1" applyBorder="1" applyAlignment="1">
      <alignment horizontal="center" vertical="top"/>
    </xf>
    <xf numFmtId="0" fontId="1" fillId="0" borderId="1" xfId="0" applyFont="1" applyBorder="1" applyAlignment="1">
      <alignment horizontal="left" vertical="top" wrapText="1"/>
    </xf>
    <xf numFmtId="0" fontId="3" fillId="0" borderId="4" xfId="0" applyFont="1" applyBorder="1" applyAlignment="1">
      <alignment horizontal="center" vertical="top"/>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9" fillId="0" borderId="31" xfId="0" applyFont="1" applyBorder="1" applyAlignment="1">
      <alignment horizontal="center" vertical="top" wrapText="1"/>
    </xf>
    <xf numFmtId="0" fontId="1" fillId="0" borderId="31" xfId="0" applyFont="1" applyBorder="1" applyAlignment="1">
      <alignment horizontal="center" vertical="top" wrapText="1"/>
    </xf>
    <xf numFmtId="0" fontId="9" fillId="0" borderId="32" xfId="0" applyFont="1" applyBorder="1" applyAlignment="1">
      <alignment horizontal="center" vertical="top" wrapText="1"/>
    </xf>
    <xf numFmtId="0" fontId="9" fillId="0" borderId="15" xfId="0" applyFont="1" applyBorder="1" applyAlignment="1">
      <alignment horizontal="center" vertical="top" wrapText="1"/>
    </xf>
    <xf numFmtId="0" fontId="9" fillId="0" borderId="15" xfId="0" applyFont="1" applyBorder="1" applyAlignment="1">
      <alignment vertical="top" wrapText="1"/>
    </xf>
    <xf numFmtId="0" fontId="9" fillId="2" borderId="15" xfId="0" applyFont="1" applyFill="1" applyBorder="1" applyAlignment="1">
      <alignment horizontal="left" vertical="top" wrapText="1"/>
    </xf>
    <xf numFmtId="0" fontId="9" fillId="0" borderId="15" xfId="0" applyFont="1" applyBorder="1" applyAlignment="1">
      <alignment horizontal="center" vertical="top"/>
    </xf>
    <xf numFmtId="0" fontId="9" fillId="0" borderId="23" xfId="0" applyFont="1" applyBorder="1" applyAlignment="1">
      <alignment horizontal="center" vertical="top" wrapText="1"/>
    </xf>
    <xf numFmtId="0" fontId="9" fillId="0" borderId="23" xfId="0" applyFont="1" applyBorder="1" applyAlignment="1">
      <alignment horizontal="center" vertical="top"/>
    </xf>
    <xf numFmtId="0" fontId="1" fillId="0" borderId="23" xfId="0" applyFont="1" applyBorder="1" applyAlignment="1">
      <alignment horizontal="center" vertical="top"/>
    </xf>
    <xf numFmtId="0" fontId="1" fillId="0" borderId="15" xfId="0" applyFont="1" applyBorder="1" applyAlignment="1">
      <alignment horizontal="left" vertical="top" wrapText="1"/>
    </xf>
    <xf numFmtId="0" fontId="3" fillId="0" borderId="23" xfId="0" applyFont="1" applyBorder="1" applyAlignment="1">
      <alignment horizontal="center" vertical="top"/>
    </xf>
    <xf numFmtId="0" fontId="3" fillId="0" borderId="23" xfId="0" applyFont="1" applyBorder="1" applyAlignment="1">
      <alignment horizontal="left" vertical="top" wrapText="1"/>
    </xf>
    <xf numFmtId="0" fontId="2" fillId="0" borderId="24" xfId="0" applyFont="1" applyBorder="1" applyAlignment="1">
      <alignment horizontal="left" vertical="top" wrapText="1"/>
    </xf>
    <xf numFmtId="0" fontId="9" fillId="0" borderId="1" xfId="0" applyFont="1" applyBorder="1" applyAlignment="1">
      <alignment horizontal="center" vertical="top" wrapText="1"/>
    </xf>
    <xf numFmtId="0" fontId="14" fillId="0" borderId="1" xfId="0" applyFont="1" applyBorder="1" applyAlignment="1">
      <alignment horizontal="center" vertical="top" wrapText="1"/>
    </xf>
    <xf numFmtId="0" fontId="1" fillId="0" borderId="31" xfId="0" applyFont="1" applyBorder="1" applyAlignment="1">
      <alignment horizontal="center" vertical="center" wrapText="1"/>
    </xf>
    <xf numFmtId="0" fontId="1" fillId="0" borderId="1" xfId="0" applyFont="1" applyBorder="1" applyAlignment="1">
      <alignment horizontal="justify"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1" fillId="0" borderId="31" xfId="0" applyFont="1" applyBorder="1" applyAlignment="1">
      <alignment horizontal="center" vertical="center"/>
    </xf>
    <xf numFmtId="0" fontId="4" fillId="0" borderId="2" xfId="0" applyFont="1" applyBorder="1" applyAlignment="1">
      <alignment horizontal="center" vertical="center"/>
    </xf>
    <xf numFmtId="0" fontId="1" fillId="0" borderId="4"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3" xfId="0" applyFont="1" applyBorder="1" applyAlignment="1">
      <alignment horizontal="center" vertical="center"/>
    </xf>
    <xf numFmtId="0" fontId="1"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xf>
    <xf numFmtId="0" fontId="2" fillId="0" borderId="3" xfId="0" applyFont="1" applyBorder="1" applyAlignment="1">
      <alignment horizontal="justify" vertical="center" wrapText="1"/>
    </xf>
    <xf numFmtId="0" fontId="2" fillId="0" borderId="1" xfId="0" applyFont="1" applyBorder="1" applyAlignment="1">
      <alignment horizontal="left" vertical="center" wrapText="1"/>
    </xf>
    <xf numFmtId="0" fontId="1" fillId="0" borderId="2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3"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255" wrapText="1"/>
    </xf>
    <xf numFmtId="0" fontId="6"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0" fontId="0" fillId="0" borderId="33" xfId="0" applyBorder="1" applyAlignment="1">
      <alignment wrapText="1"/>
    </xf>
    <xf numFmtId="0" fontId="6" fillId="0" borderId="34" xfId="0" applyFont="1" applyBorder="1" applyAlignment="1">
      <alignment horizontal="center" vertical="center"/>
    </xf>
    <xf numFmtId="0" fontId="0" fillId="0" borderId="10" xfId="0" applyBorder="1" applyAlignment="1">
      <alignment wrapText="1"/>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1" xfId="0" applyFont="1" applyBorder="1" applyAlignment="1">
      <alignment wrapText="1"/>
    </xf>
    <xf numFmtId="0" fontId="15"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6" fillId="0" borderId="1" xfId="0" applyFont="1" applyBorder="1" applyAlignment="1">
      <alignment horizont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0" fontId="4" fillId="0" borderId="12" xfId="0" applyFont="1" applyBorder="1" applyAlignment="1">
      <alignment vertical="center" wrapText="1"/>
    </xf>
    <xf numFmtId="0" fontId="1"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12" xfId="0"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12" xfId="0" applyFont="1" applyBorder="1" applyAlignment="1">
      <alignment horizontal="center" vertical="center" textRotation="90" wrapText="1"/>
    </xf>
    <xf numFmtId="0" fontId="1" fillId="0" borderId="12" xfId="0" applyFont="1" applyBorder="1" applyAlignment="1">
      <alignment horizontal="center" vertical="center" wrapText="1"/>
    </xf>
    <xf numFmtId="0" fontId="6" fillId="0" borderId="30" xfId="0" applyFont="1" applyBorder="1" applyAlignment="1">
      <alignment horizontal="center" vertical="top" wrapText="1"/>
    </xf>
    <xf numFmtId="0" fontId="1" fillId="0" borderId="1" xfId="0" applyFont="1" applyBorder="1" applyAlignment="1">
      <alignment horizontal="center" vertical="center" textRotation="90"/>
    </xf>
    <xf numFmtId="0" fontId="1" fillId="0" borderId="1" xfId="0" applyFont="1" applyBorder="1" applyAlignment="1">
      <alignment horizontal="center" vertical="center" textRotation="90"/>
    </xf>
    <xf numFmtId="0" fontId="1" fillId="0" borderId="1" xfId="0" applyFont="1" applyBorder="1" applyAlignment="1">
      <alignment horizontal="center" vertical="center" textRotation="90" wrapText="1"/>
    </xf>
    <xf numFmtId="0" fontId="6" fillId="0" borderId="22" xfId="0" applyFont="1" applyBorder="1" applyAlignment="1">
      <alignment horizontal="center" vertical="top" wrapText="1"/>
    </xf>
    <xf numFmtId="0" fontId="1" fillId="0" borderId="3" xfId="0" applyFont="1" applyBorder="1" applyAlignment="1">
      <alignment horizontal="center" vertical="center" textRotation="90"/>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23" xfId="0" applyFont="1" applyBorder="1" applyAlignment="1">
      <alignment horizontal="center" vertical="center" textRotation="90"/>
    </xf>
    <xf numFmtId="0" fontId="1" fillId="0" borderId="4" xfId="0" applyFont="1" applyBorder="1" applyAlignment="1">
      <alignment horizontal="justify" vertical="top" wrapText="1"/>
    </xf>
    <xf numFmtId="0" fontId="1" fillId="0" borderId="3" xfId="0" applyFont="1" applyBorder="1" applyAlignment="1">
      <alignment horizontal="justify" vertical="top" wrapText="1"/>
    </xf>
    <xf numFmtId="0" fontId="6" fillId="0" borderId="25" xfId="0" applyFont="1" applyBorder="1" applyAlignment="1">
      <alignment horizontal="center" vertical="top" wrapText="1"/>
    </xf>
    <xf numFmtId="0" fontId="17"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justify" vertical="center" wrapText="1"/>
    </xf>
    <xf numFmtId="0" fontId="1" fillId="0" borderId="15" xfId="0" applyFont="1" applyBorder="1" applyAlignment="1">
      <alignment horizontal="center" vertical="center" textRotation="90"/>
    </xf>
    <xf numFmtId="0" fontId="1" fillId="0" borderId="15" xfId="0" applyFont="1" applyBorder="1" applyAlignment="1">
      <alignment horizontal="center" vertical="center" textRotation="90" wrapText="1"/>
    </xf>
    <xf numFmtId="0" fontId="1"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3" fillId="3" borderId="3" xfId="0" applyFont="1" applyFill="1" applyBorder="1" applyAlignment="1">
      <alignment horizontal="center" vertical="center" textRotation="90" wrapText="1"/>
    </xf>
    <xf numFmtId="0" fontId="1"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textRotation="180"/>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2" fillId="2" borderId="35" xfId="0" applyFont="1" applyFill="1" applyBorder="1" applyAlignment="1">
      <alignment horizontal="center" vertical="top" wrapText="1"/>
    </xf>
    <xf numFmtId="0" fontId="6" fillId="0" borderId="1" xfId="0" applyFont="1" applyBorder="1" applyAlignment="1">
      <alignment horizontal="left" wrapText="1"/>
    </xf>
    <xf numFmtId="0" fontId="19" fillId="2" borderId="15" xfId="0" applyFont="1" applyFill="1" applyBorder="1" applyAlignment="1">
      <alignment horizontal="center" vertical="center" textRotation="180"/>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 fillId="2" borderId="36" xfId="0" applyFont="1" applyFill="1" applyBorder="1" applyAlignment="1">
      <alignment horizontal="center" vertical="top" wrapText="1"/>
    </xf>
    <xf numFmtId="0" fontId="19"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0" borderId="1" xfId="0" applyFont="1" applyBorder="1" applyAlignment="1">
      <alignment vertical="center" textRotation="180"/>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left" vertical="center" wrapText="1"/>
    </xf>
    <xf numFmtId="0" fontId="6" fillId="2" borderId="1" xfId="0" applyFont="1" applyFill="1" applyBorder="1" applyAlignment="1">
      <alignment horizontal="justify" vertical="top" wrapText="1"/>
    </xf>
    <xf numFmtId="0" fontId="19" fillId="2" borderId="1" xfId="0" applyFont="1" applyFill="1" applyBorder="1" applyAlignment="1">
      <alignment horizontal="center" vertical="center" textRotation="180"/>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20"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19" fillId="2" borderId="1" xfId="0" applyFont="1" applyFill="1" applyBorder="1" applyAlignment="1">
      <alignment vertical="center" wrapText="1"/>
    </xf>
    <xf numFmtId="0" fontId="19" fillId="2" borderId="15" xfId="0" applyFont="1" applyFill="1" applyBorder="1" applyAlignment="1">
      <alignment horizontal="center" vertical="center" wrapText="1"/>
    </xf>
    <xf numFmtId="0" fontId="19" fillId="2" borderId="15" xfId="0" applyFont="1" applyFill="1" applyBorder="1" applyAlignment="1">
      <alignment vertical="center" wrapText="1"/>
    </xf>
    <xf numFmtId="0" fontId="19" fillId="2" borderId="15" xfId="0" applyFont="1" applyFill="1" applyBorder="1" applyAlignment="1">
      <alignment horizontal="center" vertical="center"/>
    </xf>
    <xf numFmtId="0" fontId="19" fillId="2" borderId="15" xfId="0" applyFont="1" applyFill="1" applyBorder="1" applyAlignment="1">
      <alignment horizontal="center" vertical="center" wrapText="1"/>
    </xf>
    <xf numFmtId="0" fontId="20" fillId="2" borderId="15" xfId="0" applyFont="1" applyFill="1" applyBorder="1" applyAlignment="1">
      <alignment horizontal="left" vertical="center" wrapText="1"/>
    </xf>
    <xf numFmtId="0" fontId="2" fillId="2" borderId="37" xfId="0" applyFont="1" applyFill="1" applyBorder="1" applyAlignment="1">
      <alignment horizontal="center" vertical="top"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3" borderId="18"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31" xfId="0" applyFont="1" applyFill="1" applyBorder="1" applyAlignment="1">
      <alignment horizontal="center" vertical="center"/>
    </xf>
    <xf numFmtId="0" fontId="6" fillId="2" borderId="31" xfId="0" applyFont="1" applyFill="1" applyBorder="1" applyAlignment="1">
      <alignment vertical="center" wrapText="1"/>
    </xf>
    <xf numFmtId="0" fontId="15" fillId="2" borderId="31" xfId="0" applyFont="1" applyFill="1" applyBorder="1" applyAlignment="1">
      <alignment vertical="center"/>
    </xf>
    <xf numFmtId="0" fontId="6" fillId="0" borderId="31" xfId="0" applyFont="1" applyBorder="1" applyAlignment="1">
      <alignment horizontal="center" vertical="center"/>
    </xf>
    <xf numFmtId="0" fontId="6" fillId="2" borderId="1" xfId="0" applyFont="1" applyFill="1" applyBorder="1" applyAlignment="1">
      <alignment horizontal="center" vertical="top" wrapText="1"/>
    </xf>
    <xf numFmtId="0" fontId="15" fillId="2" borderId="1"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2" xfId="0" applyFont="1" applyFill="1" applyBorder="1" applyAlignment="1">
      <alignment horizontal="center" vertical="center"/>
    </xf>
    <xf numFmtId="0" fontId="9" fillId="0" borderId="28" xfId="0" applyFont="1" applyBorder="1" applyAlignment="1">
      <alignment horizontal="center" vertical="center" wrapText="1"/>
    </xf>
    <xf numFmtId="0" fontId="21" fillId="4" borderId="30"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9" fillId="0" borderId="3" xfId="0" applyFont="1" applyBorder="1" applyAlignment="1">
      <alignment horizontal="left" vertical="center" wrapText="1"/>
    </xf>
    <xf numFmtId="0" fontId="21" fillId="4" borderId="2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21" fillId="4" borderId="25"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7"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2" xfId="0" applyFont="1" applyBorder="1" applyAlignment="1">
      <alignment vertical="top" wrapText="1"/>
    </xf>
    <xf numFmtId="0" fontId="4" fillId="0" borderId="12" xfId="0" applyFont="1" applyBorder="1" applyAlignment="1">
      <alignment horizontal="center" vertical="center" wrapText="1"/>
    </xf>
    <xf numFmtId="0" fontId="4" fillId="0" borderId="12" xfId="0" applyFont="1" applyBorder="1" applyAlignment="1">
      <alignment horizontal="center" vertical="top" wrapText="1"/>
    </xf>
    <xf numFmtId="0" fontId="1" fillId="0" borderId="30" xfId="0" applyFont="1" applyBorder="1" applyAlignment="1">
      <alignment horizontal="center" vertical="top" wrapText="1"/>
    </xf>
    <xf numFmtId="0" fontId="9" fillId="0" borderId="1" xfId="0" applyFont="1" applyFill="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1" fillId="0" borderId="22" xfId="0" applyFont="1" applyBorder="1" applyAlignment="1">
      <alignment horizontal="center" vertical="top" wrapText="1"/>
    </xf>
    <xf numFmtId="0" fontId="1" fillId="0"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9" fillId="0" borderId="1"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0" fontId="1" fillId="0" borderId="2" xfId="0" applyFont="1" applyFill="1" applyBorder="1" applyAlignment="1">
      <alignment horizontal="center" vertical="top"/>
    </xf>
    <xf numFmtId="0" fontId="1" fillId="0" borderId="2"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3" xfId="0" applyFont="1" applyFill="1" applyBorder="1" applyAlignment="1">
      <alignment horizontal="center" vertical="top"/>
    </xf>
    <xf numFmtId="0" fontId="1" fillId="0" borderId="3" xfId="0" applyFont="1" applyBorder="1" applyAlignment="1">
      <alignment horizontal="center" vertical="top" wrapText="1"/>
    </xf>
    <xf numFmtId="0" fontId="1" fillId="0" borderId="0" xfId="0" applyFont="1" applyBorder="1" applyAlignment="1">
      <alignment vertical="top" wrapText="1"/>
    </xf>
    <xf numFmtId="16" fontId="9" fillId="0" borderId="1" xfId="0" applyNumberFormat="1" applyFont="1" applyBorder="1" applyAlignment="1">
      <alignment horizontal="left" vertical="top" wrapText="1"/>
    </xf>
    <xf numFmtId="0" fontId="9" fillId="0" borderId="2" xfId="0" applyFont="1" applyFill="1" applyBorder="1" applyAlignment="1">
      <alignment horizontal="center" vertical="top"/>
    </xf>
    <xf numFmtId="0" fontId="9" fillId="0" borderId="1" xfId="0" applyFont="1" applyBorder="1" applyAlignment="1">
      <alignment vertical="top" wrapText="1"/>
    </xf>
    <xf numFmtId="0" fontId="9" fillId="0" borderId="3" xfId="0" applyFont="1" applyFill="1" applyBorder="1" applyAlignment="1">
      <alignment horizontal="center" vertical="top"/>
    </xf>
    <xf numFmtId="0" fontId="1" fillId="0" borderId="25" xfId="0" applyFont="1" applyBorder="1" applyAlignment="1">
      <alignment horizontal="center" vertical="top" wrapText="1"/>
    </xf>
    <xf numFmtId="0" fontId="4" fillId="0" borderId="1" xfId="0" applyFont="1" applyFill="1" applyBorder="1" applyAlignment="1">
      <alignment horizontal="center" vertical="top" wrapText="1"/>
    </xf>
    <xf numFmtId="0" fontId="2" fillId="0" borderId="4" xfId="0" applyFont="1" applyBorder="1" applyAlignment="1">
      <alignment horizontal="left" vertical="top" wrapText="1"/>
    </xf>
    <xf numFmtId="0" fontId="1" fillId="2" borderId="2" xfId="0" applyFont="1" applyFill="1" applyBorder="1" applyAlignment="1">
      <alignment horizontal="center" vertical="center"/>
    </xf>
    <xf numFmtId="0" fontId="2" fillId="0" borderId="2" xfId="0" applyFont="1" applyBorder="1" applyAlignment="1">
      <alignment horizontal="left" vertical="top" wrapText="1"/>
    </xf>
    <xf numFmtId="0" fontId="9" fillId="2"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2" fillId="0" borderId="3" xfId="0" applyFont="1" applyBorder="1" applyAlignment="1">
      <alignment horizontal="left" vertical="top" wrapTex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justify" vertical="top" wrapText="1"/>
    </xf>
    <xf numFmtId="0" fontId="1" fillId="2" borderId="4" xfId="0" applyFont="1" applyFill="1" applyBorder="1" applyAlignment="1">
      <alignment horizontal="justify" vertical="center" wrapText="1"/>
    </xf>
    <xf numFmtId="0" fontId="1" fillId="0" borderId="1" xfId="0" applyFont="1" applyFill="1" applyBorder="1" applyAlignment="1">
      <alignment vertical="center" wrapText="1"/>
    </xf>
    <xf numFmtId="0" fontId="1" fillId="2" borderId="3" xfId="0" applyFont="1" applyFill="1" applyBorder="1" applyAlignment="1">
      <alignment horizontal="justify" vertical="top" wrapText="1"/>
    </xf>
    <xf numFmtId="0" fontId="3" fillId="3" borderId="1" xfId="0" applyFont="1" applyFill="1" applyBorder="1" applyAlignment="1">
      <alignment vertical="center" wrapText="1"/>
    </xf>
    <xf numFmtId="0" fontId="1" fillId="2" borderId="1" xfId="0" applyFont="1" applyFill="1" applyBorder="1" applyAlignment="1">
      <alignment horizontal="center" vertical="top"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vertical="center" wrapText="1"/>
    </xf>
    <xf numFmtId="0" fontId="14" fillId="2" borderId="1" xfId="0" applyFont="1" applyFill="1" applyBorder="1" applyAlignment="1">
      <alignment vertical="center" wrapText="1"/>
    </xf>
    <xf numFmtId="0" fontId="24"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center"/>
    </xf>
    <xf numFmtId="0" fontId="25" fillId="0" borderId="1" xfId="0" applyFont="1" applyBorder="1" applyAlignment="1">
      <alignment horizontal="center" vertical="center" wrapText="1"/>
    </xf>
    <xf numFmtId="0" fontId="1" fillId="0" borderId="21" xfId="0" applyFont="1" applyBorder="1" applyAlignment="1">
      <alignment horizontal="center" vertical="center"/>
    </xf>
    <xf numFmtId="0" fontId="26" fillId="0" borderId="1" xfId="0" applyFont="1" applyBorder="1" applyAlignment="1">
      <alignment horizontal="center" vertical="center" wrapText="1"/>
    </xf>
    <xf numFmtId="0" fontId="1" fillId="0" borderId="22" xfId="0" applyFont="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vertical="center"/>
    </xf>
    <xf numFmtId="0" fontId="1" fillId="0" borderId="25"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27" fillId="0" borderId="1" xfId="0" applyFont="1" applyBorder="1" applyAlignment="1">
      <alignment horizontal="center" vertical="center" wrapText="1"/>
    </xf>
    <xf numFmtId="0" fontId="1" fillId="0" borderId="12" xfId="0" applyFont="1" applyBorder="1" applyAlignment="1">
      <alignment horizontal="center" vertical="center"/>
    </xf>
    <xf numFmtId="0" fontId="28" fillId="0" borderId="30" xfId="0" applyFont="1" applyBorder="1" applyAlignment="1">
      <alignment vertical="center" wrapText="1"/>
    </xf>
    <xf numFmtId="0" fontId="27" fillId="2" borderId="1" xfId="0" applyFont="1" applyFill="1" applyBorder="1" applyAlignment="1">
      <alignment horizontal="center" vertical="center" wrapText="1"/>
    </xf>
    <xf numFmtId="0" fontId="28" fillId="0" borderId="22" xfId="0" applyFont="1" applyBorder="1" applyAlignment="1">
      <alignment vertical="center" wrapText="1"/>
    </xf>
    <xf numFmtId="0" fontId="2" fillId="0" borderId="25" xfId="0" applyFont="1" applyBorder="1" applyAlignment="1">
      <alignment vertical="center" wrapText="1"/>
    </xf>
    <xf numFmtId="0" fontId="0" fillId="0" borderId="21" xfId="0" applyBorder="1" applyAlignment="1">
      <alignment vertical="center" wrapText="1"/>
    </xf>
    <xf numFmtId="0" fontId="1" fillId="0" borderId="15" xfId="0" applyFont="1" applyBorder="1" applyAlignment="1">
      <alignment vertical="center" wrapText="1"/>
    </xf>
    <xf numFmtId="0" fontId="1" fillId="0" borderId="15" xfId="0" applyFont="1" applyBorder="1" applyAlignment="1">
      <alignment horizontal="center" vertical="center"/>
    </xf>
    <xf numFmtId="0" fontId="1" fillId="0" borderId="15" xfId="0" applyFont="1" applyBorder="1" applyAlignment="1">
      <alignment wrapText="1"/>
    </xf>
    <xf numFmtId="0" fontId="3" fillId="0" borderId="24" xfId="0" applyFont="1" applyBorder="1" applyAlignment="1">
      <alignment vertical="center" wrapText="1"/>
    </xf>
    <xf numFmtId="0" fontId="27" fillId="0" borderId="1" xfId="0" applyFont="1" applyBorder="1" applyAlignment="1">
      <alignment horizontal="center" vertical="center"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left" vertical="center" wrapText="1"/>
    </xf>
    <xf numFmtId="0" fontId="16" fillId="0" borderId="24" xfId="0" applyFont="1" applyBorder="1" applyAlignment="1">
      <alignment horizontal="left" vertical="center" wrapText="1"/>
    </xf>
    <xf numFmtId="0" fontId="1" fillId="0" borderId="12" xfId="0" applyFont="1" applyBorder="1" applyAlignment="1" applyProtection="1">
      <alignment horizontal="center" vertical="center" wrapText="1"/>
      <protection locked="0"/>
    </xf>
    <xf numFmtId="0" fontId="1" fillId="5" borderId="12" xfId="0" applyFont="1" applyFill="1" applyBorder="1" applyAlignment="1" applyProtection="1">
      <alignment horizontal="left" vertical="center" wrapText="1"/>
      <protection locked="0"/>
    </xf>
    <xf numFmtId="0" fontId="30" fillId="5" borderId="12" xfId="0" applyFont="1" applyFill="1" applyBorder="1" applyAlignment="1">
      <alignment horizontal="center" vertical="center" wrapText="1"/>
    </xf>
    <xf numFmtId="0" fontId="1" fillId="0" borderId="12" xfId="0" applyFont="1" applyBorder="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1" fillId="0" borderId="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4" xfId="0" applyBorder="1" applyAlignment="1">
      <alignment horizontal="justify" vertical="top" wrapText="1"/>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0" fillId="0" borderId="2" xfId="0" applyBorder="1" applyAlignment="1">
      <alignment horizontal="justify" vertical="top" wrapText="1"/>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justify" vertical="top"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justify" vertical="top" wrapText="1"/>
      <protection locked="0"/>
    </xf>
    <xf numFmtId="0" fontId="0" fillId="5" borderId="1" xfId="0" applyFill="1" applyBorder="1" applyAlignment="1">
      <alignment horizontal="justify" vertical="center" wrapText="1"/>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top" wrapText="1"/>
      <protection locked="0"/>
    </xf>
    <xf numFmtId="0" fontId="0" fillId="0" borderId="2" xfId="0" applyBorder="1" applyAlignment="1">
      <alignment horizontal="justify" vertical="center" wrapText="1"/>
    </xf>
    <xf numFmtId="0" fontId="1" fillId="0" borderId="4" xfId="0" applyFont="1" applyBorder="1" applyAlignment="1" applyProtection="1">
      <alignment horizontal="justify" vertical="top" wrapText="1"/>
      <protection locked="0"/>
    </xf>
    <xf numFmtId="0" fontId="1" fillId="0" borderId="3" xfId="0" applyFont="1" applyBorder="1" applyAlignment="1" applyProtection="1">
      <alignment horizontal="justify" vertical="center" wrapText="1"/>
      <protection locked="0"/>
    </xf>
    <xf numFmtId="0" fontId="1" fillId="0" borderId="9" xfId="0" applyFont="1" applyBorder="1" applyAlignment="1" applyProtection="1">
      <alignment horizontal="center" vertical="center" wrapText="1"/>
      <protection locked="0"/>
    </xf>
    <xf numFmtId="0" fontId="1" fillId="5" borderId="1" xfId="0" applyFont="1" applyFill="1" applyBorder="1" applyAlignment="1" applyProtection="1">
      <alignment horizontal="left" vertical="center" wrapText="1"/>
      <protection locked="0"/>
    </xf>
    <xf numFmtId="0" fontId="30" fillId="5" borderId="1"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3" xfId="0" applyFont="1" applyBorder="1" applyAlignment="1" applyProtection="1">
      <alignment horizontal="lef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horizontal="center" vertical="center" wrapText="1"/>
      <protection locked="0"/>
    </xf>
    <xf numFmtId="0" fontId="1" fillId="0" borderId="15" xfId="0" applyFont="1" applyBorder="1" applyAlignment="1" applyProtection="1">
      <alignment horizontal="left" vertical="center" wrapText="1"/>
      <protection locked="0"/>
    </xf>
    <xf numFmtId="0" fontId="1" fillId="0" borderId="15"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5" xfId="0" applyFont="1" applyBorder="1" applyAlignment="1">
      <alignment horizontal="left" vertical="center" wrapText="1"/>
    </xf>
    <xf numFmtId="0" fontId="1"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top"/>
    </xf>
    <xf numFmtId="0" fontId="9" fillId="0" borderId="1"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4" xfId="0" applyFont="1" applyFill="1" applyBorder="1" applyAlignment="1">
      <alignment horizontal="center" vertical="top"/>
    </xf>
    <xf numFmtId="0" fontId="1" fillId="0" borderId="21" xfId="0" applyFont="1" applyFill="1" applyBorder="1" applyAlignment="1">
      <alignment horizontal="center" vertical="top" wrapText="1"/>
    </xf>
    <xf numFmtId="0" fontId="1" fillId="0" borderId="38" xfId="0" applyFont="1" applyBorder="1" applyAlignment="1">
      <alignment horizontal="center" vertical="top" wrapText="1"/>
    </xf>
    <xf numFmtId="0" fontId="1" fillId="0" borderId="22" xfId="0" applyFont="1" applyFill="1" applyBorder="1" applyAlignment="1">
      <alignment horizontal="center" vertical="top" wrapText="1"/>
    </xf>
    <xf numFmtId="0" fontId="1" fillId="0" borderId="33" xfId="0" applyFont="1" applyBorder="1" applyAlignment="1">
      <alignment horizontal="center" vertical="top" wrapText="1"/>
    </xf>
    <xf numFmtId="0" fontId="1" fillId="0" borderId="24" xfId="0"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28" xfId="0" applyFont="1" applyBorder="1" applyAlignment="1">
      <alignment horizontal="center" vertical="top"/>
    </xf>
    <xf numFmtId="0" fontId="1" fillId="0" borderId="28" xfId="0" applyFont="1" applyBorder="1" applyAlignment="1">
      <alignment vertical="top"/>
    </xf>
    <xf numFmtId="0" fontId="1" fillId="0" borderId="39" xfId="0" applyFont="1" applyBorder="1" applyAlignment="1">
      <alignment horizontal="center" vertical="top" wrapText="1"/>
    </xf>
    <xf numFmtId="0" fontId="1" fillId="0" borderId="4" xfId="0" applyFont="1" applyFill="1" applyBorder="1" applyAlignment="1">
      <alignment vertical="top"/>
    </xf>
    <xf numFmtId="0" fontId="1" fillId="0" borderId="2" xfId="0" applyFont="1" applyBorder="1" applyAlignment="1">
      <alignment vertical="top"/>
    </xf>
    <xf numFmtId="0" fontId="1" fillId="0" borderId="40" xfId="0" applyFont="1" applyBorder="1" applyAlignment="1">
      <alignment horizontal="center" vertical="top" wrapText="1"/>
    </xf>
    <xf numFmtId="0" fontId="1" fillId="0" borderId="2" xfId="0" applyFont="1" applyFill="1" applyBorder="1" applyAlignment="1">
      <alignment horizontal="center" vertical="top"/>
    </xf>
    <xf numFmtId="0" fontId="1" fillId="0" borderId="2" xfId="0" applyFont="1" applyBorder="1" applyAlignment="1">
      <alignment horizontal="center" vertical="top"/>
    </xf>
    <xf numFmtId="0" fontId="1" fillId="0" borderId="3" xfId="0" applyFont="1" applyFill="1" applyBorder="1" applyAlignment="1">
      <alignment horizontal="center" vertical="top"/>
    </xf>
    <xf numFmtId="0" fontId="1" fillId="0" borderId="3" xfId="0" applyFont="1" applyBorder="1" applyAlignment="1">
      <alignment horizontal="center" vertical="top"/>
    </xf>
    <xf numFmtId="0" fontId="1" fillId="0" borderId="41" xfId="0" applyFont="1" applyBorder="1" applyAlignment="1">
      <alignment horizontal="center" vertical="top" wrapText="1"/>
    </xf>
    <xf numFmtId="0" fontId="1" fillId="0" borderId="1" xfId="0" applyFont="1" applyBorder="1" applyAlignment="1">
      <alignment horizontal="center" vertical="top"/>
    </xf>
    <xf numFmtId="0" fontId="1" fillId="0" borderId="4" xfId="0" applyFont="1" applyBorder="1" applyAlignment="1">
      <alignment vertical="top" wrapText="1"/>
    </xf>
    <xf numFmtId="0" fontId="1" fillId="0" borderId="21" xfId="0" applyFont="1" applyBorder="1" applyAlignment="1">
      <alignment horizontal="center" vertical="top" wrapText="1"/>
    </xf>
    <xf numFmtId="0" fontId="1" fillId="0" borderId="26"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3" fillId="0" borderId="1" xfId="0" applyFont="1" applyBorder="1" applyAlignment="1">
      <alignment vertical="center"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1" fillId="0" borderId="4" xfId="0" applyFont="1" applyBorder="1" applyAlignment="1">
      <alignment horizontal="center" wrapText="1"/>
    </xf>
    <xf numFmtId="0" fontId="1" fillId="0" borderId="2" xfId="0" applyFont="1" applyBorder="1" applyAlignment="1">
      <alignment horizontal="center" wrapText="1"/>
    </xf>
    <xf numFmtId="0" fontId="2" fillId="0" borderId="2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2"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36899" y="41586"/>
          <a:ext cx="51111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121920</xdr:colOff>
          <xdr:row>0</xdr:row>
          <xdr:rowOff>60960</xdr:rowOff>
        </xdr:from>
        <xdr:to>
          <xdr:col>0</xdr:col>
          <xdr:colOff>1348740</xdr:colOff>
          <xdr:row>3</xdr:row>
          <xdr:rowOff>106680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P~1/AppData/Local/Temp/25748-DOC-201908221031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P~1/AppData/Local/Temp/26533-DOC-2019082907234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P~1/AppData/Local/Temp/26629-DOC-201908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P~1/AppData/Local/Temp/26654-DOC-201908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P~1/AppData/Local/Temp/26847-DOC-2019082917090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P~1/AppData/Local/Temp/26898-DOC-201908221028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P~1/AppData/Local/Temp/27051-DOC-2019082907193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P~1/AppData/Local/Temp/27052-DOC-2019082909173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P~1/AppData/Local/Temp/24197-DOC-201905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P~1/AppData/Local/Temp/24196-DOC-201905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P~1/AppData/Local/Temp/24205-DOC-201905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P~1/AppData/Local/Temp/26656-DOC-2019081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apa%20de%20riesgo%202019/Actualizacion%20del%20mapa%20de%20riesgos%20junio%202019/Gestion%20evaluacion%20y%20seguimient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IAP~1/AppData/Local/Temp/24193-DOC-201905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P~1/AppData/Local/Temp/25745-DOC-201908121059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P~1/AppData/Local/Temp/25746-DOC-201907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P~1/AppData/Local/Temp/25747-DOC-201907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IAP~1/AppData/Local/Temp/25784-DOC-201907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P~1/AppData/Local/Temp/25786-DOC-201907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P~1/AppData/Local/Temp/26220-DOC-2019082717473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P~1/AppData/Local/Temp/26221-DOC-2019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VALORACION RIESGO (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A10" t="str">
            <v>Posibilidad de la utilizacion de documentos obsoletos que no garanticen la trazabilidad adecuada en los diferentes procesos.</v>
          </cell>
          <cell r="D10" t="str">
            <v xml:space="preserve">Concentracion de actividades y/o funciones en algunos servidores publicos de planta y contrato. </v>
          </cell>
        </row>
        <row r="12">
          <cell r="D12" t="str">
            <v xml:space="preserve">Insuficiencia de equipos tecnologicos y obsolecencia de los mismos </v>
          </cell>
        </row>
        <row r="13">
          <cell r="D13" t="str">
            <v>Ausencia de sentido de pertenencia y cultura ciudadana por parte de algunos servidores publicos</v>
          </cell>
        </row>
        <row r="14">
          <cell r="A14" t="str">
            <v>Posibilidad de incumplimiento de la publicación de los productos requeridos por grupos de interes y / o clientes internos o externos</v>
          </cell>
          <cell r="D14" t="str">
            <v>Dificultad en el acceso a sistemas de informacion externos</v>
          </cell>
        </row>
        <row r="15">
          <cell r="D15" t="str">
            <v xml:space="preserve">Personal insuficiente para apoyar la totalidad de procesos </v>
          </cell>
        </row>
        <row r="16">
          <cell r="D16" t="str">
            <v>Ausencia de sentido de pertenencia y cultura ciudadana por parte de algunos servidores publicos</v>
          </cell>
        </row>
        <row r="17">
          <cell r="D17" t="str">
            <v>Falta de comunicación y control  para reportar las entradas y salidas de los diferentes procesos</v>
          </cell>
        </row>
        <row r="18">
          <cell r="A18" t="str">
            <v xml:space="preserve">Posibilidad de incumplimiento a los planes de trabajo del Sistema integrado de Gestion </v>
          </cell>
          <cell r="D18" t="str">
            <v xml:space="preserve">Sedes administrativas dispersas </v>
          </cell>
        </row>
        <row r="19">
          <cell r="D19" t="str">
            <v xml:space="preserve">Limitacion presupuestal para el desarrollo del proceso </v>
          </cell>
        </row>
        <row r="20">
          <cell r="D20" t="str">
            <v xml:space="preserve">Personal insuficiente para apoyar la totalidad de procesos </v>
          </cell>
        </row>
      </sheetData>
      <sheetData sheetId="7">
        <row r="11">
          <cell r="T11" t="str">
            <v>Probable</v>
          </cell>
        </row>
        <row r="12">
          <cell r="T12" t="str">
            <v xml:space="preserve">Casi seguro </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2)"/>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VALORACION RIESGO (7)"/>
      <sheetName val=" IMPACTO RIESGOS GESTION (2)"/>
      <sheetName val=" IMPACTO RIESGOS CORRUPCION (2"/>
      <sheetName val="IMPACTO RIESGO DE GESTION"/>
      <sheetName val="VALORACION RIESGO (01)"/>
      <sheetName val="VALORACION RIESGO (02)"/>
      <sheetName val="VALORACION RIESGO (03)"/>
      <sheetName val="CONTROLES Y EVALUACION"/>
      <sheetName val="SOLIDEZ DE LOS CONTROLES"/>
      <sheetName val="MAPA DE RIESGO ADMON"/>
      <sheetName val="PREGUNTAS ORIENTADORAS ANEXO 3"/>
      <sheetName val="OBJETIVOS DEL PROCESO ANEXO 3"/>
    </sheetNames>
    <sheetDataSet>
      <sheetData sheetId="0" refreshError="1"/>
      <sheetData sheetId="1" refreshError="1"/>
      <sheetData sheetId="2" refreshError="1"/>
      <sheetData sheetId="3" refreshError="1"/>
      <sheetData sheetId="4">
        <row r="29">
          <cell r="E29" t="str">
            <v xml:space="preserve">D11O5 Cada Dirección validará trimestralmente,  la información de perfiles y permisos suministrada por las TIC, frente a los usuarios activos en el proceso y se retroalimentará a la Secretaría de las TIC las posibles inconsistencias encontradas.
</v>
          </cell>
        </row>
        <row r="30">
          <cell r="E30" t="str">
            <v xml:space="preserve">D5,O5: Identificar desviaciones que vislumbren vulnerabilidad en los sistemas de información del proceso de gestión de Hacienda Pública, informar y solicitar a la secretaria de las TIC desarrollos que mitiguen las desviaciones identificadas. </v>
          </cell>
        </row>
        <row r="31">
          <cell r="E31" t="str">
            <v>D5,O7 Realizar monitoreo a los procesos de tramites por medio de muestreos aleatorios y expontaneos revisando los tiempos de respuesta, cumplimiento de la normatividad constitucional y legal, (Facturacion Impuesto Predial Unificado, Exención del impuesto de Industria y Comercio, certificados de paz y salvos)</v>
          </cell>
        </row>
        <row r="32">
          <cell r="E32" t="str">
            <v>D2,8,10,O8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v>
          </cell>
        </row>
        <row r="33">
          <cell r="E33" t="str">
            <v>D10,O6 ;Sensibilización a los funcionarios en principios,ética y valores Institucionales Aplicación del Código de Integridad y buen Gobierno, para la satisfacción de clientes y grupos de valor,</v>
          </cell>
        </row>
        <row r="34">
          <cell r="E34" t="str">
            <v>D4,O5 Digitalizacion de los expedientes  relacionados con el procedimiento de cobro coactivo .</v>
          </cell>
        </row>
        <row r="35">
          <cell r="E35" t="str">
            <v xml:space="preserve">D16,O7 Adoptar la normatividad de la contaduria General de la Nacion en el Manual de Politicas contables en la entidad y socializarla a traves de los diferentes medios de comunicación con que cuenta la entidad alos responsables de la informacion fiinanciera de las entidades agregadas 
</v>
          </cell>
        </row>
        <row r="36">
          <cell r="E36" t="str">
            <v>D17,O6 Sensibilización a los funcionarios en principios,ética y valores Institucionales Aplicación del Código de Integridad y buen Gobierno, para la satisfacción de clientes y grupos de valor a traves de convocatorias periodicas a los responsables de la informacion financiera de las entidades agregadas.</v>
          </cell>
        </row>
        <row r="39">
          <cell r="E39" t="str">
            <v>D 5,14,11,5,2,8,10- A2,3,4 Iniciar la investigación disciplinaria, fiscal o remitir a las instancias correspondientes para el proceso penal</v>
          </cell>
        </row>
        <row r="40">
          <cell r="E40" t="str">
            <v>D 4- A2,3,4, Iniciar la investigación disciplinaria, fiscal o remitir a las instancias correspondientes para el proceso penal</v>
          </cell>
        </row>
      </sheetData>
      <sheetData sheetId="5" refreshError="1"/>
      <sheetData sheetId="6">
        <row r="10">
          <cell r="C10" t="str">
            <v>CORRUPCIÓN</v>
          </cell>
          <cell r="D10" t="str">
            <v>Vulnerabilidad en los sistemas de infomación.</v>
          </cell>
        </row>
        <row r="11">
          <cell r="D11" t="str">
            <v>Falta de seguimiento y validacion por parte de directivos y/o supervisores  a los perfiles y  permisos otorgados a los usuarios para el manejo de los sistemas de informacion del proceso de Gestion de Hacienda Publica</v>
          </cell>
        </row>
        <row r="15">
          <cell r="D15" t="str">
            <v xml:space="preserve">Falta de seguimiento y validacion por parte de directivos y/o supervisores  al cumplimiento de los requisitos de los tramites y su aplicación correcta en las bases de información. </v>
          </cell>
        </row>
        <row r="17">
          <cell r="C17" t="str">
            <v>CORRUPCIÓN</v>
          </cell>
          <cell r="D17" t="str">
            <v>Falta de digitalizacion de la totalidad de los expedientes que reposan en las diferentes direcciones.</v>
          </cell>
        </row>
        <row r="19">
          <cell r="A19" t="str">
            <v>Omision, demoras y errores en la remision de la informacion financiera, por parte de las entidades agregadas  para ser consolidado en el reporte  CGN2005 de la Contaduria General de la Nacion</v>
          </cell>
          <cell r="D19" t="str">
            <v xml:space="preserve">Desconocimiento de los terminos y fechas establecidas para la entrega de la informacion financiera a la Direccion de Contabilidad de la Alcaldia de Ibagué </v>
          </cell>
        </row>
        <row r="20">
          <cell r="D20" t="str">
            <v xml:space="preserve">Incumplimiento por falta de empoderamiento del lider del proceso financiero de las entidades agregadas en la entrega oportuna de los reportes de informacion </v>
          </cell>
        </row>
      </sheetData>
      <sheetData sheetId="7">
        <row r="11">
          <cell r="A11" t="str">
            <v>Posibilidad de recibir o solicitar cualquier dadiva para modificar y/o alterar los datos existentes en los distintos sistemas de información y/o omitir requisitos en el desarrollo de los trámites y servicios del proceso de gestión de Hacienda Pública</v>
          </cell>
          <cell r="M11" t="str">
            <v>Probable</v>
          </cell>
        </row>
        <row r="12">
          <cell r="A12" t="str">
            <v>Posibilidad de recibir o solicitar cualquier dadiva para extraviar y/o modificar expedientes y documentos relacionados con el proceso de Gestion de Hacienda Pública para beneficio propio o de terceros.</v>
          </cell>
          <cell r="M12" t="str">
            <v>Probable</v>
          </cell>
        </row>
        <row r="13">
          <cell r="M13" t="str">
            <v>Posible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2)"/>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Concentracion del poder en una sola persona</v>
          </cell>
        </row>
      </sheetData>
      <sheetData sheetId="7">
        <row r="11">
          <cell r="A11" t="str">
            <v>Utilizacion de influencias en la entrega o suministro de materiales o insumos y/o ayudas humanitarias en beneficio de un tercero</v>
          </cell>
          <cell r="T11" t="str">
            <v>Posible</v>
          </cell>
        </row>
        <row r="12">
          <cell r="A12" t="str">
            <v xml:space="preserve">Incumplimiento  en la ejecución de  Planes, Programas y Proyectos,  priorizados en el Plan de Desarrollo  </v>
          </cell>
          <cell r="T12" t="str">
            <v>Posible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VALORACION RIESGO (3)"/>
      <sheetName val="VALORACION RIESGO (CORR)"/>
      <sheetName val="CONTROLES Y EVALUACION"/>
      <sheetName val="SOLIDEZ DE LOS CONTROLES"/>
      <sheetName val="MAPA DE RIESGO ADMON "/>
      <sheetName val="Hoja1"/>
    </sheetNames>
    <sheetDataSet>
      <sheetData sheetId="0" refreshError="1"/>
      <sheetData sheetId="1" refreshError="1"/>
      <sheetData sheetId="2" refreshError="1"/>
      <sheetData sheetId="3" refreshError="1"/>
      <sheetData sheetId="4">
        <row r="21">
          <cell r="E21" t="str">
            <v>D2, O8. Fortalecer las actividades de socialización y apropiación de los valores y principios contemplados en el código de integridad y buen gobierno</v>
          </cell>
        </row>
        <row r="22">
          <cell r="E22" t="str">
            <v>D,3,4,5,  O1,8 Aplicar la política de MIPG gestión presupuestal y eficiencia del gasto público,  adquisición de recurso tecnológico y de bienes y servicios que suplan las necesidades de la Entidad y su aseguramiento</v>
          </cell>
        </row>
        <row r="25">
          <cell r="E25" t="str">
            <v>D8   O8 Aplicar  la política de Gestión del conocimiento para hacer transferencia de conocimiento</v>
          </cell>
        </row>
        <row r="29">
          <cell r="E29" t="str">
            <v>D1 A1,4. Ejecutar el PIC en los proyectos de aprendizaje del SER y del SABER</v>
          </cell>
        </row>
        <row r="30">
          <cell r="E30" t="str">
            <v>D4,5  A10. Adquirir recurso tecnológico que resuelva las necesidades técnicas y garantice mayor productividad y eficiencia en los procesos.</v>
          </cell>
          <cell r="G30" t="str">
            <v>F5 A2,5  Difundir y aplicar las políticas de seguridad de la información de control de accesos  a los sistemas de información, para todo el personal en especial cuando sean de prestación de servicios</v>
          </cell>
        </row>
        <row r="31">
          <cell r="E31" t="str">
            <v>D4, A3. Divulgar el uso adecuado de la energía regulada y hacer  inspecciones en las brigadas de mantenimiento.</v>
          </cell>
        </row>
        <row r="32">
          <cell r="E32" t="str">
            <v>D 6,8 A6 Documentar los desarrollos y Establecer un diagnóstico de las deficiencias de los módulos e implementar  plan de mejoramiento para estabilizar los módulos</v>
          </cell>
        </row>
        <row r="33">
          <cell r="E33" t="str">
            <v>D2 , A2 Aplicar el plan de manejo de incidentes y en caso de detectar fraude denunciar a control interno disciplinario o fiscalía según el caso</v>
          </cell>
        </row>
        <row r="34">
          <cell r="E34" t="str">
            <v>D7  A9,8 Implementar política de uso adecuado de la red de cableado estructurado, para evitar el uso inapropiado de cascadas  de switches</v>
          </cell>
        </row>
        <row r="35">
          <cell r="E35" t="str">
            <v>D4, A3, Realizar mantenimiento correctivo y en caso que no se logre la recuperación del bien, gestionar ante la aseguradora para hacer efectivas las pólizas</v>
          </cell>
        </row>
        <row r="36">
          <cell r="E36" t="str">
            <v>D4 A10 Repotenciar el Hardware siempre en cuando se escalable su arquitectura</v>
          </cell>
        </row>
        <row r="37">
          <cell r="E37" t="str">
            <v>D6 A6 Gestionar la contratación de personal de Desarrollo competente para dar solución</v>
          </cell>
        </row>
      </sheetData>
      <sheetData sheetId="5">
        <row r="20">
          <cell r="B20" t="str">
            <v>Nuevas Directrices por Cambio de Gobierno</v>
          </cell>
        </row>
        <row r="21">
          <cell r="B21" t="str">
            <v>Personal de planta insuficiente o sin las competencias necesarias para el proceso</v>
          </cell>
        </row>
        <row r="23">
          <cell r="B23" t="str">
            <v>Apropiación del conocimiento en Personal sin vinculación laboral directa que maneja procesos críticos</v>
          </cell>
          <cell r="E23" t="str">
            <v>Extralimitación de las competencias, manipulando información  para beneficio propio o de un tercero</v>
          </cell>
        </row>
        <row r="24">
          <cell r="B24" t="str">
            <v>El personal no tiene apropiadas las políticas de seguridad física y tecnológica</v>
          </cell>
        </row>
        <row r="25">
          <cell r="B25" t="str">
            <v>Falta de Ética y Valores,  tráfico de influencias y abuso de confianza</v>
          </cell>
        </row>
      </sheetData>
      <sheetData sheetId="6">
        <row r="10">
          <cell r="D10" t="str">
            <v xml:space="preserve">Cambio de voltaje de energía o perdida de la misma </v>
          </cell>
        </row>
        <row r="11">
          <cell r="D11" t="str">
            <v>El personal no tiene apropiadas las políticas de seguridad física y tecnológica</v>
          </cell>
        </row>
        <row r="12">
          <cell r="D12" t="str">
            <v>Desbordamiento de la capacidad física de las instalaciones de propiedad de la Alcaldía sobrecargando la red</v>
          </cell>
        </row>
        <row r="14">
          <cell r="D14" t="str">
            <v>Obsolescencia en la plataforma tecnológica (Hardware) o recurso inadecuado</v>
          </cell>
        </row>
        <row r="15">
          <cell r="D15" t="str">
            <v xml:space="preserve">Constante innovación  y evolución tecnológica   </v>
          </cell>
        </row>
        <row r="16">
          <cell r="D16" t="str">
            <v>El personal no tiene apropiadas las políticas de seguridad física y tecnológica</v>
          </cell>
        </row>
        <row r="22">
          <cell r="D22" t="str">
            <v>Apropiación del conocimiento en Personal sin vinculación laboral directa que maneja procesos críticos</v>
          </cell>
        </row>
      </sheetData>
      <sheetData sheetId="7">
        <row r="11">
          <cell r="A11" t="str">
            <v>Perdida o daño de recurso tecnológico</v>
          </cell>
        </row>
        <row r="12">
          <cell r="A12" t="str">
            <v>Adquisición de tecnología de información no acorde con la necesidad</v>
          </cell>
        </row>
        <row r="13">
          <cell r="A13" t="str">
            <v>Indisponibilidad de PISAMI</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ow r="19">
          <cell r="E19" t="str">
            <v xml:space="preserve">D1 O1, 10 Por medio del aumento de los ingresos (inversion extranjera, alianzas estrategicas, entre otros) y solicitud de la asignación de recursos para mejorar la inversión y funcionamiento del proceso, garantizando mayor cobertura y generando confianza debido a que se fortalece la institucionalidad  en la alcaldia municipal de ibague </v>
          </cell>
          <cell r="G19" t="str">
            <v>F4O3,4 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v>
          </cell>
        </row>
        <row r="21">
          <cell r="E21" t="str">
            <v xml:space="preserve">D2 O10 Procesos de convocatoria publica transparente por medio de los cuales, se le garantice a la comunidad total equidad en cuanto a la selección de beneficiarios. </v>
          </cell>
        </row>
        <row r="23">
          <cell r="E23" t="str">
            <v xml:space="preserve">D4 O11 El personal adscrito al proceso de  Gestion del desarrollo economico y la competitividad se debe capacitar constantemente en las actividades propias del  cumplimiento del plan de desarrollo,actualizacion delos intrumentos de planeacion y todo lo concerniente al manejo de las herramientas del SIGAMI . </v>
          </cell>
        </row>
        <row r="25">
          <cell r="E25" t="str">
            <v xml:space="preserve">D2 011 El personal adscrito al proceso de Gestion del desarrollo Economico y la competitividad debe recibir capacitacion de socialización del código de integridad y buen gobierno con la respectiva información documentada del proceso. </v>
          </cell>
        </row>
        <row r="31">
          <cell r="E31" t="str">
            <v>D2 A1 Denunciar actos de corrupcion frente a los entes competentes y tomar las medidas legales correpsondientes a la situacion que se evidencie.</v>
          </cell>
          <cell r="G31" t="str">
            <v>F1, 5  A 2  Mantener las directrices establecidas durante el cambio de gobierno en la estructura organizacional con el fin de mantener el buen funcionamiento de la administracion municipal</v>
          </cell>
        </row>
        <row r="33">
          <cell r="E33" t="str">
            <v>A2 D4 Reprogramar las actividades y metas producto que contienen los planes y diligenciar las respectivas observaciones</v>
          </cell>
        </row>
        <row r="34">
          <cell r="E34" t="str">
            <v>D5  A2 Realizar seguimiento para verificar que el personal de planta asignado sea acorde a las necesidades del funcionamiento del proceso.</v>
          </cell>
        </row>
      </sheetData>
      <sheetData sheetId="5" refreshError="1"/>
      <sheetData sheetId="6">
        <row r="11">
          <cell r="D11" t="str">
            <v>Falta de recursos para funcionamiento e inversión</v>
          </cell>
        </row>
        <row r="12">
          <cell r="D12" t="str">
            <v>Falta de planeación en cuanto a la ejecución física y presupuestal en las metas producto</v>
          </cell>
        </row>
        <row r="13">
          <cell r="D13" t="str">
            <v>Falta de conocimiento y resistencia al cambio del personal</v>
          </cell>
        </row>
        <row r="14">
          <cell r="D14" t="str">
            <v>Falta de ética profesional, amiguismo, desconocimiento de los procesos del SIGAMI y resistencia al cambio</v>
          </cell>
        </row>
        <row r="15">
          <cell r="D15" t="str">
            <v>Falta de socialización con el personal adsquito a las Secretarías involucradas en el proceso, en cuanto  a los procedimientos que deben ser implementados.</v>
          </cell>
        </row>
      </sheetData>
      <sheetData sheetId="7">
        <row r="11">
          <cell r="A11" t="str">
            <v>Posibilidad de generar baja cobertura para la promoción del desarrollo económico y la competividad para los emprendedores, empresarios y ciudadanos del municipio de Ibagué.</v>
          </cell>
          <cell r="T11" t="str">
            <v>Posible</v>
          </cell>
        </row>
        <row r="12">
          <cell r="A12" t="str">
            <v>Probabilidad de que se genere tráficos de influencia para selección de beneficiarios que no cumplan los requisitos establecidos</v>
          </cell>
          <cell r="T12" t="str">
            <v>Probable</v>
          </cell>
        </row>
        <row r="13">
          <cell r="A13" t="str">
            <v>Probabilidad de otorgar beneficios a unidades productivas o ideas de negocios debido al desconocimientoy resistencia al cambio por parte del personal acerca de procesos, procedimientos, instructivos, guias, formatos entre otros; aplicados dentro de las Secretarías involucradas en el proceso</v>
          </cell>
          <cell r="T13"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Uso inadecuado de Recursos de Inversión</v>
          </cell>
        </row>
        <row r="11">
          <cell r="D11" t="str">
            <v>Insuficiente capacitación del personal de contrato</v>
          </cell>
        </row>
        <row r="14">
          <cell r="D14" t="str">
            <v xml:space="preserve">Disparidad de criterios en la interpretación y aplicación de la norma. </v>
          </cell>
        </row>
        <row r="15">
          <cell r="D15" t="str">
            <v>Falta de comportamiento de integridad de lo público del servidor que revisa y decide</v>
          </cell>
        </row>
      </sheetData>
      <sheetData sheetId="7">
        <row r="11">
          <cell r="A11" t="str">
            <v>Incumplimiento del PICSCPAZ 2016-2026</v>
          </cell>
          <cell r="T11" t="str">
            <v>Posible</v>
          </cell>
        </row>
        <row r="13">
          <cell r="A13" t="str">
            <v>Dilación y/o vencimiento de términos de los  procesos policivos y administrativos de restablecimiento de derechos; Asímismo los procesos por resolver de ley 388 del 97 y Decreto 640 del 37</v>
          </cell>
          <cell r="T13"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30">
          <cell r="B30" t="str">
            <v>Desconocimiento de la cláusula de confidencialidad por parte del personal contratista.</v>
          </cell>
        </row>
      </sheetData>
      <sheetData sheetId="4" refreshError="1"/>
      <sheetData sheetId="5">
        <row r="13">
          <cell r="B13" t="str">
            <v xml:space="preserve">Poca coordinación entre las dependencias para la planeación de los eventos institucionales. </v>
          </cell>
        </row>
      </sheetData>
      <sheetData sheetId="6" refreshError="1"/>
      <sheetData sheetId="7">
        <row r="11">
          <cell r="T11" t="str">
            <v>Rara Vez</v>
          </cell>
        </row>
        <row r="12">
          <cell r="T12" t="str">
            <v>Improbable</v>
          </cell>
        </row>
        <row r="13">
          <cell r="T13" t="str">
            <v>Posible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GESTION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8">
          <cell r="D18" t="str">
            <v>Falta de garantías para la reserva del proceso disciplinario</v>
          </cell>
        </row>
      </sheetData>
      <sheetData sheetId="7">
        <row r="11">
          <cell r="A11" t="str">
            <v>probabilidad de dilatar el proceso para lograr el vencimiento de terminos o la prescripcion en beneficio de un servidor publico.</v>
          </cell>
          <cell r="T11" t="str">
            <v>Posible</v>
          </cell>
        </row>
        <row r="12">
          <cell r="A12" t="str">
            <v>posibilidad de demora en el tramite o incumplimiento de las etapas del proceso disciplinario</v>
          </cell>
          <cell r="T12" t="str">
            <v>Posible</v>
          </cell>
        </row>
        <row r="13">
          <cell r="A13" t="str">
            <v xml:space="preserve"> Posibilidad de exceder facultades legales en los fallos </v>
          </cell>
          <cell r="T13" t="str">
            <v>Improbable</v>
          </cell>
        </row>
        <row r="14">
          <cell r="A14" t="str">
            <v xml:space="preserve">probabilidad de  perdida de informacion de los expedientes disciplinarios </v>
          </cell>
          <cell r="T14" t="str">
            <v>Posible</v>
          </cell>
        </row>
      </sheetData>
      <sheetData sheetId="8" refreshError="1"/>
      <sheetData sheetId="9">
        <row r="11">
          <cell r="F11" t="str">
            <v>MAYOR</v>
          </cell>
        </row>
        <row r="34">
          <cell r="F34" t="str">
            <v>MAYOR</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_corrupcion_30_12_18"/>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D10" t="str">
            <v>Desistenteres de la comunidad en  convocatorias focalizadas en temas Ciencia tecnologia e innovacion</v>
          </cell>
        </row>
        <row r="11">
          <cell r="D11" t="str">
            <v>Poca gestion   en la estructuracion y   presentacion  de proyectos  de Ciencia Tencologiga e innovacion que impacten la ciudad</v>
          </cell>
        </row>
        <row r="12">
          <cell r="D12" t="str">
            <v xml:space="preserve">Falta de una politica   rectora que genere  la integracion de la  Academia, Gremios Economicos   y estado   en temas de apropiacion en  Ciencia, Tecnologia en Innovacion </v>
          </cell>
        </row>
        <row r="13">
          <cell r="D13" t="str">
            <v>Deficiente asignacion de recursos destinados a la ciencia tecnologia e innovacion.</v>
          </cell>
        </row>
        <row r="14">
          <cell r="D14" t="str">
            <v>Recursos economicos insuficientes para el sostenimiento  sostenimientos PVD y zonas WIFI</v>
          </cell>
        </row>
        <row r="15">
          <cell r="D15" t="str">
            <v>desactualziacion  plataforma tecnologica PVD  (Tradicionales,  Plus y Vivelab)</v>
          </cell>
        </row>
      </sheetData>
      <sheetData sheetId="8">
        <row r="11">
          <cell r="A11" t="str">
            <v>Convocatoria sin participacion de actores TIC</v>
          </cell>
          <cell r="T11" t="str">
            <v>Improbable</v>
          </cell>
        </row>
        <row r="12">
          <cell r="A12" t="str">
            <v xml:space="preserve">Resago    en los avances de  Ciencia , Tecnologia en inovacion </v>
          </cell>
        </row>
        <row r="13">
          <cell r="A13" t="str">
            <v xml:space="preserve">Indisponibilidad de servicios de de conectividad y formacion virtual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ow r="7">
          <cell r="B7" t="str">
            <v>GESTION DE INFRAESTRUCTURA Y OBRAS PUBLICAS</v>
          </cell>
        </row>
        <row r="8">
          <cell r="B8" t="str">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ell>
        </row>
      </sheetData>
      <sheetData sheetId="1" refreshError="1"/>
      <sheetData sheetId="2" refreshError="1"/>
      <sheetData sheetId="3" refreshError="1"/>
      <sheetData sheetId="4" refreshError="1"/>
      <sheetData sheetId="5" refreshError="1"/>
      <sheetData sheetId="6">
        <row r="10">
          <cell r="D10" t="str">
            <v>Diversidad de criterios en la aplicación de las normas</v>
          </cell>
        </row>
        <row r="11">
          <cell r="D11" t="str">
            <v>Constantes cambios normativos, diversidad jurídica.</v>
          </cell>
        </row>
        <row r="13">
          <cell r="D13" t="str">
            <v>Obras que no es posible darles total cumplimiento</v>
          </cell>
        </row>
        <row r="14">
          <cell r="D14" t="str">
            <v>Comunidades inconformes por la gestion</v>
          </cell>
        </row>
        <row r="15">
          <cell r="D15" t="str">
            <v>Profesionales sin la idoneidad y experiencia en el control y seguimiento</v>
          </cell>
        </row>
      </sheetData>
      <sheetData sheetId="7">
        <row r="11">
          <cell r="A11" t="str">
            <v>Recursos insuficientes para atender la necesidades de la población, originado por  la demora en la intervención</v>
          </cell>
          <cell r="T11" t="str">
            <v>Posible</v>
          </cell>
        </row>
        <row r="12">
          <cell r="A12" t="str">
            <v>Que las obras queden inconclusas y sin el servicio adecuado para las diferentes comunidades</v>
          </cell>
          <cell r="T12" t="str">
            <v>Posible</v>
          </cell>
        </row>
        <row r="13">
          <cell r="A13" t="str">
            <v>Obras sin las debidas condiciones tecnicas y con Adiciones presupuestales</v>
          </cell>
          <cell r="T13" t="str">
            <v>Posible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GESTION DOCUMENTAL</v>
          </cell>
        </row>
        <row r="7">
          <cell r="A7" t="str">
            <v>OBJETIVO: ADMINISTRAR LA DOCUMENTACION FISICA DE LA ENTIDAD, EMPLEANDO TECNOLOGIA E INSTRUMENTOS DE CONTROL PARA GARANTIZA R CONTINUAMENTE EL ACCESO OPRTUNO, DISPONIBILIDAD Y CONSERVACION  DE LA TOTALIDAD DE LA INFORMACIÓN</v>
          </cell>
        </row>
      </sheetData>
      <sheetData sheetId="4">
        <row r="21">
          <cell r="E21" t="str">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ell>
        </row>
        <row r="22">
          <cell r="E22" t="str">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ell>
        </row>
        <row r="23">
          <cell r="E23" t="str">
            <v>D2,7,8,9,O4, Realizar seguimiento a las unidades administrativas en la aplicación de los procedimientos, formatos e instrumentos archivisticos mediante actas de visitas.</v>
          </cell>
        </row>
        <row r="26">
          <cell r="E26" t="str">
            <v>D,1,2,6,7,8,9,A1,2 Solicitar personal suficiente y con perfil para el desarrollo de las actividades en las unidades administrativas y seguimiento al cumplimiento. Realizar capacitacion de actualizacion a los funcionarios.</v>
          </cell>
        </row>
        <row r="27">
          <cell r="E27" t="str">
            <v>D5,A,4,5 Solicitar a informatica el fortalecimiento tecnologico para el desarrollo de las actividades del proceso.</v>
          </cell>
        </row>
      </sheetData>
      <sheetData sheetId="5" refreshError="1"/>
      <sheetData sheetId="6">
        <row r="10">
          <cell r="D10" t="str">
            <v>Baja responsabilidad de los funcionarios frente al desarrollo y cumplimiento de las actividades del  proceso en la unidades administrativas.</v>
          </cell>
        </row>
        <row r="11">
          <cell r="D11" t="str">
            <v>Bajo presupuesto de funcionamiento e inversión para administrar la documentación física de la administración municipal</v>
          </cell>
        </row>
        <row r="12">
          <cell r="D12" t="str">
            <v xml:space="preserve">Falta de Infraestructura y baja capacidad instalada para administrar la documentación física de la entidad </v>
          </cell>
        </row>
        <row r="13">
          <cell r="D13" t="str">
            <v>Falta de siguimiento y aplicación de manuales, procedimientos y formatos establecidos en el proceso de gestion documental por parte de las unidades administrativas</v>
          </cell>
        </row>
      </sheetData>
      <sheetData sheetId="7">
        <row r="11">
          <cell r="A11" t="str">
            <v>POSIBILIDAD DE RECIBIR O SOLICITAR CUALQUIER DADIVA O BENEFICIO A NOMBRE PROPIO O DE TERCEROS, CON EL FIN DE MANIPULAR, OCULTAR, ALTERAR O DESTRUIR UN DOCUMENTO O EXPEDIENTE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 xml:space="preserve">Desconocimiento del proceso por parte del personal de planta y contrato. </v>
          </cell>
        </row>
        <row r="11">
          <cell r="D11" t="str">
            <v>Falta de responsabilidad del personal frente a sus compromisos que dan cumplimiento al objetivo del proceso.</v>
          </cell>
        </row>
        <row r="13">
          <cell r="D13" t="str">
            <v>Dificultades  en el cumplimiento del objetivo del proceso de Planeacion estrategica y territorial</v>
          </cell>
        </row>
        <row r="15">
          <cell r="D15" t="str">
            <v xml:space="preserve">Falta de claridad e incumplimientos de los procedimientos  en los  procesos que se  interrelacionan y que sirven de proveedores entre si.  </v>
          </cell>
        </row>
        <row r="17">
          <cell r="A17" t="str">
            <v xml:space="preserve"> Perdida de informacion fisica y virtual por incumplimiento a los procesos establecidos y/o afectaciones ambientales y fallas locativas  </v>
          </cell>
          <cell r="D17" t="str">
            <v>Personas externas acceden a la informacion de uso exculsivo de la entidad.</v>
          </cell>
        </row>
        <row r="18">
          <cell r="D18" t="str">
            <v xml:space="preserve">Dificultad de la sistematizacion de la documentacion fisica, debido a que no se cuentan con los equipos suficientes . </v>
          </cell>
        </row>
      </sheetData>
      <sheetData sheetId="7">
        <row r="11">
          <cell r="A11" t="str">
            <v>Solicitud y/o recibimiento de dadivas para el favoritismo de una decision y/o Influir en otro servidor publico para conseguir una actuacion concepto, decision o manipulacion de la informacion  que le pueda generar beneficio propio o a un tercero</v>
          </cell>
          <cell r="T11" t="str">
            <v>Probable</v>
          </cell>
        </row>
        <row r="12">
          <cell r="A12" t="str">
            <v>Incumplimiento en la consolidacion y/o publicacion de la informacion reportada por las dependencias de la entidad.</v>
          </cell>
          <cell r="T12" t="str">
            <v>Posible</v>
          </cell>
        </row>
        <row r="13">
          <cell r="T13" t="str">
            <v>Posible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0">
          <cell r="J10" t="str">
            <v>Acta de Comité de Coordinación de Control Interno.</v>
          </cell>
          <cell r="K10" t="str">
            <v>Jefe de Oficina</v>
          </cell>
          <cell r="L10" t="str">
            <v>De 01/02/2019 a 31/03/2019</v>
          </cell>
        </row>
        <row r="11">
          <cell r="J11" t="str">
            <v>Memorando de solicitud de capacitación y certificados de capacitaciones.</v>
          </cell>
          <cell r="K11" t="str">
            <v>Jefe de Oficina</v>
          </cell>
          <cell r="L11" t="str">
            <v>De 01/02/2019 a 31/12/2019</v>
          </cell>
        </row>
        <row r="12">
          <cell r="J12" t="str">
            <v>Actas de Comité de Coordinación de Control Interno.</v>
          </cell>
          <cell r="K12" t="str">
            <v>Jefe de Oficina</v>
          </cell>
          <cell r="L12" t="str">
            <v>De 01/02/2019 a 31/12/2019</v>
          </cell>
        </row>
        <row r="13">
          <cell r="J13" t="str">
            <v>Acta de Comité de Coordinación de Control Interno.</v>
          </cell>
          <cell r="K13" t="str">
            <v>Jefe de Oficina</v>
          </cell>
          <cell r="L13" t="str">
            <v>De 01/02/2019 a 31/12/2019</v>
          </cell>
        </row>
        <row r="14">
          <cell r="J14" t="str">
            <v>Acta de Comité de Coordinación de Control Interno.</v>
          </cell>
          <cell r="K14" t="str">
            <v>Jefe de Oficina</v>
          </cell>
          <cell r="L14" t="str">
            <v>De 01/02/2019 a 31/03/2019</v>
          </cell>
        </row>
        <row r="15">
          <cell r="J15" t="str">
            <v>Memorandos de solicitud a las unidades administrativas y el oficio o log de envío de la información al ente de control.</v>
          </cell>
          <cell r="K15" t="str">
            <v>Jefe de Oficina</v>
          </cell>
          <cell r="L15" t="str">
            <v>De 01/01/2019 a 31/12/2019</v>
          </cell>
        </row>
        <row r="16">
          <cell r="J16" t="str">
            <v>Oficio remitido al ente de control.</v>
          </cell>
          <cell r="K16" t="str">
            <v>Jefe de Oficina</v>
          </cell>
          <cell r="L16" t="str">
            <v>De 01/01/2019 a 31/12/2019</v>
          </cell>
        </row>
        <row r="17">
          <cell r="J17" t="str">
            <v>Comunicación emitida por el ente de control.</v>
          </cell>
          <cell r="K17" t="str">
            <v>Jefe de Oficina</v>
          </cell>
          <cell r="L17" t="str">
            <v>De 01/01/2019 a 31/12/2019</v>
          </cell>
        </row>
        <row r="18">
          <cell r="K18" t="str">
            <v xml:space="preserve"> Jefe de  Oficina</v>
          </cell>
          <cell r="L18" t="str">
            <v>De 01/01/2019 a 31/12/2019</v>
          </cell>
        </row>
        <row r="21">
          <cell r="J21" t="str">
            <v>Memorando.</v>
          </cell>
          <cell r="K21" t="str">
            <v>Jefe de Oficina</v>
          </cell>
          <cell r="L21" t="str">
            <v>De 01/01/2019a 31/12/2019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GESTION"/>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5"/>
      <sheetName val="Hoja4"/>
    </sheetNames>
    <sheetDataSet>
      <sheetData sheetId="0"/>
      <sheetData sheetId="1">
        <row r="8">
          <cell r="A8" t="str">
            <v xml:space="preserve">PROCESO: Gestión de Evaluación y  Seguimiento </v>
          </cell>
        </row>
        <row r="9">
          <cell r="A9" t="str">
            <v xml:space="preserve">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INSTITUCIONALES.  </v>
          </cell>
        </row>
      </sheetData>
      <sheetData sheetId="2"/>
      <sheetData sheetId="3"/>
      <sheetData sheetId="4"/>
      <sheetData sheetId="5"/>
      <sheetData sheetId="6"/>
      <sheetData sheetId="7"/>
      <sheetData sheetId="8">
        <row r="12">
          <cell r="J12" t="str">
            <v>GESTION</v>
          </cell>
        </row>
        <row r="15">
          <cell r="J15" t="str">
            <v>GESTION</v>
          </cell>
        </row>
        <row r="18">
          <cell r="J18" t="str">
            <v>CORRUPCION</v>
          </cell>
        </row>
      </sheetData>
      <sheetData sheetId="9">
        <row r="12">
          <cell r="A12" t="str">
            <v>Socialización inoportuna de los informes emitidos por la Oficina de Control Interno en Comité de Coordinación De Control Interno</v>
          </cell>
          <cell r="D12" t="str">
            <v>Demoras en la entrega de información por parte de las unidades administrativas, en respuesta a los requerimientos de la oficina</v>
          </cell>
        </row>
        <row r="13">
          <cell r="D13" t="str">
            <v>Cambios normativos en los que establecen responsabilidades a las Oficinas de Control Interno</v>
          </cell>
        </row>
        <row r="14">
          <cell r="D14" t="str">
            <v>Ausencia de liderazgo del Jefe de la Oficina de Control Interno</v>
          </cell>
        </row>
        <row r="15">
          <cell r="A15" t="str">
            <v>Presentación inoportuna de informes de ley a entes externos</v>
          </cell>
          <cell r="D15" t="str">
            <v>Demoras en la entrega de información por parte de las unidades administrativas, en respuesta a los requerimientos de la oficina.</v>
          </cell>
        </row>
        <row r="16">
          <cell r="D16" t="str">
            <v xml:space="preserve">Fallas en aplicativos por congestión  para cargue o reporte de información a entes de control. </v>
          </cell>
        </row>
        <row r="18">
          <cell r="A18" t="str">
            <v>Desvío de los resultados  de la auditoría en beneficio propio o del auditado.</v>
          </cell>
          <cell r="D18" t="str">
            <v>Asignación de auditorias a procesos no acordes al perfil profesional del auditor.</v>
          </cell>
        </row>
        <row r="19">
          <cell r="D19" t="str">
            <v>Trafico de influencias.</v>
          </cell>
        </row>
        <row r="20">
          <cell r="D20" t="str">
            <v>Inobservancia a los líneamientos establecidos en el  Código de Ética del Auditor Interno en el desarrollo de las auditorías</v>
          </cell>
        </row>
      </sheetData>
      <sheetData sheetId="10"/>
      <sheetData sheetId="11"/>
      <sheetData sheetId="12"/>
      <sheetData sheetId="13"/>
      <sheetData sheetId="14"/>
      <sheetData sheetId="15"/>
      <sheetData sheetId="16"/>
      <sheetData sheetId="17"/>
      <sheetData sheetId="18"/>
      <sheetData sheetId="19">
        <row r="11">
          <cell r="K11" t="str">
            <v>MODERADA</v>
          </cell>
        </row>
        <row r="14">
          <cell r="E14" t="str">
            <v>Rara vez</v>
          </cell>
          <cell r="J14" t="str">
            <v>Moderado</v>
          </cell>
        </row>
        <row r="32">
          <cell r="K32" t="str">
            <v>BAJA</v>
          </cell>
        </row>
        <row r="35">
          <cell r="E35" t="str">
            <v>Rara vez</v>
          </cell>
          <cell r="J35" t="str">
            <v>Menor</v>
          </cell>
        </row>
        <row r="53">
          <cell r="K53" t="str">
            <v>ALTA</v>
          </cell>
        </row>
        <row r="56">
          <cell r="E56" t="str">
            <v>Improbable</v>
          </cell>
          <cell r="J56" t="str">
            <v>Mayor</v>
          </cell>
        </row>
      </sheetData>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sheetNames>
    <sheetDataSet>
      <sheetData sheetId="0">
        <row r="7">
          <cell r="B7" t="str">
            <v>GESTION CONTRACTUAL</v>
          </cell>
        </row>
        <row r="8">
          <cell r="B8" t="str">
            <v>GESTIONAR LA ADQUISICIÓN DE LA TOTALIDAD DE LOS BIENES Y SERVICIOS REQUERIDOS PARA LA CONTINUA OPERACIÓN DE LOS PROCESOS DE LA ENTIDAD ACORDE A LA NORMATIVIDAD LEGAL VIGENTE.</v>
          </cell>
        </row>
      </sheetData>
      <sheetData sheetId="1"/>
      <sheetData sheetId="2"/>
      <sheetData sheetId="3"/>
      <sheetData sheetId="4"/>
      <sheetData sheetId="5"/>
      <sheetData sheetId="6">
        <row r="10">
          <cell r="D10" t="str">
            <v xml:space="preserve">Personal insuficiente para adelantar las labores de proceso contractual. </v>
          </cell>
        </row>
        <row r="11">
          <cell r="D11" t="str">
            <v>Constantes cambios normativos, diversidad jurídica.</v>
          </cell>
        </row>
        <row r="12">
          <cell r="D12" t="str">
            <v>falta de conocimiento y/o experiencia de los directivos y del personal que maneja la contratacion.</v>
          </cell>
        </row>
        <row r="15">
          <cell r="D15" t="str">
            <v>debilidades en la etapa de planeacion que orienten a favorecer un proponente (prepliegos pliegos y adendas)</v>
          </cell>
        </row>
        <row r="16">
          <cell r="D16" t="str">
            <v>Falta de articulación entre las Secretaría ejecutoras, Secretaria de Planeacion  y Contratacion</v>
          </cell>
        </row>
        <row r="17">
          <cell r="D17" t="str">
            <v>Desconocimiento del Manual y procedimimentos</v>
          </cell>
        </row>
        <row r="18">
          <cell r="D18" t="str">
            <v>Ausencia  de controles  y  de registros en los procedimientos</v>
          </cell>
        </row>
        <row r="19">
          <cell r="D19" t="str">
            <v>Unidades administrativas ubicadas en diferentes sitios de la ciudad (Ibagué).</v>
          </cell>
        </row>
        <row r="20">
          <cell r="D20" t="str">
            <v xml:space="preserve">Personal insuficiente y sin capacitacion para adelantar las labores de proceso contractual. </v>
          </cell>
        </row>
        <row r="21">
          <cell r="D21" t="str">
            <v>Omisión en la aplicación de la normativa asociada a las funciones</v>
          </cell>
        </row>
        <row r="22">
          <cell r="D22" t="str">
            <v xml:space="preserve">omision en la supervision </v>
          </cell>
        </row>
        <row r="24">
          <cell r="D24" t="str">
            <v>Trafico de influencias.</v>
          </cell>
        </row>
        <row r="25">
          <cell r="D25" t="str">
            <v>Amiguismo</v>
          </cell>
        </row>
        <row r="26">
          <cell r="D26" t="str">
            <v>Inobservancia de los valores establecidos en el  Código de Integridad del servidor publico en el desarrollo de las funciones</v>
          </cell>
        </row>
        <row r="28">
          <cell r="D28" t="str">
            <v>Prevalencia de intereses particulares sobre intereses generales.</v>
          </cell>
        </row>
      </sheetData>
      <sheetData sheetId="7">
        <row r="11">
          <cell r="A11" t="str">
            <v>Inoportunidad en la adquisición de los bienes y servicios requeridos por la entidad</v>
          </cell>
          <cell r="T11" t="str">
            <v>Probable</v>
          </cell>
        </row>
        <row r="12">
          <cell r="A12" t="str">
            <v xml:space="preserve">Presentación de los Estudios Previos y Análisis del Sector mal estructurados y sin soportes </v>
          </cell>
          <cell r="T12" t="str">
            <v>Posible</v>
          </cell>
        </row>
        <row r="13">
          <cell r="A13" t="str">
            <v xml:space="preserve">Archivos de contratos y convenios sin la totalidad de los documentos requeridos asociados a las etapas contractuales </v>
          </cell>
          <cell r="T13" t="str">
            <v>Posible</v>
          </cell>
        </row>
        <row r="14">
          <cell r="A14" t="str">
            <v>Posibilidad de Ejecución de Obras sin control y en condiciones desfavorable</v>
          </cell>
          <cell r="T14" t="str">
            <v>Improbable</v>
          </cell>
        </row>
        <row r="15">
          <cell r="A15" t="str">
            <v>Posibilidad de recibir o solicitar cualquier dádiva o beneficio a nombre propio o de terceros con el fin de celebrar un contrato</v>
          </cell>
        </row>
        <row r="16">
          <cell r="A16" t="str">
            <v>Posibilidad de direccionar el proceso contractual y/o vinculación en favor de un tercero</v>
          </cell>
          <cell r="T16" t="str">
            <v>Posible</v>
          </cell>
        </row>
      </sheetData>
      <sheetData sheetId="8">
        <row r="11">
          <cell r="C11" t="str">
            <v>3. MODERADO</v>
          </cell>
        </row>
        <row r="12">
          <cell r="C12" t="str">
            <v>4. MAYOR</v>
          </cell>
        </row>
        <row r="13">
          <cell r="C13" t="str">
            <v>2. MENOR</v>
          </cell>
        </row>
        <row r="14">
          <cell r="C14" t="str">
            <v>4. MAYOR</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DEL SERVICIO Y ATENCIÓN AL CIUDADANO</v>
          </cell>
        </row>
        <row r="7">
          <cell r="A7" t="str">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ell>
        </row>
      </sheetData>
      <sheetData sheetId="4">
        <row r="34">
          <cell r="E34" t="str">
            <v>D3,10O4; Realizar capacitaciones al personal en temas relacionados a la atención al ciudadano y en la ejecución del procedimiento "Recepción y trámite de PQRS</v>
          </cell>
        </row>
        <row r="35">
          <cell r="E35" t="str">
            <v>D7,9,16,18O7; Remitir memorandos, oficios o circulares a las dependencias rezagadas en dar respuesta en los términos establecidos por la ley de las PQRS, formuladas por los ciudadanos a la entidad.</v>
          </cell>
        </row>
        <row r="37">
          <cell r="E37" t="str">
            <v>D5,6,7,9,13,16,19O3,6,7; Realizar informes ejecutivos de seguimiento por unidad administrativa, referente a las respuestas y el estado de seguimiento de las PQRS</v>
          </cell>
        </row>
        <row r="38">
          <cell r="E38" t="str">
            <v xml:space="preserve">D10,17O8; Realizar la actualización del procedimiento "Recepción y trámite de PQRS", estableciendo los controles pertinentes, responsables y registros a tener en cuenta durante la aplicación del mismo </v>
          </cell>
        </row>
        <row r="42">
          <cell r="E42" t="str">
            <v xml:space="preserve">D6,7,9,11,18A1,2,3,4; Socializar al Alcalde los informes de PQRS en Comité con el fin de generar las respectivas acciones de mejora y comprometer a la Alta Dirección. </v>
          </cell>
        </row>
      </sheetData>
      <sheetData sheetId="5" refreshError="1"/>
      <sheetData sheetId="6">
        <row r="10">
          <cell r="D10" t="str">
            <v>Demora en la respuesta en los términos establecidos por la ley de algunas unidades administrativas a las PQRS realizadas por los ciudadanos</v>
          </cell>
        </row>
        <row r="11">
          <cell r="D11" t="str">
            <v>Falta de seguimiento a las respuestas de las PQRS formuladas a la entidad</v>
          </cell>
        </row>
        <row r="12">
          <cell r="D12" t="str">
            <v xml:space="preserve">Errores en la clasificiación del tipo de petición y remisión a la unidad administrativa competente </v>
          </cell>
        </row>
        <row r="13">
          <cell r="D13" t="str">
            <v xml:space="preserve"> Desactualización del Procedimiento "Recepción y trámite de PQRS" </v>
          </cell>
        </row>
      </sheetData>
      <sheetData sheetId="7">
        <row r="11">
          <cell r="A11" t="str">
            <v>Inoportunidad en la respuesta de las PQRS formuladas a la entidad</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HUMANA</v>
          </cell>
        </row>
        <row r="7">
          <cell r="A7"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4">
        <row r="28">
          <cell r="E28" t="str">
            <v>D2-O6. Realizar contratos con entidades ídoneas que garanticen la ejecución del programa de estímulos.</v>
          </cell>
        </row>
        <row r="30">
          <cell r="E30" t="str">
            <v>O9-D13 Realizar traslados presupuestales que permitan  ejecutar las actividades  del Plan Estrategico de Talento Humano, que no contaban con rubro presupuestal teniendo en cuenta lo permitido en la norma.</v>
          </cell>
        </row>
        <row r="32">
          <cell r="E32" t="str">
            <v>08- D16 Aplicación de la normatividad  regulada por la CNSC y el DAFP para las entidades públicas</v>
          </cell>
        </row>
        <row r="33">
          <cell r="E33" t="str">
            <v>D15,O6 Realizar contrataciones con entidades o personal ídoneo, que garantice la ejecución del Plan Institucional de Capacitación</v>
          </cell>
        </row>
        <row r="34">
          <cell r="E34" t="str">
            <v>D5, O8. Actualización del normograma (Proceso, procedimiento)</v>
          </cell>
        </row>
        <row r="35">
          <cell r="E35" t="str">
            <v>D8, O8. Revisión del cumplimiento de los requisitos avalados para los encargos otorgados.</v>
          </cell>
        </row>
        <row r="40">
          <cell r="E40" t="str">
            <v>D2, 15,A2,4,5,7; Reuniones con la Comisión de Personal para evaluar los avances de la ejecución del Plan Estrategico en la vigencia</v>
          </cell>
        </row>
        <row r="41">
          <cell r="E41" t="str">
            <v>D4,5,8,9, A2,4,5; Remitir los casos respectivos donde hayan ocurrido encargos sin los requisitos establecidos por la normatividad, a las instancias correspondientes para iniciar la investigación disciplinaria o que lleve al caso.</v>
          </cell>
        </row>
      </sheetData>
      <sheetData sheetId="5">
        <row r="10">
          <cell r="J10" t="str">
            <v>GESTION</v>
          </cell>
        </row>
        <row r="13">
          <cell r="J13" t="str">
            <v>CORRUPCION</v>
          </cell>
        </row>
      </sheetData>
      <sheetData sheetId="6">
        <row r="10">
          <cell r="D10" t="str">
            <v>Incumplimiento en la ejecución de las actividades establecidas en el  programa de estímulos.</v>
          </cell>
        </row>
        <row r="11">
          <cell r="D11" t="str">
            <v>Baja ejecución de las actividades establecidas en el PIC.</v>
          </cell>
        </row>
        <row r="12">
          <cell r="D12" t="str">
            <v>Presupuesto insuficiente para la ejecución de las actividades del Plan Estrategico de Talento Humano</v>
          </cell>
        </row>
        <row r="13">
          <cell r="D13" t="str">
            <v>Amiguismo político o tráfico de influencias</v>
          </cell>
        </row>
        <row r="14">
          <cell r="D14" t="str">
            <v xml:space="preserve">Omisión en la aplicación de la normatividad </v>
          </cell>
        </row>
        <row r="15">
          <cell r="D15" t="str">
            <v>Omisión del seguimiento del cumplimiento de los  requisitos</v>
          </cell>
        </row>
      </sheetData>
      <sheetData sheetId="7">
        <row r="11">
          <cell r="A11" t="str">
            <v>Inoportuna ejecución de las actividades establecidas en el plan estratégico de talento humano.</v>
          </cell>
        </row>
        <row r="12">
          <cell r="A12" t="str">
            <v xml:space="preserve"> Otorgamiento de encargos  sin el lleno de requisitos establecidos en la normatividad para beneficio de un tercero.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A10" t="str">
            <v>Providencias condenatorias incumplidas - apertura de incidente de desacato</v>
          </cell>
          <cell r="C10" t="str">
            <v>GESTION</v>
          </cell>
          <cell r="D10" t="str">
            <v xml:space="preserve">Incumplimiento a providencias condenatorias: acción de tutela, acción popular, acción de grupo o acción de cumplimiento por parte de los Secretarios de Despacho y Directores a lo ordenado </v>
          </cell>
        </row>
        <row r="11">
          <cell r="D11" t="str">
            <v>Gestión inoportuna para dar cumplimiento a las providencias condenatorias por parte de los Secretarios de Despacho</v>
          </cell>
        </row>
        <row r="12">
          <cell r="A12" t="str">
            <v>Posibilidad de omitir, retardar, negar o rehusarse a realizar actos propios que le corresponden de las funciones de servidor público y/o de apoderado para beneficio propio o de un tercero en las acciones legales</v>
          </cell>
          <cell r="C12" t="str">
            <v>CORRUPCION</v>
          </cell>
          <cell r="D12" t="str">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ell>
        </row>
        <row r="13">
          <cell r="D13" t="str">
            <v xml:space="preserve">Incumplimiento a los criterios definidos para la selección de los abogados externos que garantice su idoneidad y experiencia para la defensa de los interes públicos </v>
          </cell>
        </row>
        <row r="14">
          <cell r="D14" t="str">
            <v>Insuficiente personal de planta para el cumplimiento de las funciones del proceso Gestión Jurídica</v>
          </cell>
        </row>
        <row r="15">
          <cell r="A15" t="str">
            <v>Defensas Débiles</v>
          </cell>
          <cell r="C15" t="str">
            <v>GESTION</v>
          </cell>
          <cell r="D15" t="str">
            <v>Insuficiencia o inoportunidad en la entrega de informes y/o elementos materiales probatorios que se deban presentar en la actuaciones procesales por parte de las dependencias ejecutoras</v>
          </cell>
        </row>
        <row r="16">
          <cell r="D16" t="str">
            <v xml:space="preserve">Inexistencia de unificación de criterios normativos aplicables a la administración municipal </v>
          </cell>
        </row>
      </sheetData>
      <sheetData sheetId="7">
        <row r="11">
          <cell r="T11" t="str">
            <v>Probable</v>
          </cell>
        </row>
        <row r="12">
          <cell r="T12" t="str">
            <v>Probable</v>
          </cell>
        </row>
        <row r="13">
          <cell r="T13"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Revision periodica insuficiente, para el seguimiento en la implementación y actualización del sistema integrado de gestión de la calidad -SIGAMI en el proceso de Gestion de la salud.</v>
          </cell>
        </row>
        <row r="11">
          <cell r="D11" t="str">
            <v xml:space="preserve">Cambios normativos </v>
          </cell>
        </row>
        <row r="12">
          <cell r="D12" t="str">
            <v>Por cambio de Gobierno  no se da continuidad a las politicas públicas</v>
          </cell>
        </row>
        <row r="13">
          <cell r="D13" t="str">
            <v xml:space="preserve">Dificultad para articular estrategias entre los programas y otros sectores para lograr trabajo en equipo que permita alcanzar las metas esperadas  </v>
          </cell>
        </row>
        <row r="14">
          <cell r="D14" t="str">
            <v>Falta de liderazgo por la alta dirección para promover y empoderar al personal de la Secretaria de Salud en la aplicabilidad y desarrollo del proceso.</v>
          </cell>
        </row>
        <row r="15">
          <cell r="D15" t="str">
            <v xml:space="preserve">Cambios normativos </v>
          </cell>
        </row>
        <row r="16">
          <cell r="D16" t="str">
            <v>No se cuenta con un sistema de información orientado al tratamiento y administración de datos que permita la toma decisiones</v>
          </cell>
        </row>
        <row r="17">
          <cell r="D17" t="str">
            <v>Ausencia de datos actualizados de forma rapida y sencilla</v>
          </cell>
        </row>
        <row r="18">
          <cell r="D18" t="str">
            <v>Falta de interoperabilidad de las bases de datos y diferentes fuentes de información en salud.</v>
          </cell>
        </row>
        <row r="19">
          <cell r="D19" t="str">
            <v>Falta de información clara y debilidad en canales de acceso a la publicidad de las condiciones del tramite.</v>
          </cell>
        </row>
        <row r="20">
          <cell r="D20" t="str">
            <v>Influencia de grupos politicos que afectan la toma de decisiones</v>
          </cell>
        </row>
      </sheetData>
      <sheetData sheetId="7">
        <row r="11">
          <cell r="A11" t="str">
            <v>Incumplimiento de las acciones misionales de la institución por desgaste administrativo y reprocesos.</v>
          </cell>
        </row>
        <row r="12">
          <cell r="A12" t="str">
            <v>Planificación inadecuada de las acciones y estrategias propias de la entidad en cumplimiento al proceso de gestión en salud.</v>
          </cell>
        </row>
        <row r="13">
          <cell r="A13" t="str">
            <v>Ausencia de un sistema de información en salud que permita sustentar politicas y toma de decisiones.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falta de cultura de probidad en los ciudadanos</v>
          </cell>
        </row>
        <row r="13">
          <cell r="D13" t="str">
            <v>Falta de continuidad en la ejecucion de los programas y proyectos, ocasionados por cambios en los directivos en cualquira de sus niveles.</v>
          </cell>
        </row>
      </sheetData>
      <sheetData sheetId="7">
        <row r="11">
          <cell r="A11" t="str">
            <v xml:space="preserve">
POSIBILIDAD DE RECIBIR O SOLICITAR  DADIVAS A NOMBRE PROPIO O DE TERCEROS PARA OTORGAR BENEFICIOS SIN EL PLENO CUMPLIMIENTO DE LOS REQUISITOS</v>
          </cell>
          <cell r="T11" t="str">
            <v>Improbable</v>
          </cell>
        </row>
        <row r="12">
          <cell r="A12" t="str">
            <v>PROBABILIDAD DE INCUMPLIMIENTO DE LOS PROGRAMAS Y PROYECTOS QUE BENEFICIEN A LOS GRUPOS  POBLACIONALES, ORGANIZACIONES SOCIALES Y POBLACION VULNERABLE DEL MUNICIPIO DE IBAGUE</v>
          </cell>
          <cell r="T12" t="str">
            <v>Improbable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VALORACION RIESGO (5)"/>
      <sheetName val="Hoja3"/>
      <sheetName val="VALORACION RIESGO (6)"/>
      <sheetName val="CONTROLES Y EVALUACION (2)"/>
      <sheetName val="CONTROLES Y EVALUACION"/>
      <sheetName val="SOLIDEZ DE LOS CONTROLES"/>
      <sheetName val="MAPA DE RIESGO ADMON"/>
      <sheetName val="PREGUNTAS ORIENTADORAS ANEXO 3 "/>
      <sheetName val="OBJETIVOS DEL PROCESO ANEXO 3"/>
    </sheetNames>
    <sheetDataSet>
      <sheetData sheetId="0" refreshError="1"/>
      <sheetData sheetId="1" refreshError="1"/>
      <sheetData sheetId="2" refreshError="1"/>
      <sheetData sheetId="3" refreshError="1"/>
      <sheetData sheetId="4" refreshError="1"/>
      <sheetData sheetId="5" refreshError="1"/>
      <sheetData sheetId="6">
        <row r="10">
          <cell r="J10" t="str">
            <v>GESTION</v>
          </cell>
        </row>
        <row r="13">
          <cell r="J13" t="str">
            <v>CORRUPCION</v>
          </cell>
        </row>
        <row r="15">
          <cell r="J15" t="str">
            <v>GESTION</v>
          </cell>
        </row>
        <row r="18">
          <cell r="J18" t="str">
            <v>CORRUPCION</v>
          </cell>
        </row>
        <row r="19">
          <cell r="J19" t="str">
            <v>GESTION</v>
          </cell>
        </row>
        <row r="20">
          <cell r="J20" t="str">
            <v>GESTION</v>
          </cell>
        </row>
      </sheetData>
      <sheetData sheetId="7" refreshError="1"/>
      <sheetData sheetId="8">
        <row r="11">
          <cell r="T11" t="str">
            <v>Posible</v>
          </cell>
        </row>
        <row r="12">
          <cell r="T12" t="str">
            <v>Probable</v>
          </cell>
        </row>
        <row r="13">
          <cell r="T13" t="str">
            <v>Probable</v>
          </cell>
        </row>
        <row r="14">
          <cell r="A14" t="str">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ell>
          <cell r="T14" t="str">
            <v>Posible</v>
          </cell>
        </row>
        <row r="15">
          <cell r="A15" t="str">
            <v>Instituciones Educativas privadasde educacion formal oferten  servicios educativos sin contar con el lleno de requisitos  para su funcionamiento y/o sin  autorizacion de la secretaria de educacion municipal</v>
          </cell>
          <cell r="T15" t="str">
            <v>Probable</v>
          </cell>
        </row>
        <row r="16">
          <cell r="T16" t="str">
            <v>Posible</v>
          </cell>
        </row>
      </sheetData>
      <sheetData sheetId="9">
        <row r="11">
          <cell r="B11" t="str">
            <v>3. MODERADO</v>
          </cell>
        </row>
        <row r="12">
          <cell r="B12" t="str">
            <v>3. MODERADO</v>
          </cell>
        </row>
        <row r="13">
          <cell r="B13" t="str">
            <v>3. MODERADO</v>
          </cell>
        </row>
        <row r="14">
          <cell r="B14" t="str">
            <v>3. MODERADO</v>
          </cell>
        </row>
      </sheetData>
      <sheetData sheetId="10">
        <row r="11">
          <cell r="F11" t="str">
            <v>CATASTROFICO</v>
          </cell>
        </row>
        <row r="34">
          <cell r="F34" t="str">
            <v>CATASTROFICO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DESCRIPCION"/>
      <sheetName val="IDENTIFICACION(GyC)"/>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2019"/>
      <sheetName val="Matriz identif. riesgos trámit"/>
      <sheetName val="PREGUNTAS ORIENTADORAS"/>
    </sheetNames>
    <sheetDataSet>
      <sheetData sheetId="0" refreshError="1"/>
      <sheetData sheetId="1" refreshError="1"/>
      <sheetData sheetId="2" refreshError="1"/>
      <sheetData sheetId="3" refreshError="1"/>
      <sheetData sheetId="4" refreshError="1"/>
      <sheetData sheetId="5">
        <row r="10">
          <cell r="D10" t="str">
            <v>Fallas en la plataforma (PISAMI) o en los prestadores de servicios tecnologicos (Moviliza, Internet, SIMIT, Runt).</v>
          </cell>
        </row>
        <row r="14">
          <cell r="D14" t="str">
            <v xml:space="preserve">Debilidad en la planeación y coordinación interinstitucional para la ejecución de proyectos
Así como la falta de estudios técnicos en expedición de Viabilidades y proyectos. 
</v>
          </cell>
        </row>
        <row r="15">
          <cell r="D15" t="str">
            <v>No contar con el presupuesto suficiente para dar cumplimiento al plan de acción.</v>
          </cell>
        </row>
        <row r="17">
          <cell r="D17" t="str">
            <v>Desconocimiento de los trámites y procedimientos por parte de los usuarios.</v>
          </cell>
        </row>
        <row r="18">
          <cell r="D18" t="str">
            <v>Ineficiencia en la prestación del servicio y/o Trafico de influencias</v>
          </cell>
        </row>
        <row r="19">
          <cell r="D19" t="str">
            <v>Base de datos desactualizadas</v>
          </cell>
        </row>
      </sheetData>
      <sheetData sheetId="6" refreshError="1"/>
      <sheetData sheetId="7">
        <row r="11">
          <cell r="A11" t="str">
            <v>Incumplimiento en la respuesta oportuna en los tramites , derechos de peticion o requerimientos de la comunidad</v>
          </cell>
          <cell r="T11" t="str">
            <v>Probable</v>
          </cell>
        </row>
        <row r="13">
          <cell r="A13" t="str">
            <v>Posibilidad de recibir o solicitar cualquier dádiva o beneficio para  retardar, agilizar u omitir un trámite a nombre propio o para terceros</v>
          </cell>
          <cell r="T13"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5"/>
  <sheetViews>
    <sheetView tabSelected="1" topLeftCell="A270" zoomScale="60" zoomScaleNormal="60" workbookViewId="0">
      <selection activeCell="K286" sqref="K286"/>
    </sheetView>
  </sheetViews>
  <sheetFormatPr baseColWidth="10" defaultRowHeight="14.4" x14ac:dyDescent="0.3"/>
  <cols>
    <col min="1" max="1" width="21.5546875" customWidth="1"/>
    <col min="9" max="9" width="25.77734375" customWidth="1"/>
  </cols>
  <sheetData>
    <row r="1" spans="1:14" ht="15" x14ac:dyDescent="0.3">
      <c r="A1" s="48"/>
      <c r="B1" s="47" t="s">
        <v>57</v>
      </c>
      <c r="C1" s="47"/>
      <c r="D1" s="47"/>
      <c r="E1" s="47"/>
      <c r="F1" s="47"/>
      <c r="G1" s="47"/>
      <c r="H1" s="47"/>
      <c r="I1" s="47"/>
      <c r="J1" s="46" t="s">
        <v>56</v>
      </c>
      <c r="K1" s="45"/>
      <c r="L1" s="45"/>
      <c r="M1" s="44"/>
      <c r="N1" s="32"/>
    </row>
    <row r="2" spans="1:14" ht="15" x14ac:dyDescent="0.3">
      <c r="A2" s="41"/>
      <c r="B2" s="40"/>
      <c r="C2" s="40"/>
      <c r="D2" s="40"/>
      <c r="E2" s="40"/>
      <c r="F2" s="40"/>
      <c r="G2" s="40"/>
      <c r="H2" s="40"/>
      <c r="I2" s="40"/>
      <c r="J2" s="43" t="s">
        <v>55</v>
      </c>
      <c r="K2" s="42"/>
      <c r="L2" s="42"/>
      <c r="M2" s="37"/>
      <c r="N2" s="32"/>
    </row>
    <row r="3" spans="1:14" ht="15" x14ac:dyDescent="0.3">
      <c r="A3" s="41"/>
      <c r="B3" s="40" t="s">
        <v>54</v>
      </c>
      <c r="C3" s="40"/>
      <c r="D3" s="40"/>
      <c r="E3" s="40"/>
      <c r="F3" s="40"/>
      <c r="G3" s="40"/>
      <c r="H3" s="40"/>
      <c r="I3" s="40"/>
      <c r="J3" s="43" t="s">
        <v>53</v>
      </c>
      <c r="K3" s="42"/>
      <c r="L3" s="42"/>
      <c r="M3" s="37"/>
      <c r="N3" s="32"/>
    </row>
    <row r="4" spans="1:14" ht="15.6" thickBot="1" x14ac:dyDescent="0.35">
      <c r="A4" s="41"/>
      <c r="B4" s="40"/>
      <c r="C4" s="40"/>
      <c r="D4" s="40"/>
      <c r="E4" s="40"/>
      <c r="F4" s="40"/>
      <c r="G4" s="40"/>
      <c r="H4" s="40"/>
      <c r="I4" s="40"/>
      <c r="J4" s="39" t="s">
        <v>58</v>
      </c>
      <c r="K4" s="38"/>
      <c r="L4" s="38"/>
      <c r="M4" s="37"/>
      <c r="N4" s="32"/>
    </row>
    <row r="5" spans="1:14" x14ac:dyDescent="0.3">
      <c r="A5" s="36"/>
      <c r="B5" s="35"/>
      <c r="C5" s="35"/>
      <c r="D5" s="35"/>
      <c r="E5" s="35"/>
      <c r="F5" s="35"/>
      <c r="G5" s="35"/>
      <c r="H5" s="35"/>
      <c r="I5" s="35"/>
      <c r="J5" s="35"/>
      <c r="K5" s="35"/>
      <c r="L5" s="34"/>
      <c r="M5" s="33"/>
      <c r="N5" s="32"/>
    </row>
    <row r="6" spans="1:14" x14ac:dyDescent="0.3">
      <c r="A6" s="29" t="s">
        <v>52</v>
      </c>
      <c r="B6" s="31" t="s">
        <v>51</v>
      </c>
      <c r="C6" s="31"/>
      <c r="D6" s="31"/>
      <c r="E6" s="31"/>
      <c r="F6" s="31"/>
      <c r="G6" s="31"/>
      <c r="H6" s="31"/>
      <c r="I6" s="31"/>
      <c r="J6" s="31"/>
      <c r="K6" s="31"/>
      <c r="L6" s="31"/>
      <c r="M6" s="30"/>
      <c r="N6" s="26"/>
    </row>
    <row r="7" spans="1:14" ht="75" customHeight="1" x14ac:dyDescent="0.3">
      <c r="A7" s="29" t="s">
        <v>50</v>
      </c>
      <c r="B7" s="28" t="s">
        <v>49</v>
      </c>
      <c r="C7" s="28"/>
      <c r="D7" s="28"/>
      <c r="E7" s="28"/>
      <c r="F7" s="28"/>
      <c r="G7" s="28"/>
      <c r="H7" s="28"/>
      <c r="I7" s="28"/>
      <c r="J7" s="28"/>
      <c r="K7" s="28"/>
      <c r="L7" s="28"/>
      <c r="M7" s="27"/>
      <c r="N7" s="26"/>
    </row>
    <row r="8" spans="1:14" x14ac:dyDescent="0.3">
      <c r="A8" s="25"/>
      <c r="B8" s="24"/>
      <c r="C8" s="24"/>
      <c r="D8" s="24"/>
      <c r="E8" s="24"/>
      <c r="F8" s="24"/>
      <c r="G8" s="24"/>
      <c r="H8" s="24"/>
      <c r="I8" s="24"/>
      <c r="J8" s="24"/>
      <c r="K8" s="24"/>
      <c r="L8" s="24"/>
      <c r="M8" s="24"/>
      <c r="N8" s="24"/>
    </row>
    <row r="9" spans="1:14" ht="26.4" x14ac:dyDescent="0.3">
      <c r="A9" s="23" t="s">
        <v>48</v>
      </c>
      <c r="B9" s="22" t="s">
        <v>47</v>
      </c>
      <c r="C9" s="22" t="s">
        <v>46</v>
      </c>
      <c r="D9" s="22" t="s">
        <v>45</v>
      </c>
      <c r="E9" s="21" t="s">
        <v>44</v>
      </c>
      <c r="F9" s="21" t="s">
        <v>43</v>
      </c>
      <c r="G9" s="21" t="s">
        <v>42</v>
      </c>
      <c r="H9" s="21" t="s">
        <v>41</v>
      </c>
      <c r="I9" s="21" t="s">
        <v>40</v>
      </c>
      <c r="J9" s="20" t="s">
        <v>39</v>
      </c>
      <c r="K9" s="20" t="s">
        <v>38</v>
      </c>
      <c r="L9" s="20" t="s">
        <v>37</v>
      </c>
      <c r="M9" s="19" t="s">
        <v>36</v>
      </c>
      <c r="N9" s="19"/>
    </row>
    <row r="10" spans="1:14" ht="211.8" x14ac:dyDescent="0.3">
      <c r="A10" s="7" t="s">
        <v>35</v>
      </c>
      <c r="B10" s="6" t="str">
        <f>[1]DESCRIPCION!A10</f>
        <v>Posibilidad de la utilizacion de documentos obsoletos que no garanticen la trazabilidad adecuada en los diferentes procesos.</v>
      </c>
      <c r="C10" s="4" t="s">
        <v>28</v>
      </c>
      <c r="D10" s="9" t="str">
        <f>[1]DESCRIPCION!D10</f>
        <v xml:space="preserve">Concentracion de actividades y/o funciones en algunos servidores publicos de planta y contrato. </v>
      </c>
      <c r="E10" s="18" t="str">
        <f>+([1]PROBABILIDAD!T11)</f>
        <v>Probable</v>
      </c>
      <c r="F10" s="4" t="s">
        <v>34</v>
      </c>
      <c r="G10" s="6" t="s">
        <v>27</v>
      </c>
      <c r="H10" s="4" t="s">
        <v>26</v>
      </c>
      <c r="I10" s="3" t="s">
        <v>33</v>
      </c>
      <c r="J10" s="9" t="s">
        <v>32</v>
      </c>
      <c r="K10" s="5" t="s">
        <v>4</v>
      </c>
      <c r="L10" s="9" t="s">
        <v>17</v>
      </c>
      <c r="M10" s="5" t="s">
        <v>16</v>
      </c>
      <c r="N10" s="10" t="s">
        <v>11</v>
      </c>
    </row>
    <row r="11" spans="1:14" ht="92.4" x14ac:dyDescent="0.3">
      <c r="A11" s="7"/>
      <c r="B11" s="6"/>
      <c r="C11" s="4"/>
      <c r="D11" s="9" t="str">
        <f>[1]DESCRIPCION!D12</f>
        <v xml:space="preserve">Insuficiencia de equipos tecnologicos y obsolecencia de los mismos </v>
      </c>
      <c r="E11" s="17"/>
      <c r="F11" s="4"/>
      <c r="G11" s="6"/>
      <c r="H11" s="4"/>
      <c r="I11" s="3" t="s">
        <v>31</v>
      </c>
      <c r="J11" s="9" t="s">
        <v>30</v>
      </c>
      <c r="K11" s="5" t="s">
        <v>4</v>
      </c>
      <c r="L11" s="9" t="s">
        <v>17</v>
      </c>
      <c r="M11" s="9" t="s">
        <v>16</v>
      </c>
      <c r="N11" s="8"/>
    </row>
    <row r="12" spans="1:14" ht="118.8" x14ac:dyDescent="0.3">
      <c r="A12" s="7"/>
      <c r="B12" s="6"/>
      <c r="C12" s="4"/>
      <c r="D12" s="9" t="str">
        <f>[1]DESCRIPCION!D13</f>
        <v>Ausencia de sentido de pertenencia y cultura ciudadana por parte de algunos servidores publicos</v>
      </c>
      <c r="E12" s="17"/>
      <c r="F12" s="4"/>
      <c r="G12" s="6"/>
      <c r="H12" s="4"/>
      <c r="I12" s="9" t="s">
        <v>24</v>
      </c>
      <c r="J12" s="9" t="s">
        <v>23</v>
      </c>
      <c r="K12" s="5" t="s">
        <v>4</v>
      </c>
      <c r="L12" s="9" t="s">
        <v>17</v>
      </c>
      <c r="M12" s="9" t="s">
        <v>2</v>
      </c>
      <c r="N12" s="8"/>
    </row>
    <row r="13" spans="1:14" ht="53.4" x14ac:dyDescent="0.3">
      <c r="A13" s="7"/>
      <c r="B13" s="6"/>
      <c r="C13" s="4"/>
      <c r="D13" s="9" t="s">
        <v>1</v>
      </c>
      <c r="E13" s="16"/>
      <c r="F13" s="4"/>
      <c r="G13" s="6"/>
      <c r="H13" s="4"/>
      <c r="I13" s="3" t="s">
        <v>29</v>
      </c>
      <c r="J13" s="2"/>
      <c r="K13" s="2"/>
      <c r="L13" s="2"/>
      <c r="M13" s="2"/>
      <c r="N13" s="1"/>
    </row>
    <row r="14" spans="1:14" ht="172.2" x14ac:dyDescent="0.3">
      <c r="A14" s="7"/>
      <c r="B14" s="6" t="str">
        <f>[1]DESCRIPCION!A14</f>
        <v>Posibilidad de incumplimiento de la publicación de los productos requeridos por grupos de interes y / o clientes internos o externos</v>
      </c>
      <c r="C14" s="4" t="s">
        <v>28</v>
      </c>
      <c r="D14" s="9" t="str">
        <f>[1]DESCRIPCION!D15</f>
        <v xml:space="preserve">Personal insuficiente para apoyar la totalidad de procesos </v>
      </c>
      <c r="E14" s="4" t="str">
        <f>+([1]PROBABILIDAD!T12)</f>
        <v xml:space="preserve">Casi seguro </v>
      </c>
      <c r="F14" s="4" t="s">
        <v>27</v>
      </c>
      <c r="G14" s="4" t="s">
        <v>27</v>
      </c>
      <c r="H14" s="4" t="s">
        <v>26</v>
      </c>
      <c r="I14" s="3" t="s">
        <v>25</v>
      </c>
      <c r="J14" s="9" t="s">
        <v>5</v>
      </c>
      <c r="K14" s="5" t="s">
        <v>4</v>
      </c>
      <c r="L14" s="9" t="s">
        <v>3</v>
      </c>
      <c r="M14" s="9" t="s">
        <v>2</v>
      </c>
      <c r="N14" s="6" t="s">
        <v>11</v>
      </c>
    </row>
    <row r="15" spans="1:14" ht="118.8" x14ac:dyDescent="0.3">
      <c r="A15" s="7"/>
      <c r="B15" s="6"/>
      <c r="C15" s="4"/>
      <c r="D15" s="9" t="str">
        <f>[1]DESCRIPCION!D16</f>
        <v>Ausencia de sentido de pertenencia y cultura ciudadana por parte de algunos servidores publicos</v>
      </c>
      <c r="E15" s="4"/>
      <c r="F15" s="4"/>
      <c r="G15" s="4"/>
      <c r="H15" s="4"/>
      <c r="I15" s="9" t="s">
        <v>24</v>
      </c>
      <c r="J15" s="9" t="s">
        <v>23</v>
      </c>
      <c r="K15" s="5" t="s">
        <v>4</v>
      </c>
      <c r="L15" s="9" t="s">
        <v>17</v>
      </c>
      <c r="M15" s="9" t="s">
        <v>2</v>
      </c>
      <c r="N15" s="6"/>
    </row>
    <row r="16" spans="1:14" ht="132" x14ac:dyDescent="0.3">
      <c r="A16" s="7"/>
      <c r="B16" s="6"/>
      <c r="C16" s="4"/>
      <c r="D16" s="9" t="str">
        <f>[1]DESCRIPCION!D17</f>
        <v>Falta de comunicación y control  para reportar las entradas y salidas de los diferentes procesos</v>
      </c>
      <c r="E16" s="4"/>
      <c r="F16" s="4"/>
      <c r="G16" s="4"/>
      <c r="H16" s="4"/>
      <c r="I16" s="15" t="s">
        <v>22</v>
      </c>
      <c r="J16" s="15" t="s">
        <v>21</v>
      </c>
      <c r="K16" s="14" t="s">
        <v>4</v>
      </c>
      <c r="L16" s="13" t="s">
        <v>17</v>
      </c>
      <c r="M16" s="13" t="s">
        <v>20</v>
      </c>
      <c r="N16" s="6"/>
    </row>
    <row r="17" spans="1:14" ht="145.80000000000001" x14ac:dyDescent="0.3">
      <c r="A17" s="7"/>
      <c r="B17" s="6"/>
      <c r="C17" s="4"/>
      <c r="D17" s="9" t="str">
        <f>[1]DESCRIPCION!D14</f>
        <v>Dificultad en el acceso a sistemas de informacion externos</v>
      </c>
      <c r="E17" s="4"/>
      <c r="F17" s="4"/>
      <c r="G17" s="4"/>
      <c r="H17" s="4"/>
      <c r="I17" s="3" t="s">
        <v>19</v>
      </c>
      <c r="J17" s="3" t="s">
        <v>18</v>
      </c>
      <c r="K17" s="5" t="s">
        <v>4</v>
      </c>
      <c r="L17" s="9" t="s">
        <v>17</v>
      </c>
      <c r="M17" s="12" t="s">
        <v>16</v>
      </c>
      <c r="N17" s="6"/>
    </row>
    <row r="18" spans="1:14" ht="66.599999999999994" x14ac:dyDescent="0.3">
      <c r="A18" s="7"/>
      <c r="B18" s="6"/>
      <c r="C18" s="4"/>
      <c r="D18" s="9" t="s">
        <v>1</v>
      </c>
      <c r="E18" s="4"/>
      <c r="F18" s="4"/>
      <c r="G18" s="4"/>
      <c r="H18" s="4"/>
      <c r="I18" s="3" t="s">
        <v>15</v>
      </c>
      <c r="J18" s="2"/>
      <c r="K18" s="2"/>
      <c r="L18" s="2"/>
      <c r="M18" s="2"/>
      <c r="N18" s="11"/>
    </row>
    <row r="19" spans="1:14" ht="118.8" x14ac:dyDescent="0.3">
      <c r="A19" s="7"/>
      <c r="B19" s="6" t="str">
        <f>[1]DESCRIPCION!A18</f>
        <v xml:space="preserve">Posibilidad de incumplimiento a los planes de trabajo del Sistema integrado de Gestion </v>
      </c>
      <c r="C19" s="4"/>
      <c r="D19" s="5" t="str">
        <f>[1]DESCRIPCION!D18</f>
        <v xml:space="preserve">Sedes administrativas dispersas </v>
      </c>
      <c r="E19" s="4"/>
      <c r="F19" s="4"/>
      <c r="G19" s="4"/>
      <c r="H19" s="4"/>
      <c r="I19" s="9" t="s">
        <v>14</v>
      </c>
      <c r="J19" s="1" t="s">
        <v>13</v>
      </c>
      <c r="K19" s="9" t="s">
        <v>4</v>
      </c>
      <c r="L19" s="1" t="s">
        <v>8</v>
      </c>
      <c r="M19" s="9" t="s">
        <v>12</v>
      </c>
      <c r="N19" s="10" t="s">
        <v>11</v>
      </c>
    </row>
    <row r="20" spans="1:14" ht="93" x14ac:dyDescent="0.3">
      <c r="A20" s="7"/>
      <c r="B20" s="6"/>
      <c r="C20" s="4"/>
      <c r="D20" s="5" t="str">
        <f>[1]DESCRIPCION!D19</f>
        <v xml:space="preserve">Limitacion presupuestal para el desarrollo del proceso </v>
      </c>
      <c r="E20" s="4"/>
      <c r="F20" s="4"/>
      <c r="G20" s="4"/>
      <c r="H20" s="4"/>
      <c r="I20" s="9" t="s">
        <v>10</v>
      </c>
      <c r="J20" s="2" t="s">
        <v>9</v>
      </c>
      <c r="K20" s="3" t="s">
        <v>4</v>
      </c>
      <c r="L20" s="2" t="s">
        <v>8</v>
      </c>
      <c r="M20" s="3" t="s">
        <v>7</v>
      </c>
      <c r="N20" s="8"/>
    </row>
    <row r="21" spans="1:14" ht="185.4" x14ac:dyDescent="0.3">
      <c r="A21" s="7"/>
      <c r="B21" s="6"/>
      <c r="C21" s="4"/>
      <c r="D21" s="5" t="str">
        <f>[1]DESCRIPCION!D20</f>
        <v xml:space="preserve">Personal insuficiente para apoyar la totalidad de procesos </v>
      </c>
      <c r="E21" s="4"/>
      <c r="F21" s="4"/>
      <c r="G21" s="4"/>
      <c r="H21" s="4"/>
      <c r="I21" s="3" t="s">
        <v>6</v>
      </c>
      <c r="J21" s="9" t="s">
        <v>5</v>
      </c>
      <c r="K21" s="5" t="s">
        <v>4</v>
      </c>
      <c r="L21" s="9" t="s">
        <v>3</v>
      </c>
      <c r="M21" s="9" t="s">
        <v>2</v>
      </c>
      <c r="N21" s="8"/>
    </row>
    <row r="22" spans="1:14" ht="106.2" x14ac:dyDescent="0.3">
      <c r="A22" s="7"/>
      <c r="B22" s="6"/>
      <c r="C22" s="4"/>
      <c r="D22" s="5" t="s">
        <v>1</v>
      </c>
      <c r="E22" s="4"/>
      <c r="F22" s="4"/>
      <c r="G22" s="4"/>
      <c r="H22" s="4"/>
      <c r="I22" s="3" t="s">
        <v>0</v>
      </c>
      <c r="J22" s="2"/>
      <c r="K22" s="2"/>
      <c r="L22" s="2"/>
      <c r="M22" s="2"/>
      <c r="N22" s="1"/>
    </row>
    <row r="23" spans="1:14" ht="26.4" x14ac:dyDescent="0.3">
      <c r="A23" s="23" t="s">
        <v>48</v>
      </c>
      <c r="B23" s="22" t="s">
        <v>47</v>
      </c>
      <c r="C23" s="22" t="s">
        <v>46</v>
      </c>
      <c r="D23" s="22" t="s">
        <v>45</v>
      </c>
      <c r="E23" s="21" t="s">
        <v>44</v>
      </c>
      <c r="F23" s="21" t="s">
        <v>43</v>
      </c>
      <c r="G23" s="21" t="s">
        <v>42</v>
      </c>
      <c r="H23" s="21" t="s">
        <v>41</v>
      </c>
      <c r="I23" s="21" t="s">
        <v>40</v>
      </c>
      <c r="J23" s="20" t="s">
        <v>39</v>
      </c>
      <c r="K23" s="20" t="s">
        <v>38</v>
      </c>
      <c r="L23" s="20" t="s">
        <v>37</v>
      </c>
      <c r="M23" s="53" t="s">
        <v>36</v>
      </c>
      <c r="N23" s="54"/>
    </row>
    <row r="24" spans="1:14" ht="145.19999999999999" x14ac:dyDescent="0.3">
      <c r="A24" s="51" t="s">
        <v>92</v>
      </c>
      <c r="B24" s="6" t="str">
        <f>+([2]PROBABILIDAD!A11)</f>
        <v>Solicitud y/o recibimiento de dadivas para el favoritismo de una decision y/o Influir en otro servidor publico para conseguir una actuacion concepto, decision o manipulacion de la informacion  que le pueda generar beneficio propio o a un tercero</v>
      </c>
      <c r="C24" s="4" t="s">
        <v>91</v>
      </c>
      <c r="D24" s="5" t="str">
        <f>+([2]DESCRIPCION!D10)</f>
        <v xml:space="preserve">Desconocimiento del proceso por parte del personal de planta y contrato. </v>
      </c>
      <c r="E24" s="4" t="str">
        <f>+([2]PROBABILIDAD!T11)</f>
        <v>Probable</v>
      </c>
      <c r="F24" s="4" t="s">
        <v>81</v>
      </c>
      <c r="G24" s="6" t="s">
        <v>71</v>
      </c>
      <c r="H24" s="4" t="s">
        <v>26</v>
      </c>
      <c r="I24" s="5" t="s">
        <v>90</v>
      </c>
      <c r="J24" s="5" t="s">
        <v>75</v>
      </c>
      <c r="K24" s="5" t="s">
        <v>85</v>
      </c>
      <c r="L24" s="5" t="s">
        <v>89</v>
      </c>
      <c r="M24" s="5" t="s">
        <v>88</v>
      </c>
      <c r="N24" s="55" t="s">
        <v>93</v>
      </c>
    </row>
    <row r="25" spans="1:14" ht="145.19999999999999" x14ac:dyDescent="0.3">
      <c r="A25" s="51"/>
      <c r="B25" s="6"/>
      <c r="C25" s="4"/>
      <c r="D25" s="14" t="str">
        <f>[2]DESCRIPCION!D11</f>
        <v>Falta de responsabilidad del personal frente a sus compromisos que dan cumplimiento al objetivo del proceso.</v>
      </c>
      <c r="E25" s="4"/>
      <c r="F25" s="4"/>
      <c r="G25" s="6"/>
      <c r="H25" s="4"/>
      <c r="I25" s="14" t="s">
        <v>87</v>
      </c>
      <c r="J25" s="5" t="s">
        <v>86</v>
      </c>
      <c r="K25" s="5" t="s">
        <v>85</v>
      </c>
      <c r="L25" s="5" t="s">
        <v>84</v>
      </c>
      <c r="M25" s="5" t="s">
        <v>83</v>
      </c>
      <c r="N25" s="56"/>
    </row>
    <row r="26" spans="1:14" ht="264" x14ac:dyDescent="0.3">
      <c r="A26" s="51"/>
      <c r="B26" s="6"/>
      <c r="C26" s="4"/>
      <c r="D26" s="14" t="s">
        <v>60</v>
      </c>
      <c r="E26" s="4"/>
      <c r="F26" s="4"/>
      <c r="G26" s="6"/>
      <c r="H26" s="4"/>
      <c r="I26" s="14" t="s">
        <v>82</v>
      </c>
      <c r="J26" s="5"/>
      <c r="K26" s="5"/>
      <c r="L26" s="5"/>
      <c r="M26" s="5"/>
      <c r="N26" s="57"/>
    </row>
    <row r="27" spans="1:14" ht="409.6" x14ac:dyDescent="0.3">
      <c r="A27" s="51"/>
      <c r="B27" s="6" t="str">
        <f>+([2]PROBABILIDAD!A12)</f>
        <v>Incumplimiento en la consolidacion y/o publicacion de la informacion reportada por las dependencias de la entidad.</v>
      </c>
      <c r="C27" s="4" t="s">
        <v>28</v>
      </c>
      <c r="D27" s="5" t="str">
        <f>+([2]DESCRIPCION!D13)</f>
        <v>Dificultades  en el cumplimiento del objetivo del proceso de Planeacion estrategica y territorial</v>
      </c>
      <c r="E27" s="4" t="str">
        <f>+([2]PROBABILIDAD!T12)</f>
        <v>Posible</v>
      </c>
      <c r="F27" s="4" t="s">
        <v>81</v>
      </c>
      <c r="G27" s="4" t="s">
        <v>71</v>
      </c>
      <c r="H27" s="4" t="s">
        <v>26</v>
      </c>
      <c r="I27" s="5" t="s">
        <v>80</v>
      </c>
      <c r="J27" s="5" t="s">
        <v>79</v>
      </c>
      <c r="K27" s="5" t="s">
        <v>74</v>
      </c>
      <c r="L27" s="5" t="s">
        <v>78</v>
      </c>
      <c r="M27" s="5" t="s">
        <v>77</v>
      </c>
      <c r="N27" s="58" t="s">
        <v>93</v>
      </c>
    </row>
    <row r="28" spans="1:14" ht="184.8" x14ac:dyDescent="0.3">
      <c r="A28" s="51"/>
      <c r="B28" s="6"/>
      <c r="C28" s="4"/>
      <c r="D28" s="5" t="str">
        <f>+([2]DESCRIPCION!D15)</f>
        <v xml:space="preserve">Falta de claridad e incumplimientos de los procedimientos  en los  procesos que se  interrelacionan y que sirven de proveedores entre si.  </v>
      </c>
      <c r="E28" s="4"/>
      <c r="F28" s="4"/>
      <c r="G28" s="4"/>
      <c r="H28" s="4"/>
      <c r="I28" s="14" t="s">
        <v>76</v>
      </c>
      <c r="J28" s="14" t="s">
        <v>75</v>
      </c>
      <c r="K28" s="14" t="s">
        <v>74</v>
      </c>
      <c r="L28" s="14" t="s">
        <v>62</v>
      </c>
      <c r="M28" s="14" t="s">
        <v>73</v>
      </c>
      <c r="N28" s="59"/>
    </row>
    <row r="29" spans="1:14" ht="79.2" x14ac:dyDescent="0.3">
      <c r="A29" s="51"/>
      <c r="B29" s="6"/>
      <c r="C29" s="4"/>
      <c r="D29" s="5" t="s">
        <v>60</v>
      </c>
      <c r="E29" s="52"/>
      <c r="F29" s="52"/>
      <c r="G29" s="52"/>
      <c r="H29" s="52"/>
      <c r="I29" s="5" t="s">
        <v>72</v>
      </c>
      <c r="J29" s="5"/>
      <c r="K29" s="5"/>
      <c r="L29" s="5"/>
      <c r="M29" s="5"/>
      <c r="N29" s="57"/>
    </row>
    <row r="30" spans="1:14" ht="237.6" x14ac:dyDescent="0.3">
      <c r="A30" s="51"/>
      <c r="B30" s="6" t="str">
        <f>+[2]DESCRIPCION!A17</f>
        <v xml:space="preserve"> Perdida de informacion fisica y virtual por incumplimiento a los procesos establecidos y/o afectaciones ambientales y fallas locativas  </v>
      </c>
      <c r="C30" s="4" t="s">
        <v>28</v>
      </c>
      <c r="D30" s="5" t="str">
        <f>+([2]DESCRIPCION!D17)</f>
        <v>Personas externas acceden a la informacion de uso exculsivo de la entidad.</v>
      </c>
      <c r="E30" s="4" t="str">
        <f>+([2]PROBABILIDAD!T13)</f>
        <v>Posible</v>
      </c>
      <c r="F30" s="4" t="str">
        <f>+('[2] IMPACTO RIESGOS CORRUPCION'!F11)</f>
        <v>CATASTROFICO</v>
      </c>
      <c r="G30" s="4" t="s">
        <v>71</v>
      </c>
      <c r="H30" s="4" t="s">
        <v>26</v>
      </c>
      <c r="I30" s="5" t="s">
        <v>70</v>
      </c>
      <c r="J30" s="5" t="s">
        <v>69</v>
      </c>
      <c r="K30" s="5" t="s">
        <v>68</v>
      </c>
      <c r="L30" s="5" t="s">
        <v>67</v>
      </c>
      <c r="M30" s="5" t="s">
        <v>66</v>
      </c>
      <c r="N30" s="58" t="s">
        <v>93</v>
      </c>
    </row>
    <row r="31" spans="1:14" ht="290.39999999999998" x14ac:dyDescent="0.3">
      <c r="A31" s="51"/>
      <c r="B31" s="6"/>
      <c r="C31" s="4"/>
      <c r="D31" s="5" t="str">
        <f>+([2]DESCRIPCION!D18)</f>
        <v xml:space="preserve">Dificultad de la sistematizacion de la documentacion fisica, debido a que no se cuentan con los equipos suficientes . </v>
      </c>
      <c r="E31" s="4"/>
      <c r="F31" s="4"/>
      <c r="G31" s="4"/>
      <c r="H31" s="4"/>
      <c r="I31" s="5" t="s">
        <v>65</v>
      </c>
      <c r="J31" s="5" t="s">
        <v>64</v>
      </c>
      <c r="K31" s="5" t="s">
        <v>63</v>
      </c>
      <c r="L31" s="5" t="s">
        <v>62</v>
      </c>
      <c r="M31" s="5" t="s">
        <v>61</v>
      </c>
      <c r="N31" s="59"/>
    </row>
    <row r="32" spans="1:14" ht="110.4" x14ac:dyDescent="0.3">
      <c r="A32" s="51"/>
      <c r="B32" s="6"/>
      <c r="C32" s="4"/>
      <c r="D32" s="5" t="s">
        <v>60</v>
      </c>
      <c r="E32" s="49"/>
      <c r="F32" s="49"/>
      <c r="G32" s="49"/>
      <c r="H32" s="49"/>
      <c r="I32" s="50" t="s">
        <v>59</v>
      </c>
      <c r="J32" s="49"/>
      <c r="K32" s="49"/>
      <c r="L32" s="49"/>
      <c r="M32" s="49"/>
      <c r="N32" s="57"/>
    </row>
    <row r="33" spans="1:14" ht="27" thickBot="1" x14ac:dyDescent="0.35">
      <c r="A33" s="74" t="s">
        <v>48</v>
      </c>
      <c r="B33" s="73" t="s">
        <v>47</v>
      </c>
      <c r="C33" s="73" t="s">
        <v>46</v>
      </c>
      <c r="D33" s="73" t="s">
        <v>45</v>
      </c>
      <c r="E33" s="72" t="s">
        <v>44</v>
      </c>
      <c r="F33" s="72" t="s">
        <v>43</v>
      </c>
      <c r="G33" s="72" t="s">
        <v>42</v>
      </c>
      <c r="H33" s="72" t="s">
        <v>41</v>
      </c>
      <c r="I33" s="72" t="s">
        <v>40</v>
      </c>
      <c r="J33" s="71" t="s">
        <v>39</v>
      </c>
      <c r="K33" s="71" t="s">
        <v>38</v>
      </c>
      <c r="L33" s="71" t="s">
        <v>37</v>
      </c>
      <c r="M33" s="53" t="s">
        <v>36</v>
      </c>
      <c r="N33" s="54"/>
    </row>
    <row r="34" spans="1:14" ht="237.6" customHeight="1" x14ac:dyDescent="0.3">
      <c r="A34" s="60" t="str">
        <f>+'[3]PRIORIZACIÓN DE CAUSA'!A6:S6</f>
        <v>PROCESO: GESTIÓN DEL SERVICIO Y ATENCIÓN AL CIUDADANO</v>
      </c>
      <c r="B34" s="69" t="str">
        <f>+([3]PROBABILIDAD!A11)</f>
        <v>Inoportunidad en la respuesta de las PQRS formuladas a la entidad</v>
      </c>
      <c r="C34" s="70" t="s">
        <v>110</v>
      </c>
      <c r="D34" s="67" t="str">
        <f>+([3]DESCRIPCION!D10)</f>
        <v>Demora en la respuesta en los términos establecidos por la ley de algunas unidades administrativas a las PQRS realizadas por los ciudadanos</v>
      </c>
      <c r="E34" s="70" t="s">
        <v>109</v>
      </c>
      <c r="F34" s="70" t="s">
        <v>108</v>
      </c>
      <c r="G34" s="69" t="s">
        <v>107</v>
      </c>
      <c r="H34" s="68" t="s">
        <v>26</v>
      </c>
      <c r="I34" s="67" t="str">
        <f>[3]DOFA!E35</f>
        <v>D7,9,16,18O7; Remitir memorandos, oficios o circulares a las dependencias rezagadas en dar respuesta en los términos establecidos por la ley de las PQRS, formuladas por los ciudadanos a la entidad.</v>
      </c>
      <c r="J34" s="67" t="s">
        <v>106</v>
      </c>
      <c r="K34" s="67" t="s">
        <v>95</v>
      </c>
      <c r="L34" s="67" t="s">
        <v>105</v>
      </c>
      <c r="M34" s="60" t="s">
        <v>104</v>
      </c>
      <c r="N34" s="60"/>
    </row>
    <row r="35" spans="1:14" ht="184.8" x14ac:dyDescent="0.3">
      <c r="A35" s="60"/>
      <c r="B35" s="60"/>
      <c r="C35" s="62"/>
      <c r="D35" s="61" t="str">
        <f>+([3]DESCRIPCION!D11)</f>
        <v>Falta de seguimiento a las respuestas de las PQRS formuladas a la entidad</v>
      </c>
      <c r="E35" s="62"/>
      <c r="F35" s="62"/>
      <c r="G35" s="60"/>
      <c r="H35" s="66"/>
      <c r="I35" s="61" t="str">
        <f>[3]DOFA!E37</f>
        <v>D5,6,7,9,13,16,19O3,6,7; Realizar informes ejecutivos de seguimiento por unidad administrativa, referente a las respuestas y el estado de seguimiento de las PQRS</v>
      </c>
      <c r="J35" s="61" t="s">
        <v>96</v>
      </c>
      <c r="K35" s="61" t="s">
        <v>95</v>
      </c>
      <c r="L35" s="61" t="s">
        <v>103</v>
      </c>
      <c r="M35" s="60"/>
      <c r="N35" s="60"/>
    </row>
    <row r="36" spans="1:14" ht="224.4" x14ac:dyDescent="0.3">
      <c r="A36" s="65" t="str">
        <f>+'[3]PRIORIZACIÓN DE CAUSA'!A7:S7</f>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
      <c r="B36" s="60"/>
      <c r="C36" s="62"/>
      <c r="D36" s="61" t="str">
        <f>+([3]DESCRIPCION!D12)</f>
        <v xml:space="preserve">Errores en la clasificiación del tipo de petición y remisión a la unidad administrativa competente </v>
      </c>
      <c r="E36" s="62"/>
      <c r="F36" s="62"/>
      <c r="G36" s="60"/>
      <c r="H36" s="66"/>
      <c r="I36" s="61" t="str">
        <f>[3]DOFA!E34</f>
        <v>D3,10O4; Realizar capacitaciones al personal en temas relacionados a la atención al ciudadano y en la ejecución del procedimiento "Recepción y trámite de PQRS</v>
      </c>
      <c r="J36" s="61" t="s">
        <v>102</v>
      </c>
      <c r="K36" s="61" t="s">
        <v>95</v>
      </c>
      <c r="L36" s="61" t="s">
        <v>101</v>
      </c>
      <c r="M36" s="60"/>
      <c r="N36" s="60"/>
    </row>
    <row r="37" spans="1:14" ht="264" x14ac:dyDescent="0.3">
      <c r="A37" s="65"/>
      <c r="B37" s="60"/>
      <c r="C37" s="62"/>
      <c r="D37" s="61" t="str">
        <f>+([3]DESCRIPCION!D13)</f>
        <v xml:space="preserve"> Desactualización del Procedimiento "Recepción y trámite de PQRS" </v>
      </c>
      <c r="E37" s="62"/>
      <c r="F37" s="62"/>
      <c r="G37" s="60"/>
      <c r="H37" s="64"/>
      <c r="I37" s="61" t="str">
        <f>[3]DOFA!E38</f>
        <v xml:space="preserve">D10,17O8; Realizar la actualización del procedimiento "Recepción y trámite de PQRS", estableciendo los controles pertinentes, responsables y registros a tener en cuenta durante la aplicación del mismo </v>
      </c>
      <c r="J37" s="61" t="s">
        <v>100</v>
      </c>
      <c r="K37" s="61" t="s">
        <v>99</v>
      </c>
      <c r="L37" s="61" t="s">
        <v>98</v>
      </c>
      <c r="M37" s="60"/>
      <c r="N37" s="60"/>
    </row>
    <row r="38" spans="1:14" ht="198" x14ac:dyDescent="0.3">
      <c r="A38" s="63"/>
      <c r="B38" s="60"/>
      <c r="C38" s="62"/>
      <c r="D38" s="61"/>
      <c r="E38" s="62"/>
      <c r="F38" s="62"/>
      <c r="G38" s="60"/>
      <c r="H38" s="61" t="s">
        <v>97</v>
      </c>
      <c r="I38" s="61" t="str">
        <f>[3]DOFA!E42</f>
        <v xml:space="preserve">D6,7,9,11,18A1,2,3,4; Socializar al Alcalde los informes de PQRS en Comité con el fin de generar las respectivas acciones de mejora y comprometer a la Alta Dirección. </v>
      </c>
      <c r="J38" s="61" t="s">
        <v>96</v>
      </c>
      <c r="K38" s="61" t="s">
        <v>95</v>
      </c>
      <c r="L38" s="61" t="s">
        <v>94</v>
      </c>
      <c r="M38" s="60"/>
      <c r="N38" s="60"/>
    </row>
    <row r="39" spans="1:14" ht="26.4" x14ac:dyDescent="0.3">
      <c r="A39" s="84" t="s">
        <v>48</v>
      </c>
      <c r="B39" s="71" t="s">
        <v>47</v>
      </c>
      <c r="C39" s="71" t="s">
        <v>46</v>
      </c>
      <c r="D39" s="71" t="s">
        <v>45</v>
      </c>
      <c r="E39" s="83" t="s">
        <v>44</v>
      </c>
      <c r="F39" s="83" t="s">
        <v>43</v>
      </c>
      <c r="G39" s="83" t="s">
        <v>42</v>
      </c>
      <c r="H39" s="72" t="s">
        <v>41</v>
      </c>
      <c r="I39" s="72" t="s">
        <v>40</v>
      </c>
      <c r="J39" s="71" t="s">
        <v>39</v>
      </c>
      <c r="K39" s="71" t="s">
        <v>38</v>
      </c>
      <c r="L39" s="71" t="s">
        <v>37</v>
      </c>
      <c r="M39" s="53" t="s">
        <v>36</v>
      </c>
      <c r="N39" s="54"/>
    </row>
    <row r="40" spans="1:14" ht="237.6" customHeight="1" x14ac:dyDescent="0.3">
      <c r="A40" s="60" t="str">
        <f>+'[4]PRIORIZACIÓN DE CAUSA'!A6:S6</f>
        <v>PROCESO: GESTIÓN HUMANA</v>
      </c>
      <c r="B40" s="60" t="str">
        <f>+([4]PROBABILIDAD!A11)</f>
        <v>Inoportuna ejecución de las actividades establecidas en el plan estratégico de talento humano.</v>
      </c>
      <c r="C40" s="62" t="e">
        <f>'[4]IDENTIFICACION(GyC)'!J10:J12</f>
        <v>#VALUE!</v>
      </c>
      <c r="D40" s="61" t="str">
        <f>+([4]DESCRIPCION!D10)</f>
        <v>Incumplimiento en la ejecución de las actividades establecidas en el  programa de estímulos.</v>
      </c>
      <c r="E40" s="62" t="s">
        <v>123</v>
      </c>
      <c r="F40" s="62" t="s">
        <v>122</v>
      </c>
      <c r="G40" s="60" t="s">
        <v>121</v>
      </c>
      <c r="H40" s="62" t="s">
        <v>26</v>
      </c>
      <c r="I40" s="61" t="str">
        <f>[4]DOFA!E28</f>
        <v>D2-O6. Realizar contratos con entidades ídoneas que garanticen la ejecución del programa de estímulos.</v>
      </c>
      <c r="J40" s="81" t="s">
        <v>132</v>
      </c>
      <c r="K40" s="61" t="s">
        <v>113</v>
      </c>
      <c r="L40" s="87" t="s">
        <v>112</v>
      </c>
      <c r="M40" s="88" t="s">
        <v>131</v>
      </c>
      <c r="N40" s="88"/>
    </row>
    <row r="41" spans="1:14" ht="184.8" x14ac:dyDescent="0.3">
      <c r="A41" s="60"/>
      <c r="B41" s="60"/>
      <c r="C41" s="62"/>
      <c r="D41" s="61" t="str">
        <f>+([4]DESCRIPCION!D11)</f>
        <v>Baja ejecución de las actividades establecidas en el PIC.</v>
      </c>
      <c r="E41" s="62"/>
      <c r="F41" s="62"/>
      <c r="G41" s="60"/>
      <c r="H41" s="62"/>
      <c r="I41" s="61" t="str">
        <f>[4]DOFA!E33</f>
        <v>D15,O6 Realizar contrataciones con entidades o personal ídoneo, que garantice la ejecución del Plan Institucional de Capacitación</v>
      </c>
      <c r="J41" s="81" t="s">
        <v>130</v>
      </c>
      <c r="K41" s="61" t="s">
        <v>113</v>
      </c>
      <c r="L41" s="87" t="s">
        <v>112</v>
      </c>
      <c r="M41" s="88" t="s">
        <v>129</v>
      </c>
      <c r="N41" s="88"/>
    </row>
    <row r="42" spans="1:14" ht="264" x14ac:dyDescent="0.3">
      <c r="A42" s="60" t="str">
        <f>+'[4]PRIORIZACIÓN DE CAUSA'!A7:S7</f>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42" s="60"/>
      <c r="C42" s="62"/>
      <c r="D42" s="61" t="str">
        <f>+([4]DESCRIPCION!D12)</f>
        <v>Presupuesto insuficiente para la ejecución de las actividades del Plan Estrategico de Talento Humano</v>
      </c>
      <c r="E42" s="62"/>
      <c r="F42" s="62"/>
      <c r="G42" s="60"/>
      <c r="H42" s="62"/>
      <c r="I42" s="61" t="str">
        <f>[4]DOFA!E30</f>
        <v>O9-D13 Realizar traslados presupuestales que permitan  ejecutar las actividades  del Plan Estrategico de Talento Humano, que no contaban con rubro presupuestal teniendo en cuenta lo permitido en la norma.</v>
      </c>
      <c r="J42" s="81" t="s">
        <v>128</v>
      </c>
      <c r="K42" s="61" t="s">
        <v>127</v>
      </c>
      <c r="L42" s="87" t="s">
        <v>112</v>
      </c>
      <c r="M42" s="85" t="s">
        <v>126</v>
      </c>
      <c r="N42" s="85"/>
    </row>
    <row r="43" spans="1:14" ht="184.8" x14ac:dyDescent="0.3">
      <c r="A43" s="60"/>
      <c r="B43" s="60"/>
      <c r="C43" s="62"/>
      <c r="D43" s="61"/>
      <c r="E43" s="62"/>
      <c r="F43" s="62"/>
      <c r="G43" s="60"/>
      <c r="H43" s="61" t="s">
        <v>97</v>
      </c>
      <c r="I43" s="61" t="str">
        <f>[4]DOFA!E40</f>
        <v>D2, 15,A2,4,5,7; Reuniones con la Comisión de Personal para evaluar los avances de la ejecución del Plan Estrategico en la vigencia</v>
      </c>
      <c r="J43" s="81" t="s">
        <v>125</v>
      </c>
      <c r="K43" s="61" t="s">
        <v>113</v>
      </c>
      <c r="L43" s="87" t="s">
        <v>112</v>
      </c>
      <c r="M43" s="85" t="s">
        <v>124</v>
      </c>
      <c r="N43" s="85"/>
    </row>
    <row r="44" spans="1:14" ht="184.8" customHeight="1" x14ac:dyDescent="0.3">
      <c r="A44" s="60"/>
      <c r="B44" s="60" t="str">
        <f>+([4]PROBABILIDAD!A12)</f>
        <v xml:space="preserve"> Otorgamiento de encargos  sin el lleno de requisitos establecidos en la normatividad para beneficio de un tercero.</v>
      </c>
      <c r="C44" s="62" t="str">
        <f>'[4]IDENTIFICACION(GyC)'!J13</f>
        <v>CORRUPCION</v>
      </c>
      <c r="D44" s="61" t="str">
        <f>+([4]DESCRIPCION!D13)</f>
        <v>Amiguismo político o tráfico de influencias</v>
      </c>
      <c r="E44" s="62" t="s">
        <v>123</v>
      </c>
      <c r="F44" s="62" t="s">
        <v>122</v>
      </c>
      <c r="G44" s="62" t="s">
        <v>121</v>
      </c>
      <c r="H44" s="62" t="s">
        <v>26</v>
      </c>
      <c r="I44" s="61" t="str">
        <f>[4]DOFA!E32</f>
        <v>08- D16 Aplicación de la normatividad  regulada por la CNSC y el DAFP para las entidades públicas</v>
      </c>
      <c r="J44" s="89" t="s">
        <v>120</v>
      </c>
      <c r="K44" s="81" t="s">
        <v>113</v>
      </c>
      <c r="L44" s="82" t="s">
        <v>112</v>
      </c>
      <c r="M44" s="85" t="s">
        <v>119</v>
      </c>
      <c r="N44" s="85"/>
    </row>
    <row r="45" spans="1:14" ht="92.4" x14ac:dyDescent="0.3">
      <c r="A45" s="60"/>
      <c r="B45" s="60"/>
      <c r="C45" s="62"/>
      <c r="D45" s="61" t="str">
        <f>+([4]DESCRIPCION!D14)</f>
        <v xml:space="preserve">Omisión en la aplicación de la normatividad </v>
      </c>
      <c r="E45" s="62"/>
      <c r="F45" s="62"/>
      <c r="G45" s="62"/>
      <c r="H45" s="62"/>
      <c r="I45" s="61" t="str">
        <f>[4]DOFA!E34</f>
        <v>D5, O8. Actualización del normograma (Proceso, procedimiento)</v>
      </c>
      <c r="J45" s="89" t="s">
        <v>118</v>
      </c>
      <c r="K45" s="81" t="s">
        <v>113</v>
      </c>
      <c r="L45" s="82" t="s">
        <v>112</v>
      </c>
      <c r="M45" s="85" t="s">
        <v>117</v>
      </c>
      <c r="N45" s="85"/>
    </row>
    <row r="46" spans="1:14" ht="198" customHeight="1" x14ac:dyDescent="0.3">
      <c r="A46" s="60"/>
      <c r="B46" s="60"/>
      <c r="C46" s="62"/>
      <c r="D46" s="61" t="str">
        <f>+([4]DESCRIPCION!D15)</f>
        <v>Omisión del seguimiento del cumplimiento de los  requisitos</v>
      </c>
      <c r="E46" s="62"/>
      <c r="F46" s="62"/>
      <c r="G46" s="62"/>
      <c r="H46" s="62"/>
      <c r="I46" s="61" t="str">
        <f>[4]DOFA!E35</f>
        <v>D8, O8. Revisión del cumplimiento de los requisitos avalados para los encargos otorgados.</v>
      </c>
      <c r="J46" s="90" t="s">
        <v>116</v>
      </c>
      <c r="K46" s="81" t="s">
        <v>113</v>
      </c>
      <c r="L46" s="82" t="s">
        <v>112</v>
      </c>
      <c r="M46" s="85" t="s">
        <v>115</v>
      </c>
      <c r="N46" s="85"/>
    </row>
    <row r="47" spans="1:14" ht="303.60000000000002" x14ac:dyDescent="0.3">
      <c r="A47" s="60"/>
      <c r="B47" s="60"/>
      <c r="C47" s="62"/>
      <c r="D47" s="61"/>
      <c r="E47" s="62"/>
      <c r="F47" s="62"/>
      <c r="G47" s="62"/>
      <c r="H47" s="61" t="s">
        <v>97</v>
      </c>
      <c r="I47" s="61" t="str">
        <f>[4]DOFA!E41</f>
        <v>D4,5,8,9, A2,4,5; Remitir los casos respectivos donde hayan ocurrido encargos sin los requisitos establecidos por la normatividad, a las instancias correspondientes para iniciar la investigación disciplinaria o que lleve al caso.</v>
      </c>
      <c r="J47" s="90" t="s">
        <v>114</v>
      </c>
      <c r="K47" s="81" t="s">
        <v>113</v>
      </c>
      <c r="L47" s="82" t="s">
        <v>112</v>
      </c>
      <c r="M47" s="85" t="s">
        <v>111</v>
      </c>
      <c r="N47" s="85"/>
    </row>
    <row r="48" spans="1:14" ht="27" thickBot="1" x14ac:dyDescent="0.35">
      <c r="A48" s="84" t="s">
        <v>48</v>
      </c>
      <c r="B48" s="71" t="s">
        <v>47</v>
      </c>
      <c r="C48" s="71" t="s">
        <v>46</v>
      </c>
      <c r="D48" s="71" t="s">
        <v>45</v>
      </c>
      <c r="E48" s="72" t="s">
        <v>44</v>
      </c>
      <c r="F48" s="72" t="s">
        <v>43</v>
      </c>
      <c r="G48" s="72" t="s">
        <v>42</v>
      </c>
      <c r="H48" s="72" t="s">
        <v>41</v>
      </c>
      <c r="I48" s="72" t="s">
        <v>40</v>
      </c>
      <c r="J48" s="71" t="s">
        <v>39</v>
      </c>
      <c r="K48" s="71" t="s">
        <v>38</v>
      </c>
      <c r="L48" s="71" t="s">
        <v>37</v>
      </c>
      <c r="M48" s="19" t="s">
        <v>36</v>
      </c>
      <c r="N48" s="19"/>
    </row>
    <row r="49" spans="1:14" ht="409.6" x14ac:dyDescent="0.3">
      <c r="A49" s="149" t="s">
        <v>163</v>
      </c>
      <c r="B49" s="148" t="str">
        <f>[5]DESCRIPCION!A10</f>
        <v>Providencias condenatorias incumplidas - apertura de incidente de desacato</v>
      </c>
      <c r="C49" s="147" t="str">
        <f>[5]DESCRIPCION!C10</f>
        <v>GESTION</v>
      </c>
      <c r="D49" s="146" t="str">
        <f>+([5]DESCRIPCION!D10)</f>
        <v xml:space="preserve">Incumplimiento a providencias condenatorias: acción de tutela, acción popular, acción de grupo o acción de cumplimiento por parte de los Secretarios de Despacho y Directores a lo ordenado </v>
      </c>
      <c r="E49" s="145" t="str">
        <f>+([5]PROBABILIDAD!T11)</f>
        <v>Probable</v>
      </c>
      <c r="F49" s="144" t="s">
        <v>81</v>
      </c>
      <c r="G49" s="143" t="s">
        <v>71</v>
      </c>
      <c r="H49" s="142" t="s">
        <v>26</v>
      </c>
      <c r="I49" s="141" t="s">
        <v>162</v>
      </c>
      <c r="J49" s="140" t="s">
        <v>161</v>
      </c>
      <c r="K49" s="139" t="s">
        <v>134</v>
      </c>
      <c r="L49" s="138" t="s">
        <v>142</v>
      </c>
      <c r="M49" s="150" t="s">
        <v>160</v>
      </c>
      <c r="N49" s="150"/>
    </row>
    <row r="50" spans="1:14" ht="224.4" x14ac:dyDescent="0.3">
      <c r="A50" s="111"/>
      <c r="B50" s="134"/>
      <c r="C50" s="109"/>
      <c r="D50" s="126" t="str">
        <f>+([5]DESCRIPCION!D11)</f>
        <v>Gestión inoportuna para dar cumplimiento a las providencias condenatorias por parte de los Secretarios de Despacho</v>
      </c>
      <c r="E50" s="107"/>
      <c r="F50" s="106"/>
      <c r="G50" s="117"/>
      <c r="H50" s="105"/>
      <c r="I50" s="104" t="s">
        <v>159</v>
      </c>
      <c r="J50" s="103" t="s">
        <v>158</v>
      </c>
      <c r="K50" s="102" t="s">
        <v>157</v>
      </c>
      <c r="L50" s="137" t="s">
        <v>142</v>
      </c>
      <c r="M50" s="150"/>
      <c r="N50" s="150"/>
    </row>
    <row r="51" spans="1:14" ht="409.6" x14ac:dyDescent="0.3">
      <c r="A51" s="111"/>
      <c r="B51" s="133"/>
      <c r="C51" s="132"/>
      <c r="D51" s="116"/>
      <c r="E51" s="130"/>
      <c r="F51" s="115"/>
      <c r="G51" s="112"/>
      <c r="H51" s="129" t="s">
        <v>137</v>
      </c>
      <c r="I51" s="104" t="s">
        <v>156</v>
      </c>
      <c r="J51" s="103" t="s">
        <v>146</v>
      </c>
      <c r="K51" s="102" t="s">
        <v>155</v>
      </c>
      <c r="L51" s="136" t="s">
        <v>133</v>
      </c>
      <c r="M51" s="150"/>
      <c r="N51" s="150"/>
    </row>
    <row r="52" spans="1:14" ht="14.4" customHeight="1" x14ac:dyDescent="0.3">
      <c r="A52" s="111"/>
      <c r="B52" s="135" t="str">
        <f>[5]DESCRIPCION!A12</f>
        <v>Posibilidad de omitir, retardar, negar o rehusarse a realizar actos propios que le corresponden de las funciones de servidor público y/o de apoderado para beneficio propio o de un tercero en las acciones legales</v>
      </c>
      <c r="C52" s="127" t="str">
        <f>[5]DESCRIPCION!C12</f>
        <v>CORRUPCION</v>
      </c>
      <c r="D52" s="126" t="str">
        <f>+([5]DESCRIPCION!D12)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52" s="125" t="str">
        <f>+([5]PROBABILIDAD!T12)</f>
        <v>Probable</v>
      </c>
      <c r="F52" s="124" t="s">
        <v>81</v>
      </c>
      <c r="G52" s="124" t="s">
        <v>71</v>
      </c>
      <c r="H52" s="115" t="s">
        <v>26</v>
      </c>
      <c r="I52" s="123" t="s">
        <v>154</v>
      </c>
      <c r="J52" s="122" t="s">
        <v>153</v>
      </c>
      <c r="K52" s="121" t="s">
        <v>134</v>
      </c>
      <c r="L52" s="121" t="s">
        <v>142</v>
      </c>
      <c r="M52" s="151" t="s">
        <v>152</v>
      </c>
      <c r="N52" s="151"/>
    </row>
    <row r="53" spans="1:14" x14ac:dyDescent="0.3">
      <c r="A53" s="111"/>
      <c r="B53" s="134"/>
      <c r="C53" s="109"/>
      <c r="D53" s="116"/>
      <c r="E53" s="107"/>
      <c r="F53" s="106"/>
      <c r="G53" s="106"/>
      <c r="H53" s="115"/>
      <c r="I53" s="114"/>
      <c r="J53" s="113"/>
      <c r="K53" s="112"/>
      <c r="L53" s="112"/>
      <c r="M53" s="151"/>
      <c r="N53" s="151"/>
    </row>
    <row r="54" spans="1:14" ht="409.6" x14ac:dyDescent="0.3">
      <c r="A54" s="111"/>
      <c r="B54" s="134"/>
      <c r="C54" s="109"/>
      <c r="D54" s="131" t="str">
        <f>+([5]DESCRIPCION!D13)</f>
        <v xml:space="preserve">Incumplimiento a los criterios definidos para la selección de los abogados externos que garantice su idoneidad y experiencia para la defensa de los interes públicos </v>
      </c>
      <c r="E54" s="107"/>
      <c r="F54" s="106"/>
      <c r="G54" s="106"/>
      <c r="H54" s="105"/>
      <c r="I54" s="104" t="s">
        <v>151</v>
      </c>
      <c r="J54" s="103" t="s">
        <v>150</v>
      </c>
      <c r="K54" s="102" t="s">
        <v>134</v>
      </c>
      <c r="L54" s="102" t="s">
        <v>142</v>
      </c>
      <c r="M54" s="151"/>
      <c r="N54" s="151"/>
    </row>
    <row r="55" spans="1:14" ht="409.6" x14ac:dyDescent="0.3">
      <c r="A55" s="111"/>
      <c r="B55" s="134"/>
      <c r="C55" s="109"/>
      <c r="D55" s="131" t="str">
        <f>+([5]DESCRIPCION!D14)</f>
        <v>Insuficiente personal de planta para el cumplimiento de las funciones del proceso Gestión Jurídica</v>
      </c>
      <c r="E55" s="107"/>
      <c r="F55" s="106"/>
      <c r="G55" s="106"/>
      <c r="H55" s="105"/>
      <c r="I55" s="104" t="s">
        <v>149</v>
      </c>
      <c r="J55" s="103" t="s">
        <v>148</v>
      </c>
      <c r="K55" s="102" t="s">
        <v>134</v>
      </c>
      <c r="L55" s="102" t="s">
        <v>142</v>
      </c>
      <c r="M55" s="151"/>
      <c r="N55" s="151"/>
    </row>
    <row r="56" spans="1:14" ht="145.19999999999999" x14ac:dyDescent="0.3">
      <c r="A56" s="111"/>
      <c r="B56" s="133"/>
      <c r="C56" s="132"/>
      <c r="D56" s="131"/>
      <c r="E56" s="130"/>
      <c r="F56" s="115"/>
      <c r="G56" s="115"/>
      <c r="H56" s="129" t="s">
        <v>137</v>
      </c>
      <c r="I56" s="104" t="s">
        <v>147</v>
      </c>
      <c r="J56" s="103" t="s">
        <v>146</v>
      </c>
      <c r="K56" s="102" t="s">
        <v>145</v>
      </c>
      <c r="L56" s="103" t="s">
        <v>133</v>
      </c>
      <c r="M56" s="151"/>
      <c r="N56" s="151"/>
    </row>
    <row r="57" spans="1:14" ht="14.4" customHeight="1" x14ac:dyDescent="0.3">
      <c r="A57" s="111"/>
      <c r="B57" s="128" t="str">
        <f>[5]DESCRIPCION!A15</f>
        <v>Defensas Débiles</v>
      </c>
      <c r="C57" s="127" t="str">
        <f>[5]DESCRIPCION!C15</f>
        <v>GESTION</v>
      </c>
      <c r="D57" s="126" t="str">
        <f>+([5]DESCRIPCION!D15)</f>
        <v>Insuficiencia o inoportunidad en la entrega de informes y/o elementos materiales probatorios que se deban presentar en la actuaciones procesales por parte de las dependencias ejecutoras</v>
      </c>
      <c r="E57" s="125" t="str">
        <f>+([5]PROBABILIDAD!T13)</f>
        <v>Probable</v>
      </c>
      <c r="F57" s="124" t="str">
        <f>+('[5] IMPACTO RIESGOS CORRUPCION'!F11)</f>
        <v>CATASTROFICO</v>
      </c>
      <c r="G57" s="124" t="s">
        <v>71</v>
      </c>
      <c r="H57" s="115" t="s">
        <v>26</v>
      </c>
      <c r="I57" s="123" t="s">
        <v>144</v>
      </c>
      <c r="J57" s="122" t="s">
        <v>143</v>
      </c>
      <c r="K57" s="121" t="s">
        <v>134</v>
      </c>
      <c r="L57" s="121" t="s">
        <v>142</v>
      </c>
      <c r="M57" s="150" t="s">
        <v>141</v>
      </c>
      <c r="N57" s="150"/>
    </row>
    <row r="58" spans="1:14" x14ac:dyDescent="0.3">
      <c r="A58" s="111"/>
      <c r="B58" s="110"/>
      <c r="C58" s="109"/>
      <c r="D58" s="120"/>
      <c r="E58" s="107"/>
      <c r="F58" s="106"/>
      <c r="G58" s="106"/>
      <c r="H58" s="115"/>
      <c r="I58" s="119"/>
      <c r="J58" s="118"/>
      <c r="K58" s="117"/>
      <c r="L58" s="117"/>
      <c r="M58" s="150"/>
      <c r="N58" s="150"/>
    </row>
    <row r="59" spans="1:14" x14ac:dyDescent="0.3">
      <c r="A59" s="111"/>
      <c r="B59" s="110"/>
      <c r="C59" s="109"/>
      <c r="D59" s="116"/>
      <c r="E59" s="107"/>
      <c r="F59" s="106"/>
      <c r="G59" s="106"/>
      <c r="H59" s="115"/>
      <c r="I59" s="114"/>
      <c r="J59" s="113"/>
      <c r="K59" s="112"/>
      <c r="L59" s="112"/>
      <c r="M59" s="150"/>
      <c r="N59" s="150"/>
    </row>
    <row r="60" spans="1:14" ht="145.19999999999999" x14ac:dyDescent="0.3">
      <c r="A60" s="111"/>
      <c r="B60" s="110"/>
      <c r="C60" s="109"/>
      <c r="D60" s="108" t="str">
        <f>+([5]DESCRIPCION!D16)</f>
        <v xml:space="preserve">Inexistencia de unificación de criterios normativos aplicables a la administración municipal </v>
      </c>
      <c r="E60" s="107"/>
      <c r="F60" s="106"/>
      <c r="G60" s="106"/>
      <c r="H60" s="105"/>
      <c r="I60" s="104" t="s">
        <v>140</v>
      </c>
      <c r="J60" s="103" t="s">
        <v>139</v>
      </c>
      <c r="K60" s="102" t="s">
        <v>134</v>
      </c>
      <c r="L60" s="102" t="s">
        <v>138</v>
      </c>
      <c r="M60" s="150"/>
      <c r="N60" s="150"/>
    </row>
    <row r="61" spans="1:14" ht="409.6" thickBot="1" x14ac:dyDescent="0.35">
      <c r="A61" s="101"/>
      <c r="B61" s="100"/>
      <c r="C61" s="99"/>
      <c r="D61" s="98"/>
      <c r="E61" s="97"/>
      <c r="F61" s="96"/>
      <c r="G61" s="96"/>
      <c r="H61" s="95" t="s">
        <v>137</v>
      </c>
      <c r="I61" s="94" t="s">
        <v>136</v>
      </c>
      <c r="J61" s="93" t="s">
        <v>135</v>
      </c>
      <c r="K61" s="92" t="s">
        <v>134</v>
      </c>
      <c r="L61" s="91" t="s">
        <v>133</v>
      </c>
      <c r="M61" s="150"/>
      <c r="N61" s="150"/>
    </row>
    <row r="62" spans="1:14" ht="26.4" x14ac:dyDescent="0.3">
      <c r="A62" s="84" t="s">
        <v>48</v>
      </c>
      <c r="B62" s="71" t="s">
        <v>47</v>
      </c>
      <c r="C62" s="71" t="s">
        <v>46</v>
      </c>
      <c r="D62" s="71" t="s">
        <v>45</v>
      </c>
      <c r="E62" s="72" t="s">
        <v>44</v>
      </c>
      <c r="F62" s="72" t="s">
        <v>43</v>
      </c>
      <c r="G62" s="72" t="s">
        <v>42</v>
      </c>
      <c r="H62" s="72" t="s">
        <v>41</v>
      </c>
      <c r="I62" s="72" t="s">
        <v>40</v>
      </c>
      <c r="J62" s="71" t="s">
        <v>39</v>
      </c>
      <c r="K62" s="71" t="s">
        <v>38</v>
      </c>
      <c r="L62" s="71" t="s">
        <v>37</v>
      </c>
      <c r="M62" s="19" t="s">
        <v>36</v>
      </c>
      <c r="N62" s="19"/>
    </row>
    <row r="63" spans="1:14" ht="237.6" x14ac:dyDescent="0.3">
      <c r="A63" s="179" t="s">
        <v>231</v>
      </c>
      <c r="B63" s="6" t="str">
        <f>+([6]PROBABILIDAD!A11)</f>
        <v>Incumplimiento de las acciones misionales de la institución por desgaste administrativo y reprocesos.</v>
      </c>
      <c r="C63" s="4" t="s">
        <v>28</v>
      </c>
      <c r="D63" s="153" t="str">
        <f>+([6]DESCRIPCION!D10)</f>
        <v>Revision periodica insuficiente, para el seguimiento en la implementación y actualización del sistema integrado de gestión de la calidad -SIGAMI en el proceso de Gestion de la salud.</v>
      </c>
      <c r="E63" s="4" t="s">
        <v>188</v>
      </c>
      <c r="F63" s="4" t="s">
        <v>208</v>
      </c>
      <c r="G63" s="6" t="s">
        <v>207</v>
      </c>
      <c r="H63" s="18" t="s">
        <v>26</v>
      </c>
      <c r="I63" s="176" t="s">
        <v>230</v>
      </c>
      <c r="J63" s="5" t="s">
        <v>21</v>
      </c>
      <c r="K63" s="5" t="s">
        <v>214</v>
      </c>
      <c r="L63" s="52" t="s">
        <v>175</v>
      </c>
      <c r="M63" s="6" t="s">
        <v>195</v>
      </c>
      <c r="N63" s="6"/>
    </row>
    <row r="64" spans="1:14" ht="343.2" x14ac:dyDescent="0.3">
      <c r="A64" s="179"/>
      <c r="B64" s="6"/>
      <c r="C64" s="4"/>
      <c r="D64" s="153" t="str">
        <f>+([6]DESCRIPCION!D11)</f>
        <v xml:space="preserve">Cambios normativos </v>
      </c>
      <c r="E64" s="4"/>
      <c r="F64" s="4"/>
      <c r="G64" s="6"/>
      <c r="H64" s="17"/>
      <c r="I64" s="153" t="s">
        <v>229</v>
      </c>
      <c r="J64" s="5" t="s">
        <v>215</v>
      </c>
      <c r="K64" s="5" t="s">
        <v>214</v>
      </c>
      <c r="L64" s="5" t="s">
        <v>213</v>
      </c>
      <c r="M64" s="6" t="s">
        <v>212</v>
      </c>
      <c r="N64" s="6"/>
    </row>
    <row r="65" spans="1:14" ht="250.8" x14ac:dyDescent="0.3">
      <c r="A65" s="178" t="s">
        <v>228</v>
      </c>
      <c r="B65" s="6"/>
      <c r="C65" s="4"/>
      <c r="D65" s="153" t="str">
        <f>+([6]DESCRIPCION!D12)</f>
        <v>Por cambio de Gobierno  no se da continuidad a las politicas públicas</v>
      </c>
      <c r="E65" s="4"/>
      <c r="F65" s="4"/>
      <c r="G65" s="6"/>
      <c r="H65" s="17"/>
      <c r="I65" s="176" t="s">
        <v>227</v>
      </c>
      <c r="J65" s="5" t="s">
        <v>226</v>
      </c>
      <c r="K65" s="5" t="s">
        <v>214</v>
      </c>
      <c r="L65" s="52" t="s">
        <v>184</v>
      </c>
      <c r="M65" s="6" t="s">
        <v>225</v>
      </c>
      <c r="N65" s="6"/>
    </row>
    <row r="66" spans="1:14" ht="224.4" x14ac:dyDescent="0.3">
      <c r="A66" s="161"/>
      <c r="B66" s="6"/>
      <c r="C66" s="4"/>
      <c r="D66" s="153" t="s">
        <v>169</v>
      </c>
      <c r="E66" s="4"/>
      <c r="F66" s="4"/>
      <c r="G66" s="6"/>
      <c r="H66" s="16"/>
      <c r="I66" s="153" t="s">
        <v>211</v>
      </c>
      <c r="J66" s="5" t="s">
        <v>210</v>
      </c>
      <c r="K66" s="5" t="s">
        <v>166</v>
      </c>
      <c r="L66" s="5" t="s">
        <v>191</v>
      </c>
      <c r="M66" s="6" t="s">
        <v>209</v>
      </c>
      <c r="N66" s="6"/>
    </row>
    <row r="67" spans="1:14" ht="198" x14ac:dyDescent="0.3">
      <c r="A67" s="161"/>
      <c r="B67" s="6" t="str">
        <f>+([6]PROBABILIDAD!A12)</f>
        <v>Planificación inadecuada de las acciones y estrategias propias de la entidad en cumplimiento al proceso de gestión en salud.</v>
      </c>
      <c r="C67" s="4" t="s">
        <v>28</v>
      </c>
      <c r="D67" s="153" t="str">
        <f>+([6]DESCRIPCION!D13)</f>
        <v xml:space="preserve">Dificultad para articular estrategias entre los programas y otros sectores para lograr trabajo en equipo que permita alcanzar las metas esperadas  </v>
      </c>
      <c r="E67" s="4" t="s">
        <v>188</v>
      </c>
      <c r="F67" s="4" t="s">
        <v>224</v>
      </c>
      <c r="G67" s="4" t="s">
        <v>207</v>
      </c>
      <c r="H67" s="4" t="s">
        <v>26</v>
      </c>
      <c r="I67" s="176" t="s">
        <v>223</v>
      </c>
      <c r="J67" s="14" t="s">
        <v>21</v>
      </c>
      <c r="K67" s="14" t="s">
        <v>166</v>
      </c>
      <c r="L67" s="177" t="s">
        <v>222</v>
      </c>
      <c r="M67" s="181" t="s">
        <v>221</v>
      </c>
      <c r="N67" s="181"/>
    </row>
    <row r="68" spans="1:14" ht="171.6" x14ac:dyDescent="0.3">
      <c r="A68" s="161"/>
      <c r="B68" s="6"/>
      <c r="C68" s="4"/>
      <c r="D68" s="164" t="str">
        <f>+([6]DESCRIPCION!D14)</f>
        <v>Falta de liderazgo por la alta dirección para promover y empoderar al personal de la Secretaria de Salud en la aplicabilidad y desarrollo del proceso.</v>
      </c>
      <c r="E68" s="4"/>
      <c r="F68" s="4"/>
      <c r="G68" s="4"/>
      <c r="H68" s="4"/>
      <c r="I68" s="153" t="s">
        <v>220</v>
      </c>
      <c r="J68" s="5" t="s">
        <v>21</v>
      </c>
      <c r="K68" s="5" t="s">
        <v>214</v>
      </c>
      <c r="L68" s="52" t="s">
        <v>219</v>
      </c>
      <c r="M68" s="6" t="s">
        <v>218</v>
      </c>
      <c r="N68" s="6"/>
    </row>
    <row r="69" spans="1:14" ht="237.6" x14ac:dyDescent="0.3">
      <c r="A69" s="161"/>
      <c r="B69" s="6"/>
      <c r="C69" s="4"/>
      <c r="D69" s="162"/>
      <c r="E69" s="4"/>
      <c r="F69" s="4"/>
      <c r="G69" s="4"/>
      <c r="H69" s="4"/>
      <c r="I69" s="176" t="s">
        <v>217</v>
      </c>
      <c r="J69" s="5" t="s">
        <v>21</v>
      </c>
      <c r="K69" s="5" t="s">
        <v>214</v>
      </c>
      <c r="L69" s="52" t="s">
        <v>175</v>
      </c>
      <c r="M69" s="6" t="s">
        <v>195</v>
      </c>
      <c r="N69" s="6"/>
    </row>
    <row r="70" spans="1:14" ht="343.2" x14ac:dyDescent="0.3">
      <c r="A70" s="161"/>
      <c r="B70" s="6"/>
      <c r="C70" s="4"/>
      <c r="D70" s="153" t="str">
        <f>+([6]DESCRIPCION!D15)</f>
        <v xml:space="preserve">Cambios normativos </v>
      </c>
      <c r="E70" s="4"/>
      <c r="F70" s="4"/>
      <c r="G70" s="4"/>
      <c r="H70" s="4"/>
      <c r="I70" s="153" t="s">
        <v>216</v>
      </c>
      <c r="J70" s="5" t="s">
        <v>215</v>
      </c>
      <c r="K70" s="5" t="s">
        <v>214</v>
      </c>
      <c r="L70" s="5" t="s">
        <v>213</v>
      </c>
      <c r="M70" s="6" t="s">
        <v>212</v>
      </c>
      <c r="N70" s="6"/>
    </row>
    <row r="71" spans="1:14" ht="224.4" x14ac:dyDescent="0.3">
      <c r="A71" s="161"/>
      <c r="B71" s="6"/>
      <c r="C71" s="4"/>
      <c r="D71" s="153" t="s">
        <v>169</v>
      </c>
      <c r="E71" s="4"/>
      <c r="F71" s="4"/>
      <c r="G71" s="4"/>
      <c r="H71" s="4"/>
      <c r="I71" s="153" t="s">
        <v>211</v>
      </c>
      <c r="J71" s="5" t="s">
        <v>210</v>
      </c>
      <c r="K71" s="5" t="s">
        <v>166</v>
      </c>
      <c r="L71" s="5" t="s">
        <v>191</v>
      </c>
      <c r="M71" s="6" t="s">
        <v>209</v>
      </c>
      <c r="N71" s="6"/>
    </row>
    <row r="72" spans="1:14" ht="217.2" customHeight="1" x14ac:dyDescent="0.3">
      <c r="A72" s="161"/>
      <c r="B72" s="6" t="str">
        <f>+([6]PROBABILIDAD!A13)</f>
        <v>Ausencia de un sistema de información en salud que permita sustentar politicas y toma de decisiones.</v>
      </c>
      <c r="C72" s="4" t="s">
        <v>28</v>
      </c>
      <c r="D72" s="166" t="str">
        <f>+([6]DESCRIPCION!D16)</f>
        <v>No se cuenta con un sistema de información orientado al tratamiento y administración de datos que permita la toma decisiones</v>
      </c>
      <c r="E72" s="4" t="s">
        <v>188</v>
      </c>
      <c r="F72" s="4" t="s">
        <v>208</v>
      </c>
      <c r="G72" s="4" t="s">
        <v>207</v>
      </c>
      <c r="H72" s="4" t="s">
        <v>26</v>
      </c>
      <c r="I72" s="175" t="s">
        <v>206</v>
      </c>
      <c r="J72" s="173" t="s">
        <v>205</v>
      </c>
      <c r="K72" s="173" t="s">
        <v>192</v>
      </c>
      <c r="L72" s="174" t="s">
        <v>204</v>
      </c>
      <c r="M72" s="181" t="s">
        <v>203</v>
      </c>
      <c r="N72" s="181"/>
    </row>
    <row r="73" spans="1:14" ht="152.4" customHeight="1" x14ac:dyDescent="0.3">
      <c r="A73" s="161"/>
      <c r="B73" s="6"/>
      <c r="C73" s="4"/>
      <c r="D73" s="166"/>
      <c r="E73" s="4"/>
      <c r="F73" s="4"/>
      <c r="G73" s="4"/>
      <c r="H73" s="4"/>
      <c r="I73" s="172"/>
      <c r="J73" s="170"/>
      <c r="K73" s="170"/>
      <c r="L73" s="171"/>
      <c r="M73" s="181"/>
      <c r="N73" s="181"/>
    </row>
    <row r="74" spans="1:14" ht="171.6" x14ac:dyDescent="0.3">
      <c r="A74" s="161"/>
      <c r="B74" s="6"/>
      <c r="C74" s="4"/>
      <c r="D74" s="164" t="str">
        <f>+([6]DESCRIPCION!D17)</f>
        <v>Ausencia de datos actualizados de forma rapida y sencilla</v>
      </c>
      <c r="E74" s="4"/>
      <c r="F74" s="4"/>
      <c r="G74" s="4"/>
      <c r="H74" s="4"/>
      <c r="I74" s="169" t="s">
        <v>202</v>
      </c>
      <c r="J74" s="167" t="s">
        <v>201</v>
      </c>
      <c r="K74" s="167" t="s">
        <v>200</v>
      </c>
      <c r="L74" s="168" t="s">
        <v>67</v>
      </c>
      <c r="M74" s="6" t="s">
        <v>199</v>
      </c>
      <c r="N74" s="6"/>
    </row>
    <row r="75" spans="1:14" ht="118.2" customHeight="1" x14ac:dyDescent="0.3">
      <c r="A75" s="161"/>
      <c r="B75" s="6"/>
      <c r="C75" s="4"/>
      <c r="D75" s="162"/>
      <c r="E75" s="4"/>
      <c r="F75" s="4"/>
      <c r="G75" s="4"/>
      <c r="H75" s="4"/>
      <c r="I75" s="166" t="s">
        <v>198</v>
      </c>
      <c r="J75" s="6" t="s">
        <v>197</v>
      </c>
      <c r="K75" s="6" t="s">
        <v>192</v>
      </c>
      <c r="L75" s="4" t="s">
        <v>184</v>
      </c>
      <c r="M75" s="6" t="s">
        <v>196</v>
      </c>
      <c r="N75" s="6"/>
    </row>
    <row r="76" spans="1:14" ht="118.8" x14ac:dyDescent="0.3">
      <c r="A76" s="161"/>
      <c r="B76" s="6"/>
      <c r="C76" s="4"/>
      <c r="D76" s="153" t="str">
        <f>+([6]DESCRIPCION!D18)</f>
        <v>Falta de interoperabilidad de las bases de datos y diferentes fuentes de información en salud.</v>
      </c>
      <c r="E76" s="4"/>
      <c r="F76" s="4"/>
      <c r="G76" s="4"/>
      <c r="H76" s="4"/>
      <c r="I76" s="166"/>
      <c r="J76" s="6"/>
      <c r="K76" s="6"/>
      <c r="L76" s="4"/>
      <c r="M76" s="6" t="s">
        <v>195</v>
      </c>
      <c r="N76" s="6"/>
    </row>
    <row r="77" spans="1:14" ht="145.19999999999999" x14ac:dyDescent="0.3">
      <c r="A77" s="161"/>
      <c r="B77" s="6"/>
      <c r="C77" s="4"/>
      <c r="D77" s="153" t="s">
        <v>169</v>
      </c>
      <c r="E77" s="4"/>
      <c r="F77" s="4"/>
      <c r="G77" s="4"/>
      <c r="H77" s="4"/>
      <c r="I77" s="153" t="s">
        <v>194</v>
      </c>
      <c r="J77" s="5" t="s">
        <v>193</v>
      </c>
      <c r="K77" s="5" t="s">
        <v>192</v>
      </c>
      <c r="L77" s="5" t="s">
        <v>191</v>
      </c>
      <c r="M77" s="6" t="s">
        <v>190</v>
      </c>
      <c r="N77" s="6"/>
    </row>
    <row r="78" spans="1:14" ht="158.4" x14ac:dyDescent="0.3">
      <c r="A78" s="161"/>
      <c r="B78" s="165" t="s">
        <v>189</v>
      </c>
      <c r="C78" s="163" t="s">
        <v>91</v>
      </c>
      <c r="D78" s="164" t="str">
        <f>+([6]DESCRIPCION!D19)</f>
        <v>Falta de información clara y debilidad en canales de acceso a la publicidad de las condiciones del tramite.</v>
      </c>
      <c r="E78" s="163" t="s">
        <v>188</v>
      </c>
      <c r="F78" s="163" t="s">
        <v>81</v>
      </c>
      <c r="G78" s="163" t="s">
        <v>187</v>
      </c>
      <c r="H78" s="163" t="s">
        <v>26</v>
      </c>
      <c r="I78" s="153" t="s">
        <v>186</v>
      </c>
      <c r="J78" s="5" t="s">
        <v>185</v>
      </c>
      <c r="K78" s="5" t="s">
        <v>180</v>
      </c>
      <c r="L78" s="152" t="s">
        <v>184</v>
      </c>
      <c r="M78" s="6" t="s">
        <v>183</v>
      </c>
      <c r="N78" s="6"/>
    </row>
    <row r="79" spans="1:14" ht="171.6" x14ac:dyDescent="0.3">
      <c r="A79" s="161"/>
      <c r="B79" s="160"/>
      <c r="C79" s="158"/>
      <c r="D79" s="162"/>
      <c r="E79" s="158"/>
      <c r="F79" s="158"/>
      <c r="G79" s="158"/>
      <c r="H79" s="158"/>
      <c r="I79" s="153" t="s">
        <v>182</v>
      </c>
      <c r="J79" s="5" t="s">
        <v>181</v>
      </c>
      <c r="K79" s="5" t="s">
        <v>180</v>
      </c>
      <c r="L79" s="157" t="s">
        <v>175</v>
      </c>
      <c r="M79" s="6" t="s">
        <v>179</v>
      </c>
      <c r="N79" s="6"/>
    </row>
    <row r="80" spans="1:14" ht="224.4" x14ac:dyDescent="0.3">
      <c r="A80" s="161"/>
      <c r="B80" s="160"/>
      <c r="C80" s="158"/>
      <c r="D80" s="10" t="str">
        <f>+([6]DESCRIPCION!D20)</f>
        <v>Influencia de grupos politicos que afectan la toma de decisiones</v>
      </c>
      <c r="E80" s="158"/>
      <c r="F80" s="158"/>
      <c r="G80" s="158"/>
      <c r="H80" s="158"/>
      <c r="I80" s="153" t="s">
        <v>178</v>
      </c>
      <c r="J80" s="5" t="s">
        <v>177</v>
      </c>
      <c r="K80" s="5" t="s">
        <v>176</v>
      </c>
      <c r="L80" s="157" t="s">
        <v>175</v>
      </c>
      <c r="M80" s="6" t="s">
        <v>174</v>
      </c>
      <c r="N80" s="6"/>
    </row>
    <row r="81" spans="1:14" ht="118.8" customHeight="1" x14ac:dyDescent="0.3">
      <c r="A81" s="161"/>
      <c r="B81" s="160"/>
      <c r="C81" s="158"/>
      <c r="D81" s="159"/>
      <c r="E81" s="158"/>
      <c r="F81" s="158"/>
      <c r="G81" s="158"/>
      <c r="H81" s="158"/>
      <c r="I81" s="153" t="s">
        <v>173</v>
      </c>
      <c r="J81" s="5" t="s">
        <v>21</v>
      </c>
      <c r="K81" s="5" t="s">
        <v>172</v>
      </c>
      <c r="L81" s="157" t="s">
        <v>171</v>
      </c>
      <c r="M81" s="6" t="s">
        <v>170</v>
      </c>
      <c r="N81" s="6"/>
    </row>
    <row r="82" spans="1:14" ht="198" x14ac:dyDescent="0.3">
      <c r="A82" s="156"/>
      <c r="B82" s="155"/>
      <c r="C82" s="154"/>
      <c r="D82" s="153" t="s">
        <v>169</v>
      </c>
      <c r="E82" s="154"/>
      <c r="F82" s="154"/>
      <c r="G82" s="154"/>
      <c r="H82" s="154"/>
      <c r="I82" s="153" t="s">
        <v>168</v>
      </c>
      <c r="J82" s="5" t="s">
        <v>167</v>
      </c>
      <c r="K82" s="5" t="s">
        <v>166</v>
      </c>
      <c r="L82" s="152" t="s">
        <v>165</v>
      </c>
      <c r="M82" s="6" t="s">
        <v>164</v>
      </c>
      <c r="N82" s="6"/>
    </row>
    <row r="83" spans="1:14" ht="26.4" x14ac:dyDescent="0.3">
      <c r="A83" s="190" t="s">
        <v>48</v>
      </c>
      <c r="B83" s="22" t="s">
        <v>47</v>
      </c>
      <c r="C83" s="22" t="s">
        <v>46</v>
      </c>
      <c r="D83" s="22" t="s">
        <v>45</v>
      </c>
      <c r="E83" s="21" t="s">
        <v>44</v>
      </c>
      <c r="F83" s="21" t="s">
        <v>43</v>
      </c>
      <c r="G83" s="21" t="s">
        <v>42</v>
      </c>
      <c r="H83" s="21" t="s">
        <v>41</v>
      </c>
      <c r="I83" s="21" t="s">
        <v>40</v>
      </c>
      <c r="J83" s="20" t="s">
        <v>39</v>
      </c>
      <c r="K83" s="20" t="s">
        <v>38</v>
      </c>
      <c r="L83" s="20" t="s">
        <v>37</v>
      </c>
      <c r="M83" s="19" t="s">
        <v>36</v>
      </c>
      <c r="N83" s="19"/>
    </row>
    <row r="84" spans="1:14" ht="66" x14ac:dyDescent="0.3">
      <c r="A84" s="189" t="s">
        <v>246</v>
      </c>
      <c r="B84" s="10" t="str">
        <f>+([7]PROBABILIDAD!A11)</f>
        <v xml:space="preserve">
POSIBILIDAD DE RECIBIR O SOLICITAR  DADIVAS A NOMBRE PROPIO O DE TERCEROS PARA OTORGAR BENEFICIOS SIN EL PLENO CUMPLIMIENTO DE LOS REQUISITOS</v>
      </c>
      <c r="C84" s="18" t="s">
        <v>245</v>
      </c>
      <c r="D84" s="167" t="str">
        <f>+([7]DESCRIPCION!D10)</f>
        <v>falta de cultura de probidad en los ciudadanos</v>
      </c>
      <c r="E84" s="18" t="str">
        <f>+([7]PROBABILIDAD!T11)</f>
        <v>Improbable</v>
      </c>
      <c r="F84" s="18" t="s">
        <v>27</v>
      </c>
      <c r="G84" s="10" t="s">
        <v>27</v>
      </c>
      <c r="H84" s="52" t="s">
        <v>26</v>
      </c>
      <c r="I84" s="9" t="s">
        <v>235</v>
      </c>
      <c r="J84" s="9" t="s">
        <v>21</v>
      </c>
      <c r="K84" s="5" t="s">
        <v>240</v>
      </c>
      <c r="L84" s="5" t="s">
        <v>239</v>
      </c>
      <c r="M84" s="6" t="s">
        <v>232</v>
      </c>
      <c r="N84" s="6"/>
    </row>
    <row r="85" spans="1:14" ht="171.6" x14ac:dyDescent="0.3">
      <c r="A85" s="188"/>
      <c r="B85" s="8"/>
      <c r="C85" s="17"/>
      <c r="D85" s="5" t="s">
        <v>244</v>
      </c>
      <c r="E85" s="17"/>
      <c r="F85" s="17"/>
      <c r="G85" s="8"/>
      <c r="H85" s="52" t="s">
        <v>26</v>
      </c>
      <c r="I85" s="9" t="s">
        <v>235</v>
      </c>
      <c r="J85" s="9" t="s">
        <v>21</v>
      </c>
      <c r="K85" s="5" t="s">
        <v>240</v>
      </c>
      <c r="L85" s="5" t="s">
        <v>239</v>
      </c>
      <c r="M85" s="6" t="s">
        <v>232</v>
      </c>
      <c r="N85" s="6"/>
    </row>
    <row r="86" spans="1:14" ht="328.8" customHeight="1" x14ac:dyDescent="0.3">
      <c r="A86" s="187"/>
      <c r="B86" s="159"/>
      <c r="C86" s="16"/>
      <c r="D86" s="186" t="s">
        <v>243</v>
      </c>
      <c r="E86" s="16"/>
      <c r="F86" s="16"/>
      <c r="G86" s="159"/>
      <c r="H86" s="5" t="s">
        <v>242</v>
      </c>
      <c r="I86" s="9" t="s">
        <v>241</v>
      </c>
      <c r="J86" s="9" t="s">
        <v>21</v>
      </c>
      <c r="K86" s="5" t="s">
        <v>240</v>
      </c>
      <c r="L86" s="5" t="s">
        <v>239</v>
      </c>
      <c r="M86" s="6" t="s">
        <v>232</v>
      </c>
      <c r="N86" s="6"/>
    </row>
    <row r="87" spans="1:14" ht="171.6" x14ac:dyDescent="0.3">
      <c r="A87" s="6" t="s">
        <v>238</v>
      </c>
      <c r="B87" s="6" t="str">
        <f>+([7]PROBABILIDAD!A12)</f>
        <v>PROBABILIDAD DE INCUMPLIMIENTO DE LOS PROGRAMAS Y PROYECTOS QUE BENEFICIEN A LOS GRUPOS  POBLACIONALES, ORGANIZACIONES SOCIALES Y POBLACION VULNERABLE DEL MUNICIPIO DE IBAGUE</v>
      </c>
      <c r="C87" s="4" t="s">
        <v>237</v>
      </c>
      <c r="D87" s="5" t="str">
        <f>+([7]DESCRIPCION!D13)</f>
        <v>Falta de continuidad en la ejecucion de los programas y proyectos, ocasionados por cambios en los directivos en cualquira de sus niveles.</v>
      </c>
      <c r="E87" s="4" t="str">
        <f>+([7]PROBABILIDAD!T12)</f>
        <v>Improbable</v>
      </c>
      <c r="F87" s="4" t="s">
        <v>27</v>
      </c>
      <c r="G87" s="4" t="s">
        <v>27</v>
      </c>
      <c r="H87" s="185" t="s">
        <v>26</v>
      </c>
      <c r="I87" s="9" t="s">
        <v>235</v>
      </c>
      <c r="J87" s="9" t="s">
        <v>21</v>
      </c>
      <c r="K87" s="5" t="s">
        <v>234</v>
      </c>
      <c r="L87" s="5" t="s">
        <v>233</v>
      </c>
      <c r="M87" s="6" t="s">
        <v>232</v>
      </c>
      <c r="N87" s="6"/>
    </row>
    <row r="88" spans="1:14" ht="208.2" customHeight="1" x14ac:dyDescent="0.3">
      <c r="A88" s="6"/>
      <c r="B88" s="6"/>
      <c r="C88" s="4"/>
      <c r="D88" s="5" t="s">
        <v>236</v>
      </c>
      <c r="E88" s="4"/>
      <c r="F88" s="4"/>
      <c r="G88" s="4"/>
      <c r="H88" s="185" t="s">
        <v>26</v>
      </c>
      <c r="I88" s="9" t="s">
        <v>235</v>
      </c>
      <c r="J88" s="9" t="s">
        <v>21</v>
      </c>
      <c r="K88" s="5" t="s">
        <v>234</v>
      </c>
      <c r="L88" s="5" t="s">
        <v>233</v>
      </c>
      <c r="M88" s="6" t="s">
        <v>232</v>
      </c>
      <c r="N88" s="6"/>
    </row>
    <row r="89" spans="1:14" ht="46.8" x14ac:dyDescent="0.3">
      <c r="A89" s="212" t="s">
        <v>48</v>
      </c>
      <c r="B89" s="209" t="s">
        <v>47</v>
      </c>
      <c r="C89" s="211" t="s">
        <v>46</v>
      </c>
      <c r="D89" s="211" t="s">
        <v>45</v>
      </c>
      <c r="E89" s="210" t="s">
        <v>44</v>
      </c>
      <c r="F89" s="210" t="s">
        <v>43</v>
      </c>
      <c r="G89" s="210" t="s">
        <v>42</v>
      </c>
      <c r="H89" s="210" t="s">
        <v>41</v>
      </c>
      <c r="I89" s="210" t="s">
        <v>40</v>
      </c>
      <c r="J89" s="209" t="s">
        <v>39</v>
      </c>
      <c r="K89" s="209" t="s">
        <v>38</v>
      </c>
      <c r="L89" s="209" t="s">
        <v>37</v>
      </c>
      <c r="M89" s="213" t="s">
        <v>36</v>
      </c>
      <c r="N89" s="213"/>
    </row>
    <row r="90" spans="1:14" ht="302.39999999999998" customHeight="1" x14ac:dyDescent="0.3">
      <c r="A90" s="195" t="s">
        <v>329</v>
      </c>
      <c r="B90" s="194" t="s">
        <v>328</v>
      </c>
      <c r="C90" s="198" t="str">
        <f>+('[8]IDENTIFICACION(GyC)'!J10)</f>
        <v>GESTION</v>
      </c>
      <c r="D90" s="193" t="s">
        <v>327</v>
      </c>
      <c r="E90" s="198" t="str">
        <f>+([8]PROBABILIDAD!T11)</f>
        <v>Posible</v>
      </c>
      <c r="F90" s="198" t="str">
        <f>+('[8] IMPACTO RIESGOS GESTION'!B11)</f>
        <v>3. MODERADO</v>
      </c>
      <c r="G90" s="194" t="s">
        <v>71</v>
      </c>
      <c r="H90" s="198" t="s">
        <v>26</v>
      </c>
      <c r="I90" s="208" t="s">
        <v>326</v>
      </c>
      <c r="J90" s="191" t="s">
        <v>325</v>
      </c>
      <c r="K90" s="191" t="s">
        <v>324</v>
      </c>
      <c r="L90" s="192" t="s">
        <v>247</v>
      </c>
      <c r="M90" s="199" t="s">
        <v>323</v>
      </c>
      <c r="N90" s="199"/>
    </row>
    <row r="91" spans="1:14" ht="213" customHeight="1" x14ac:dyDescent="0.3">
      <c r="A91" s="195"/>
      <c r="B91" s="194"/>
      <c r="C91" s="198"/>
      <c r="D91" s="193" t="s">
        <v>322</v>
      </c>
      <c r="E91" s="198"/>
      <c r="F91" s="198"/>
      <c r="G91" s="194"/>
      <c r="H91" s="198"/>
      <c r="I91" s="208" t="s">
        <v>321</v>
      </c>
      <c r="J91" s="191" t="s">
        <v>320</v>
      </c>
      <c r="K91" s="191" t="s">
        <v>273</v>
      </c>
      <c r="L91" s="192" t="s">
        <v>247</v>
      </c>
      <c r="M91" s="199" t="s">
        <v>319</v>
      </c>
      <c r="N91" s="199"/>
    </row>
    <row r="92" spans="1:14" ht="243" customHeight="1" x14ac:dyDescent="0.3">
      <c r="A92" s="195"/>
      <c r="B92" s="194"/>
      <c r="C92" s="198"/>
      <c r="D92" s="193" t="s">
        <v>298</v>
      </c>
      <c r="E92" s="198"/>
      <c r="F92" s="198"/>
      <c r="G92" s="194"/>
      <c r="H92" s="198"/>
      <c r="I92" s="191" t="s">
        <v>318</v>
      </c>
      <c r="J92" s="191" t="s">
        <v>279</v>
      </c>
      <c r="K92" s="191" t="s">
        <v>317</v>
      </c>
      <c r="L92" s="192" t="s">
        <v>247</v>
      </c>
      <c r="M92" s="194" t="s">
        <v>316</v>
      </c>
      <c r="N92" s="194"/>
    </row>
    <row r="93" spans="1:14" ht="300" x14ac:dyDescent="0.3">
      <c r="A93" s="195"/>
      <c r="B93" s="194"/>
      <c r="C93" s="198"/>
      <c r="D93" s="193"/>
      <c r="E93" s="198"/>
      <c r="F93" s="198"/>
      <c r="G93" s="194"/>
      <c r="H93" s="206" t="s">
        <v>97</v>
      </c>
      <c r="I93" s="191" t="s">
        <v>315</v>
      </c>
      <c r="J93" s="191" t="s">
        <v>259</v>
      </c>
      <c r="K93" s="191" t="s">
        <v>258</v>
      </c>
      <c r="L93" s="191" t="s">
        <v>314</v>
      </c>
      <c r="M93" s="199"/>
      <c r="N93" s="199"/>
    </row>
    <row r="94" spans="1:14" ht="270" x14ac:dyDescent="0.3">
      <c r="A94" s="195"/>
      <c r="B94" s="194" t="s">
        <v>313</v>
      </c>
      <c r="C94" s="198" t="str">
        <f>+('[8]IDENTIFICACION(GyC)'!J13)</f>
        <v>CORRUPCION</v>
      </c>
      <c r="D94" s="193" t="s">
        <v>312</v>
      </c>
      <c r="E94" s="198" t="str">
        <f>+([8]PROBABILIDAD!T12)</f>
        <v>Probable</v>
      </c>
      <c r="F94" s="198" t="str">
        <f>+('[8] IMPACTO RIESGOS CORRUPCION'!F34)</f>
        <v>CATASTROFICO</v>
      </c>
      <c r="G94" s="198" t="s">
        <v>281</v>
      </c>
      <c r="H94" s="205" t="s">
        <v>26</v>
      </c>
      <c r="I94" s="191" t="s">
        <v>311</v>
      </c>
      <c r="J94" s="191" t="s">
        <v>310</v>
      </c>
      <c r="K94" s="191" t="s">
        <v>273</v>
      </c>
      <c r="L94" s="192" t="s">
        <v>247</v>
      </c>
      <c r="M94" s="199" t="s">
        <v>309</v>
      </c>
      <c r="N94" s="199"/>
    </row>
    <row r="95" spans="1:14" ht="5.4" customHeight="1" x14ac:dyDescent="0.3">
      <c r="A95" s="195"/>
      <c r="B95" s="194"/>
      <c r="C95" s="198"/>
      <c r="D95" s="193"/>
      <c r="E95" s="198"/>
      <c r="F95" s="198"/>
      <c r="G95" s="198"/>
      <c r="H95" s="204"/>
      <c r="I95" s="200"/>
      <c r="J95" s="200"/>
      <c r="K95" s="200"/>
      <c r="L95" s="200"/>
      <c r="M95" s="200"/>
      <c r="N95" s="57"/>
    </row>
    <row r="96" spans="1:14" ht="201.6" x14ac:dyDescent="0.3">
      <c r="A96" s="195"/>
      <c r="B96" s="194"/>
      <c r="C96" s="198"/>
      <c r="D96" s="203" t="s">
        <v>308</v>
      </c>
      <c r="E96" s="198"/>
      <c r="F96" s="198"/>
      <c r="G96" s="198"/>
      <c r="H96" s="202"/>
      <c r="I96" s="201" t="s">
        <v>307</v>
      </c>
      <c r="J96" s="200" t="s">
        <v>306</v>
      </c>
      <c r="K96" s="200" t="s">
        <v>305</v>
      </c>
      <c r="L96" s="200" t="s">
        <v>304</v>
      </c>
      <c r="M96" s="215" t="s">
        <v>303</v>
      </c>
      <c r="N96" s="215"/>
    </row>
    <row r="97" spans="1:14" ht="255" x14ac:dyDescent="0.3">
      <c r="A97" s="195"/>
      <c r="B97" s="194"/>
      <c r="C97" s="198"/>
      <c r="D97" s="193"/>
      <c r="E97" s="198"/>
      <c r="F97" s="198"/>
      <c r="G97" s="198"/>
      <c r="H97" s="193" t="s">
        <v>97</v>
      </c>
      <c r="I97" s="191" t="s">
        <v>302</v>
      </c>
      <c r="J97" s="191" t="s">
        <v>301</v>
      </c>
      <c r="K97" s="191" t="s">
        <v>273</v>
      </c>
      <c r="L97" s="191" t="s">
        <v>300</v>
      </c>
      <c r="M97" s="199"/>
      <c r="N97" s="199"/>
    </row>
    <row r="98" spans="1:14" ht="223.8" customHeight="1" x14ac:dyDescent="0.3">
      <c r="A98" s="195"/>
      <c r="B98" s="194" t="s">
        <v>299</v>
      </c>
      <c r="C98" s="194" t="str">
        <f>+('[8]IDENTIFICACION(GyC)'!J15)</f>
        <v>GESTION</v>
      </c>
      <c r="D98" s="194" t="s">
        <v>298</v>
      </c>
      <c r="E98" s="198" t="str">
        <f>+([8]PROBABILIDAD!T13)</f>
        <v>Probable</v>
      </c>
      <c r="F98" s="198" t="str">
        <f>+('[8] IMPACTO RIESGOS GESTION'!B12)</f>
        <v>3. MODERADO</v>
      </c>
      <c r="G98" s="198" t="s">
        <v>207</v>
      </c>
      <c r="H98" s="194" t="s">
        <v>26</v>
      </c>
      <c r="I98" s="199" t="s">
        <v>297</v>
      </c>
      <c r="J98" s="199" t="s">
        <v>279</v>
      </c>
      <c r="K98" s="199" t="s">
        <v>296</v>
      </c>
      <c r="L98" s="199" t="s">
        <v>247</v>
      </c>
      <c r="M98" s="199" t="s">
        <v>295</v>
      </c>
      <c r="N98" s="199"/>
    </row>
    <row r="99" spans="1:14" ht="14.4" hidden="1" customHeight="1" x14ac:dyDescent="0.3">
      <c r="A99" s="195"/>
      <c r="B99" s="194"/>
      <c r="C99" s="194"/>
      <c r="D99" s="194"/>
      <c r="E99" s="198"/>
      <c r="F99" s="198"/>
      <c r="G99" s="198"/>
      <c r="H99" s="194"/>
      <c r="I99" s="199"/>
      <c r="J99" s="199"/>
      <c r="K99" s="199"/>
      <c r="L99" s="199"/>
      <c r="M99" s="199"/>
      <c r="N99" s="199"/>
    </row>
    <row r="100" spans="1:14" ht="150.6" customHeight="1" x14ac:dyDescent="0.3">
      <c r="A100" s="195"/>
      <c r="B100" s="194"/>
      <c r="C100" s="194"/>
      <c r="D100" s="194" t="s">
        <v>294</v>
      </c>
      <c r="E100" s="198"/>
      <c r="F100" s="198"/>
      <c r="G100" s="198"/>
      <c r="H100" s="194"/>
      <c r="I100" s="199" t="s">
        <v>293</v>
      </c>
      <c r="J100" s="199" t="s">
        <v>292</v>
      </c>
      <c r="K100" s="199" t="s">
        <v>291</v>
      </c>
      <c r="L100" s="199" t="s">
        <v>247</v>
      </c>
      <c r="M100" s="199" t="s">
        <v>290</v>
      </c>
      <c r="N100" s="199"/>
    </row>
    <row r="101" spans="1:14" ht="86.4" customHeight="1" x14ac:dyDescent="0.3">
      <c r="A101" s="195"/>
      <c r="B101" s="194"/>
      <c r="C101" s="194"/>
      <c r="D101" s="194"/>
      <c r="E101" s="198"/>
      <c r="F101" s="198"/>
      <c r="G101" s="198"/>
      <c r="H101" s="194"/>
      <c r="I101" s="199"/>
      <c r="J101" s="199"/>
      <c r="K101" s="199"/>
      <c r="L101" s="199"/>
      <c r="M101" s="199"/>
      <c r="N101" s="199"/>
    </row>
    <row r="102" spans="1:14" ht="76.2" customHeight="1" x14ac:dyDescent="0.3">
      <c r="A102" s="195"/>
      <c r="B102" s="194"/>
      <c r="C102" s="194"/>
      <c r="D102" s="194"/>
      <c r="E102" s="198"/>
      <c r="F102" s="198"/>
      <c r="G102" s="198"/>
      <c r="H102" s="194"/>
      <c r="I102" s="199"/>
      <c r="J102" s="199"/>
      <c r="K102" s="199"/>
      <c r="L102" s="199"/>
      <c r="M102" s="199"/>
      <c r="N102" s="199"/>
    </row>
    <row r="103" spans="1:14" ht="83.4" customHeight="1" x14ac:dyDescent="0.3">
      <c r="A103" s="195"/>
      <c r="B103" s="194"/>
      <c r="C103" s="194"/>
      <c r="D103" s="194"/>
      <c r="E103" s="198"/>
      <c r="F103" s="198"/>
      <c r="G103" s="198"/>
      <c r="H103" s="194"/>
      <c r="I103" s="199"/>
      <c r="J103" s="199"/>
      <c r="K103" s="199"/>
      <c r="L103" s="199"/>
      <c r="M103" s="199"/>
      <c r="N103" s="199"/>
    </row>
    <row r="104" spans="1:14" ht="14.4" customHeight="1" x14ac:dyDescent="0.3">
      <c r="A104" s="195"/>
      <c r="B104" s="194"/>
      <c r="C104" s="194"/>
      <c r="D104" s="194"/>
      <c r="E104" s="198"/>
      <c r="F104" s="198"/>
      <c r="G104" s="198"/>
      <c r="H104" s="194"/>
      <c r="I104" s="199"/>
      <c r="J104" s="199"/>
      <c r="K104" s="199"/>
      <c r="L104" s="199"/>
      <c r="M104" s="199"/>
      <c r="N104" s="199"/>
    </row>
    <row r="105" spans="1:14" ht="331.2" customHeight="1" x14ac:dyDescent="0.3">
      <c r="A105" s="195"/>
      <c r="B105" s="194"/>
      <c r="C105" s="194"/>
      <c r="D105" s="193" t="s">
        <v>289</v>
      </c>
      <c r="E105" s="198"/>
      <c r="F105" s="198"/>
      <c r="G105" s="198"/>
      <c r="H105" s="194"/>
      <c r="I105" s="191" t="s">
        <v>288</v>
      </c>
      <c r="J105" s="191" t="s">
        <v>279</v>
      </c>
      <c r="K105" s="191" t="s">
        <v>287</v>
      </c>
      <c r="L105" s="192" t="s">
        <v>247</v>
      </c>
      <c r="M105" s="199" t="s">
        <v>286</v>
      </c>
      <c r="N105" s="199"/>
    </row>
    <row r="106" spans="1:14" ht="285" x14ac:dyDescent="0.3">
      <c r="A106" s="195"/>
      <c r="B106" s="194"/>
      <c r="C106" s="194"/>
      <c r="D106" s="193"/>
      <c r="E106" s="198"/>
      <c r="F106" s="198"/>
      <c r="G106" s="198"/>
      <c r="H106" s="193" t="s">
        <v>97</v>
      </c>
      <c r="I106" s="191" t="s">
        <v>285</v>
      </c>
      <c r="J106" s="191" t="s">
        <v>259</v>
      </c>
      <c r="K106" s="191" t="s">
        <v>284</v>
      </c>
      <c r="L106" s="191" t="s">
        <v>283</v>
      </c>
      <c r="M106" s="199"/>
      <c r="N106" s="199"/>
    </row>
    <row r="107" spans="1:14" ht="225" x14ac:dyDescent="0.3">
      <c r="A107" s="195"/>
      <c r="B107" s="197" t="str">
        <f>+[8]PROBABILIDAD!A14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107" s="194" t="str">
        <f>+('[8]IDENTIFICACION(GyC)'!J18)</f>
        <v>CORRUPCION</v>
      </c>
      <c r="D107" s="193" t="s">
        <v>282</v>
      </c>
      <c r="E107" s="194" t="str">
        <f>+([8]PROBABILIDAD!T14)</f>
        <v>Posible</v>
      </c>
      <c r="F107" s="194" t="str">
        <f>+('[8] IMPACTO RIESGOS CORRUPCION'!F11)</f>
        <v>CATASTROFICO</v>
      </c>
      <c r="G107" s="194" t="s">
        <v>281</v>
      </c>
      <c r="H107" s="194" t="s">
        <v>26</v>
      </c>
      <c r="I107" s="191" t="s">
        <v>280</v>
      </c>
      <c r="J107" s="191" t="s">
        <v>279</v>
      </c>
      <c r="K107" s="191" t="s">
        <v>273</v>
      </c>
      <c r="L107" s="192" t="s">
        <v>278</v>
      </c>
      <c r="M107" s="199" t="s">
        <v>277</v>
      </c>
      <c r="N107" s="199"/>
    </row>
    <row r="108" spans="1:14" ht="240" x14ac:dyDescent="0.3">
      <c r="A108" s="195"/>
      <c r="B108" s="197"/>
      <c r="C108" s="194"/>
      <c r="D108" s="193" t="s">
        <v>276</v>
      </c>
      <c r="E108" s="194"/>
      <c r="F108" s="194"/>
      <c r="G108" s="194"/>
      <c r="H108" s="194"/>
      <c r="I108" s="191" t="s">
        <v>275</v>
      </c>
      <c r="J108" s="191" t="s">
        <v>274</v>
      </c>
      <c r="K108" s="191" t="s">
        <v>273</v>
      </c>
      <c r="L108" s="192" t="s">
        <v>247</v>
      </c>
      <c r="M108" s="199" t="s">
        <v>272</v>
      </c>
      <c r="N108" s="199"/>
    </row>
    <row r="109" spans="1:14" ht="180" x14ac:dyDescent="0.3">
      <c r="A109" s="195"/>
      <c r="B109" s="197"/>
      <c r="C109" s="194"/>
      <c r="D109" s="193"/>
      <c r="E109" s="194"/>
      <c r="F109" s="194"/>
      <c r="G109" s="194"/>
      <c r="H109" s="193" t="s">
        <v>97</v>
      </c>
      <c r="I109" s="191" t="s">
        <v>271</v>
      </c>
      <c r="J109" s="191" t="s">
        <v>270</v>
      </c>
      <c r="K109" s="191" t="s">
        <v>248</v>
      </c>
      <c r="L109" s="216" t="s">
        <v>247</v>
      </c>
      <c r="M109" s="217"/>
      <c r="N109" s="217"/>
    </row>
    <row r="110" spans="1:14" ht="360" x14ac:dyDescent="0.3">
      <c r="A110" s="195"/>
      <c r="B110" s="196" t="str">
        <f>+[8]PROBABILIDAD!A15</f>
        <v>Instituciones Educativas privadasde educacion formal oferten  servicios educativos sin contar con el lleno de requisitos  para su funcionamiento y/o sin  autorizacion de la secretaria de educacion municipal</v>
      </c>
      <c r="C110" s="194" t="str">
        <f>+('[8]IDENTIFICACION(GyC)'!J19)</f>
        <v>GESTION</v>
      </c>
      <c r="D110" s="193" t="s">
        <v>269</v>
      </c>
      <c r="E110" s="194" t="str">
        <f>+([8]PROBABILIDAD!T15)</f>
        <v>Probable</v>
      </c>
      <c r="F110" s="194" t="str">
        <f>+('[8] IMPACTO RIESGOS GESTION'!B13)</f>
        <v>3. MODERADO</v>
      </c>
      <c r="G110" s="194" t="s">
        <v>207</v>
      </c>
      <c r="H110" s="194" t="s">
        <v>26</v>
      </c>
      <c r="I110" s="191" t="s">
        <v>268</v>
      </c>
      <c r="J110" s="191" t="s">
        <v>267</v>
      </c>
      <c r="K110" s="191" t="s">
        <v>262</v>
      </c>
      <c r="L110" s="192" t="s">
        <v>247</v>
      </c>
      <c r="M110" s="199" t="s">
        <v>266</v>
      </c>
      <c r="N110" s="199"/>
    </row>
    <row r="111" spans="1:14" ht="227.4" customHeight="1" x14ac:dyDescent="0.3">
      <c r="A111" s="195"/>
      <c r="B111" s="196"/>
      <c r="C111" s="194"/>
      <c r="D111" s="193" t="s">
        <v>265</v>
      </c>
      <c r="E111" s="194"/>
      <c r="F111" s="194"/>
      <c r="G111" s="194"/>
      <c r="H111" s="194"/>
      <c r="I111" s="191" t="s">
        <v>264</v>
      </c>
      <c r="J111" s="191" t="s">
        <v>263</v>
      </c>
      <c r="K111" s="191" t="s">
        <v>262</v>
      </c>
      <c r="L111" s="192" t="s">
        <v>247</v>
      </c>
      <c r="M111" s="199" t="s">
        <v>261</v>
      </c>
      <c r="N111" s="199"/>
    </row>
    <row r="112" spans="1:14" ht="345" x14ac:dyDescent="0.3">
      <c r="A112" s="195"/>
      <c r="B112" s="196"/>
      <c r="C112" s="194"/>
      <c r="D112" s="193"/>
      <c r="E112" s="194"/>
      <c r="F112" s="194"/>
      <c r="G112" s="194"/>
      <c r="H112" s="193" t="s">
        <v>97</v>
      </c>
      <c r="I112" s="191" t="s">
        <v>260</v>
      </c>
      <c r="J112" s="191" t="s">
        <v>259</v>
      </c>
      <c r="K112" s="191" t="s">
        <v>258</v>
      </c>
      <c r="L112" s="191" t="s">
        <v>257</v>
      </c>
      <c r="M112" s="191"/>
      <c r="N112" s="57"/>
    </row>
    <row r="113" spans="1:14" ht="255" x14ac:dyDescent="0.3">
      <c r="A113" s="195"/>
      <c r="B113" s="194" t="s">
        <v>256</v>
      </c>
      <c r="C113" s="194" t="str">
        <f>+('[8]IDENTIFICACION(GyC)'!J20)</f>
        <v>GESTION</v>
      </c>
      <c r="D113" s="193" t="s">
        <v>255</v>
      </c>
      <c r="E113" s="194" t="str">
        <f>+([8]PROBABILIDAD!T16)</f>
        <v>Posible</v>
      </c>
      <c r="F113" s="194" t="str">
        <f>+('[8] IMPACTO RIESGOS GESTION'!B14)</f>
        <v>3. MODERADO</v>
      </c>
      <c r="G113" s="194" t="s">
        <v>71</v>
      </c>
      <c r="H113" s="193" t="s">
        <v>26</v>
      </c>
      <c r="I113" s="191" t="s">
        <v>254</v>
      </c>
      <c r="J113" s="191" t="s">
        <v>253</v>
      </c>
      <c r="K113" s="191" t="s">
        <v>252</v>
      </c>
      <c r="L113" s="192" t="s">
        <v>247</v>
      </c>
      <c r="M113" s="199" t="s">
        <v>251</v>
      </c>
      <c r="N113" s="199"/>
    </row>
    <row r="114" spans="1:14" ht="300" x14ac:dyDescent="0.3">
      <c r="A114" s="195"/>
      <c r="B114" s="194"/>
      <c r="C114" s="194"/>
      <c r="D114" s="193"/>
      <c r="E114" s="194"/>
      <c r="F114" s="194"/>
      <c r="G114" s="194"/>
      <c r="H114" s="193" t="s">
        <v>97</v>
      </c>
      <c r="I114" s="191" t="s">
        <v>250</v>
      </c>
      <c r="J114" s="191" t="s">
        <v>249</v>
      </c>
      <c r="K114" s="191" t="s">
        <v>248</v>
      </c>
      <c r="L114" s="191" t="s">
        <v>247</v>
      </c>
      <c r="M114" s="199"/>
      <c r="N114" s="199"/>
    </row>
    <row r="115" spans="1:14" ht="33" customHeight="1" thickBot="1" x14ac:dyDescent="0.35">
      <c r="A115" s="84" t="s">
        <v>48</v>
      </c>
      <c r="B115" s="71" t="s">
        <v>47</v>
      </c>
      <c r="C115" s="245" t="s">
        <v>46</v>
      </c>
      <c r="D115" s="71" t="s">
        <v>45</v>
      </c>
      <c r="E115" s="245" t="s">
        <v>44</v>
      </c>
      <c r="F115" s="245" t="s">
        <v>43</v>
      </c>
      <c r="G115" s="245" t="s">
        <v>42</v>
      </c>
      <c r="H115" s="245" t="s">
        <v>41</v>
      </c>
      <c r="I115" s="72" t="s">
        <v>40</v>
      </c>
      <c r="J115" s="71" t="s">
        <v>39</v>
      </c>
      <c r="K115" s="71" t="s">
        <v>38</v>
      </c>
      <c r="L115" s="71" t="s">
        <v>37</v>
      </c>
      <c r="M115" s="19" t="s">
        <v>36</v>
      </c>
      <c r="N115" s="19"/>
    </row>
    <row r="116" spans="1:14" ht="145.80000000000001" customHeight="1" thickBot="1" x14ac:dyDescent="0.35">
      <c r="A116" s="244" t="s">
        <v>374</v>
      </c>
      <c r="B116" s="243" t="str">
        <f>+([9]PROBABILIDAD!A11)</f>
        <v>Incumplimiento en la respuesta oportuna en los tramites , derechos de peticion o requerimientos de la comunidad</v>
      </c>
      <c r="C116" s="242" t="s">
        <v>28</v>
      </c>
      <c r="D116" s="240" t="str">
        <f>+([9]DESCRIPCION!D10)</f>
        <v>Fallas en la plataforma (PISAMI) o en los prestadores de servicios tecnologicos (Moviliza, Internet, SIMIT, Runt).</v>
      </c>
      <c r="E116" s="241" t="str">
        <f>+([9]PROBABILIDAD!T11)</f>
        <v>Probable</v>
      </c>
      <c r="F116" s="241" t="s">
        <v>81</v>
      </c>
      <c r="G116" s="241" t="s">
        <v>71</v>
      </c>
      <c r="H116" s="234" t="s">
        <v>26</v>
      </c>
      <c r="I116" s="240" t="s">
        <v>373</v>
      </c>
      <c r="J116" s="240" t="s">
        <v>372</v>
      </c>
      <c r="K116" s="239" t="s">
        <v>371</v>
      </c>
      <c r="L116" s="239" t="s">
        <v>345</v>
      </c>
      <c r="M116" s="246" t="s">
        <v>370</v>
      </c>
      <c r="N116" s="246"/>
    </row>
    <row r="117" spans="1:14" ht="211.8" thickBot="1" x14ac:dyDescent="0.35">
      <c r="A117" s="238"/>
      <c r="B117" s="6"/>
      <c r="C117" s="229"/>
      <c r="D117" s="153" t="str">
        <f>+([9]DESCRIPCION!D19)</f>
        <v>Base de datos desactualizadas</v>
      </c>
      <c r="E117" s="228"/>
      <c r="F117" s="228"/>
      <c r="G117" s="228"/>
      <c r="H117" s="234" t="s">
        <v>26</v>
      </c>
      <c r="I117" s="153" t="s">
        <v>369</v>
      </c>
      <c r="J117" s="153" t="s">
        <v>368</v>
      </c>
      <c r="K117" s="5" t="s">
        <v>367</v>
      </c>
      <c r="L117" s="5" t="s">
        <v>89</v>
      </c>
      <c r="M117" s="246"/>
      <c r="N117" s="246"/>
    </row>
    <row r="118" spans="1:14" ht="159" thickBot="1" x14ac:dyDescent="0.35">
      <c r="A118" s="237" t="s">
        <v>366</v>
      </c>
      <c r="B118" s="6"/>
      <c r="C118" s="229"/>
      <c r="D118" s="236" t="s">
        <v>365</v>
      </c>
      <c r="E118" s="228"/>
      <c r="F118" s="228"/>
      <c r="G118" s="228"/>
      <c r="H118" s="234" t="s">
        <v>26</v>
      </c>
      <c r="I118" s="153" t="s">
        <v>364</v>
      </c>
      <c r="J118" s="153" t="s">
        <v>363</v>
      </c>
      <c r="K118" s="5" t="s">
        <v>362</v>
      </c>
      <c r="L118" s="5" t="s">
        <v>361</v>
      </c>
      <c r="M118" s="246"/>
      <c r="N118" s="246"/>
    </row>
    <row r="119" spans="1:14" ht="118.8" x14ac:dyDescent="0.3">
      <c r="A119" s="230"/>
      <c r="B119" s="6"/>
      <c r="C119" s="229"/>
      <c r="D119" s="235"/>
      <c r="E119" s="228"/>
      <c r="F119" s="228"/>
      <c r="G119" s="228"/>
      <c r="H119" s="234" t="s">
        <v>26</v>
      </c>
      <c r="I119" s="153" t="s">
        <v>360</v>
      </c>
      <c r="J119" s="153" t="s">
        <v>359</v>
      </c>
      <c r="K119" s="5" t="s">
        <v>340</v>
      </c>
      <c r="L119" s="52" t="s">
        <v>358</v>
      </c>
      <c r="M119" s="246"/>
      <c r="N119" s="246"/>
    </row>
    <row r="120" spans="1:14" ht="382.8" x14ac:dyDescent="0.3">
      <c r="A120" s="230"/>
      <c r="B120" s="6"/>
      <c r="C120" s="229"/>
      <c r="D120" s="153"/>
      <c r="E120" s="228"/>
      <c r="F120" s="228"/>
      <c r="G120" s="228"/>
      <c r="H120" s="227" t="s">
        <v>334</v>
      </c>
      <c r="I120" s="153" t="s">
        <v>357</v>
      </c>
      <c r="J120" s="233" t="s">
        <v>343</v>
      </c>
      <c r="K120" s="5" t="s">
        <v>331</v>
      </c>
      <c r="L120" s="232" t="s">
        <v>330</v>
      </c>
      <c r="M120" s="246"/>
      <c r="N120" s="246"/>
    </row>
    <row r="121" spans="1:14" ht="237.6" x14ac:dyDescent="0.3">
      <c r="A121" s="230"/>
      <c r="B121" s="6"/>
      <c r="C121" s="228"/>
      <c r="D121" s="153" t="str">
        <f>+([9]DESCRIPCION!D14)</f>
        <v xml:space="preserve">Debilidad en la planeación y coordinación interinstitucional para la ejecución de proyectos
Así como la falta de estudios técnicos en expedición de Viabilidades y proyectos. 
</v>
      </c>
      <c r="E121" s="228"/>
      <c r="F121" s="228"/>
      <c r="G121" s="228"/>
      <c r="H121" s="231" t="s">
        <v>26</v>
      </c>
      <c r="I121" s="153" t="s">
        <v>356</v>
      </c>
      <c r="J121" s="153" t="s">
        <v>355</v>
      </c>
      <c r="K121" s="5" t="s">
        <v>354</v>
      </c>
      <c r="L121" s="5" t="s">
        <v>353</v>
      </c>
      <c r="M121" s="150" t="s">
        <v>375</v>
      </c>
      <c r="N121" s="150"/>
    </row>
    <row r="122" spans="1:14" ht="66" x14ac:dyDescent="0.3">
      <c r="A122" s="230"/>
      <c r="B122" s="6"/>
      <c r="C122" s="228"/>
      <c r="D122" s="166" t="str">
        <f>+([9]DESCRIPCION!D15)</f>
        <v>No contar con el presupuesto suficiente para dar cumplimiento al plan de acción.</v>
      </c>
      <c r="E122" s="228"/>
      <c r="F122" s="228"/>
      <c r="G122" s="228"/>
      <c r="H122" s="231" t="s">
        <v>26</v>
      </c>
      <c r="I122" s="153" t="s">
        <v>352</v>
      </c>
      <c r="J122" s="153" t="s">
        <v>351</v>
      </c>
      <c r="K122" s="5" t="s">
        <v>350</v>
      </c>
      <c r="L122" s="5" t="s">
        <v>349</v>
      </c>
      <c r="M122" s="150"/>
      <c r="N122" s="150"/>
    </row>
    <row r="123" spans="1:14" ht="198" x14ac:dyDescent="0.3">
      <c r="A123" s="230"/>
      <c r="B123" s="6"/>
      <c r="C123" s="228"/>
      <c r="D123" s="166"/>
      <c r="E123" s="228"/>
      <c r="F123" s="228"/>
      <c r="G123" s="228"/>
      <c r="H123" s="231" t="s">
        <v>26</v>
      </c>
      <c r="I123" s="153" t="s">
        <v>348</v>
      </c>
      <c r="J123" s="153" t="s">
        <v>347</v>
      </c>
      <c r="K123" s="5" t="s">
        <v>346</v>
      </c>
      <c r="L123" s="5" t="s">
        <v>345</v>
      </c>
      <c r="M123" s="150"/>
      <c r="N123" s="150"/>
    </row>
    <row r="124" spans="1:14" ht="356.4" x14ac:dyDescent="0.3">
      <c r="A124" s="230"/>
      <c r="B124" s="6"/>
      <c r="C124" s="228"/>
      <c r="D124" s="153"/>
      <c r="E124" s="228"/>
      <c r="F124" s="228"/>
      <c r="G124" s="228"/>
      <c r="H124" s="227" t="s">
        <v>334</v>
      </c>
      <c r="I124" s="153" t="s">
        <v>344</v>
      </c>
      <c r="J124" s="5" t="s">
        <v>343</v>
      </c>
      <c r="K124" s="5" t="s">
        <v>331</v>
      </c>
      <c r="L124" s="9" t="s">
        <v>330</v>
      </c>
      <c r="M124" s="150"/>
      <c r="N124" s="150"/>
    </row>
    <row r="125" spans="1:14" ht="158.4" customHeight="1" x14ac:dyDescent="0.3">
      <c r="A125" s="230"/>
      <c r="B125" s="6" t="str">
        <f>+([9]PROBABILIDAD!A13)</f>
        <v>Posibilidad de recibir o solicitar cualquier dádiva o beneficio para  retardar, agilizar u omitir un trámite a nombre propio o para terceros</v>
      </c>
      <c r="C125" s="229" t="s">
        <v>91</v>
      </c>
      <c r="D125" s="153" t="str">
        <f>+([9]DESCRIPCION!D17)</f>
        <v>Desconocimiento de los trámites y procedimientos por parte de los usuarios.</v>
      </c>
      <c r="E125" s="228" t="str">
        <f>+([9]PROBABILIDAD!T13)</f>
        <v>Probable</v>
      </c>
      <c r="F125" s="228" t="s">
        <v>81</v>
      </c>
      <c r="G125" s="228" t="s">
        <v>71</v>
      </c>
      <c r="H125" s="227" t="s">
        <v>26</v>
      </c>
      <c r="I125" s="153" t="s">
        <v>342</v>
      </c>
      <c r="J125" s="153" t="s">
        <v>341</v>
      </c>
      <c r="K125" s="5" t="s">
        <v>340</v>
      </c>
      <c r="L125" s="52" t="s">
        <v>335</v>
      </c>
      <c r="M125" s="6" t="s">
        <v>339</v>
      </c>
      <c r="N125" s="6"/>
    </row>
    <row r="126" spans="1:14" ht="198" x14ac:dyDescent="0.3">
      <c r="A126" s="230"/>
      <c r="B126" s="6"/>
      <c r="C126" s="229"/>
      <c r="D126" s="153" t="str">
        <f>+([9]DESCRIPCION!D18)</f>
        <v>Ineficiencia en la prestación del servicio y/o Trafico de influencias</v>
      </c>
      <c r="E126" s="228"/>
      <c r="F126" s="228"/>
      <c r="G126" s="228"/>
      <c r="H126" s="227" t="s">
        <v>338</v>
      </c>
      <c r="I126" s="153" t="s">
        <v>337</v>
      </c>
      <c r="J126" s="153" t="s">
        <v>336</v>
      </c>
      <c r="K126" s="5" t="s">
        <v>331</v>
      </c>
      <c r="L126" s="52" t="s">
        <v>335</v>
      </c>
      <c r="M126" s="6"/>
      <c r="N126" s="6"/>
    </row>
    <row r="127" spans="1:14" ht="145.80000000000001" thickBot="1" x14ac:dyDescent="0.35">
      <c r="A127" s="226"/>
      <c r="B127" s="225"/>
      <c r="C127" s="224"/>
      <c r="D127" s="220"/>
      <c r="E127" s="223"/>
      <c r="F127" s="223"/>
      <c r="G127" s="223"/>
      <c r="H127" s="222" t="s">
        <v>334</v>
      </c>
      <c r="I127" s="221" t="s">
        <v>333</v>
      </c>
      <c r="J127" s="220" t="s">
        <v>332</v>
      </c>
      <c r="K127" s="219" t="s">
        <v>331</v>
      </c>
      <c r="L127" s="218" t="s">
        <v>330</v>
      </c>
      <c r="M127" s="6"/>
      <c r="N127" s="6"/>
    </row>
    <row r="128" spans="1:14" ht="47.4" thickBot="1" x14ac:dyDescent="0.35">
      <c r="A128" s="279" t="s">
        <v>48</v>
      </c>
      <c r="B128" s="277" t="s">
        <v>47</v>
      </c>
      <c r="C128" s="277" t="s">
        <v>46</v>
      </c>
      <c r="D128" s="277" t="s">
        <v>45</v>
      </c>
      <c r="E128" s="278" t="s">
        <v>44</v>
      </c>
      <c r="F128" s="278" t="s">
        <v>43</v>
      </c>
      <c r="G128" s="278" t="s">
        <v>42</v>
      </c>
      <c r="H128" s="278" t="s">
        <v>41</v>
      </c>
      <c r="I128" s="278" t="s">
        <v>40</v>
      </c>
      <c r="J128" s="277" t="s">
        <v>39</v>
      </c>
      <c r="K128" s="277" t="s">
        <v>401</v>
      </c>
      <c r="L128" s="283" t="s">
        <v>37</v>
      </c>
      <c r="M128" s="213" t="s">
        <v>36</v>
      </c>
      <c r="N128" s="213"/>
    </row>
    <row r="129" spans="1:14" ht="330" x14ac:dyDescent="0.3">
      <c r="A129" s="276" t="s">
        <v>400</v>
      </c>
      <c r="B129" s="275" t="str">
        <f>+([10]PROBABILIDAD!A11)</f>
        <v>Posibilidad de recibir o solicitar cualquier dadiva para modificar y/o alterar los datos existentes en los distintos sistemas de información y/o omitir requisitos en el desarrollo de los trámites y servicios del proceso de gestión de Hacienda Pública</v>
      </c>
      <c r="C129" s="273" t="str">
        <f>+[10]DESCRIPCION!C10</f>
        <v>CORRUPCIÓN</v>
      </c>
      <c r="D129" s="274" t="str">
        <f>+[10]DESCRIPCION!D10</f>
        <v>Vulnerabilidad en los sistemas de infomación.</v>
      </c>
      <c r="E129" s="273" t="str">
        <f>+([10]PROBABILIDAD!M11)</f>
        <v>Probable</v>
      </c>
      <c r="F129" s="273" t="s">
        <v>81</v>
      </c>
      <c r="G129" s="273" t="s">
        <v>207</v>
      </c>
      <c r="H129" s="253" t="s">
        <v>26</v>
      </c>
      <c r="I129" s="272" t="str">
        <f>[10]DOFA!E33</f>
        <v>D10,O6 ;Sensibilización a los funcionarios en principios,ética y valores Institucionales Aplicación del Código de Integridad y buen Gobierno, para la satisfacción de clientes y grupos de valor,</v>
      </c>
      <c r="J129" s="271" t="s">
        <v>399</v>
      </c>
      <c r="K129" s="271" t="s">
        <v>398</v>
      </c>
      <c r="L129" s="284" t="s">
        <v>380</v>
      </c>
      <c r="M129" s="266" t="s">
        <v>397</v>
      </c>
      <c r="N129" s="266"/>
    </row>
    <row r="130" spans="1:14" ht="409.6" x14ac:dyDescent="0.3">
      <c r="A130" s="256"/>
      <c r="B130" s="268"/>
      <c r="C130" s="267"/>
      <c r="D130" s="266"/>
      <c r="E130" s="267"/>
      <c r="F130" s="267"/>
      <c r="G130" s="267"/>
      <c r="H130" s="248"/>
      <c r="I130" s="270" t="str">
        <f>+[10]DOFA!E30</f>
        <v xml:space="preserve">D5,O5: Identificar desviaciones que vislumbren vulnerabilidad en los sistemas de información del proceso de gestión de Hacienda Pública, informar y solicitar a la secretaria de las TIC desarrollos que mitiguen las desviaciones identificadas. </v>
      </c>
      <c r="J130" s="257" t="s">
        <v>396</v>
      </c>
      <c r="K130" s="257" t="s">
        <v>383</v>
      </c>
      <c r="L130" s="285" t="s">
        <v>380</v>
      </c>
      <c r="M130" s="266" t="s">
        <v>395</v>
      </c>
      <c r="N130" s="266"/>
    </row>
    <row r="131" spans="1:14" ht="409.6" x14ac:dyDescent="0.3">
      <c r="A131" s="256"/>
      <c r="B131" s="268"/>
      <c r="C131" s="267"/>
      <c r="D131" s="270" t="str">
        <f>+[10]DESCRIPCION!D11</f>
        <v>Falta de seguimiento y validacion por parte de directivos y/o supervisores  a los perfiles y  permisos otorgados a los usuarios para el manejo de los sistemas de informacion del proceso de Gestion de Hacienda Publica</v>
      </c>
      <c r="E131" s="267"/>
      <c r="F131" s="267"/>
      <c r="G131" s="267"/>
      <c r="H131" s="248"/>
      <c r="I131" s="263" t="str">
        <f>[10]DOFA!E29</f>
        <v xml:space="preserve">D11O5 Cada Dirección validará trimestralmente,  la información de perfiles y permisos suministrada por las TIC, frente a los usuarios activos en el proceso y se retroalimentará a la Secretaría de las TIC las posibles inconsistencias encontradas.
</v>
      </c>
      <c r="J131" s="257" t="s">
        <v>394</v>
      </c>
      <c r="K131" s="257" t="s">
        <v>383</v>
      </c>
      <c r="L131" s="285" t="s">
        <v>380</v>
      </c>
      <c r="M131" s="291" t="s">
        <v>393</v>
      </c>
      <c r="N131" s="280"/>
    </row>
    <row r="132" spans="1:14" ht="409.6" x14ac:dyDescent="0.3">
      <c r="A132" s="256"/>
      <c r="B132" s="268"/>
      <c r="C132" s="267"/>
      <c r="D132" s="266" t="str">
        <f>+[10]DESCRIPCION!D15</f>
        <v xml:space="preserve">Falta de seguimiento y validacion por parte de directivos y/o supervisores  al cumplimiento de los requisitos de los tramites y su aplicación correcta en las bases de información. </v>
      </c>
      <c r="E132" s="267"/>
      <c r="F132" s="267"/>
      <c r="G132" s="267"/>
      <c r="H132" s="248"/>
      <c r="I132" s="263" t="str">
        <f>[10]DOFA!E31</f>
        <v>D5,O7 Realizar monitoreo a los procesos de tramites por medio de muestreos aleatorios y expontaneos revisando los tiempos de respuesta, cumplimiento de la normatividad constitucional y legal, (Facturacion Impuesto Predial Unificado, Exención del impuesto de Industria y Comercio, certificados de paz y salvos)</v>
      </c>
      <c r="J132" s="247" t="s">
        <v>392</v>
      </c>
      <c r="K132" s="269" t="s">
        <v>389</v>
      </c>
      <c r="L132" s="286" t="s">
        <v>380</v>
      </c>
      <c r="M132" s="289" t="s">
        <v>391</v>
      </c>
      <c r="N132" s="289"/>
    </row>
    <row r="133" spans="1:14" ht="409.6" x14ac:dyDescent="0.3">
      <c r="A133" s="256"/>
      <c r="B133" s="268"/>
      <c r="C133" s="267"/>
      <c r="D133" s="266"/>
      <c r="E133" s="267"/>
      <c r="F133" s="267"/>
      <c r="G133" s="267"/>
      <c r="H133" s="248"/>
      <c r="I133" s="263" t="str">
        <f>[10]DOFA!E32</f>
        <v>D2,8,10,O8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v>
      </c>
      <c r="J133" s="247" t="s">
        <v>390</v>
      </c>
      <c r="K133" s="269" t="s">
        <v>389</v>
      </c>
      <c r="L133" s="286" t="s">
        <v>213</v>
      </c>
      <c r="M133" s="282" t="s">
        <v>376</v>
      </c>
      <c r="N133" s="282"/>
    </row>
    <row r="134" spans="1:14" ht="255" x14ac:dyDescent="0.3">
      <c r="A134" s="256"/>
      <c r="B134" s="268"/>
      <c r="C134" s="267"/>
      <c r="D134" s="266"/>
      <c r="E134" s="265"/>
      <c r="F134" s="265"/>
      <c r="G134" s="265"/>
      <c r="H134" s="264" t="s">
        <v>385</v>
      </c>
      <c r="I134" s="263" t="str">
        <f>[10]DOFA!E39</f>
        <v>D 5,14,11,5,2,8,10- A2,3,4 Iniciar la investigación disciplinaria, fiscal o remitir a las instancias correspondientes para el proceso penal</v>
      </c>
      <c r="J134" s="247" t="s">
        <v>384</v>
      </c>
      <c r="K134" s="257" t="s">
        <v>383</v>
      </c>
      <c r="L134" s="286" t="s">
        <v>382</v>
      </c>
      <c r="M134" s="282"/>
      <c r="N134" s="282"/>
    </row>
    <row r="135" spans="1:14" ht="165" x14ac:dyDescent="0.3">
      <c r="A135" s="256"/>
      <c r="B135" s="262" t="str">
        <f>+([10]PROBABILIDAD!A12)</f>
        <v>Posibilidad de recibir o solicitar cualquier dadiva para extraviar y/o modificar expedientes y documentos relacionados con el proceso de Gestion de Hacienda Pública para beneficio propio o de terceros.</v>
      </c>
      <c r="C135" s="261" t="str">
        <f>+[10]DESCRIPCION!C17</f>
        <v>CORRUPCIÓN</v>
      </c>
      <c r="D135" s="260" t="str">
        <f>+([10]DESCRIPCION!D17)</f>
        <v>Falta de digitalizacion de la totalidad de los expedientes que reposan en las diferentes direcciones.</v>
      </c>
      <c r="E135" s="261" t="str">
        <f>+[10]PROBABILIDAD!M12</f>
        <v>Probable</v>
      </c>
      <c r="F135" s="261" t="s">
        <v>81</v>
      </c>
      <c r="G135" s="260" t="s">
        <v>207</v>
      </c>
      <c r="H135" s="259" t="s">
        <v>26</v>
      </c>
      <c r="I135" s="258" t="str">
        <f>+[10]DOFA!E34</f>
        <v>D4,O5 Digitalizacion de los expedientes  relacionados con el procedimiento de cobro coactivo .</v>
      </c>
      <c r="J135" s="258" t="s">
        <v>388</v>
      </c>
      <c r="K135" s="258" t="s">
        <v>387</v>
      </c>
      <c r="L135" s="287" t="s">
        <v>380</v>
      </c>
      <c r="M135" s="292" t="s">
        <v>386</v>
      </c>
      <c r="N135" s="281"/>
    </row>
    <row r="136" spans="1:14" ht="225.6" thickBot="1" x14ac:dyDescent="0.35">
      <c r="A136" s="256"/>
      <c r="B136" s="262"/>
      <c r="C136" s="261"/>
      <c r="D136" s="260"/>
      <c r="E136" s="261"/>
      <c r="F136" s="261"/>
      <c r="G136" s="260"/>
      <c r="H136" s="259" t="s">
        <v>385</v>
      </c>
      <c r="I136" s="258" t="str">
        <f>[10]DOFA!E40</f>
        <v>D 4- A2,3,4, Iniciar la investigación disciplinaria, fiscal o remitir a las instancias correspondientes para el proceso penal</v>
      </c>
      <c r="J136" s="247" t="s">
        <v>384</v>
      </c>
      <c r="K136" s="257" t="s">
        <v>383</v>
      </c>
      <c r="L136" s="286" t="s">
        <v>382</v>
      </c>
      <c r="M136" s="290"/>
      <c r="N136" s="290"/>
    </row>
    <row r="137" spans="1:14" ht="408" customHeight="1" x14ac:dyDescent="0.3">
      <c r="A137" s="256"/>
      <c r="B137" s="179" t="str">
        <f>+[10]DESCRIPCION!A19</f>
        <v>Omision, demoras y errores en la remision de la informacion financiera, por parte de las entidades agregadas  para ser consolidado en el reporte  CGN2005 de la Contaduria General de la Nacion</v>
      </c>
      <c r="C137" s="198" t="s">
        <v>237</v>
      </c>
      <c r="D137" s="193" t="str">
        <f>+[10]DESCRIPCION!D19</f>
        <v xml:space="preserve">Desconocimiento de los terminos y fechas establecidas para la entrega de la informacion financiera a la Direccion de Contabilidad de la Alcaldia de Ibagué </v>
      </c>
      <c r="E137" s="255" t="str">
        <f>+[10]PROBABILIDAD!M13</f>
        <v>Posible</v>
      </c>
      <c r="F137" s="255" t="s">
        <v>224</v>
      </c>
      <c r="G137" s="254" t="s">
        <v>27</v>
      </c>
      <c r="H137" s="253" t="s">
        <v>26</v>
      </c>
      <c r="I137" s="252" t="str">
        <f>+[10]DOFA!E35</f>
        <v xml:space="preserve">D16,O7 Adoptar la normatividad de la contaduria General de la Nacion en el Manual de Politicas contables en la entidad y socializarla a traves de los diferentes medios de comunicación con que cuenta la entidad alos responsables de la informacion fiinanciera de las entidades agregadas 
</v>
      </c>
      <c r="J137" s="193" t="s">
        <v>381</v>
      </c>
      <c r="K137" s="193" t="s">
        <v>377</v>
      </c>
      <c r="L137" s="288" t="s">
        <v>380</v>
      </c>
      <c r="M137" s="214" t="s">
        <v>379</v>
      </c>
      <c r="N137" s="214"/>
    </row>
    <row r="138" spans="1:14" ht="285.60000000000002" thickBot="1" x14ac:dyDescent="0.35">
      <c r="A138" s="251"/>
      <c r="B138" s="179"/>
      <c r="C138" s="198"/>
      <c r="D138" s="193" t="str">
        <f>+[10]DESCRIPCION!D20</f>
        <v xml:space="preserve">Incumplimiento por falta de empoderamiento del lider del proceso financiero de las entidades agregadas en la entrega oportuna de los reportes de informacion </v>
      </c>
      <c r="E138" s="250"/>
      <c r="F138" s="250"/>
      <c r="G138" s="249"/>
      <c r="H138" s="248"/>
      <c r="I138" s="207" t="str">
        <f>+[10]DOFA!E36</f>
        <v>D17,O6 Sensibilización a los funcionarios en principios,ética y valores Institucionales Aplicación del Código de Integridad y buen Gobierno, para la satisfacción de clientes y grupos de valor a traves de convocatorias periodicas a los responsables de la informacion financiera de las entidades agregadas.</v>
      </c>
      <c r="J138" s="193" t="s">
        <v>378</v>
      </c>
      <c r="K138" s="193" t="s">
        <v>377</v>
      </c>
      <c r="L138" s="288" t="s">
        <v>171</v>
      </c>
      <c r="M138" s="282" t="s">
        <v>376</v>
      </c>
      <c r="N138" s="282"/>
    </row>
    <row r="139" spans="1:14" ht="26.4" x14ac:dyDescent="0.3">
      <c r="A139" s="311" t="s">
        <v>48</v>
      </c>
      <c r="B139" s="309" t="s">
        <v>47</v>
      </c>
      <c r="C139" s="309" t="s">
        <v>46</v>
      </c>
      <c r="D139" s="309" t="s">
        <v>439</v>
      </c>
      <c r="E139" s="310" t="s">
        <v>44</v>
      </c>
      <c r="F139" s="310" t="s">
        <v>43</v>
      </c>
      <c r="G139" s="310" t="s">
        <v>42</v>
      </c>
      <c r="H139" s="310" t="s">
        <v>41</v>
      </c>
      <c r="I139" s="310" t="s">
        <v>40</v>
      </c>
      <c r="J139" s="309" t="s">
        <v>39</v>
      </c>
      <c r="K139" s="309" t="s">
        <v>38</v>
      </c>
      <c r="L139" s="309" t="s">
        <v>37</v>
      </c>
      <c r="M139" s="19" t="s">
        <v>36</v>
      </c>
      <c r="N139" s="19"/>
    </row>
    <row r="140" spans="1:14" ht="79.2" customHeight="1" x14ac:dyDescent="0.3">
      <c r="A140" s="308" t="s">
        <v>438</v>
      </c>
      <c r="B140" s="75" t="str">
        <f>+([11]PROBABILIDAD!A11)</f>
        <v>Utilizacion de influencias en la entrega o suministro de materiales o insumos y/o ayudas humanitarias en beneficio de un tercero</v>
      </c>
      <c r="C140" s="62" t="s">
        <v>91</v>
      </c>
      <c r="D140" s="306" t="str">
        <f>+([11]DESCRIPCION!D10)</f>
        <v>Concentracion del poder en una sola persona</v>
      </c>
      <c r="E140" s="62" t="str">
        <f>+([11]PROBABILIDAD!T11)</f>
        <v>Posible</v>
      </c>
      <c r="F140" s="62" t="s">
        <v>27</v>
      </c>
      <c r="G140" s="60" t="s">
        <v>71</v>
      </c>
      <c r="H140" s="62" t="s">
        <v>26</v>
      </c>
      <c r="I140" s="304" t="s">
        <v>437</v>
      </c>
      <c r="J140" s="61" t="s">
        <v>433</v>
      </c>
      <c r="K140" s="61" t="s">
        <v>416</v>
      </c>
      <c r="L140" s="81" t="s">
        <v>406</v>
      </c>
      <c r="M140" s="60" t="s">
        <v>436</v>
      </c>
      <c r="N140" s="60"/>
    </row>
    <row r="141" spans="1:14" ht="118.8" x14ac:dyDescent="0.3">
      <c r="A141" s="300"/>
      <c r="B141" s="76"/>
      <c r="C141" s="62"/>
      <c r="D141" s="306" t="s">
        <v>435</v>
      </c>
      <c r="E141" s="62"/>
      <c r="F141" s="62"/>
      <c r="G141" s="60"/>
      <c r="H141" s="62"/>
      <c r="I141" s="307" t="s">
        <v>434</v>
      </c>
      <c r="J141" s="61" t="s">
        <v>433</v>
      </c>
      <c r="K141" s="61" t="s">
        <v>432</v>
      </c>
      <c r="L141" s="81" t="s">
        <v>406</v>
      </c>
      <c r="M141" s="60"/>
      <c r="N141" s="60"/>
    </row>
    <row r="142" spans="1:14" ht="105.6" x14ac:dyDescent="0.3">
      <c r="A142" s="300"/>
      <c r="B142" s="76"/>
      <c r="C142" s="62"/>
      <c r="D142" s="306" t="s">
        <v>431</v>
      </c>
      <c r="E142" s="62"/>
      <c r="F142" s="62"/>
      <c r="G142" s="60"/>
      <c r="H142" s="62"/>
      <c r="I142" s="304" t="s">
        <v>430</v>
      </c>
      <c r="J142" s="61" t="s">
        <v>429</v>
      </c>
      <c r="K142" s="61" t="s">
        <v>428</v>
      </c>
      <c r="L142" s="81" t="s">
        <v>427</v>
      </c>
      <c r="M142" s="60"/>
      <c r="N142" s="60"/>
    </row>
    <row r="143" spans="1:14" ht="132" x14ac:dyDescent="0.3">
      <c r="A143" s="300"/>
      <c r="B143" s="77"/>
      <c r="C143" s="305"/>
      <c r="D143" s="306"/>
      <c r="E143" s="305"/>
      <c r="F143" s="305"/>
      <c r="G143" s="61"/>
      <c r="H143" s="61" t="s">
        <v>426</v>
      </c>
      <c r="I143" s="304" t="s">
        <v>425</v>
      </c>
      <c r="J143" s="302" t="s">
        <v>424</v>
      </c>
      <c r="K143" s="61" t="s">
        <v>416</v>
      </c>
      <c r="L143" s="81"/>
      <c r="M143" s="60"/>
      <c r="N143" s="60"/>
    </row>
    <row r="144" spans="1:14" x14ac:dyDescent="0.3">
      <c r="A144" s="300"/>
      <c r="B144" s="10" t="str">
        <f>+([11]PROBABILIDAD!A12)</f>
        <v xml:space="preserve">Incumplimiento  en la ejecución de  Planes, Programas y Proyectos,  priorizados en el Plan de Desarrollo  </v>
      </c>
      <c r="C144" s="10" t="s">
        <v>423</v>
      </c>
      <c r="D144" s="10" t="s">
        <v>422</v>
      </c>
      <c r="E144" s="4" t="str">
        <f>+([11]PROBABILIDAD!T12)</f>
        <v>Posible</v>
      </c>
      <c r="F144" s="4" t="s">
        <v>27</v>
      </c>
      <c r="G144" s="4" t="s">
        <v>71</v>
      </c>
      <c r="H144" s="4" t="s">
        <v>26</v>
      </c>
      <c r="I144" s="173" t="s">
        <v>421</v>
      </c>
      <c r="J144" s="314" t="s">
        <v>420</v>
      </c>
      <c r="K144" s="75" t="s">
        <v>416</v>
      </c>
      <c r="L144" s="86" t="s">
        <v>84</v>
      </c>
      <c r="M144" s="60" t="s">
        <v>419</v>
      </c>
      <c r="N144" s="60"/>
    </row>
    <row r="145" spans="1:14" x14ac:dyDescent="0.3">
      <c r="A145" s="300"/>
      <c r="B145" s="8"/>
      <c r="C145" s="8"/>
      <c r="D145" s="8"/>
      <c r="E145" s="4"/>
      <c r="F145" s="4"/>
      <c r="G145" s="4"/>
      <c r="H145" s="4"/>
      <c r="I145" s="312"/>
      <c r="J145" s="315"/>
      <c r="K145" s="76"/>
      <c r="L145" s="317"/>
      <c r="M145" s="60"/>
      <c r="N145" s="60"/>
    </row>
    <row r="146" spans="1:14" x14ac:dyDescent="0.3">
      <c r="A146" s="300"/>
      <c r="B146" s="8"/>
      <c r="C146" s="8"/>
      <c r="D146" s="8"/>
      <c r="E146" s="4"/>
      <c r="F146" s="4"/>
      <c r="G146" s="4"/>
      <c r="H146" s="4"/>
      <c r="I146" s="312"/>
      <c r="J146" s="315"/>
      <c r="K146" s="76"/>
      <c r="L146" s="317"/>
      <c r="M146" s="60"/>
      <c r="N146" s="60"/>
    </row>
    <row r="147" spans="1:14" ht="14.4" customHeight="1" x14ac:dyDescent="0.3">
      <c r="A147" s="300"/>
      <c r="B147" s="8"/>
      <c r="C147" s="159"/>
      <c r="D147" s="159"/>
      <c r="E147" s="4"/>
      <c r="F147" s="4"/>
      <c r="G147" s="4"/>
      <c r="H147" s="4"/>
      <c r="I147" s="170"/>
      <c r="J147" s="316"/>
      <c r="K147" s="77"/>
      <c r="L147" s="318"/>
      <c r="M147" s="60"/>
      <c r="N147" s="60"/>
    </row>
    <row r="148" spans="1:14" ht="255" customHeight="1" x14ac:dyDescent="0.3">
      <c r="A148" s="300"/>
      <c r="B148" s="159"/>
      <c r="C148" s="186"/>
      <c r="D148" s="9"/>
      <c r="E148" s="52"/>
      <c r="F148" s="52"/>
      <c r="G148" s="52"/>
      <c r="H148" s="5" t="s">
        <v>405</v>
      </c>
      <c r="I148" s="301" t="s">
        <v>418</v>
      </c>
      <c r="J148" s="5" t="s">
        <v>417</v>
      </c>
      <c r="K148" s="61" t="s">
        <v>416</v>
      </c>
      <c r="L148" s="81"/>
      <c r="M148" s="60"/>
      <c r="N148" s="60"/>
    </row>
    <row r="149" spans="1:14" ht="105.6" customHeight="1" x14ac:dyDescent="0.3">
      <c r="A149" s="300"/>
      <c r="B149" s="75" t="s">
        <v>415</v>
      </c>
      <c r="C149" s="79" t="s">
        <v>411</v>
      </c>
      <c r="D149" s="302" t="s">
        <v>414</v>
      </c>
      <c r="E149" s="52" t="s">
        <v>109</v>
      </c>
      <c r="F149" s="52" t="s">
        <v>27</v>
      </c>
      <c r="G149" s="52" t="s">
        <v>71</v>
      </c>
      <c r="H149" s="52" t="s">
        <v>26</v>
      </c>
      <c r="I149" s="301" t="s">
        <v>413</v>
      </c>
      <c r="J149" s="5" t="s">
        <v>407</v>
      </c>
      <c r="K149" s="61" t="s">
        <v>402</v>
      </c>
      <c r="L149" s="81" t="s">
        <v>406</v>
      </c>
      <c r="M149" s="6" t="s">
        <v>412</v>
      </c>
      <c r="N149" s="6"/>
    </row>
    <row r="150" spans="1:14" ht="118.8" x14ac:dyDescent="0.3">
      <c r="A150" s="300"/>
      <c r="B150" s="76"/>
      <c r="C150" s="79" t="s">
        <v>411</v>
      </c>
      <c r="D150" s="299" t="s">
        <v>410</v>
      </c>
      <c r="E150" s="168" t="s">
        <v>409</v>
      </c>
      <c r="F150" s="52" t="s">
        <v>27</v>
      </c>
      <c r="G150" s="52" t="s">
        <v>71</v>
      </c>
      <c r="H150" s="52" t="s">
        <v>26</v>
      </c>
      <c r="I150" s="298" t="s">
        <v>408</v>
      </c>
      <c r="J150" s="5" t="s">
        <v>407</v>
      </c>
      <c r="K150" s="61" t="s">
        <v>402</v>
      </c>
      <c r="L150" s="81" t="s">
        <v>406</v>
      </c>
      <c r="M150" s="6"/>
      <c r="N150" s="6"/>
    </row>
    <row r="151" spans="1:14" ht="53.4" thickBot="1" x14ac:dyDescent="0.35">
      <c r="A151" s="297"/>
      <c r="B151" s="296"/>
      <c r="C151" s="295"/>
      <c r="D151" s="294"/>
      <c r="E151" s="295"/>
      <c r="F151" s="295"/>
      <c r="G151" s="295"/>
      <c r="H151" s="293" t="s">
        <v>405</v>
      </c>
      <c r="I151" s="294" t="s">
        <v>404</v>
      </c>
      <c r="J151" s="293" t="s">
        <v>403</v>
      </c>
      <c r="K151" s="78" t="s">
        <v>402</v>
      </c>
      <c r="L151" s="80"/>
      <c r="M151" s="10"/>
      <c r="N151" s="10"/>
    </row>
    <row r="152" spans="1:14" ht="26.4" x14ac:dyDescent="0.3">
      <c r="A152" s="23" t="s">
        <v>48</v>
      </c>
      <c r="B152" s="22" t="s">
        <v>47</v>
      </c>
      <c r="C152" s="22" t="s">
        <v>46</v>
      </c>
      <c r="D152" s="22" t="s">
        <v>45</v>
      </c>
      <c r="E152" s="21" t="s">
        <v>44</v>
      </c>
      <c r="F152" s="21" t="s">
        <v>43</v>
      </c>
      <c r="G152" s="21" t="s">
        <v>42</v>
      </c>
      <c r="H152" s="21" t="s">
        <v>41</v>
      </c>
      <c r="I152" s="21" t="s">
        <v>40</v>
      </c>
      <c r="J152" s="20" t="s">
        <v>39</v>
      </c>
      <c r="K152" s="20" t="s">
        <v>38</v>
      </c>
      <c r="L152" s="20" t="s">
        <v>37</v>
      </c>
      <c r="M152" s="19" t="s">
        <v>36</v>
      </c>
      <c r="N152" s="19"/>
    </row>
    <row r="153" spans="1:14" ht="66" customHeight="1" x14ac:dyDescent="0.3">
      <c r="A153" s="354" t="s">
        <v>471</v>
      </c>
      <c r="B153" s="348" t="str">
        <f>+([12]PROBABILIDAD!A11)</f>
        <v>Perdida o daño de recurso tecnológico</v>
      </c>
      <c r="C153" s="125" t="s">
        <v>237</v>
      </c>
      <c r="D153" s="103" t="str">
        <f>+([12]DESCRIPCION!D10)</f>
        <v xml:space="preserve">Cambio de voltaje de energía o perdida de la misma </v>
      </c>
      <c r="E153" s="18" t="s">
        <v>109</v>
      </c>
      <c r="F153" s="18" t="s">
        <v>122</v>
      </c>
      <c r="G153" s="18" t="s">
        <v>107</v>
      </c>
      <c r="H153" s="353" t="s">
        <v>26</v>
      </c>
      <c r="I153" s="352" t="str">
        <f>+[12]DOFA!E31</f>
        <v>D4, A3. Divulgar el uso adecuado de la energía regulada y hacer  inspecciones en las brigadas de mantenimiento.</v>
      </c>
      <c r="J153" s="102" t="s">
        <v>470</v>
      </c>
      <c r="K153" s="150" t="s">
        <v>441</v>
      </c>
      <c r="L153" s="103" t="s">
        <v>469</v>
      </c>
      <c r="M153" s="246" t="s">
        <v>468</v>
      </c>
      <c r="N153" s="246"/>
    </row>
    <row r="154" spans="1:14" ht="105.6" x14ac:dyDescent="0.3">
      <c r="A154" s="327"/>
      <c r="B154" s="344"/>
      <c r="C154" s="107"/>
      <c r="D154" s="103" t="str">
        <f>+([12]DESCRIPCION!D11)</f>
        <v>El personal no tiene apropiadas las políticas de seguridad física y tecnológica</v>
      </c>
      <c r="E154" s="17"/>
      <c r="F154" s="17"/>
      <c r="G154" s="17"/>
      <c r="H154" s="351"/>
      <c r="I154" s="352" t="str">
        <f>+[12]DOFA!G30</f>
        <v>F5 A2,5  Difundir y aplicar las políticas de seguridad de la información de control de accesos  a los sistemas de información, para todo el personal en especial cuando sean de prestación de servicios</v>
      </c>
      <c r="J154" s="102" t="s">
        <v>448</v>
      </c>
      <c r="K154" s="150"/>
      <c r="L154" s="103" t="s">
        <v>467</v>
      </c>
      <c r="M154" s="246"/>
      <c r="N154" s="246"/>
    </row>
    <row r="155" spans="1:14" ht="145.19999999999999" x14ac:dyDescent="0.3">
      <c r="A155" s="327"/>
      <c r="B155" s="344"/>
      <c r="C155" s="107"/>
      <c r="D155" s="131" t="str">
        <f>+([12]DESCRIPCION!D12)</f>
        <v>Desbordamiento de la capacidad física de las instalaciones de propiedad de la Alcaldía sobrecargando la red</v>
      </c>
      <c r="E155" s="17"/>
      <c r="F155" s="17"/>
      <c r="G155" s="17"/>
      <c r="H155" s="351"/>
      <c r="I155" s="346" t="str">
        <f>+[12]DOFA!E34</f>
        <v>D7  A9,8 Implementar política de uso adecuado de la red de cableado estructurado, para evitar el uso inapropiado de cascadas  de switches</v>
      </c>
      <c r="J155" s="102" t="s">
        <v>466</v>
      </c>
      <c r="K155" s="150"/>
      <c r="L155" s="350" t="s">
        <v>465</v>
      </c>
      <c r="M155" s="246"/>
      <c r="N155" s="246"/>
    </row>
    <row r="156" spans="1:14" ht="92.4" x14ac:dyDescent="0.3">
      <c r="A156" s="327"/>
      <c r="B156" s="340"/>
      <c r="C156" s="130"/>
      <c r="D156" s="131"/>
      <c r="E156" s="16"/>
      <c r="F156" s="16"/>
      <c r="G156" s="16"/>
      <c r="H156" s="331" t="s">
        <v>242</v>
      </c>
      <c r="I156" s="349" t="str">
        <f>+[12]DOFA!E35</f>
        <v>D4, A3, Realizar mantenimiento correctivo y en caso que no se logre la recuperación del bien, gestionar ante la aseguradora para hacer efectivas las pólizas</v>
      </c>
      <c r="J156" s="345" t="s">
        <v>464</v>
      </c>
      <c r="K156" s="131" t="s">
        <v>447</v>
      </c>
      <c r="L156" s="131" t="s">
        <v>457</v>
      </c>
      <c r="M156" s="246"/>
      <c r="N156" s="246"/>
    </row>
    <row r="157" spans="1:14" ht="105.6" customHeight="1" x14ac:dyDescent="0.3">
      <c r="A157" s="327"/>
      <c r="B157" s="348" t="str">
        <f>+([12]PROBABILIDAD!A12)</f>
        <v>Adquisición de tecnología de información no acorde con la necesidad</v>
      </c>
      <c r="C157" s="348" t="s">
        <v>237</v>
      </c>
      <c r="D157" s="131" t="str">
        <f>+([12]DESCRIPCION!D14)</f>
        <v>Obsolescencia en la plataforma tecnológica (Hardware) o recurso inadecuado</v>
      </c>
      <c r="E157" s="348" t="s">
        <v>123</v>
      </c>
      <c r="F157" s="348" t="s">
        <v>108</v>
      </c>
      <c r="G157" s="348" t="s">
        <v>463</v>
      </c>
      <c r="H157" s="347" t="s">
        <v>26</v>
      </c>
      <c r="I157" s="346" t="str">
        <f>+[12]DOFA!E22</f>
        <v>D,3,4,5,  O1,8 Aplicar la política de MIPG gestión presupuestal y eficiencia del gasto público,  adquisición de recurso tecnológico y de bienes y servicios que suplan las necesidades de la Entidad y su aseguramiento</v>
      </c>
      <c r="J157" s="345" t="s">
        <v>462</v>
      </c>
      <c r="K157" s="6" t="s">
        <v>447</v>
      </c>
      <c r="L157" s="131" t="s">
        <v>457</v>
      </c>
      <c r="M157" s="246" t="s">
        <v>461</v>
      </c>
      <c r="N157" s="246"/>
    </row>
    <row r="158" spans="1:14" ht="79.2" x14ac:dyDescent="0.3">
      <c r="A158" s="327"/>
      <c r="B158" s="344"/>
      <c r="C158" s="344"/>
      <c r="D158" s="131" t="str">
        <f>+([12]DESCRIPCION!D15)</f>
        <v xml:space="preserve">Constante innovación  y evolución tecnológica   </v>
      </c>
      <c r="E158" s="344"/>
      <c r="F158" s="344"/>
      <c r="G158" s="344"/>
      <c r="H158" s="343"/>
      <c r="I158" s="346" t="str">
        <f>+[12]DOFA!E30</f>
        <v>D4,5  A10. Adquirir recurso tecnológico que resuelva las necesidades técnicas y garantice mayor productividad y eficiencia en los procesos.</v>
      </c>
      <c r="J158" s="345" t="s">
        <v>460</v>
      </c>
      <c r="K158" s="6"/>
      <c r="L158" s="131" t="s">
        <v>457</v>
      </c>
      <c r="M158" s="246"/>
      <c r="N158" s="246"/>
    </row>
    <row r="159" spans="1:14" ht="105.6" x14ac:dyDescent="0.3">
      <c r="A159" s="327"/>
      <c r="B159" s="344"/>
      <c r="C159" s="344"/>
      <c r="D159" s="131" t="str">
        <f>+([12]DESCRIPCION!D16)</f>
        <v>El personal no tiene apropiadas las políticas de seguridad física y tecnológica</v>
      </c>
      <c r="E159" s="344"/>
      <c r="F159" s="344"/>
      <c r="G159" s="344"/>
      <c r="H159" s="343"/>
      <c r="I159" s="342" t="str">
        <f>+[12]DOFA!G30</f>
        <v>F5 A2,5  Difundir y aplicar las políticas de seguridad de la información de control de accesos  a los sistemas de información, para todo el personal en especial cuando sean de prestación de servicios</v>
      </c>
      <c r="J159" s="341" t="s">
        <v>459</v>
      </c>
      <c r="K159" s="6"/>
      <c r="L159" s="345" t="s">
        <v>457</v>
      </c>
      <c r="M159" s="246"/>
      <c r="N159" s="246"/>
    </row>
    <row r="160" spans="1:14" ht="39.6" x14ac:dyDescent="0.3">
      <c r="A160" s="327"/>
      <c r="B160" s="340"/>
      <c r="C160" s="340"/>
      <c r="D160" s="131"/>
      <c r="E160" s="340"/>
      <c r="F160" s="340"/>
      <c r="G160" s="340"/>
      <c r="H160" s="339" t="s">
        <v>242</v>
      </c>
      <c r="I160" s="338" t="str">
        <f>+[12]DOFA!E36</f>
        <v>D4 A10 Repotenciar el Hardware siempre en cuando se escalable su arquitectura</v>
      </c>
      <c r="J160" s="337" t="s">
        <v>458</v>
      </c>
      <c r="K160" s="131" t="s">
        <v>447</v>
      </c>
      <c r="L160" s="345" t="s">
        <v>457</v>
      </c>
      <c r="M160" s="246"/>
      <c r="N160" s="246"/>
    </row>
    <row r="161" spans="1:14" ht="145.19999999999999" customHeight="1" x14ac:dyDescent="0.3">
      <c r="A161" s="327"/>
      <c r="B161" s="333" t="str">
        <f>+([12]PROBABILIDAD!A13)</f>
        <v>Indisponibilidad de PISAMI</v>
      </c>
      <c r="C161" s="332" t="s">
        <v>237</v>
      </c>
      <c r="D161" s="331" t="str">
        <f>+([12]DESCRIPCION!D22)</f>
        <v>Apropiación del conocimiento en Personal sin vinculación laboral directa que maneja procesos críticos</v>
      </c>
      <c r="E161" s="332" t="s">
        <v>109</v>
      </c>
      <c r="F161" s="332" t="s">
        <v>450</v>
      </c>
      <c r="G161" s="332" t="s">
        <v>449</v>
      </c>
      <c r="H161" s="332" t="s">
        <v>26</v>
      </c>
      <c r="I161" s="331" t="str">
        <f>+[12]DOFA!E25</f>
        <v>D8   O8 Aplicar  la política de Gestión del conocimiento para hacer transferencia de conocimiento</v>
      </c>
      <c r="J161" s="336" t="s">
        <v>456</v>
      </c>
      <c r="K161" s="333" t="s">
        <v>447</v>
      </c>
      <c r="L161" s="331" t="s">
        <v>440</v>
      </c>
      <c r="M161" s="333" t="s">
        <v>455</v>
      </c>
      <c r="N161" s="333"/>
    </row>
    <row r="162" spans="1:14" ht="105.6" x14ac:dyDescent="0.3">
      <c r="A162" s="327"/>
      <c r="B162" s="333"/>
      <c r="C162" s="332"/>
      <c r="D162" s="336" t="str">
        <f>+'[12]IDENTIFICACION(GyC)'!B21</f>
        <v>Personal de planta insuficiente o sin las competencias necesarias para el proceso</v>
      </c>
      <c r="E162" s="332"/>
      <c r="F162" s="332"/>
      <c r="G162" s="332"/>
      <c r="H162" s="332"/>
      <c r="I162" s="335" t="str">
        <f>+[12]DOFA!E29</f>
        <v>D1 A1,4. Ejecutar el PIC en los proyectos de aprendizaje del SER y del SABER</v>
      </c>
      <c r="J162" s="331" t="s">
        <v>454</v>
      </c>
      <c r="K162" s="333"/>
      <c r="L162" s="331"/>
      <c r="M162" s="333"/>
      <c r="N162" s="333"/>
    </row>
    <row r="163" spans="1:14" ht="92.4" x14ac:dyDescent="0.3">
      <c r="A163" s="327"/>
      <c r="B163" s="333"/>
      <c r="C163" s="332"/>
      <c r="D163" s="334" t="str">
        <f>+'[12]IDENTIFICACION(GyC)'!B20</f>
        <v>Nuevas Directrices por Cambio de Gobierno</v>
      </c>
      <c r="E163" s="332"/>
      <c r="F163" s="332"/>
      <c r="G163" s="332"/>
      <c r="H163" s="332"/>
      <c r="I163" s="334" t="str">
        <f>+[12]DOFA!E32</f>
        <v>D 6,8 A6 Documentar los desarrollos y Establecer un diagnóstico de las deficiencias de los módulos e implementar  plan de mejoramiento para estabilizar los módulos</v>
      </c>
      <c r="J163" s="323" t="s">
        <v>453</v>
      </c>
      <c r="K163" s="323" t="s">
        <v>447</v>
      </c>
      <c r="L163" s="323" t="s">
        <v>440</v>
      </c>
      <c r="M163" s="333"/>
      <c r="N163" s="333"/>
    </row>
    <row r="164" spans="1:14" ht="52.8" x14ac:dyDescent="0.3">
      <c r="A164" s="327"/>
      <c r="B164" s="333"/>
      <c r="C164" s="332"/>
      <c r="D164" s="331"/>
      <c r="E164" s="332"/>
      <c r="F164" s="332"/>
      <c r="G164" s="332"/>
      <c r="H164" s="331" t="s">
        <v>242</v>
      </c>
      <c r="I164" s="331" t="str">
        <f>+[12]DOFA!E37</f>
        <v>D6 A6 Gestionar la contratación de personal de Desarrollo competente para dar solución</v>
      </c>
      <c r="J164" s="328" t="s">
        <v>452</v>
      </c>
      <c r="K164" s="328" t="s">
        <v>447</v>
      </c>
      <c r="L164" s="323" t="s">
        <v>440</v>
      </c>
      <c r="M164" s="333"/>
      <c r="N164" s="333"/>
    </row>
    <row r="165" spans="1:14" ht="151.80000000000001" customHeight="1" x14ac:dyDescent="0.3">
      <c r="A165" s="327"/>
      <c r="B165" s="330" t="str">
        <f>+'[12]IDENTIFICACION(GyC)'!E23</f>
        <v>Extralimitación de las competencias, manipulando información  para beneficio propio o de un tercero</v>
      </c>
      <c r="C165" s="329" t="s">
        <v>245</v>
      </c>
      <c r="D165" s="330" t="str">
        <f>+'[12]IDENTIFICACION(GyC)'!B23</f>
        <v>Apropiación del conocimiento en Personal sin vinculación laboral directa que maneja procesos críticos</v>
      </c>
      <c r="E165" s="325" t="s">
        <v>451</v>
      </c>
      <c r="F165" s="325" t="s">
        <v>450</v>
      </c>
      <c r="G165" s="325" t="s">
        <v>449</v>
      </c>
      <c r="H165" s="329" t="s">
        <v>26</v>
      </c>
      <c r="I165" s="329" t="str">
        <f>+[12]DOFA!G30</f>
        <v>F5 A2,5  Difundir y aplicar las políticas de seguridad de la información de control de accesos  a los sistemas de información, para todo el personal en especial cuando sean de prestación de servicios</v>
      </c>
      <c r="J165" s="323" t="s">
        <v>448</v>
      </c>
      <c r="K165" s="328" t="s">
        <v>447</v>
      </c>
      <c r="L165" s="323" t="s">
        <v>440</v>
      </c>
      <c r="M165" s="355" t="s">
        <v>446</v>
      </c>
      <c r="N165" s="355"/>
    </row>
    <row r="166" spans="1:14" ht="96.6" x14ac:dyDescent="0.3">
      <c r="A166" s="327"/>
      <c r="B166" s="324"/>
      <c r="C166" s="324"/>
      <c r="D166" s="326" t="str">
        <f>+'[12]IDENTIFICACION(GyC)'!B24</f>
        <v>El personal no tiene apropiadas las políticas de seguridad física y tecnológica</v>
      </c>
      <c r="E166" s="325"/>
      <c r="F166" s="325"/>
      <c r="G166" s="325"/>
      <c r="H166" s="324"/>
      <c r="I166" s="324" t="str">
        <f>+[12]DOFA!E21</f>
        <v>D2, O8. Fortalecer las actividades de socialización y apropiación de los valores y principios contemplados en el código de integridad y buen gobierno</v>
      </c>
      <c r="J166" s="324" t="s">
        <v>445</v>
      </c>
      <c r="K166" s="324" t="s">
        <v>444</v>
      </c>
      <c r="L166" s="323" t="s">
        <v>440</v>
      </c>
      <c r="M166" s="355"/>
      <c r="N166" s="355"/>
    </row>
    <row r="167" spans="1:14" ht="83.4" thickBot="1" x14ac:dyDescent="0.35">
      <c r="A167" s="322"/>
      <c r="B167" s="319"/>
      <c r="C167" s="319"/>
      <c r="D167" s="321" t="str">
        <f>+'[12]IDENTIFICACION(GyC)'!B25</f>
        <v>Falta de Ética y Valores,  tráfico de influencias y abuso de confianza</v>
      </c>
      <c r="E167" s="320"/>
      <c r="F167" s="320"/>
      <c r="G167" s="320"/>
      <c r="H167" s="319" t="s">
        <v>443</v>
      </c>
      <c r="I167" s="319" t="str">
        <f>+[12]DOFA!E33</f>
        <v>D2 , A2 Aplicar el plan de manejo de incidentes y en caso de detectar fraude denunciar a control interno disciplinario o fiscalía según el caso</v>
      </c>
      <c r="J167" s="319" t="s">
        <v>442</v>
      </c>
      <c r="K167" s="324" t="s">
        <v>441</v>
      </c>
      <c r="L167" s="323" t="s">
        <v>440</v>
      </c>
      <c r="M167" s="355"/>
      <c r="N167" s="355"/>
    </row>
    <row r="168" spans="1:14" ht="26.4" x14ac:dyDescent="0.3">
      <c r="A168" s="367" t="s">
        <v>48</v>
      </c>
      <c r="B168" s="365" t="s">
        <v>47</v>
      </c>
      <c r="C168" s="365" t="s">
        <v>46</v>
      </c>
      <c r="D168" s="365" t="s">
        <v>45</v>
      </c>
      <c r="E168" s="366" t="s">
        <v>44</v>
      </c>
      <c r="F168" s="366" t="s">
        <v>43</v>
      </c>
      <c r="G168" s="366" t="s">
        <v>42</v>
      </c>
      <c r="H168" s="366" t="s">
        <v>41</v>
      </c>
      <c r="I168" s="366" t="s">
        <v>40</v>
      </c>
      <c r="J168" s="365" t="s">
        <v>39</v>
      </c>
      <c r="K168" s="365" t="s">
        <v>38</v>
      </c>
      <c r="L168" s="365" t="s">
        <v>37</v>
      </c>
      <c r="M168" s="20" t="s">
        <v>36</v>
      </c>
      <c r="N168" s="20" t="s">
        <v>36</v>
      </c>
    </row>
    <row r="169" spans="1:14" x14ac:dyDescent="0.3">
      <c r="A169" s="364" t="s">
        <v>492</v>
      </c>
      <c r="B169" s="10" t="str">
        <f>+([13]PROBABILIDAD!A11)</f>
        <v>Posibilidad de generar baja cobertura para la promoción del desarrollo económico y la competividad para los emprendedores, empresarios y ciudadanos del municipio de Ibagué.</v>
      </c>
      <c r="C169" s="18" t="s">
        <v>28</v>
      </c>
      <c r="D169" s="5"/>
      <c r="E169" s="18" t="str">
        <f>+([13]PROBABILIDAD!T11)</f>
        <v>Posible</v>
      </c>
      <c r="F169" s="18" t="s">
        <v>27</v>
      </c>
      <c r="G169" s="173" t="s">
        <v>207</v>
      </c>
      <c r="H169" s="362" t="s">
        <v>26</v>
      </c>
      <c r="I169" s="52"/>
      <c r="J169" s="52"/>
      <c r="K169" s="52"/>
      <c r="L169" s="52"/>
      <c r="M169" s="52"/>
      <c r="N169" s="363"/>
    </row>
    <row r="170" spans="1:14" ht="171.6" x14ac:dyDescent="0.3">
      <c r="A170" s="358"/>
      <c r="B170" s="8"/>
      <c r="C170" s="17"/>
      <c r="D170" s="5" t="str">
        <f>+([13]DESCRIPCION!D11)</f>
        <v>Falta de recursos para funcionamiento e inversión</v>
      </c>
      <c r="E170" s="17"/>
      <c r="F170" s="17"/>
      <c r="G170" s="312"/>
      <c r="H170" s="362"/>
      <c r="I170" s="352" t="str">
        <f>([13]DOFA!E19)</f>
        <v xml:space="preserve">D1 O1, 10 Por medio del aumento de los ingresos (inversion extranjera, alianzas estrategicas, entre otros) y solicitud de la asignación de recursos para mejorar la inversión y funcionamiento del proceso, garantizando mayor cobertura y generando confianza debido a que se fortalece la institucionalidad  en la alcaldia municipal de ibague </v>
      </c>
      <c r="J170" s="10" t="s">
        <v>491</v>
      </c>
      <c r="K170" s="75" t="s">
        <v>490</v>
      </c>
      <c r="L170" s="18" t="s">
        <v>89</v>
      </c>
      <c r="M170" s="10" t="s">
        <v>489</v>
      </c>
      <c r="N170" s="10" t="s">
        <v>476</v>
      </c>
    </row>
    <row r="171" spans="1:14" ht="171.6" x14ac:dyDescent="0.3">
      <c r="A171" s="358"/>
      <c r="B171" s="8"/>
      <c r="C171" s="17"/>
      <c r="D171" s="167"/>
      <c r="E171" s="17"/>
      <c r="F171" s="17"/>
      <c r="G171" s="312"/>
      <c r="H171" s="362"/>
      <c r="I171" s="352" t="str">
        <f>([13]DOFA!G19)</f>
        <v>F4O3,4 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v>
      </c>
      <c r="J171" s="8"/>
      <c r="K171" s="76"/>
      <c r="L171" s="17"/>
      <c r="M171" s="8"/>
      <c r="N171" s="8"/>
    </row>
    <row r="172" spans="1:14" ht="158.4" x14ac:dyDescent="0.3">
      <c r="A172" s="358"/>
      <c r="B172" s="8"/>
      <c r="C172" s="17"/>
      <c r="D172" s="10" t="str">
        <f>+([13]DESCRIPCION!D12)</f>
        <v>Falta de planeación en cuanto a la ejecución física y presupuestal en las metas producto</v>
      </c>
      <c r="E172" s="17"/>
      <c r="F172" s="17"/>
      <c r="G172" s="312"/>
      <c r="H172" s="362"/>
      <c r="I172" s="306" t="str">
        <f>([13]DOFA!E23)</f>
        <v xml:space="preserve">D4 O11 El personal adscrito al proceso de  Gestion del desarrollo economico y la competitividad se debe capacitar constantemente en las actividades propias del  cumplimiento del plan de desarrollo,actualizacion delos intrumentos de planeacion y todo lo concerniente al manejo de las herramientas del SIGAMI . </v>
      </c>
      <c r="J172" s="159"/>
      <c r="K172" s="77"/>
      <c r="L172" s="16"/>
      <c r="M172" s="159"/>
      <c r="N172" s="8"/>
    </row>
    <row r="173" spans="1:14" ht="105.6" x14ac:dyDescent="0.3">
      <c r="A173" s="358"/>
      <c r="B173" s="159"/>
      <c r="C173" s="16"/>
      <c r="D173" s="159"/>
      <c r="E173" s="16"/>
      <c r="F173" s="16"/>
      <c r="G173" s="170"/>
      <c r="H173" s="14" t="s">
        <v>475</v>
      </c>
      <c r="I173" s="79" t="str">
        <f>([13]DOFA!E33)</f>
        <v>A2 D4 Reprogramar las actividades y metas producto que contienen los planes y diligenciar las respectivas observaciones</v>
      </c>
      <c r="J173" s="186" t="s">
        <v>488</v>
      </c>
      <c r="K173" s="79" t="s">
        <v>473</v>
      </c>
      <c r="L173" s="361" t="s">
        <v>89</v>
      </c>
      <c r="M173" s="360" t="s">
        <v>487</v>
      </c>
      <c r="N173" s="159"/>
    </row>
    <row r="174" spans="1:14" ht="105.6" x14ac:dyDescent="0.3">
      <c r="A174" s="358"/>
      <c r="B174" s="173" t="str">
        <f>+([13]PROBABILIDAD!A12)</f>
        <v>Probabilidad de que se genere tráficos de influencia para selección de beneficiarios que no cumplan los requisitos establecidos</v>
      </c>
      <c r="C174" s="174" t="s">
        <v>486</v>
      </c>
      <c r="D174" s="14" t="str">
        <f>+([13]DESCRIPCION!D13)</f>
        <v>Falta de conocimiento y resistencia al cambio del personal</v>
      </c>
      <c r="E174" s="174" t="str">
        <f>+([13]PROBABILIDAD!T12)</f>
        <v>Probable</v>
      </c>
      <c r="F174" s="174" t="s">
        <v>485</v>
      </c>
      <c r="G174" s="174" t="s">
        <v>281</v>
      </c>
      <c r="H174" s="174" t="s">
        <v>26</v>
      </c>
      <c r="I174" s="14" t="str">
        <f>([13]DOFA!E21)</f>
        <v xml:space="preserve">D2 O10 Procesos de convocatoria publica transparente por medio de los cuales, se le garantice a la comunidad total equidad en cuanto a la selección de beneficiarios. </v>
      </c>
      <c r="J174" s="177" t="s">
        <v>482</v>
      </c>
      <c r="K174" s="359" t="s">
        <v>473</v>
      </c>
      <c r="L174" s="14" t="s">
        <v>484</v>
      </c>
      <c r="M174" s="14" t="s">
        <v>483</v>
      </c>
      <c r="N174" s="10" t="s">
        <v>476</v>
      </c>
    </row>
    <row r="175" spans="1:14" ht="132" x14ac:dyDescent="0.3">
      <c r="A175" s="358"/>
      <c r="B175" s="312"/>
      <c r="C175" s="357"/>
      <c r="D175" s="14" t="str">
        <f>+([13]DESCRIPCION!D14)</f>
        <v>Falta de ética profesional, amiguismo, desconocimiento de los procesos del SIGAMI y resistencia al cambio</v>
      </c>
      <c r="E175" s="357"/>
      <c r="F175" s="357"/>
      <c r="G175" s="357"/>
      <c r="H175" s="357"/>
      <c r="I175" s="14" t="str">
        <f>([13]DOFA!E25)</f>
        <v xml:space="preserve">D2 011 El personal adscrito al proceso de Gestion del desarrollo Economico y la competitividad debe recibir capacitacion de socialización del código de integridad y buen gobierno con la respectiva información documentada del proceso. </v>
      </c>
      <c r="J175" s="177" t="s">
        <v>482</v>
      </c>
      <c r="K175" s="359" t="s">
        <v>473</v>
      </c>
      <c r="L175" s="177" t="s">
        <v>481</v>
      </c>
      <c r="M175" s="14" t="s">
        <v>480</v>
      </c>
      <c r="N175" s="8"/>
    </row>
    <row r="176" spans="1:14" ht="132" x14ac:dyDescent="0.3">
      <c r="A176" s="358"/>
      <c r="B176" s="170"/>
      <c r="C176" s="171"/>
      <c r="D176" s="184"/>
      <c r="E176" s="171"/>
      <c r="F176" s="171"/>
      <c r="G176" s="171"/>
      <c r="H176" s="14" t="s">
        <v>475</v>
      </c>
      <c r="I176" s="14" t="str">
        <f>([13]DOFA!E31)</f>
        <v>D2 A1 Denunciar actos de corrupcion frente a los entes competentes y tomar las medidas legales correpsondientes a la situacion que se evidencie.</v>
      </c>
      <c r="J176" s="14" t="s">
        <v>167</v>
      </c>
      <c r="K176" s="359" t="s">
        <v>473</v>
      </c>
      <c r="L176" s="14" t="s">
        <v>165</v>
      </c>
      <c r="M176" s="14" t="s">
        <v>479</v>
      </c>
      <c r="N176" s="159"/>
    </row>
    <row r="177" spans="1:14" ht="158.4" x14ac:dyDescent="0.3">
      <c r="A177" s="358"/>
      <c r="B177" s="10" t="str">
        <f>+([13]PROBABILIDAD!A13)</f>
        <v>Probabilidad de otorgar beneficios a unidades productivas o ideas de negocios debido al desconocimientoy resistencia al cambio por parte del personal acerca de procesos, procedimientos, instructivos, guias, formatos entre otros; aplicados dentro de las Secretarías involucradas en el proceso</v>
      </c>
      <c r="C177" s="18" t="s">
        <v>28</v>
      </c>
      <c r="D177" s="10" t="str">
        <f>+([13]DESCRIPCION!D15)</f>
        <v>Falta de socialización con el personal adsquito a las Secretarías involucradas en el proceso, en cuanto  a los procedimientos que deben ser implementados.</v>
      </c>
      <c r="E177" s="18" t="str">
        <f>+([13]PROBABILIDAD!T13)</f>
        <v>Probable</v>
      </c>
      <c r="F177" s="18" t="s">
        <v>81</v>
      </c>
      <c r="G177" s="174" t="s">
        <v>281</v>
      </c>
      <c r="H177" s="174" t="s">
        <v>26</v>
      </c>
      <c r="I177" s="9" t="str">
        <f>([13]DOFA!E23)</f>
        <v xml:space="preserve">D4 O11 El personal adscrito al proceso de  Gestion del desarrollo economico y la competitividad se debe capacitar constantemente en las actividades propias del  cumplimiento del plan de desarrollo,actualizacion delos intrumentos de planeacion y todo lo concerniente al manejo de las herramientas del SIGAMI . </v>
      </c>
      <c r="J177" s="10" t="s">
        <v>478</v>
      </c>
      <c r="K177" s="75" t="s">
        <v>473</v>
      </c>
      <c r="L177" s="10" t="s">
        <v>142</v>
      </c>
      <c r="M177" s="10" t="s">
        <v>477</v>
      </c>
      <c r="N177" s="10" t="s">
        <v>476</v>
      </c>
    </row>
    <row r="178" spans="1:14" ht="105.6" x14ac:dyDescent="0.3">
      <c r="A178" s="358"/>
      <c r="B178" s="8"/>
      <c r="C178" s="17"/>
      <c r="D178" s="8"/>
      <c r="E178" s="17"/>
      <c r="F178" s="17"/>
      <c r="G178" s="357"/>
      <c r="H178" s="357"/>
      <c r="I178" s="9" t="str">
        <f>([13]DOFA!G31)</f>
        <v>F1, 5  A 2  Mantener las directrices establecidas durante el cambio de gobierno en la estructura organizacional con el fin de mantener el buen funcionamiento de la administracion municipal</v>
      </c>
      <c r="J178" s="159"/>
      <c r="K178" s="76"/>
      <c r="L178" s="8"/>
      <c r="M178" s="8"/>
      <c r="N178" s="8"/>
    </row>
    <row r="179" spans="1:14" ht="118.8" x14ac:dyDescent="0.3">
      <c r="A179" s="356"/>
      <c r="B179" s="159"/>
      <c r="C179" s="16"/>
      <c r="D179" s="159"/>
      <c r="E179" s="16"/>
      <c r="F179" s="16"/>
      <c r="G179" s="171"/>
      <c r="H179" s="14" t="s">
        <v>475</v>
      </c>
      <c r="I179" s="14" t="str">
        <f>([13]DOFA!E34)</f>
        <v>D5  A2 Realizar seguimiento para verificar que el personal de planta asignado sea acorde a las necesidades del funcionamiento del proceso.</v>
      </c>
      <c r="J179" s="5" t="s">
        <v>474</v>
      </c>
      <c r="K179" s="61" t="s">
        <v>473</v>
      </c>
      <c r="L179" s="5" t="s">
        <v>142</v>
      </c>
      <c r="M179" s="303" t="s">
        <v>472</v>
      </c>
      <c r="N179" s="159"/>
    </row>
    <row r="180" spans="1:14" ht="26.4" x14ac:dyDescent="0.3">
      <c r="A180" s="373" t="s">
        <v>48</v>
      </c>
      <c r="B180" s="20" t="s">
        <v>47</v>
      </c>
      <c r="C180" s="20" t="s">
        <v>46</v>
      </c>
      <c r="D180" s="20" t="s">
        <v>45</v>
      </c>
      <c r="E180" s="21" t="s">
        <v>44</v>
      </c>
      <c r="F180" s="21" t="s">
        <v>43</v>
      </c>
      <c r="G180" s="21" t="s">
        <v>42</v>
      </c>
      <c r="H180" s="21" t="s">
        <v>41</v>
      </c>
      <c r="I180" s="21" t="s">
        <v>40</v>
      </c>
      <c r="J180" s="20" t="s">
        <v>39</v>
      </c>
      <c r="K180" s="20" t="s">
        <v>38</v>
      </c>
      <c r="L180" s="20" t="s">
        <v>37</v>
      </c>
      <c r="M180" s="53" t="s">
        <v>36</v>
      </c>
      <c r="N180" s="54"/>
    </row>
    <row r="181" spans="1:14" ht="79.2" x14ac:dyDescent="0.3">
      <c r="A181" s="10" t="s">
        <v>513</v>
      </c>
      <c r="B181" s="372" t="str">
        <f>+([14]PROBABILIDAD!A11)</f>
        <v>Incumplimiento del PICSCPAZ 2016-2026</v>
      </c>
      <c r="C181" s="362" t="s">
        <v>28</v>
      </c>
      <c r="D181" s="13" t="str">
        <f>+([14]DESCRIPCION!D10)</f>
        <v>Uso inadecuado de Recursos de Inversión</v>
      </c>
      <c r="E181" s="362" t="str">
        <f>+([14]PROBABILIDAD!T11)</f>
        <v>Posible</v>
      </c>
      <c r="F181" s="362" t="s">
        <v>81</v>
      </c>
      <c r="G181" s="181" t="s">
        <v>71</v>
      </c>
      <c r="H181" s="362" t="s">
        <v>26</v>
      </c>
      <c r="I181" s="368" t="s">
        <v>512</v>
      </c>
      <c r="J181" s="13" t="s">
        <v>511</v>
      </c>
      <c r="K181" s="13" t="s">
        <v>510</v>
      </c>
      <c r="L181" s="13" t="s">
        <v>67</v>
      </c>
      <c r="M181" s="313" t="s">
        <v>509</v>
      </c>
      <c r="N181" s="313"/>
    </row>
    <row r="182" spans="1:14" ht="105.6" x14ac:dyDescent="0.3">
      <c r="A182" s="8"/>
      <c r="B182" s="370"/>
      <c r="C182" s="362"/>
      <c r="D182" s="13" t="str">
        <f>+([14]DESCRIPCION!D11)</f>
        <v>Insuficiente capacitación del personal de contrato</v>
      </c>
      <c r="E182" s="362"/>
      <c r="F182" s="362"/>
      <c r="G182" s="181"/>
      <c r="H182" s="362"/>
      <c r="I182" s="13" t="s">
        <v>508</v>
      </c>
      <c r="J182" s="13" t="s">
        <v>499</v>
      </c>
      <c r="K182" s="13" t="s">
        <v>507</v>
      </c>
      <c r="L182" s="13" t="s">
        <v>213</v>
      </c>
      <c r="M182" s="181" t="s">
        <v>506</v>
      </c>
      <c r="N182" s="181"/>
    </row>
    <row r="183" spans="1:14" ht="409.6" x14ac:dyDescent="0.3">
      <c r="A183" s="8"/>
      <c r="B183" s="369" t="s">
        <v>505</v>
      </c>
      <c r="C183" s="177" t="s">
        <v>504</v>
      </c>
      <c r="D183" s="13" t="str">
        <f>+([14]DESCRIPCION!D15)</f>
        <v>Falta de comportamiento de integridad de lo público del servidor que revisa y decide</v>
      </c>
      <c r="E183" s="177" t="s">
        <v>451</v>
      </c>
      <c r="F183" s="177" t="s">
        <v>81</v>
      </c>
      <c r="G183" s="177" t="s">
        <v>27</v>
      </c>
      <c r="H183" s="177" t="s">
        <v>26</v>
      </c>
      <c r="I183" s="13" t="s">
        <v>496</v>
      </c>
      <c r="J183" s="13" t="s">
        <v>503</v>
      </c>
      <c r="K183" s="13" t="s">
        <v>502</v>
      </c>
      <c r="L183" s="13" t="s">
        <v>175</v>
      </c>
      <c r="M183" s="374" t="s">
        <v>501</v>
      </c>
      <c r="N183" s="374"/>
    </row>
    <row r="184" spans="1:14" ht="145.19999999999999" customHeight="1" x14ac:dyDescent="0.3">
      <c r="A184" s="8"/>
      <c r="B184" s="173" t="str">
        <f>+([14]PROBABILIDAD!A13)</f>
        <v>Dilación y/o vencimiento de términos de los  procesos policivos y administrativos de restablecimiento de derechos; Asímismo los procesos por resolver de ley 388 del 97 y Decreto 640 del 37</v>
      </c>
      <c r="C184" s="174" t="s">
        <v>91</v>
      </c>
      <c r="D184" s="14" t="str">
        <f>+([14]DESCRIPCION!D14)</f>
        <v xml:space="preserve">Disparidad de criterios en la interpretación y aplicación de la norma. </v>
      </c>
      <c r="E184" s="174" t="str">
        <f>+([14]PROBABILIDAD!T13)</f>
        <v>Probable</v>
      </c>
      <c r="F184" s="173" t="str">
        <f>+('[14] IMPACTO RIESGOS CORRUPCION'!F11)</f>
        <v>CATASTROFICO</v>
      </c>
      <c r="G184" s="174" t="s">
        <v>71</v>
      </c>
      <c r="H184" s="174" t="s">
        <v>26</v>
      </c>
      <c r="I184" s="368" t="s">
        <v>500</v>
      </c>
      <c r="J184" s="13" t="s">
        <v>499</v>
      </c>
      <c r="K184" s="9" t="s">
        <v>498</v>
      </c>
      <c r="L184" s="13" t="s">
        <v>138</v>
      </c>
      <c r="M184" s="246" t="s">
        <v>497</v>
      </c>
      <c r="N184" s="246"/>
    </row>
    <row r="185" spans="1:14" ht="316.8" customHeight="1" x14ac:dyDescent="0.3">
      <c r="A185" s="159"/>
      <c r="B185" s="170"/>
      <c r="C185" s="171"/>
      <c r="D185" s="14" t="str">
        <f>+([14]DESCRIPCION!D15)</f>
        <v>Falta de comportamiento de integridad de lo público del servidor que revisa y decide</v>
      </c>
      <c r="E185" s="171"/>
      <c r="F185" s="170"/>
      <c r="G185" s="171"/>
      <c r="H185" s="171"/>
      <c r="I185" s="13" t="s">
        <v>496</v>
      </c>
      <c r="J185" s="346" t="s">
        <v>495</v>
      </c>
      <c r="K185" s="9" t="s">
        <v>494</v>
      </c>
      <c r="L185" s="9" t="s">
        <v>175</v>
      </c>
      <c r="M185" s="374" t="s">
        <v>493</v>
      </c>
      <c r="N185" s="374"/>
    </row>
    <row r="186" spans="1:14" ht="26.4" x14ac:dyDescent="0.3">
      <c r="A186" s="373" t="s">
        <v>48</v>
      </c>
      <c r="B186" s="20" t="s">
        <v>47</v>
      </c>
      <c r="C186" s="20" t="s">
        <v>46</v>
      </c>
      <c r="D186" s="20" t="s">
        <v>45</v>
      </c>
      <c r="E186" s="21" t="s">
        <v>44</v>
      </c>
      <c r="F186" s="21" t="s">
        <v>43</v>
      </c>
      <c r="G186" s="21" t="s">
        <v>42</v>
      </c>
      <c r="H186" s="21" t="s">
        <v>41</v>
      </c>
      <c r="I186" s="21" t="s">
        <v>40</v>
      </c>
      <c r="J186" s="20" t="s">
        <v>39</v>
      </c>
      <c r="K186" s="20" t="s">
        <v>38</v>
      </c>
      <c r="L186" s="20" t="s">
        <v>37</v>
      </c>
      <c r="M186" s="19" t="s">
        <v>36</v>
      </c>
      <c r="N186" s="19"/>
    </row>
    <row r="187" spans="1:14" ht="158.4" customHeight="1" x14ac:dyDescent="0.3">
      <c r="A187" s="364" t="s">
        <v>563</v>
      </c>
      <c r="B187" s="375" t="s">
        <v>562</v>
      </c>
      <c r="C187" s="4" t="s">
        <v>91</v>
      </c>
      <c r="D187" s="9" t="s">
        <v>561</v>
      </c>
      <c r="E187" s="18" t="str">
        <f>+([15]PROBABILIDAD!T11)</f>
        <v>Rara Vez</v>
      </c>
      <c r="F187" s="18" t="s">
        <v>81</v>
      </c>
      <c r="G187" s="10" t="s">
        <v>71</v>
      </c>
      <c r="H187" s="18" t="s">
        <v>26</v>
      </c>
      <c r="I187" s="182" t="s">
        <v>560</v>
      </c>
      <c r="J187" s="14" t="s">
        <v>559</v>
      </c>
      <c r="K187" s="14" t="s">
        <v>558</v>
      </c>
      <c r="L187" s="13" t="s">
        <v>557</v>
      </c>
      <c r="M187" s="181" t="s">
        <v>556</v>
      </c>
      <c r="N187" s="181"/>
    </row>
    <row r="188" spans="1:14" ht="132" customHeight="1" x14ac:dyDescent="0.3">
      <c r="A188" s="358"/>
      <c r="B188" s="375"/>
      <c r="C188" s="4"/>
      <c r="D188" s="9" t="str">
        <f>'[15]PRIORIZACIÓN DE CAUSA'!B30</f>
        <v>Desconocimiento de la cláusula de confidencialidad por parte del personal contratista.</v>
      </c>
      <c r="E188" s="17"/>
      <c r="F188" s="17"/>
      <c r="G188" s="8"/>
      <c r="H188" s="17"/>
      <c r="I188" s="13" t="s">
        <v>555</v>
      </c>
      <c r="J188" s="13"/>
      <c r="K188" s="184" t="s">
        <v>554</v>
      </c>
      <c r="L188" s="184" t="s">
        <v>553</v>
      </c>
      <c r="M188" s="181" t="s">
        <v>552</v>
      </c>
      <c r="N188" s="181"/>
    </row>
    <row r="189" spans="1:14" ht="132" customHeight="1" x14ac:dyDescent="0.3">
      <c r="A189" s="358"/>
      <c r="B189" s="375"/>
      <c r="C189" s="4"/>
      <c r="D189" s="9" t="s">
        <v>60</v>
      </c>
      <c r="E189" s="16"/>
      <c r="F189" s="16"/>
      <c r="G189" s="159"/>
      <c r="H189" s="16"/>
      <c r="I189" s="381" t="s">
        <v>551</v>
      </c>
      <c r="J189" s="14" t="s">
        <v>550</v>
      </c>
      <c r="K189" s="184" t="s">
        <v>549</v>
      </c>
      <c r="L189" s="14" t="s">
        <v>515</v>
      </c>
      <c r="M189" s="181" t="s">
        <v>548</v>
      </c>
      <c r="N189" s="181"/>
    </row>
    <row r="190" spans="1:14" ht="158.4" customHeight="1" x14ac:dyDescent="0.3">
      <c r="A190" s="358"/>
      <c r="B190" s="375" t="s">
        <v>547</v>
      </c>
      <c r="C190" s="4" t="s">
        <v>529</v>
      </c>
      <c r="D190" s="9" t="s">
        <v>546</v>
      </c>
      <c r="E190" s="18" t="str">
        <f>+([15]PROBABILIDAD!T12)</f>
        <v>Improbable</v>
      </c>
      <c r="F190" s="18" t="s">
        <v>224</v>
      </c>
      <c r="G190" s="18" t="s">
        <v>81</v>
      </c>
      <c r="H190" s="18" t="s">
        <v>26</v>
      </c>
      <c r="I190" s="371" t="s">
        <v>545</v>
      </c>
      <c r="J190" s="371" t="s">
        <v>544</v>
      </c>
      <c r="K190" s="314" t="s">
        <v>525</v>
      </c>
      <c r="L190" s="303" t="s">
        <v>543</v>
      </c>
      <c r="M190" s="313" t="s">
        <v>542</v>
      </c>
      <c r="N190" s="313"/>
    </row>
    <row r="191" spans="1:14" ht="264" x14ac:dyDescent="0.3">
      <c r="A191" s="358"/>
      <c r="B191" s="375"/>
      <c r="C191" s="4"/>
      <c r="D191" s="376" t="s">
        <v>541</v>
      </c>
      <c r="E191" s="17"/>
      <c r="F191" s="17"/>
      <c r="G191" s="17"/>
      <c r="H191" s="17"/>
      <c r="I191" s="371" t="s">
        <v>540</v>
      </c>
      <c r="J191" s="371" t="s">
        <v>539</v>
      </c>
      <c r="K191" s="315"/>
      <c r="L191" s="303" t="s">
        <v>519</v>
      </c>
      <c r="M191" s="313" t="s">
        <v>538</v>
      </c>
      <c r="N191" s="313"/>
    </row>
    <row r="192" spans="1:14" ht="145.19999999999999" customHeight="1" x14ac:dyDescent="0.3">
      <c r="A192" s="358"/>
      <c r="B192" s="375"/>
      <c r="C192" s="4"/>
      <c r="D192" s="376" t="str">
        <f>'[15]IDENTIFICACION(GyC)'!B13</f>
        <v xml:space="preserve">Poca coordinación entre las dependencias para la planeación de los eventos institucionales. </v>
      </c>
      <c r="E192" s="17"/>
      <c r="F192" s="17"/>
      <c r="G192" s="17"/>
      <c r="H192" s="17"/>
      <c r="I192" s="371" t="s">
        <v>537</v>
      </c>
      <c r="J192" s="371" t="s">
        <v>536</v>
      </c>
      <c r="K192" s="315"/>
      <c r="L192" s="303" t="s">
        <v>535</v>
      </c>
      <c r="M192" s="313" t="s">
        <v>534</v>
      </c>
      <c r="N192" s="313"/>
    </row>
    <row r="193" spans="1:14" ht="158.4" customHeight="1" x14ac:dyDescent="0.3">
      <c r="A193" s="358"/>
      <c r="B193" s="375"/>
      <c r="C193" s="4"/>
      <c r="D193" s="9" t="s">
        <v>60</v>
      </c>
      <c r="E193" s="16"/>
      <c r="F193" s="16"/>
      <c r="G193" s="16"/>
      <c r="H193" s="16"/>
      <c r="I193" s="380" t="s">
        <v>533</v>
      </c>
      <c r="J193" s="378" t="s">
        <v>532</v>
      </c>
      <c r="K193" s="316"/>
      <c r="L193" s="379" t="s">
        <v>515</v>
      </c>
      <c r="M193" s="313" t="s">
        <v>531</v>
      </c>
      <c r="N193" s="313"/>
    </row>
    <row r="194" spans="1:14" ht="132" customHeight="1" x14ac:dyDescent="0.3">
      <c r="A194" s="358"/>
      <c r="B194" s="375" t="s">
        <v>530</v>
      </c>
      <c r="C194" s="4" t="s">
        <v>529</v>
      </c>
      <c r="D194" s="376" t="s">
        <v>528</v>
      </c>
      <c r="E194" s="18" t="str">
        <f>+([15]PROBABILIDAD!T13)</f>
        <v>Posible</v>
      </c>
      <c r="F194" s="18" t="s">
        <v>224</v>
      </c>
      <c r="G194" s="18" t="s">
        <v>81</v>
      </c>
      <c r="H194" s="18" t="s">
        <v>26</v>
      </c>
      <c r="I194" s="9" t="s">
        <v>527</v>
      </c>
      <c r="J194" s="377" t="s">
        <v>526</v>
      </c>
      <c r="K194" s="314" t="s">
        <v>525</v>
      </c>
      <c r="L194" s="303" t="s">
        <v>524</v>
      </c>
      <c r="M194" s="313" t="s">
        <v>523</v>
      </c>
      <c r="N194" s="313"/>
    </row>
    <row r="195" spans="1:14" ht="145.19999999999999" customHeight="1" x14ac:dyDescent="0.3">
      <c r="A195" s="358"/>
      <c r="B195" s="375"/>
      <c r="C195" s="4"/>
      <c r="D195" s="376" t="s">
        <v>522</v>
      </c>
      <c r="E195" s="17"/>
      <c r="F195" s="17"/>
      <c r="G195" s="17"/>
      <c r="H195" s="17"/>
      <c r="I195" s="371" t="s">
        <v>521</v>
      </c>
      <c r="J195" s="371" t="s">
        <v>520</v>
      </c>
      <c r="K195" s="315"/>
      <c r="L195" s="303" t="s">
        <v>519</v>
      </c>
      <c r="M195" s="313" t="s">
        <v>518</v>
      </c>
      <c r="N195" s="313"/>
    </row>
    <row r="196" spans="1:14" ht="132" customHeight="1" x14ac:dyDescent="0.3">
      <c r="A196" s="356"/>
      <c r="B196" s="375"/>
      <c r="C196" s="4"/>
      <c r="D196" s="9" t="s">
        <v>60</v>
      </c>
      <c r="E196" s="16"/>
      <c r="F196" s="16"/>
      <c r="G196" s="16"/>
      <c r="H196" s="16"/>
      <c r="I196" s="9" t="s">
        <v>517</v>
      </c>
      <c r="J196" s="9" t="s">
        <v>516</v>
      </c>
      <c r="K196" s="316"/>
      <c r="L196" s="5" t="s">
        <v>515</v>
      </c>
      <c r="M196" s="6" t="s">
        <v>514</v>
      </c>
      <c r="N196" s="6"/>
    </row>
    <row r="197" spans="1:14" ht="26.4" x14ac:dyDescent="0.3">
      <c r="A197" s="23" t="s">
        <v>48</v>
      </c>
      <c r="B197" s="22" t="s">
        <v>47</v>
      </c>
      <c r="C197" s="22" t="s">
        <v>46</v>
      </c>
      <c r="D197" s="22" t="s">
        <v>45</v>
      </c>
      <c r="E197" s="21" t="s">
        <v>44</v>
      </c>
      <c r="F197" s="21" t="s">
        <v>43</v>
      </c>
      <c r="G197" s="21" t="s">
        <v>42</v>
      </c>
      <c r="H197" s="21" t="s">
        <v>41</v>
      </c>
      <c r="I197" s="21" t="s">
        <v>40</v>
      </c>
      <c r="J197" s="20" t="s">
        <v>39</v>
      </c>
      <c r="K197" s="20" t="s">
        <v>38</v>
      </c>
      <c r="L197" s="20" t="s">
        <v>37</v>
      </c>
      <c r="M197" s="20" t="s">
        <v>36</v>
      </c>
      <c r="N197" s="21" t="s">
        <v>36</v>
      </c>
    </row>
    <row r="198" spans="1:14" ht="105.6" x14ac:dyDescent="0.3">
      <c r="A198" s="391" t="s">
        <v>591</v>
      </c>
      <c r="B198" s="6" t="str">
        <f>+([16]PROBABILIDAD!A11)</f>
        <v>probabilidad de dilatar el proceso para lograr el vencimiento de terminos o la prescripcion en beneficio de un servidor publico.</v>
      </c>
      <c r="C198" s="62" t="s">
        <v>91</v>
      </c>
      <c r="D198" s="9" t="s">
        <v>590</v>
      </c>
      <c r="E198" s="4" t="str">
        <f>[16]PROBABILIDAD!T12</f>
        <v>Posible</v>
      </c>
      <c r="F198" s="4" t="s">
        <v>81</v>
      </c>
      <c r="G198" s="4" t="s">
        <v>71</v>
      </c>
      <c r="H198" s="17" t="s">
        <v>26</v>
      </c>
      <c r="I198" s="5" t="s">
        <v>589</v>
      </c>
      <c r="J198" s="5" t="s">
        <v>452</v>
      </c>
      <c r="K198" s="5" t="s">
        <v>564</v>
      </c>
      <c r="L198" s="5" t="s">
        <v>427</v>
      </c>
      <c r="M198" s="5" t="s">
        <v>573</v>
      </c>
      <c r="N198" s="10" t="s">
        <v>572</v>
      </c>
    </row>
    <row r="199" spans="1:14" ht="198" x14ac:dyDescent="0.3">
      <c r="A199" s="388"/>
      <c r="B199" s="6"/>
      <c r="C199" s="62"/>
      <c r="D199" s="9" t="s">
        <v>588</v>
      </c>
      <c r="E199" s="4"/>
      <c r="F199" s="4"/>
      <c r="G199" s="4"/>
      <c r="H199" s="17"/>
      <c r="I199" s="5" t="s">
        <v>583</v>
      </c>
      <c r="J199" s="183" t="s">
        <v>582</v>
      </c>
      <c r="K199" s="13" t="s">
        <v>564</v>
      </c>
      <c r="L199" s="390" t="s">
        <v>358</v>
      </c>
      <c r="M199" s="183" t="s">
        <v>581</v>
      </c>
      <c r="N199" s="159"/>
    </row>
    <row r="200" spans="1:14" ht="105.6" x14ac:dyDescent="0.3">
      <c r="A200" s="388"/>
      <c r="B200" s="6" t="str">
        <f>+([16]PROBABILIDAD!A12)</f>
        <v>posibilidad de demora en el tramite o incumplimiento de las etapas del proceso disciplinario</v>
      </c>
      <c r="C200" s="62" t="s">
        <v>91</v>
      </c>
      <c r="D200" s="303" t="s">
        <v>587</v>
      </c>
      <c r="E200" s="4" t="str">
        <f>+([16]PROBABILIDAD!T11)</f>
        <v>Posible</v>
      </c>
      <c r="F200" s="4" t="s">
        <v>81</v>
      </c>
      <c r="G200" s="6" t="s">
        <v>71</v>
      </c>
      <c r="H200" s="18" t="s">
        <v>26</v>
      </c>
      <c r="I200" s="13" t="s">
        <v>586</v>
      </c>
      <c r="J200" s="5" t="s">
        <v>585</v>
      </c>
      <c r="K200" s="13" t="s">
        <v>564</v>
      </c>
      <c r="L200" s="177" t="s">
        <v>574</v>
      </c>
      <c r="M200" s="5" t="s">
        <v>577</v>
      </c>
      <c r="N200" s="10" t="s">
        <v>572</v>
      </c>
    </row>
    <row r="201" spans="1:14" ht="198" x14ac:dyDescent="0.3">
      <c r="A201" s="388"/>
      <c r="B201" s="6"/>
      <c r="C201" s="62"/>
      <c r="D201" s="371" t="s">
        <v>584</v>
      </c>
      <c r="E201" s="4"/>
      <c r="F201" s="4"/>
      <c r="G201" s="6"/>
      <c r="H201" s="16"/>
      <c r="I201" s="5" t="s">
        <v>583</v>
      </c>
      <c r="J201" s="183" t="s">
        <v>582</v>
      </c>
      <c r="K201" s="13" t="s">
        <v>564</v>
      </c>
      <c r="L201" s="389" t="s">
        <v>358</v>
      </c>
      <c r="M201" s="184" t="s">
        <v>581</v>
      </c>
      <c r="N201" s="159"/>
    </row>
    <row r="202" spans="1:14" ht="158.4" x14ac:dyDescent="0.3">
      <c r="A202" s="388"/>
      <c r="B202" s="5" t="str">
        <f>+([16]PROBABILIDAD!A13)</f>
        <v xml:space="preserve"> Posibilidad de exceder facultades legales en los fallos </v>
      </c>
      <c r="C202" s="305" t="s">
        <v>91</v>
      </c>
      <c r="D202" s="5" t="s">
        <v>580</v>
      </c>
      <c r="E202" s="52" t="str">
        <f>+([16]PROBABILIDAD!T13)</f>
        <v>Improbable</v>
      </c>
      <c r="F202" s="52" t="str">
        <f>+('[16] IMPACTO RIESGOS CORRUPCION'!F11)</f>
        <v>MAYOR</v>
      </c>
      <c r="G202" s="52" t="s">
        <v>71</v>
      </c>
      <c r="H202" s="167" t="s">
        <v>26</v>
      </c>
      <c r="I202" s="371" t="s">
        <v>579</v>
      </c>
      <c r="J202" s="5" t="s">
        <v>578</v>
      </c>
      <c r="K202" s="5" t="s">
        <v>564</v>
      </c>
      <c r="L202" s="52" t="s">
        <v>574</v>
      </c>
      <c r="M202" s="5" t="s">
        <v>577</v>
      </c>
      <c r="N202" s="387" t="s">
        <v>572</v>
      </c>
    </row>
    <row r="203" spans="1:14" ht="198" x14ac:dyDescent="0.3">
      <c r="A203" s="386"/>
      <c r="B203" s="5" t="str">
        <f>[16]PROBABILIDAD!A14</f>
        <v xml:space="preserve">probabilidad de  perdida de informacion de los expedientes disciplinarios </v>
      </c>
      <c r="C203" s="52" t="s">
        <v>237</v>
      </c>
      <c r="D203" s="5" t="str">
        <f>[16]DESCRIPCION!D18</f>
        <v>Falta de garantías para la reserva del proceso disciplinario</v>
      </c>
      <c r="E203" s="52" t="str">
        <f>[16]PROBABILIDAD!T14</f>
        <v>Posible</v>
      </c>
      <c r="F203" s="52" t="str">
        <f>'[16] IMPACTO RIESGOS CORRUPCION'!F34</f>
        <v>MAYOR</v>
      </c>
      <c r="G203" s="52" t="s">
        <v>71</v>
      </c>
      <c r="H203" s="52" t="s">
        <v>26</v>
      </c>
      <c r="I203" s="5" t="s">
        <v>576</v>
      </c>
      <c r="J203" s="52" t="s">
        <v>575</v>
      </c>
      <c r="K203" s="5" t="s">
        <v>564</v>
      </c>
      <c r="L203" s="5" t="s">
        <v>574</v>
      </c>
      <c r="M203" s="5" t="s">
        <v>573</v>
      </c>
      <c r="N203" s="385" t="s">
        <v>572</v>
      </c>
    </row>
    <row r="204" spans="1:14" ht="79.2" x14ac:dyDescent="0.3">
      <c r="A204" s="32"/>
      <c r="B204" s="32"/>
      <c r="C204" s="32"/>
      <c r="D204" s="383"/>
      <c r="E204" s="32"/>
      <c r="F204" s="32"/>
      <c r="G204" s="382">
        <v>1</v>
      </c>
      <c r="H204" s="52" t="s">
        <v>569</v>
      </c>
      <c r="I204" s="9" t="s">
        <v>571</v>
      </c>
      <c r="J204" s="384" t="s">
        <v>565</v>
      </c>
      <c r="K204" s="5" t="s">
        <v>564</v>
      </c>
      <c r="L204" s="49"/>
      <c r="M204" s="49"/>
      <c r="N204" s="49"/>
    </row>
    <row r="205" spans="1:14" ht="79.2" x14ac:dyDescent="0.3">
      <c r="A205" s="32"/>
      <c r="B205" s="32"/>
      <c r="C205" s="32"/>
      <c r="D205" s="383"/>
      <c r="E205" s="32"/>
      <c r="F205" s="32"/>
      <c r="G205" s="382">
        <v>2</v>
      </c>
      <c r="H205" s="1" t="s">
        <v>569</v>
      </c>
      <c r="I205" s="9" t="s">
        <v>570</v>
      </c>
      <c r="J205" s="384" t="s">
        <v>565</v>
      </c>
      <c r="K205" s="5" t="s">
        <v>564</v>
      </c>
      <c r="L205" s="49"/>
      <c r="M205" s="49"/>
      <c r="N205" s="49"/>
    </row>
    <row r="206" spans="1:14" ht="53.4" x14ac:dyDescent="0.3">
      <c r="A206" s="32"/>
      <c r="B206" s="32"/>
      <c r="C206" s="32"/>
      <c r="D206" s="383"/>
      <c r="E206" s="32"/>
      <c r="F206" s="32"/>
      <c r="G206" s="382">
        <v>3</v>
      </c>
      <c r="H206" s="1" t="s">
        <v>569</v>
      </c>
      <c r="I206" s="9" t="s">
        <v>568</v>
      </c>
      <c r="J206" s="185" t="s">
        <v>565</v>
      </c>
      <c r="K206" s="3" t="s">
        <v>564</v>
      </c>
      <c r="L206" s="49"/>
      <c r="M206" s="49"/>
      <c r="N206" s="49"/>
    </row>
    <row r="207" spans="1:14" ht="52.8" x14ac:dyDescent="0.3">
      <c r="A207" s="32"/>
      <c r="B207" s="32"/>
      <c r="C207" s="32"/>
      <c r="D207" s="383"/>
      <c r="E207" s="32"/>
      <c r="F207" s="32"/>
      <c r="G207" s="382">
        <v>4</v>
      </c>
      <c r="H207" s="361" t="s">
        <v>567</v>
      </c>
      <c r="I207" s="5" t="s">
        <v>566</v>
      </c>
      <c r="J207" s="52" t="s">
        <v>565</v>
      </c>
      <c r="K207" s="5" t="s">
        <v>564</v>
      </c>
      <c r="L207" s="5"/>
      <c r="M207" s="5"/>
      <c r="N207" s="49"/>
    </row>
    <row r="208" spans="1:14" ht="26.4" x14ac:dyDescent="0.3">
      <c r="A208" s="23" t="s">
        <v>48</v>
      </c>
      <c r="B208" s="22" t="s">
        <v>47</v>
      </c>
      <c r="C208" s="22" t="s">
        <v>46</v>
      </c>
      <c r="D208" s="22" t="s">
        <v>45</v>
      </c>
      <c r="E208" s="21" t="s">
        <v>44</v>
      </c>
      <c r="F208" s="21" t="s">
        <v>43</v>
      </c>
      <c r="G208" s="21" t="s">
        <v>42</v>
      </c>
      <c r="H208" s="21" t="s">
        <v>41</v>
      </c>
      <c r="I208" s="21" t="s">
        <v>40</v>
      </c>
      <c r="J208" s="20" t="s">
        <v>39</v>
      </c>
      <c r="K208" s="20" t="s">
        <v>38</v>
      </c>
      <c r="L208" s="20" t="s">
        <v>37</v>
      </c>
      <c r="M208" s="19" t="s">
        <v>36</v>
      </c>
      <c r="N208" s="19"/>
    </row>
    <row r="209" spans="1:14" ht="225" x14ac:dyDescent="0.3">
      <c r="A209" s="364" t="s">
        <v>613</v>
      </c>
      <c r="B209" s="9" t="str">
        <f>+([17]PROBABILIDAD!A11)</f>
        <v>Convocatoria sin participacion de actores TIC</v>
      </c>
      <c r="C209" s="1" t="s">
        <v>28</v>
      </c>
      <c r="D209" s="3" t="str">
        <f>+[17]DESCRIPCION!D10</f>
        <v>Desistenteres de la comunidad en  convocatorias focalizadas en temas Ciencia tecnologia e innovacion</v>
      </c>
      <c r="E209" s="1" t="str">
        <f>+[17]PROBABILIDAD!T11</f>
        <v>Improbable</v>
      </c>
      <c r="F209" s="1" t="s">
        <v>122</v>
      </c>
      <c r="G209" s="9" t="s">
        <v>608</v>
      </c>
      <c r="H209" s="1" t="s">
        <v>26</v>
      </c>
      <c r="I209" s="3" t="s">
        <v>612</v>
      </c>
      <c r="J209" s="3" t="s">
        <v>611</v>
      </c>
      <c r="K209" s="3" t="s">
        <v>598</v>
      </c>
      <c r="L209" s="3" t="s">
        <v>610</v>
      </c>
      <c r="M209" s="395" t="s">
        <v>600</v>
      </c>
      <c r="N209" s="395"/>
    </row>
    <row r="210" spans="1:14" ht="251.4" x14ac:dyDescent="0.3">
      <c r="A210" s="358"/>
      <c r="B210" s="394" t="str">
        <f>+([17]PROBABILIDAD!A12)</f>
        <v xml:space="preserve">Resago    en los avances de  Ciencia , Tecnologia en inovacion </v>
      </c>
      <c r="C210" s="393" t="s">
        <v>28</v>
      </c>
      <c r="D210" s="9" t="str">
        <f>+([17]DESCRIPCION!D11)</f>
        <v>Poca gestion   en la estructuracion y   presentacion  de proyectos  de Ciencia Tencologiga e innovacion que impacten la ciudad</v>
      </c>
      <c r="E210" s="393" t="s">
        <v>609</v>
      </c>
      <c r="F210" s="393" t="s">
        <v>108</v>
      </c>
      <c r="G210" s="393" t="s">
        <v>608</v>
      </c>
      <c r="H210" s="393" t="s">
        <v>26</v>
      </c>
      <c r="I210" s="3" t="s">
        <v>607</v>
      </c>
      <c r="J210" s="3" t="s">
        <v>606</v>
      </c>
      <c r="K210" s="3" t="s">
        <v>598</v>
      </c>
      <c r="L210" s="3" t="s">
        <v>605</v>
      </c>
      <c r="M210" s="395" t="s">
        <v>600</v>
      </c>
      <c r="N210" s="395"/>
    </row>
    <row r="211" spans="1:14" ht="211.2" x14ac:dyDescent="0.3">
      <c r="A211" s="358"/>
      <c r="B211" s="394"/>
      <c r="C211" s="393"/>
      <c r="D211" s="9" t="str">
        <f>+([17]DESCRIPCION!D12)</f>
        <v xml:space="preserve">Falta de una politica   rectora que genere  la integracion de la  Academia, Gremios Economicos   y estado   en temas de apropiacion en  Ciencia, Tecnologia en Innovacion </v>
      </c>
      <c r="E211" s="393"/>
      <c r="F211" s="393"/>
      <c r="G211" s="393"/>
      <c r="H211" s="393"/>
      <c r="I211" s="3" t="s">
        <v>604</v>
      </c>
      <c r="J211" s="3" t="s">
        <v>603</v>
      </c>
      <c r="K211" s="3" t="s">
        <v>598</v>
      </c>
      <c r="L211" s="3" t="s">
        <v>602</v>
      </c>
      <c r="M211" s="395" t="s">
        <v>600</v>
      </c>
      <c r="N211" s="395"/>
    </row>
    <row r="212" spans="1:14" ht="238.2" x14ac:dyDescent="0.3">
      <c r="A212" s="358"/>
      <c r="B212" s="394"/>
      <c r="C212" s="393"/>
      <c r="D212" s="9" t="str">
        <f>+([17]DESCRIPCION!D13)</f>
        <v>Deficiente asignacion de recursos destinados a la ciencia tecnologia e innovacion.</v>
      </c>
      <c r="E212" s="393"/>
      <c r="F212" s="393"/>
      <c r="G212" s="393"/>
      <c r="H212" s="393"/>
      <c r="I212" s="3" t="s">
        <v>601</v>
      </c>
      <c r="J212" s="3" t="s">
        <v>595</v>
      </c>
      <c r="K212" s="3" t="s">
        <v>598</v>
      </c>
      <c r="L212" s="3" t="s">
        <v>593</v>
      </c>
      <c r="M212" s="395" t="s">
        <v>600</v>
      </c>
      <c r="N212" s="395"/>
    </row>
    <row r="213" spans="1:14" ht="211.8" x14ac:dyDescent="0.3">
      <c r="A213" s="358"/>
      <c r="B213" s="394" t="str">
        <f>+([17]PROBABILIDAD!A13)</f>
        <v xml:space="preserve">Indisponibilidad de servicios de de conectividad y formacion virtual </v>
      </c>
      <c r="C213" s="393" t="s">
        <v>91</v>
      </c>
      <c r="D213" s="9" t="str">
        <f>+([17]DESCRIPCION!D14)</f>
        <v>Recursos economicos insuficientes para el sostenimiento  sostenimientos PVD y zonas WIFI</v>
      </c>
      <c r="E213" s="393" t="s">
        <v>451</v>
      </c>
      <c r="F213" s="393" t="s">
        <v>122</v>
      </c>
      <c r="G213" s="393" t="s">
        <v>122</v>
      </c>
      <c r="H213" s="393" t="s">
        <v>26</v>
      </c>
      <c r="I213" s="3" t="s">
        <v>599</v>
      </c>
      <c r="J213" s="3" t="s">
        <v>595</v>
      </c>
      <c r="K213" s="3" t="s">
        <v>598</v>
      </c>
      <c r="L213" s="3" t="s">
        <v>597</v>
      </c>
      <c r="M213" s="395" t="s">
        <v>592</v>
      </c>
      <c r="N213" s="395"/>
    </row>
    <row r="214" spans="1:14" ht="14.4" customHeight="1" x14ac:dyDescent="0.3">
      <c r="A214" s="358"/>
      <c r="B214" s="394"/>
      <c r="C214" s="393"/>
      <c r="D214" s="394" t="str">
        <f>+([17]DESCRIPCION!D15)</f>
        <v>desactualziacion  plataforma tecnologica PVD  (Tradicionales,  Plus y Vivelab)</v>
      </c>
      <c r="E214" s="393"/>
      <c r="F214" s="393"/>
      <c r="G214" s="393"/>
      <c r="H214" s="393"/>
      <c r="I214" s="392" t="s">
        <v>596</v>
      </c>
      <c r="J214" s="392" t="s">
        <v>595</v>
      </c>
      <c r="K214" s="392" t="s">
        <v>594</v>
      </c>
      <c r="L214" s="392" t="s">
        <v>593</v>
      </c>
      <c r="M214" s="395" t="s">
        <v>592</v>
      </c>
      <c r="N214" s="395"/>
    </row>
    <row r="215" spans="1:14" x14ac:dyDescent="0.3">
      <c r="A215" s="356"/>
      <c r="B215" s="394"/>
      <c r="C215" s="393"/>
      <c r="D215" s="394"/>
      <c r="E215" s="393"/>
      <c r="F215" s="393"/>
      <c r="G215" s="393"/>
      <c r="H215" s="393"/>
      <c r="I215" s="392"/>
      <c r="J215" s="392"/>
      <c r="K215" s="392"/>
      <c r="L215" s="392"/>
      <c r="M215" s="395"/>
      <c r="N215" s="395"/>
    </row>
    <row r="216" spans="1:14" ht="27" thickBot="1" x14ac:dyDescent="0.35">
      <c r="A216" s="84" t="s">
        <v>48</v>
      </c>
      <c r="B216" s="71" t="s">
        <v>47</v>
      </c>
      <c r="C216" s="71" t="s">
        <v>46</v>
      </c>
      <c r="D216" s="71" t="s">
        <v>45</v>
      </c>
      <c r="E216" s="72" t="s">
        <v>44</v>
      </c>
      <c r="F216" s="72" t="s">
        <v>43</v>
      </c>
      <c r="G216" s="72" t="s">
        <v>42</v>
      </c>
      <c r="H216" s="72" t="s">
        <v>41</v>
      </c>
      <c r="I216" s="72" t="s">
        <v>40</v>
      </c>
      <c r="J216" s="71" t="s">
        <v>39</v>
      </c>
      <c r="K216" s="71" t="s">
        <v>38</v>
      </c>
      <c r="L216" s="71" t="s">
        <v>37</v>
      </c>
      <c r="M216" s="19" t="s">
        <v>36</v>
      </c>
      <c r="N216" s="19"/>
    </row>
    <row r="217" spans="1:14" ht="80.400000000000006" thickBot="1" x14ac:dyDescent="0.35">
      <c r="A217" s="407" t="str">
        <f>+[18]CONTEXTO!B7</f>
        <v>GESTION DE INFRAESTRUCTURA Y OBRAS PUBLICAS</v>
      </c>
      <c r="B217" s="243" t="str">
        <f>+([18]PROBABILIDAD!A11)</f>
        <v>Recursos insuficientes para atender la necesidades de la población, originado por  la demora en la intervención</v>
      </c>
      <c r="C217" s="405" t="s">
        <v>28</v>
      </c>
      <c r="D217" s="406" t="str">
        <f>+([18]DESCRIPCION!D10)</f>
        <v>Diversidad de criterios en la aplicación de las normas</v>
      </c>
      <c r="E217" s="405" t="str">
        <f>+([18]PROBABILIDAD!T11)</f>
        <v>Posible</v>
      </c>
      <c r="F217" s="405" t="s">
        <v>81</v>
      </c>
      <c r="G217" s="243" t="s">
        <v>71</v>
      </c>
      <c r="H217" s="405" t="s">
        <v>26</v>
      </c>
      <c r="I217" s="404" t="s">
        <v>650</v>
      </c>
      <c r="J217" s="240" t="s">
        <v>649</v>
      </c>
      <c r="K217" s="240" t="s">
        <v>616</v>
      </c>
      <c r="L217" s="240" t="s">
        <v>648</v>
      </c>
      <c r="M217" s="6" t="s">
        <v>647</v>
      </c>
      <c r="N217" s="6"/>
    </row>
    <row r="218" spans="1:14" ht="66.599999999999994" x14ac:dyDescent="0.3">
      <c r="A218" s="403"/>
      <c r="B218" s="6"/>
      <c r="C218" s="4"/>
      <c r="D218" s="3" t="str">
        <f>+([18]DESCRIPCION!D11)</f>
        <v>Constantes cambios normativos, diversidad jurídica.</v>
      </c>
      <c r="E218" s="4"/>
      <c r="F218" s="4"/>
      <c r="G218" s="6"/>
      <c r="H218" s="4"/>
      <c r="I218" s="9" t="s">
        <v>646</v>
      </c>
      <c r="J218" s="240" t="s">
        <v>645</v>
      </c>
      <c r="K218" s="153" t="s">
        <v>644</v>
      </c>
      <c r="L218" s="153" t="s">
        <v>89</v>
      </c>
      <c r="M218" s="6" t="s">
        <v>643</v>
      </c>
      <c r="N218" s="6"/>
    </row>
    <row r="219" spans="1:14" ht="92.4" customHeight="1" x14ac:dyDescent="0.3">
      <c r="A219" s="402" t="str">
        <f>+[18]CONTEXTO!B8</f>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
      <c r="B219" s="6"/>
      <c r="C219" s="4"/>
      <c r="D219" s="12" t="s">
        <v>619</v>
      </c>
      <c r="E219" s="4"/>
      <c r="F219" s="4"/>
      <c r="G219" s="6"/>
      <c r="H219" s="4"/>
      <c r="I219" s="9" t="s">
        <v>642</v>
      </c>
      <c r="J219" s="153" t="s">
        <v>641</v>
      </c>
      <c r="K219" s="1" t="s">
        <v>640</v>
      </c>
      <c r="L219" s="1" t="s">
        <v>89</v>
      </c>
      <c r="M219" s="6" t="s">
        <v>639</v>
      </c>
      <c r="N219" s="6"/>
    </row>
    <row r="220" spans="1:14" ht="92.4" x14ac:dyDescent="0.3">
      <c r="A220" s="401"/>
      <c r="B220" s="6" t="str">
        <f>+([18]PROBABILIDAD!A12)</f>
        <v>Que las obras queden inconclusas y sin el servicio adecuado para las diferentes comunidades</v>
      </c>
      <c r="C220" s="4" t="s">
        <v>28</v>
      </c>
      <c r="D220" s="9" t="str">
        <f>+([18]DESCRIPCION!D13)</f>
        <v>Obras que no es posible darles total cumplimiento</v>
      </c>
      <c r="E220" s="4" t="str">
        <f>+([18]PROBABILIDAD!T12)</f>
        <v>Posible</v>
      </c>
      <c r="F220" s="4" t="s">
        <v>81</v>
      </c>
      <c r="G220" s="4" t="s">
        <v>71</v>
      </c>
      <c r="H220" s="4" t="s">
        <v>26</v>
      </c>
      <c r="I220" s="9" t="s">
        <v>638</v>
      </c>
      <c r="J220" s="153" t="s">
        <v>637</v>
      </c>
      <c r="K220" s="153" t="s">
        <v>616</v>
      </c>
      <c r="L220" s="153" t="s">
        <v>213</v>
      </c>
      <c r="M220" s="6" t="s">
        <v>636</v>
      </c>
      <c r="N220" s="6"/>
    </row>
    <row r="221" spans="1:14" ht="79.2" customHeight="1" x14ac:dyDescent="0.3">
      <c r="A221" s="401"/>
      <c r="B221" s="6"/>
      <c r="C221" s="4"/>
      <c r="D221" s="9" t="str">
        <f>+([18]DESCRIPCION!D14)</f>
        <v>Comunidades inconformes por la gestion</v>
      </c>
      <c r="E221" s="4"/>
      <c r="F221" s="4"/>
      <c r="G221" s="4"/>
      <c r="H221" s="4"/>
      <c r="I221" s="9" t="s">
        <v>635</v>
      </c>
      <c r="J221" s="153" t="s">
        <v>634</v>
      </c>
      <c r="K221" s="153" t="s">
        <v>616</v>
      </c>
      <c r="L221" s="153" t="s">
        <v>633</v>
      </c>
      <c r="M221" s="6" t="s">
        <v>632</v>
      </c>
      <c r="N221" s="6"/>
    </row>
    <row r="222" spans="1:14" ht="66" x14ac:dyDescent="0.3">
      <c r="A222" s="401"/>
      <c r="B222" s="6"/>
      <c r="C222" s="4"/>
      <c r="D222" s="5" t="s">
        <v>619</v>
      </c>
      <c r="E222" s="4"/>
      <c r="F222" s="4"/>
      <c r="G222" s="4"/>
      <c r="H222" s="4"/>
      <c r="I222" s="9" t="s">
        <v>631</v>
      </c>
      <c r="J222" s="153" t="s">
        <v>630</v>
      </c>
      <c r="K222" s="153" t="str">
        <f>+K221</f>
        <v>Secretaria y Directores</v>
      </c>
      <c r="L222" s="153" t="str">
        <f>+L221</f>
        <v>Al inicio de Cada proyecto</v>
      </c>
      <c r="M222" s="6" t="s">
        <v>629</v>
      </c>
      <c r="N222" s="6"/>
    </row>
    <row r="223" spans="1:14" ht="92.4" x14ac:dyDescent="0.3">
      <c r="A223" s="401"/>
      <c r="B223" s="6" t="str">
        <f>+([18]PROBABILIDAD!A13)</f>
        <v>Obras sin las debidas condiciones tecnicas y con Adiciones presupuestales</v>
      </c>
      <c r="C223" s="4" t="s">
        <v>91</v>
      </c>
      <c r="D223" s="5" t="str">
        <f>+([18]DESCRIPCION!D15)</f>
        <v>Profesionales sin la idoneidad y experiencia en el control y seguimiento</v>
      </c>
      <c r="E223" s="4" t="str">
        <f>+([18]PROBABILIDAD!T13)</f>
        <v>Posible</v>
      </c>
      <c r="F223" s="4" t="str">
        <f>+('[18] IMPACTO RIESGOS CORRUPCION'!F11)</f>
        <v>CATASTROFICO</v>
      </c>
      <c r="G223" s="4" t="s">
        <v>71</v>
      </c>
      <c r="H223" s="4" t="s">
        <v>26</v>
      </c>
      <c r="I223" s="9" t="s">
        <v>628</v>
      </c>
      <c r="J223" s="400" t="s">
        <v>627</v>
      </c>
      <c r="K223" s="153" t="s">
        <v>626</v>
      </c>
      <c r="L223" s="397" t="s">
        <v>625</v>
      </c>
      <c r="M223" s="408" t="s">
        <v>624</v>
      </c>
      <c r="N223" s="408"/>
    </row>
    <row r="224" spans="1:14" ht="145.19999999999999" x14ac:dyDescent="0.3">
      <c r="A224" s="401"/>
      <c r="B224" s="6"/>
      <c r="C224" s="4"/>
      <c r="D224" s="5" t="s">
        <v>623</v>
      </c>
      <c r="E224" s="4"/>
      <c r="F224" s="4"/>
      <c r="G224" s="4"/>
      <c r="H224" s="4"/>
      <c r="I224" s="400" t="s">
        <v>622</v>
      </c>
      <c r="J224" s="397" t="s">
        <v>621</v>
      </c>
      <c r="K224" s="153" t="s">
        <v>616</v>
      </c>
      <c r="L224" s="397" t="s">
        <v>138</v>
      </c>
      <c r="M224" s="408" t="s">
        <v>620</v>
      </c>
      <c r="N224" s="408"/>
    </row>
    <row r="225" spans="1:14" ht="255.6" customHeight="1" thickBot="1" x14ac:dyDescent="0.35">
      <c r="A225" s="399"/>
      <c r="B225" s="225"/>
      <c r="C225" s="398"/>
      <c r="D225" s="219" t="s">
        <v>619</v>
      </c>
      <c r="E225" s="398"/>
      <c r="F225" s="398"/>
      <c r="G225" s="398"/>
      <c r="H225" s="398"/>
      <c r="I225" s="397" t="s">
        <v>618</v>
      </c>
      <c r="J225" s="397" t="s">
        <v>617</v>
      </c>
      <c r="K225" s="221" t="s">
        <v>616</v>
      </c>
      <c r="L225" s="397" t="s">
        <v>615</v>
      </c>
      <c r="M225" s="408" t="s">
        <v>614</v>
      </c>
      <c r="N225" s="408"/>
    </row>
    <row r="226" spans="1:14" ht="27" thickBot="1" x14ac:dyDescent="0.35">
      <c r="A226" s="74" t="s">
        <v>48</v>
      </c>
      <c r="B226" s="73" t="s">
        <v>47</v>
      </c>
      <c r="C226" s="73" t="s">
        <v>46</v>
      </c>
      <c r="D226" s="73" t="s">
        <v>45</v>
      </c>
      <c r="E226" s="72" t="s">
        <v>44</v>
      </c>
      <c r="F226" s="72" t="s">
        <v>43</v>
      </c>
      <c r="G226" s="72" t="s">
        <v>42</v>
      </c>
      <c r="H226" s="72" t="s">
        <v>41</v>
      </c>
      <c r="I226" s="72" t="s">
        <v>40</v>
      </c>
      <c r="J226" s="71" t="s">
        <v>39</v>
      </c>
      <c r="K226" s="71" t="s">
        <v>38</v>
      </c>
      <c r="L226" s="71" t="s">
        <v>37</v>
      </c>
      <c r="M226" s="53" t="s">
        <v>36</v>
      </c>
      <c r="N226" s="54"/>
    </row>
    <row r="227" spans="1:14" ht="184.8" customHeight="1" x14ac:dyDescent="0.3">
      <c r="A227" s="412" t="str">
        <f>+'[19]PRIORIZACIÓN DE CAUSA'!A6:S6</f>
        <v>PROCESO: GESTION DOCUMENTAL</v>
      </c>
      <c r="B227" s="69" t="str">
        <f>+([19]PROBABILIDAD!A11)</f>
        <v>POSIBILIDAD DE RECIBIR O SOLICITAR CUALQUIER DADIVA O BENEFICIO A NOMBRE PROPIO O DE TERCEROS, CON EL FIN DE MANIPULAR, OCULTAR, ALTERAR O DESTRUIR UN DOCUMENTO O EXPEDIENTE</v>
      </c>
      <c r="C227" s="70" t="s">
        <v>110</v>
      </c>
      <c r="D227" s="67" t="str">
        <f>+([19]DESCRIPCION!D10)</f>
        <v>Baja responsabilidad de los funcionarios frente al desarrollo y cumplimiento de las actividades del  proceso en la unidades administrativas.</v>
      </c>
      <c r="E227" s="70" t="s">
        <v>109</v>
      </c>
      <c r="F227" s="70" t="s">
        <v>108</v>
      </c>
      <c r="G227" s="69" t="s">
        <v>107</v>
      </c>
      <c r="H227" s="68" t="s">
        <v>26</v>
      </c>
      <c r="I227" s="67" t="str">
        <f>[19]DOFA!E21</f>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
      <c r="J227" s="67" t="s">
        <v>662</v>
      </c>
      <c r="K227" s="67" t="s">
        <v>654</v>
      </c>
      <c r="L227" s="67" t="s">
        <v>651</v>
      </c>
      <c r="M227" s="60" t="s">
        <v>661</v>
      </c>
      <c r="N227" s="60"/>
    </row>
    <row r="228" spans="1:14" ht="185.4" thickBot="1" x14ac:dyDescent="0.35">
      <c r="A228" s="411"/>
      <c r="B228" s="60"/>
      <c r="C228" s="62"/>
      <c r="D228" s="61" t="str">
        <f>+([19]DESCRIPCION!D11)</f>
        <v>Bajo presupuesto de funcionamiento e inversión para administrar la documentación física de la administración municipal</v>
      </c>
      <c r="E228" s="62"/>
      <c r="F228" s="62"/>
      <c r="G228" s="60"/>
      <c r="H228" s="66"/>
      <c r="I228" s="61" t="str">
        <f>[19]DOFA!E22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228" s="61" t="s">
        <v>96</v>
      </c>
      <c r="K228" s="61" t="s">
        <v>660</v>
      </c>
      <c r="L228" s="61" t="s">
        <v>651</v>
      </c>
      <c r="M228" s="60"/>
      <c r="N228" s="60"/>
    </row>
    <row r="229" spans="1:14" ht="159" thickBot="1" x14ac:dyDescent="0.35">
      <c r="A229" s="410" t="str">
        <f>+'[19]PRIORIZACIÓN DE CAUSA'!A7:S7</f>
        <v>OBJETIVO: ADMINISTRAR LA DOCUMENTACION FISICA DE LA ENTIDAD, EMPLEANDO TECNOLOGIA E INSTRUMENTOS DE CONTROL PARA GARANTIZA R CONTINUAMENTE EL ACCESO OPRTUNO, DISPONIBILIDAD Y CONSERVACION  DE LA TOTALIDAD DE LA INFORMACIÓN</v>
      </c>
      <c r="B229" s="60"/>
      <c r="C229" s="62"/>
      <c r="D229" s="61" t="str">
        <f>+([19]DESCRIPCION!D12)</f>
        <v xml:space="preserve">Falta de Infraestructura y baja capacidad instalada para administrar la documentación física de la entidad </v>
      </c>
      <c r="E229" s="62"/>
      <c r="F229" s="62"/>
      <c r="G229" s="60"/>
      <c r="H229" s="66"/>
      <c r="I229" s="61" t="str">
        <f>[19]DOFA!E22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229" s="61" t="s">
        <v>659</v>
      </c>
      <c r="K229" s="67" t="s">
        <v>658</v>
      </c>
      <c r="L229" s="61" t="s">
        <v>651</v>
      </c>
      <c r="M229" s="60"/>
      <c r="N229" s="60"/>
    </row>
    <row r="230" spans="1:14" ht="225" thickBot="1" x14ac:dyDescent="0.35">
      <c r="A230" s="410"/>
      <c r="B230" s="60"/>
      <c r="C230" s="62"/>
      <c r="D230" s="61" t="str">
        <f>+([19]DESCRIPCION!D13)</f>
        <v>Falta de siguimiento y aplicación de manuales, procedimientos y formatos establecidos en el proceso de gestion documental por parte de las unidades administrativas</v>
      </c>
      <c r="E230" s="62"/>
      <c r="F230" s="62"/>
      <c r="G230" s="60"/>
      <c r="H230" s="64"/>
      <c r="I230" s="61" t="str">
        <f>[19]DOFA!E23</f>
        <v>D2,7,8,9,O4, Realizar seguimiento a las unidades administrativas en la aplicación de los procedimientos, formatos e instrumentos archivisticos mediante actas de visitas.</v>
      </c>
      <c r="J230" s="61" t="s">
        <v>657</v>
      </c>
      <c r="K230" s="67" t="s">
        <v>656</v>
      </c>
      <c r="L230" s="61" t="s">
        <v>651</v>
      </c>
      <c r="M230" s="60"/>
      <c r="N230" s="60"/>
    </row>
    <row r="231" spans="1:14" ht="105.6" x14ac:dyDescent="0.3">
      <c r="A231" s="410"/>
      <c r="B231" s="60"/>
      <c r="C231" s="62"/>
      <c r="D231" s="61"/>
      <c r="E231" s="62"/>
      <c r="F231" s="62"/>
      <c r="G231" s="60"/>
      <c r="H231" s="61" t="s">
        <v>97</v>
      </c>
      <c r="I231" s="61" t="str">
        <f>[19]DOFA!E26</f>
        <v>D,1,2,6,7,8,9,A1,2 Solicitar personal suficiente y con perfil para el desarrollo de las actividades en las unidades administrativas y seguimiento al cumplimiento. Realizar capacitacion de actualizacion a los funcionarios.</v>
      </c>
      <c r="J231" s="61" t="s">
        <v>655</v>
      </c>
      <c r="K231" s="67" t="s">
        <v>654</v>
      </c>
      <c r="L231" s="61" t="s">
        <v>651</v>
      </c>
      <c r="M231" s="60"/>
      <c r="N231" s="60"/>
    </row>
    <row r="232" spans="1:14" ht="66" x14ac:dyDescent="0.3">
      <c r="A232" s="409"/>
      <c r="B232" s="60"/>
      <c r="C232" s="62"/>
      <c r="D232" s="61"/>
      <c r="E232" s="62"/>
      <c r="F232" s="62"/>
      <c r="G232" s="60"/>
      <c r="H232" s="61" t="s">
        <v>97</v>
      </c>
      <c r="I232" s="61" t="str">
        <f>[19]DOFA!E27</f>
        <v>D5,A,4,5 Solicitar a informatica el fortalecimiento tecnologico para el desarrollo de las actividades del proceso.</v>
      </c>
      <c r="J232" s="61" t="s">
        <v>653</v>
      </c>
      <c r="K232" s="61" t="s">
        <v>652</v>
      </c>
      <c r="L232" s="61" t="s">
        <v>651</v>
      </c>
      <c r="M232" s="60"/>
      <c r="N232" s="60"/>
    </row>
    <row r="233" spans="1:14" ht="40.200000000000003" thickBot="1" x14ac:dyDescent="0.35">
      <c r="A233" s="84" t="s">
        <v>48</v>
      </c>
      <c r="B233" s="71" t="s">
        <v>47</v>
      </c>
      <c r="C233" s="71" t="s">
        <v>46</v>
      </c>
      <c r="D233" s="71" t="s">
        <v>45</v>
      </c>
      <c r="E233" s="72" t="s">
        <v>44</v>
      </c>
      <c r="F233" s="72" t="s">
        <v>43</v>
      </c>
      <c r="G233" s="72" t="s">
        <v>677</v>
      </c>
      <c r="H233" s="72" t="s">
        <v>41</v>
      </c>
      <c r="I233" s="72" t="s">
        <v>40</v>
      </c>
      <c r="J233" s="71" t="s">
        <v>39</v>
      </c>
      <c r="K233" s="71" t="s">
        <v>38</v>
      </c>
      <c r="L233" s="71" t="s">
        <v>37</v>
      </c>
      <c r="M233" s="53" t="s">
        <v>36</v>
      </c>
      <c r="N233" s="54"/>
    </row>
    <row r="234" spans="1:14" ht="171.6" customHeight="1" x14ac:dyDescent="0.3">
      <c r="A234" s="450" t="str">
        <f>([21]CONTEXTO!A8&amp;" "&amp;[21]CONTEXTO!A9)</f>
        <v xml:space="preserve">PROCESO: Gestión de Evaluación y  Seguimiento  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INSTITUCIONALES.  </v>
      </c>
      <c r="B234" s="243" t="str">
        <f>[21]DESCRIPCION!A12</f>
        <v>Socialización inoportuna de los informes emitidos por la Oficina de Control Interno en Comité de Coordinación De Control Interno</v>
      </c>
      <c r="C234" s="405" t="str">
        <f>'[21]IDENTIFICACION DE RIESGOS G Y C'!J12</f>
        <v>GESTION</v>
      </c>
      <c r="D234" s="448" t="str">
        <f>[21]DESCRIPCION!D12</f>
        <v>Demoras en la entrega de información por parte de las unidades administrativas, en respuesta a los requerimientos de la oficina</v>
      </c>
      <c r="E234" s="405" t="str">
        <f>'[21]VALORACIÓN ZONA-RIESGO RESIDUAL'!E14:G14</f>
        <v>Rara vez</v>
      </c>
      <c r="F234" s="447" t="str">
        <f>'[21]VALORACIÓN ZONA-RIESGO RESIDUAL'!J14</f>
        <v>Moderado</v>
      </c>
      <c r="G234" s="243" t="str">
        <f>'[21]VALORACIÓN ZONA-RIESGO RESIDUAL'!K11</f>
        <v>MODERADA</v>
      </c>
      <c r="H234" s="446" t="s">
        <v>667</v>
      </c>
      <c r="I234" s="445" t="s">
        <v>672</v>
      </c>
      <c r="J234" s="444" t="str">
        <f>'[20]MAPA DE RIESGO ADMON'!J10</f>
        <v>Acta de Comité de Coordinación de Control Interno.</v>
      </c>
      <c r="K234" s="444" t="str">
        <f>'[20]MAPA DE RIESGO ADMON'!K10</f>
        <v>Jefe de Oficina</v>
      </c>
      <c r="L234" s="443" t="str">
        <f>'[20]MAPA DE RIESGO ADMON'!L10</f>
        <v>De 01/02/2019 a 31/03/2019</v>
      </c>
      <c r="M234" s="6" t="s">
        <v>676</v>
      </c>
      <c r="N234" s="6"/>
    </row>
    <row r="235" spans="1:14" ht="118.8" x14ac:dyDescent="0.3">
      <c r="A235" s="450"/>
      <c r="B235" s="6"/>
      <c r="C235" s="4"/>
      <c r="D235" s="376" t="str">
        <f>[21]DESCRIPCION!D13</f>
        <v>Cambios normativos en los que establecen responsabilidades a las Oficinas de Control Interno</v>
      </c>
      <c r="E235" s="4"/>
      <c r="F235" s="422"/>
      <c r="G235" s="6"/>
      <c r="H235" s="418"/>
      <c r="I235" s="431" t="s">
        <v>675</v>
      </c>
      <c r="J235" s="428" t="str">
        <f>'[20]MAPA DE RIESGO ADMON'!J11</f>
        <v>Memorando de solicitud de capacitación y certificados de capacitaciones.</v>
      </c>
      <c r="K235" s="428" t="str">
        <f>'[20]MAPA DE RIESGO ADMON'!K11</f>
        <v>Jefe de Oficina</v>
      </c>
      <c r="L235" s="427" t="str">
        <f>'[20]MAPA DE RIESGO ADMON'!L11</f>
        <v>De 01/02/2019 a 31/12/2019</v>
      </c>
      <c r="M235" s="6"/>
      <c r="N235" s="6"/>
    </row>
    <row r="236" spans="1:14" ht="84" x14ac:dyDescent="0.3">
      <c r="A236" s="450"/>
      <c r="B236" s="6"/>
      <c r="C236" s="4"/>
      <c r="D236" s="376" t="str">
        <f>[21]DESCRIPCION!D14</f>
        <v>Ausencia de liderazgo del Jefe de la Oficina de Control Interno</v>
      </c>
      <c r="E236" s="4"/>
      <c r="F236" s="422"/>
      <c r="G236" s="6"/>
      <c r="H236" s="425"/>
      <c r="I236" s="442" t="s">
        <v>674</v>
      </c>
      <c r="J236" s="428" t="str">
        <f>'[20]MAPA DE RIESGO ADMON'!J12</f>
        <v>Actas de Comité de Coordinación de Control Interno.</v>
      </c>
      <c r="K236" s="428" t="str">
        <f>'[20]MAPA DE RIESGO ADMON'!K12</f>
        <v>Jefe de Oficina</v>
      </c>
      <c r="L236" s="427" t="str">
        <f>'[20]MAPA DE RIESGO ADMON'!L12</f>
        <v>De 01/02/2019 a 31/12/2019</v>
      </c>
      <c r="M236" s="6"/>
      <c r="N236" s="6"/>
    </row>
    <row r="237" spans="1:14" ht="84" x14ac:dyDescent="0.3">
      <c r="A237" s="450"/>
      <c r="B237" s="6"/>
      <c r="C237" s="4"/>
      <c r="D237" s="431"/>
      <c r="E237" s="4"/>
      <c r="F237" s="422"/>
      <c r="G237" s="441"/>
      <c r="H237" s="440" t="s">
        <v>97</v>
      </c>
      <c r="I237" s="439" t="s">
        <v>673</v>
      </c>
      <c r="J237" s="438" t="str">
        <f>'[20]MAPA DE RIESGO ADMON'!J13</f>
        <v>Acta de Comité de Coordinación de Control Interno.</v>
      </c>
      <c r="K237" s="428" t="str">
        <f>'[20]MAPA DE RIESGO ADMON'!K13</f>
        <v>Jefe de Oficina</v>
      </c>
      <c r="L237" s="427" t="str">
        <f>'[20]MAPA DE RIESGO ADMON'!L13</f>
        <v>De 01/02/2019 a 31/12/2019</v>
      </c>
      <c r="M237" s="6"/>
      <c r="N237" s="6"/>
    </row>
    <row r="238" spans="1:14" ht="171.6" customHeight="1" x14ac:dyDescent="0.3">
      <c r="A238" s="450"/>
      <c r="B238" s="6" t="str">
        <f>[21]DESCRIPCION!A15</f>
        <v>Presentación inoportuna de informes de ley a entes externos</v>
      </c>
      <c r="C238" s="4" t="str">
        <f>'[21]IDENTIFICACION DE RIESGOS G Y C'!J15</f>
        <v>GESTION</v>
      </c>
      <c r="D238" s="376" t="str">
        <f>[21]DESCRIPCION!D15</f>
        <v>Demoras en la entrega de información por parte de las unidades administrativas, en respuesta a los requerimientos de la oficina.</v>
      </c>
      <c r="E238" s="4" t="str">
        <f>'[21]VALORACIÓN ZONA-RIESGO RESIDUAL'!E35:G35</f>
        <v>Rara vez</v>
      </c>
      <c r="F238" s="422" t="str">
        <f>'[21]VALORACIÓN ZONA-RIESGO RESIDUAL'!J35</f>
        <v>Menor</v>
      </c>
      <c r="G238" s="4" t="str">
        <f>'[21]VALORACIÓN ZONA-RIESGO RESIDUAL'!K32</f>
        <v>BAJA</v>
      </c>
      <c r="H238" s="437" t="s">
        <v>667</v>
      </c>
      <c r="I238" s="436" t="s">
        <v>672</v>
      </c>
      <c r="J238" s="428" t="str">
        <f>'[20]MAPA DE RIESGO ADMON'!J14</f>
        <v>Acta de Comité de Coordinación de Control Interno.</v>
      </c>
      <c r="K238" s="428" t="str">
        <f>'[20]MAPA DE RIESGO ADMON'!K14</f>
        <v>Jefe de Oficina</v>
      </c>
      <c r="L238" s="427" t="str">
        <f>'[20]MAPA DE RIESGO ADMON'!L14</f>
        <v>De 01/02/2019 a 31/03/2019</v>
      </c>
      <c r="M238" s="6" t="s">
        <v>671</v>
      </c>
      <c r="N238" s="6"/>
    </row>
    <row r="239" spans="1:14" ht="145.19999999999999" x14ac:dyDescent="0.3">
      <c r="A239" s="450"/>
      <c r="B239" s="6"/>
      <c r="C239" s="4"/>
      <c r="D239" s="376" t="str">
        <f>[21]DESCRIPCION!D16</f>
        <v xml:space="preserve">Fallas en aplicativos por congestión  para cargue o reporte de información a entes de control. </v>
      </c>
      <c r="E239" s="4"/>
      <c r="F239" s="422"/>
      <c r="G239" s="4"/>
      <c r="H239" s="435"/>
      <c r="I239" s="434" t="s">
        <v>670</v>
      </c>
      <c r="J239" s="428" t="str">
        <f>'[20]MAPA DE RIESGO ADMON'!J15</f>
        <v>Memorandos de solicitud a las unidades administrativas y el oficio o log de envío de la información al ente de control.</v>
      </c>
      <c r="K239" s="428" t="str">
        <f>'[20]MAPA DE RIESGO ADMON'!K15</f>
        <v>Jefe de Oficina</v>
      </c>
      <c r="L239" s="427" t="str">
        <f>'[20]MAPA DE RIESGO ADMON'!L15</f>
        <v>De 01/01/2019 a 31/12/2019</v>
      </c>
      <c r="M239" s="6"/>
      <c r="N239" s="6"/>
    </row>
    <row r="240" spans="1:14" ht="136.80000000000001" x14ac:dyDescent="0.3">
      <c r="A240" s="450"/>
      <c r="B240" s="6"/>
      <c r="C240" s="4"/>
      <c r="D240" s="376">
        <f>[21]DESCRIPCION!D17</f>
        <v>0</v>
      </c>
      <c r="E240" s="4"/>
      <c r="F240" s="422"/>
      <c r="G240" s="4"/>
      <c r="H240" s="433" t="s">
        <v>97</v>
      </c>
      <c r="I240" s="432" t="s">
        <v>669</v>
      </c>
      <c r="J240" s="428" t="str">
        <f>'[20]MAPA DE RIESGO ADMON'!J16</f>
        <v>Oficio remitido al ente de control.</v>
      </c>
      <c r="K240" s="428" t="str">
        <f>'[20]MAPA DE RIESGO ADMON'!K16</f>
        <v>Jefe de Oficina</v>
      </c>
      <c r="L240" s="427" t="str">
        <f>'[20]MAPA DE RIESGO ADMON'!L16</f>
        <v>De 01/01/2019 a 31/12/2019</v>
      </c>
      <c r="M240" s="6"/>
      <c r="N240" s="6"/>
    </row>
    <row r="241" spans="1:14" ht="84" x14ac:dyDescent="0.3">
      <c r="A241" s="450"/>
      <c r="B241" s="6"/>
      <c r="C241" s="4"/>
      <c r="D241" s="431"/>
      <c r="E241" s="4"/>
      <c r="F241" s="422"/>
      <c r="G241" s="4"/>
      <c r="H241" s="430"/>
      <c r="I241" s="429" t="s">
        <v>668</v>
      </c>
      <c r="J241" s="428" t="str">
        <f>'[20]MAPA DE RIESGO ADMON'!J17</f>
        <v>Comunicación emitida por el ente de control.</v>
      </c>
      <c r="K241" s="428" t="str">
        <f>'[20]MAPA DE RIESGO ADMON'!K17</f>
        <v>Jefe de Oficina</v>
      </c>
      <c r="L241" s="427" t="str">
        <f>'[20]MAPA DE RIESGO ADMON'!L17</f>
        <v>De 01/01/2019 a 31/12/2019</v>
      </c>
      <c r="M241" s="6"/>
      <c r="N241" s="6"/>
    </row>
    <row r="242" spans="1:14" ht="92.4" customHeight="1" x14ac:dyDescent="0.3">
      <c r="A242" s="450"/>
      <c r="B242" s="6" t="str">
        <f>[21]DESCRIPCION!A18</f>
        <v>Desvío de los resultados  de la auditoría en beneficio propio o del auditado.</v>
      </c>
      <c r="C242" s="4" t="str">
        <f>'[21]IDENTIFICACION DE RIESGOS G Y C'!J18</f>
        <v>CORRUPCION</v>
      </c>
      <c r="D242" s="376" t="str">
        <f>[21]DESCRIPCION!D18</f>
        <v>Asignación de auditorias a procesos no acordes al perfil profesional del auditor.</v>
      </c>
      <c r="E242" s="4" t="str">
        <f>'[21]VALORACIÓN ZONA-RIESGO RESIDUAL'!E56:G56</f>
        <v>Improbable</v>
      </c>
      <c r="F242" s="422" t="str">
        <f>'[21]VALORACIÓN ZONA-RIESGO RESIDUAL'!J56</f>
        <v>Mayor</v>
      </c>
      <c r="G242" s="4" t="str">
        <f>'[21]VALORACIÓN ZONA-RIESGO RESIDUAL'!K53</f>
        <v>ALTA</v>
      </c>
      <c r="H242" s="421" t="s">
        <v>667</v>
      </c>
      <c r="I242" s="426" t="s">
        <v>666</v>
      </c>
      <c r="J242" s="418" t="s">
        <v>665</v>
      </c>
      <c r="K242" s="425" t="str">
        <f>'[20]MAPA DE RIESGO ADMON'!K18</f>
        <v xml:space="preserve"> Jefe de  Oficina</v>
      </c>
      <c r="L242" s="418" t="str">
        <f>'[20]MAPA DE RIESGO ADMON'!L18</f>
        <v>De 01/01/2019 a 31/12/2019</v>
      </c>
      <c r="M242" s="395" t="s">
        <v>664</v>
      </c>
      <c r="N242" s="395"/>
    </row>
    <row r="243" spans="1:14" ht="26.4" x14ac:dyDescent="0.3">
      <c r="A243" s="450"/>
      <c r="B243" s="6"/>
      <c r="C243" s="4"/>
      <c r="D243" s="376" t="str">
        <f>[21]DESCRIPCION!D19</f>
        <v>Trafico de influencias.</v>
      </c>
      <c r="E243" s="4"/>
      <c r="F243" s="422"/>
      <c r="G243" s="4"/>
      <c r="H243" s="421"/>
      <c r="I243" s="424"/>
      <c r="J243" s="418"/>
      <c r="K243" s="423"/>
      <c r="L243" s="418"/>
      <c r="M243" s="395"/>
      <c r="N243" s="395"/>
    </row>
    <row r="244" spans="1:14" ht="158.4" x14ac:dyDescent="0.3">
      <c r="A244" s="450"/>
      <c r="B244" s="6"/>
      <c r="C244" s="4"/>
      <c r="D244" s="376" t="str">
        <f>[21]DESCRIPCION!D20</f>
        <v>Inobservancia a los líneamientos establecidos en el  Código de Ética del Auditor Interno en el desarrollo de las auditorías</v>
      </c>
      <c r="E244" s="4"/>
      <c r="F244" s="422"/>
      <c r="G244" s="4"/>
      <c r="H244" s="421"/>
      <c r="I244" s="420"/>
      <c r="J244" s="418"/>
      <c r="K244" s="419"/>
      <c r="L244" s="418"/>
      <c r="M244" s="395"/>
      <c r="N244" s="395"/>
    </row>
    <row r="245" spans="1:14" ht="55.8" thickBot="1" x14ac:dyDescent="0.35">
      <c r="A245" s="450"/>
      <c r="B245" s="225"/>
      <c r="C245" s="398"/>
      <c r="D245" s="417"/>
      <c r="E245" s="398"/>
      <c r="F245" s="416"/>
      <c r="G245" s="398"/>
      <c r="H245" s="415" t="s">
        <v>97</v>
      </c>
      <c r="I245" s="414" t="s">
        <v>663</v>
      </c>
      <c r="J245" s="413" t="str">
        <f>'[20]MAPA DE RIESGO ADMON'!J21</f>
        <v>Memorando.</v>
      </c>
      <c r="K245" s="413" t="str">
        <f>'[20]MAPA DE RIESGO ADMON'!K21</f>
        <v>Jefe de Oficina</v>
      </c>
      <c r="L245" s="413" t="str">
        <f>'[20]MAPA DE RIESGO ADMON'!L21</f>
        <v>De 01/01/2019a 31/12/2019</v>
      </c>
      <c r="M245" s="395"/>
      <c r="N245" s="395"/>
    </row>
    <row r="246" spans="1:14" ht="26.4" x14ac:dyDescent="0.3">
      <c r="A246" s="23" t="s">
        <v>48</v>
      </c>
      <c r="B246" s="22" t="s">
        <v>47</v>
      </c>
      <c r="C246" s="22" t="s">
        <v>46</v>
      </c>
      <c r="D246" s="22" t="s">
        <v>45</v>
      </c>
      <c r="E246" s="21" t="s">
        <v>44</v>
      </c>
      <c r="F246" s="21" t="s">
        <v>43</v>
      </c>
      <c r="G246" s="21" t="s">
        <v>42</v>
      </c>
      <c r="H246" s="21" t="s">
        <v>41</v>
      </c>
      <c r="I246" s="21" t="s">
        <v>40</v>
      </c>
      <c r="J246" s="20" t="s">
        <v>39</v>
      </c>
      <c r="K246" s="20" t="s">
        <v>38</v>
      </c>
      <c r="L246" s="20" t="s">
        <v>37</v>
      </c>
      <c r="M246" s="19" t="s">
        <v>36</v>
      </c>
      <c r="N246" s="19"/>
    </row>
    <row r="247" spans="1:14" ht="158.4" x14ac:dyDescent="0.3">
      <c r="A247" s="471" t="s">
        <v>726</v>
      </c>
      <c r="B247" s="354" t="s">
        <v>725</v>
      </c>
      <c r="C247" s="125" t="s">
        <v>237</v>
      </c>
      <c r="D247" s="346" t="s">
        <v>722</v>
      </c>
      <c r="E247" s="472" t="s">
        <v>123</v>
      </c>
      <c r="F247" s="472" t="s">
        <v>122</v>
      </c>
      <c r="G247" s="246" t="s">
        <v>121</v>
      </c>
      <c r="H247" s="347" t="s">
        <v>26</v>
      </c>
      <c r="I247" s="346" t="s">
        <v>721</v>
      </c>
      <c r="J247" s="345" t="s">
        <v>720</v>
      </c>
      <c r="K247" s="131" t="s">
        <v>700</v>
      </c>
      <c r="L247" s="345" t="s">
        <v>715</v>
      </c>
      <c r="M247" s="449" t="s">
        <v>719</v>
      </c>
      <c r="N247" s="478"/>
    </row>
    <row r="248" spans="1:14" ht="79.2" x14ac:dyDescent="0.3">
      <c r="A248" s="466"/>
      <c r="B248" s="327"/>
      <c r="C248" s="107"/>
      <c r="D248" s="346" t="s">
        <v>718</v>
      </c>
      <c r="E248" s="472"/>
      <c r="F248" s="472"/>
      <c r="G248" s="246"/>
      <c r="H248" s="343"/>
      <c r="I248" s="346" t="s">
        <v>724</v>
      </c>
      <c r="J248" s="345" t="s">
        <v>716</v>
      </c>
      <c r="K248" s="131" t="s">
        <v>700</v>
      </c>
      <c r="L248" s="345" t="s">
        <v>715</v>
      </c>
      <c r="M248" s="180"/>
      <c r="N248" s="477"/>
    </row>
    <row r="249" spans="1:14" ht="66" x14ac:dyDescent="0.3">
      <c r="A249" s="466"/>
      <c r="B249" s="474"/>
      <c r="C249" s="107"/>
      <c r="D249" s="473"/>
      <c r="E249" s="472"/>
      <c r="F249" s="472"/>
      <c r="G249" s="246"/>
      <c r="H249" s="331" t="s">
        <v>242</v>
      </c>
      <c r="I249" s="346" t="s">
        <v>714</v>
      </c>
      <c r="J249" s="345" t="s">
        <v>713</v>
      </c>
      <c r="K249" s="131" t="s">
        <v>700</v>
      </c>
      <c r="L249" s="5"/>
      <c r="M249" s="476"/>
      <c r="N249" s="475"/>
    </row>
    <row r="250" spans="1:14" ht="158.4" x14ac:dyDescent="0.3">
      <c r="A250" s="466"/>
      <c r="B250" s="354" t="s">
        <v>723</v>
      </c>
      <c r="C250" s="125" t="s">
        <v>237</v>
      </c>
      <c r="D250" s="346" t="s">
        <v>722</v>
      </c>
      <c r="E250" s="472" t="s">
        <v>123</v>
      </c>
      <c r="F250" s="472" t="s">
        <v>122</v>
      </c>
      <c r="G250" s="246" t="s">
        <v>121</v>
      </c>
      <c r="H250" s="347" t="s">
        <v>26</v>
      </c>
      <c r="I250" s="346" t="s">
        <v>721</v>
      </c>
      <c r="J250" s="345" t="s">
        <v>720</v>
      </c>
      <c r="K250" s="131" t="s">
        <v>700</v>
      </c>
      <c r="L250" s="345" t="s">
        <v>715</v>
      </c>
      <c r="M250" s="246" t="s">
        <v>719</v>
      </c>
      <c r="N250" s="246"/>
    </row>
    <row r="251" spans="1:14" ht="79.2" x14ac:dyDescent="0.3">
      <c r="A251" s="466"/>
      <c r="B251" s="327"/>
      <c r="C251" s="107"/>
      <c r="D251" s="346" t="s">
        <v>718</v>
      </c>
      <c r="E251" s="472"/>
      <c r="F251" s="472"/>
      <c r="G251" s="246"/>
      <c r="H251" s="343"/>
      <c r="I251" s="346" t="s">
        <v>717</v>
      </c>
      <c r="J251" s="345" t="s">
        <v>716</v>
      </c>
      <c r="K251" s="131" t="s">
        <v>700</v>
      </c>
      <c r="L251" s="345" t="s">
        <v>715</v>
      </c>
      <c r="M251" s="246"/>
      <c r="N251" s="246"/>
    </row>
    <row r="252" spans="1:14" ht="66" x14ac:dyDescent="0.3">
      <c r="A252" s="463"/>
      <c r="B252" s="474"/>
      <c r="C252" s="107"/>
      <c r="D252" s="473"/>
      <c r="E252" s="472"/>
      <c r="F252" s="472"/>
      <c r="G252" s="246"/>
      <c r="H252" s="331" t="s">
        <v>242</v>
      </c>
      <c r="I252" s="346" t="s">
        <v>714</v>
      </c>
      <c r="J252" s="345" t="s">
        <v>713</v>
      </c>
      <c r="K252" s="131" t="s">
        <v>700</v>
      </c>
      <c r="L252" s="5"/>
      <c r="M252" s="246"/>
      <c r="N252" s="246"/>
    </row>
    <row r="253" spans="1:14" ht="330" x14ac:dyDescent="0.3">
      <c r="A253" s="471" t="s">
        <v>712</v>
      </c>
      <c r="B253" s="354" t="s">
        <v>711</v>
      </c>
      <c r="C253" s="125" t="s">
        <v>245</v>
      </c>
      <c r="D253" s="126" t="s">
        <v>710</v>
      </c>
      <c r="E253" s="470" t="s">
        <v>451</v>
      </c>
      <c r="F253" s="470" t="s">
        <v>691</v>
      </c>
      <c r="G253" s="470" t="s">
        <v>449</v>
      </c>
      <c r="H253" s="469" t="s">
        <v>26</v>
      </c>
      <c r="I253" s="352" t="s">
        <v>709</v>
      </c>
      <c r="J253" s="102" t="s">
        <v>708</v>
      </c>
      <c r="K253" s="102" t="s">
        <v>695</v>
      </c>
      <c r="L253" s="102" t="s">
        <v>688</v>
      </c>
      <c r="M253" s="61" t="s">
        <v>707</v>
      </c>
      <c r="N253" s="6" t="s">
        <v>686</v>
      </c>
    </row>
    <row r="254" spans="1:14" ht="237.6" x14ac:dyDescent="0.3">
      <c r="A254" s="466"/>
      <c r="B254" s="327"/>
      <c r="C254" s="107"/>
      <c r="D254" s="116"/>
      <c r="E254" s="468"/>
      <c r="F254" s="468"/>
      <c r="G254" s="468"/>
      <c r="H254" s="467"/>
      <c r="I254" s="352" t="s">
        <v>706</v>
      </c>
      <c r="J254" s="102" t="s">
        <v>705</v>
      </c>
      <c r="K254" s="103" t="s">
        <v>695</v>
      </c>
      <c r="L254" s="102" t="s">
        <v>688</v>
      </c>
      <c r="M254" s="452" t="s">
        <v>704</v>
      </c>
      <c r="N254" s="6"/>
    </row>
    <row r="255" spans="1:14" ht="211.2" x14ac:dyDescent="0.3">
      <c r="A255" s="466"/>
      <c r="B255" s="327"/>
      <c r="C255" s="107"/>
      <c r="D255" s="131" t="s">
        <v>703</v>
      </c>
      <c r="E255" s="465"/>
      <c r="F255" s="465"/>
      <c r="G255" s="465"/>
      <c r="H255" s="464"/>
      <c r="I255" s="352" t="s">
        <v>702</v>
      </c>
      <c r="J255" s="102" t="s">
        <v>701</v>
      </c>
      <c r="K255" s="103" t="s">
        <v>700</v>
      </c>
      <c r="L255" s="102" t="s">
        <v>699</v>
      </c>
      <c r="M255" s="352" t="s">
        <v>698</v>
      </c>
      <c r="N255" s="6"/>
    </row>
    <row r="256" spans="1:14" ht="357" thickBot="1" x14ac:dyDescent="0.35">
      <c r="A256" s="463"/>
      <c r="B256" s="322"/>
      <c r="C256" s="97"/>
      <c r="D256" s="462"/>
      <c r="E256" s="461"/>
      <c r="F256" s="461"/>
      <c r="G256" s="461"/>
      <c r="H256" s="460" t="s">
        <v>242</v>
      </c>
      <c r="I256" s="352" t="s">
        <v>697</v>
      </c>
      <c r="J256" s="102" t="s">
        <v>696</v>
      </c>
      <c r="K256" s="103" t="s">
        <v>695</v>
      </c>
      <c r="L256" s="102"/>
      <c r="M256" s="102"/>
      <c r="N256" s="451"/>
    </row>
    <row r="257" spans="1:14" ht="290.39999999999998" x14ac:dyDescent="0.3">
      <c r="A257" s="458" t="s">
        <v>694</v>
      </c>
      <c r="B257" s="459" t="s">
        <v>693</v>
      </c>
      <c r="C257" s="347" t="s">
        <v>245</v>
      </c>
      <c r="D257" s="328" t="s">
        <v>692</v>
      </c>
      <c r="E257" s="347" t="s">
        <v>451</v>
      </c>
      <c r="F257" s="347" t="s">
        <v>691</v>
      </c>
      <c r="G257" s="347" t="s">
        <v>449</v>
      </c>
      <c r="H257" s="347" t="s">
        <v>26</v>
      </c>
      <c r="I257" s="323" t="s">
        <v>690</v>
      </c>
      <c r="J257" s="452" t="s">
        <v>689</v>
      </c>
      <c r="K257" s="103" t="s">
        <v>678</v>
      </c>
      <c r="L257" s="102" t="s">
        <v>688</v>
      </c>
      <c r="M257" s="102" t="s">
        <v>687</v>
      </c>
      <c r="N257" s="246" t="s">
        <v>686</v>
      </c>
    </row>
    <row r="258" spans="1:14" ht="224.4" x14ac:dyDescent="0.3">
      <c r="A258" s="458"/>
      <c r="B258" s="457"/>
      <c r="C258" s="343"/>
      <c r="D258" s="328" t="s">
        <v>685</v>
      </c>
      <c r="E258" s="343"/>
      <c r="F258" s="343"/>
      <c r="G258" s="343"/>
      <c r="H258" s="343"/>
      <c r="I258" s="334" t="s">
        <v>684</v>
      </c>
      <c r="J258" s="452" t="s">
        <v>683</v>
      </c>
      <c r="K258" s="103" t="s">
        <v>678</v>
      </c>
      <c r="L258" s="102" t="s">
        <v>682</v>
      </c>
      <c r="M258" s="352" t="s">
        <v>681</v>
      </c>
      <c r="N258" s="246"/>
    </row>
    <row r="259" spans="1:14" ht="93" thickBot="1" x14ac:dyDescent="0.35">
      <c r="A259" s="456"/>
      <c r="B259" s="455"/>
      <c r="C259" s="454"/>
      <c r="D259" s="328"/>
      <c r="E259" s="454"/>
      <c r="F259" s="454"/>
      <c r="G259" s="454"/>
      <c r="H259" s="453" t="s">
        <v>242</v>
      </c>
      <c r="I259" s="334" t="s">
        <v>680</v>
      </c>
      <c r="J259" s="452" t="s">
        <v>679</v>
      </c>
      <c r="K259" s="103" t="s">
        <v>678</v>
      </c>
      <c r="L259" s="102"/>
      <c r="M259" s="352"/>
      <c r="N259" s="451"/>
    </row>
    <row r="260" spans="1:14" ht="26.4" x14ac:dyDescent="0.3">
      <c r="A260" s="23" t="s">
        <v>48</v>
      </c>
      <c r="B260" s="22" t="s">
        <v>47</v>
      </c>
      <c r="C260" s="22" t="s">
        <v>46</v>
      </c>
      <c r="D260" s="22" t="s">
        <v>45</v>
      </c>
      <c r="E260" s="21" t="s">
        <v>44</v>
      </c>
      <c r="F260" s="21" t="s">
        <v>43</v>
      </c>
      <c r="G260" s="21" t="s">
        <v>42</v>
      </c>
      <c r="H260" s="21" t="s">
        <v>41</v>
      </c>
      <c r="I260" s="21" t="s">
        <v>40</v>
      </c>
      <c r="J260" s="20" t="s">
        <v>39</v>
      </c>
      <c r="K260" s="20" t="s">
        <v>38</v>
      </c>
      <c r="L260" s="20" t="s">
        <v>37</v>
      </c>
      <c r="M260" s="19" t="s">
        <v>36</v>
      </c>
      <c r="N260" s="19"/>
    </row>
    <row r="261" spans="1:14" ht="93" x14ac:dyDescent="0.3">
      <c r="A261" s="484" t="str">
        <f>[22]CONTEXTO!B7</f>
        <v>GESTION CONTRACTUAL</v>
      </c>
      <c r="B261" s="375" t="str">
        <f>+([22]PROBABILIDAD!A11)</f>
        <v>Inoportunidad en la adquisición de los bienes y servicios requeridos por la entidad</v>
      </c>
      <c r="C261" s="4" t="s">
        <v>28</v>
      </c>
      <c r="D261" s="3" t="str">
        <f>+([22]DESCRIPCION!D10)</f>
        <v xml:space="preserve">Personal insuficiente para adelantar las labores de proceso contractual. </v>
      </c>
      <c r="E261" s="4" t="str">
        <f>+([22]PROBABILIDAD!T11)</f>
        <v>Probable</v>
      </c>
      <c r="F261" s="4" t="str">
        <f>'[22] IMPACTO RIESGOS GESTION'!C11</f>
        <v>3. MODERADO</v>
      </c>
      <c r="G261" s="6" t="s">
        <v>71</v>
      </c>
      <c r="H261" s="4" t="s">
        <v>26</v>
      </c>
      <c r="I261" s="10" t="s">
        <v>750</v>
      </c>
      <c r="J261" s="10" t="s">
        <v>749</v>
      </c>
      <c r="K261" s="10" t="s">
        <v>735</v>
      </c>
      <c r="L261" s="10" t="s">
        <v>734</v>
      </c>
      <c r="M261" s="6" t="s">
        <v>748</v>
      </c>
      <c r="N261" s="6"/>
    </row>
    <row r="262" spans="1:14" ht="66.599999999999994" x14ac:dyDescent="0.3">
      <c r="A262" s="481"/>
      <c r="B262" s="375"/>
      <c r="C262" s="4"/>
      <c r="D262" s="3" t="str">
        <f>+([22]DESCRIPCION!D11)</f>
        <v>Constantes cambios normativos, diversidad jurídica.</v>
      </c>
      <c r="E262" s="4"/>
      <c r="F262" s="4"/>
      <c r="G262" s="6"/>
      <c r="H262" s="4"/>
      <c r="I262" s="8"/>
      <c r="J262" s="8"/>
      <c r="K262" s="8"/>
      <c r="L262" s="8"/>
      <c r="M262" s="6"/>
      <c r="N262" s="6"/>
    </row>
    <row r="263" spans="1:14" ht="145.80000000000001" x14ac:dyDescent="0.3">
      <c r="A263" s="481"/>
      <c r="B263" s="375"/>
      <c r="C263" s="4"/>
      <c r="D263" s="3" t="str">
        <f>+([22]DESCRIPCION!D12)</f>
        <v>falta de conocimiento y/o experiencia de los directivos y del personal que maneja la contratacion.</v>
      </c>
      <c r="E263" s="4"/>
      <c r="F263" s="4"/>
      <c r="G263" s="6"/>
      <c r="H263" s="4"/>
      <c r="I263" s="159"/>
      <c r="J263" s="159"/>
      <c r="K263" s="159"/>
      <c r="L263" s="159"/>
      <c r="M263" s="6"/>
      <c r="N263" s="6"/>
    </row>
    <row r="264" spans="1:14" ht="145.19999999999999" x14ac:dyDescent="0.3">
      <c r="A264" s="481"/>
      <c r="B264" s="375" t="str">
        <f>+([22]PROBABILIDAD!A12)</f>
        <v xml:space="preserve">Presentación de los Estudios Previos y Análisis del Sector mal estructurados y sin soportes </v>
      </c>
      <c r="C264" s="4" t="s">
        <v>28</v>
      </c>
      <c r="D264" s="9" t="str">
        <f>+([22]DESCRIPCION!D15)</f>
        <v>debilidades en la etapa de planeacion que orienten a favorecer un proponente (prepliegos pliegos y adendas)</v>
      </c>
      <c r="E264" s="4" t="str">
        <f>+([22]PROBABILIDAD!T12)</f>
        <v>Posible</v>
      </c>
      <c r="F264" s="4" t="str">
        <f>'[22] IMPACTO RIESGOS GESTION'!C12</f>
        <v>4. MAYOR</v>
      </c>
      <c r="G264" s="4" t="s">
        <v>732</v>
      </c>
      <c r="H264" s="4" t="s">
        <v>26</v>
      </c>
      <c r="I264" s="396" t="s">
        <v>747</v>
      </c>
      <c r="J264" s="10" t="s">
        <v>746</v>
      </c>
      <c r="K264" s="10" t="s">
        <v>735</v>
      </c>
      <c r="L264" s="10" t="s">
        <v>734</v>
      </c>
      <c r="M264" s="6" t="s">
        <v>745</v>
      </c>
      <c r="N264" s="6"/>
    </row>
    <row r="265" spans="1:14" ht="132" x14ac:dyDescent="0.3">
      <c r="A265" s="481"/>
      <c r="B265" s="375"/>
      <c r="C265" s="4"/>
      <c r="D265" s="9" t="str">
        <f>+([22]DESCRIPCION!D16)</f>
        <v>Falta de articulación entre las Secretaría ejecutoras, Secretaria de Planeacion  y Contratacion</v>
      </c>
      <c r="E265" s="4"/>
      <c r="F265" s="4"/>
      <c r="G265" s="4"/>
      <c r="H265" s="4"/>
      <c r="I265" s="483"/>
      <c r="J265" s="8"/>
      <c r="K265" s="8"/>
      <c r="L265" s="8"/>
      <c r="M265" s="6"/>
      <c r="N265" s="6"/>
    </row>
    <row r="266" spans="1:14" ht="66" x14ac:dyDescent="0.3">
      <c r="A266" s="481"/>
      <c r="B266" s="375"/>
      <c r="C266" s="4"/>
      <c r="D266" s="9" t="str">
        <f>+([22]DESCRIPCION!D17)</f>
        <v>Desconocimiento del Manual y procedimimentos</v>
      </c>
      <c r="E266" s="4"/>
      <c r="F266" s="4"/>
      <c r="G266" s="4"/>
      <c r="H266" s="4"/>
      <c r="I266" s="482"/>
      <c r="J266" s="159"/>
      <c r="K266" s="159"/>
      <c r="L266" s="159"/>
      <c r="M266" s="6"/>
      <c r="N266" s="6"/>
    </row>
    <row r="267" spans="1:14" ht="92.4" x14ac:dyDescent="0.3">
      <c r="A267" s="481"/>
      <c r="B267" s="375" t="str">
        <f>+([22]PROBABILIDAD!A13)</f>
        <v xml:space="preserve">Archivos de contratos y convenios sin la totalidad de los documentos requeridos asociados a las etapas contractuales </v>
      </c>
      <c r="C267" s="4" t="s">
        <v>28</v>
      </c>
      <c r="D267" s="5" t="str">
        <f>+([22]DESCRIPCION!D18)</f>
        <v>Ausencia  de controles  y  de registros en los procedimientos</v>
      </c>
      <c r="E267" s="4" t="str">
        <f>+([22]PROBABILIDAD!T13)</f>
        <v>Posible</v>
      </c>
      <c r="F267" s="4" t="str">
        <f>'[22] IMPACTO RIESGOS GESTION'!C13</f>
        <v>2. MENOR</v>
      </c>
      <c r="G267" s="4" t="s">
        <v>27</v>
      </c>
      <c r="H267" s="4" t="s">
        <v>26</v>
      </c>
      <c r="I267" s="10" t="s">
        <v>744</v>
      </c>
      <c r="J267" s="10" t="s">
        <v>743</v>
      </c>
      <c r="K267" s="10" t="s">
        <v>742</v>
      </c>
      <c r="L267" s="10" t="s">
        <v>734</v>
      </c>
      <c r="M267" s="6" t="s">
        <v>741</v>
      </c>
      <c r="N267" s="6"/>
    </row>
    <row r="268" spans="1:14" ht="105.6" x14ac:dyDescent="0.3">
      <c r="A268" s="481"/>
      <c r="B268" s="375"/>
      <c r="C268" s="4"/>
      <c r="D268" s="5" t="str">
        <f>+([22]DESCRIPCION!D19)</f>
        <v>Unidades administrativas ubicadas en diferentes sitios de la ciudad (Ibagué).</v>
      </c>
      <c r="E268" s="4"/>
      <c r="F268" s="4"/>
      <c r="G268" s="4"/>
      <c r="H268" s="4"/>
      <c r="I268" s="8"/>
      <c r="J268" s="8"/>
      <c r="K268" s="8"/>
      <c r="L268" s="8"/>
      <c r="M268" s="6"/>
      <c r="N268" s="6"/>
    </row>
    <row r="269" spans="1:14" ht="118.8" x14ac:dyDescent="0.3">
      <c r="A269" s="480"/>
      <c r="B269" s="375"/>
      <c r="C269" s="4"/>
      <c r="D269" s="5" t="str">
        <f>+([22]DESCRIPCION!D20)</f>
        <v xml:space="preserve">Personal insuficiente y sin capacitacion para adelantar las labores de proceso contractual. </v>
      </c>
      <c r="E269" s="4"/>
      <c r="F269" s="4"/>
      <c r="G269" s="4"/>
      <c r="H269" s="4"/>
      <c r="I269" s="159"/>
      <c r="J269" s="159"/>
      <c r="K269" s="159"/>
      <c r="L269" s="159"/>
      <c r="M269" s="6"/>
      <c r="N269" s="6"/>
    </row>
    <row r="270" spans="1:14" ht="92.4" x14ac:dyDescent="0.3">
      <c r="A270" s="7" t="str">
        <f>[22]CONTEXTO!B8</f>
        <v>GESTIONAR LA ADQUISICIÓN DE LA TOTALIDAD DE LOS BIENES Y SERVICIOS REQUERIDOS PARA LA CONTINUA OPERACIÓN DE LOS PROCESOS DE LA ENTIDAD ACORDE A LA NORMATIVIDAD LEGAL VIGENTE.</v>
      </c>
      <c r="B270" s="375" t="str">
        <f>+([22]PROBABILIDAD!A14)</f>
        <v>Posibilidad de Ejecución de Obras sin control y en condiciones desfavorable</v>
      </c>
      <c r="C270" s="4" t="s">
        <v>237</v>
      </c>
      <c r="D270" s="5" t="str">
        <f>+([22]DESCRIPCION!D21)</f>
        <v>Omisión en la aplicación de la normativa asociada a las funciones</v>
      </c>
      <c r="E270" s="4" t="str">
        <f>+([22]PROBABILIDAD!T14)</f>
        <v>Improbable</v>
      </c>
      <c r="F270" s="4" t="str">
        <f>'[22] IMPACTO RIESGOS GESTION'!C14</f>
        <v>4. MAYOR</v>
      </c>
      <c r="G270" s="4" t="s">
        <v>71</v>
      </c>
      <c r="H270" s="4" t="s">
        <v>26</v>
      </c>
      <c r="I270" s="10" t="s">
        <v>740</v>
      </c>
      <c r="J270" s="10" t="s">
        <v>739</v>
      </c>
      <c r="K270" s="10" t="s">
        <v>735</v>
      </c>
      <c r="L270" s="10" t="s">
        <v>734</v>
      </c>
      <c r="M270" s="6" t="s">
        <v>738</v>
      </c>
      <c r="N270" s="6"/>
    </row>
    <row r="271" spans="1:14" ht="39.6" x14ac:dyDescent="0.3">
      <c r="A271" s="7"/>
      <c r="B271" s="375"/>
      <c r="C271" s="4"/>
      <c r="D271" s="5" t="str">
        <f>+([22]DESCRIPCION!D22)</f>
        <v xml:space="preserve">omision en la supervision </v>
      </c>
      <c r="E271" s="4"/>
      <c r="F271" s="4"/>
      <c r="G271" s="4"/>
      <c r="H271" s="4"/>
      <c r="I271" s="159"/>
      <c r="J271" s="159"/>
      <c r="K271" s="159"/>
      <c r="L271" s="8"/>
      <c r="M271" s="6"/>
      <c r="N271" s="6"/>
    </row>
    <row r="272" spans="1:14" ht="26.4" customHeight="1" x14ac:dyDescent="0.3">
      <c r="A272" s="7"/>
      <c r="B272" s="375" t="str">
        <f>+([22]PROBABILIDAD!A15)</f>
        <v>Posibilidad de recibir o solicitar cualquier dádiva o beneficio a nombre propio o de terceros con el fin de celebrar un contrato</v>
      </c>
      <c r="C272" s="4" t="s">
        <v>245</v>
      </c>
      <c r="D272" s="5" t="str">
        <f>+([22]DESCRIPCION!D24)</f>
        <v>Trafico de influencias.</v>
      </c>
      <c r="E272" s="10" t="str">
        <f>+([22]PROBABILIDAD!T16)</f>
        <v>Posible</v>
      </c>
      <c r="F272" s="18" t="s">
        <v>485</v>
      </c>
      <c r="G272" s="18" t="s">
        <v>732</v>
      </c>
      <c r="H272" s="18" t="s">
        <v>26</v>
      </c>
      <c r="I272" s="10" t="s">
        <v>737</v>
      </c>
      <c r="J272" s="10" t="s">
        <v>736</v>
      </c>
      <c r="K272" s="10" t="s">
        <v>735</v>
      </c>
      <c r="L272" s="10" t="s">
        <v>734</v>
      </c>
      <c r="M272" s="6" t="s">
        <v>733</v>
      </c>
      <c r="N272" s="6"/>
    </row>
    <row r="273" spans="1:14" x14ac:dyDescent="0.3">
      <c r="A273" s="7"/>
      <c r="B273" s="375"/>
      <c r="C273" s="4"/>
      <c r="D273" s="5" t="str">
        <f>+([22]DESCRIPCION!D25)</f>
        <v>Amiguismo</v>
      </c>
      <c r="E273" s="8"/>
      <c r="F273" s="17"/>
      <c r="G273" s="17"/>
      <c r="H273" s="17"/>
      <c r="I273" s="8"/>
      <c r="J273" s="8"/>
      <c r="K273" s="8"/>
      <c r="L273" s="8"/>
      <c r="M273" s="6"/>
      <c r="N273" s="6"/>
    </row>
    <row r="274" spans="1:14" ht="158.4" x14ac:dyDescent="0.3">
      <c r="A274" s="7"/>
      <c r="B274" s="375"/>
      <c r="C274" s="4"/>
      <c r="D274" s="5" t="str">
        <f>+([22]DESCRIPCION!D26)</f>
        <v>Inobservancia de los valores establecidos en el  Código de Integridad del servidor publico en el desarrollo de las funciones</v>
      </c>
      <c r="E274" s="159"/>
      <c r="F274" s="16"/>
      <c r="G274" s="16"/>
      <c r="H274" s="16"/>
      <c r="I274" s="159"/>
      <c r="J274" s="159"/>
      <c r="K274" s="159"/>
      <c r="L274" s="159"/>
      <c r="M274" s="6"/>
      <c r="N274" s="6"/>
    </row>
    <row r="275" spans="1:14" ht="118.8" x14ac:dyDescent="0.3">
      <c r="A275" s="7"/>
      <c r="B275" s="479" t="str">
        <f>+([22]PROBABILIDAD!A16)</f>
        <v>Posibilidad de direccionar el proceso contractual y/o vinculación en favor de un tercero</v>
      </c>
      <c r="C275" s="52" t="s">
        <v>91</v>
      </c>
      <c r="D275" s="5" t="str">
        <f>+([22]DESCRIPCION!D28)</f>
        <v>Prevalencia de intereses particulares sobre intereses generales.</v>
      </c>
      <c r="E275" s="52" t="str">
        <f>+([22]PROBABILIDAD!T16)</f>
        <v>Posible</v>
      </c>
      <c r="F275" s="1" t="s">
        <v>485</v>
      </c>
      <c r="G275" s="52" t="s">
        <v>732</v>
      </c>
      <c r="H275" s="52" t="s">
        <v>26</v>
      </c>
      <c r="I275" s="5" t="s">
        <v>731</v>
      </c>
      <c r="J275" s="5" t="s">
        <v>730</v>
      </c>
      <c r="K275" s="5" t="s">
        <v>729</v>
      </c>
      <c r="L275" s="5" t="s">
        <v>728</v>
      </c>
      <c r="M275" s="6" t="s">
        <v>727</v>
      </c>
      <c r="N275" s="6"/>
    </row>
  </sheetData>
  <mergeCells count="653">
    <mergeCell ref="M275:N275"/>
    <mergeCell ref="M260:N260"/>
    <mergeCell ref="M261:N263"/>
    <mergeCell ref="M264:N266"/>
    <mergeCell ref="M267:N269"/>
    <mergeCell ref="M270:N271"/>
    <mergeCell ref="M272:N274"/>
    <mergeCell ref="E272:E274"/>
    <mergeCell ref="F272:F274"/>
    <mergeCell ref="G272:G274"/>
    <mergeCell ref="H272:H274"/>
    <mergeCell ref="B272:B274"/>
    <mergeCell ref="C272:C274"/>
    <mergeCell ref="A261:A269"/>
    <mergeCell ref="A270:A275"/>
    <mergeCell ref="B270:B271"/>
    <mergeCell ref="C270:C271"/>
    <mergeCell ref="B267:B269"/>
    <mergeCell ref="C267:C269"/>
    <mergeCell ref="F261:F263"/>
    <mergeCell ref="H270:H271"/>
    <mergeCell ref="F267:F269"/>
    <mergeCell ref="G267:G269"/>
    <mergeCell ref="H267:H269"/>
    <mergeCell ref="E270:E271"/>
    <mergeCell ref="F270:F271"/>
    <mergeCell ref="G270:G271"/>
    <mergeCell ref="E267:E269"/>
    <mergeCell ref="B264:B266"/>
    <mergeCell ref="C264:C266"/>
    <mergeCell ref="E264:E266"/>
    <mergeCell ref="F264:F266"/>
    <mergeCell ref="G264:G266"/>
    <mergeCell ref="H261:H263"/>
    <mergeCell ref="H264:H266"/>
    <mergeCell ref="B261:B263"/>
    <mergeCell ref="C261:C263"/>
    <mergeCell ref="E261:E263"/>
    <mergeCell ref="I261:I263"/>
    <mergeCell ref="J261:J263"/>
    <mergeCell ref="K261:K263"/>
    <mergeCell ref="L261:L263"/>
    <mergeCell ref="G261:G263"/>
    <mergeCell ref="I267:I269"/>
    <mergeCell ref="J267:J269"/>
    <mergeCell ref="K267:K269"/>
    <mergeCell ref="L267:L269"/>
    <mergeCell ref="L264:L266"/>
    <mergeCell ref="I264:I266"/>
    <mergeCell ref="J264:J266"/>
    <mergeCell ref="K264:K266"/>
    <mergeCell ref="I272:I274"/>
    <mergeCell ref="J272:J274"/>
    <mergeCell ref="K272:K274"/>
    <mergeCell ref="L272:L274"/>
    <mergeCell ref="J270:J271"/>
    <mergeCell ref="I270:I271"/>
    <mergeCell ref="K270:K271"/>
    <mergeCell ref="L270:L271"/>
    <mergeCell ref="G247:G249"/>
    <mergeCell ref="H247:H248"/>
    <mergeCell ref="F247:F249"/>
    <mergeCell ref="F257:F259"/>
    <mergeCell ref="E250:E252"/>
    <mergeCell ref="F250:F252"/>
    <mergeCell ref="G250:G252"/>
    <mergeCell ref="H250:H251"/>
    <mergeCell ref="C253:C256"/>
    <mergeCell ref="D253:D254"/>
    <mergeCell ref="B250:B252"/>
    <mergeCell ref="C250:C252"/>
    <mergeCell ref="G257:G259"/>
    <mergeCell ref="H257:H258"/>
    <mergeCell ref="A247:A252"/>
    <mergeCell ref="B257:B259"/>
    <mergeCell ref="B247:B249"/>
    <mergeCell ref="C247:C249"/>
    <mergeCell ref="E247:E249"/>
    <mergeCell ref="A253:A256"/>
    <mergeCell ref="A257:A259"/>
    <mergeCell ref="C257:C259"/>
    <mergeCell ref="E257:E259"/>
    <mergeCell ref="B253:B256"/>
    <mergeCell ref="M233:N233"/>
    <mergeCell ref="M234:N237"/>
    <mergeCell ref="M238:N241"/>
    <mergeCell ref="M242:N245"/>
    <mergeCell ref="N257:N258"/>
    <mergeCell ref="N253:N255"/>
    <mergeCell ref="M246:N246"/>
    <mergeCell ref="M247:N249"/>
    <mergeCell ref="M250:N252"/>
    <mergeCell ref="C238:C241"/>
    <mergeCell ref="B238:B241"/>
    <mergeCell ref="G234:G237"/>
    <mergeCell ref="E234:E237"/>
    <mergeCell ref="C234:C237"/>
    <mergeCell ref="B234:B237"/>
    <mergeCell ref="H238:H239"/>
    <mergeCell ref="H240:H241"/>
    <mergeCell ref="I242:I244"/>
    <mergeCell ref="F234:F237"/>
    <mergeCell ref="E238:E241"/>
    <mergeCell ref="H234:H236"/>
    <mergeCell ref="F238:F241"/>
    <mergeCell ref="G238:G241"/>
    <mergeCell ref="F242:F245"/>
    <mergeCell ref="G242:G245"/>
    <mergeCell ref="K242:K244"/>
    <mergeCell ref="L242:L244"/>
    <mergeCell ref="H242:H244"/>
    <mergeCell ref="G227:G232"/>
    <mergeCell ref="H227:H230"/>
    <mergeCell ref="E227:E232"/>
    <mergeCell ref="M226:N226"/>
    <mergeCell ref="M227:N232"/>
    <mergeCell ref="A234:A245"/>
    <mergeCell ref="B242:B245"/>
    <mergeCell ref="J242:J244"/>
    <mergeCell ref="C242:C245"/>
    <mergeCell ref="E242:E245"/>
    <mergeCell ref="M222:N222"/>
    <mergeCell ref="M223:N223"/>
    <mergeCell ref="M224:N224"/>
    <mergeCell ref="M225:N225"/>
    <mergeCell ref="B227:B232"/>
    <mergeCell ref="A227:A228"/>
    <mergeCell ref="F227:F232"/>
    <mergeCell ref="C227:C232"/>
    <mergeCell ref="A229:A232"/>
    <mergeCell ref="M216:N216"/>
    <mergeCell ref="M217:N217"/>
    <mergeCell ref="M218:N218"/>
    <mergeCell ref="M219:N219"/>
    <mergeCell ref="M220:N220"/>
    <mergeCell ref="M221:N221"/>
    <mergeCell ref="H223:H225"/>
    <mergeCell ref="B223:B225"/>
    <mergeCell ref="C223:C225"/>
    <mergeCell ref="E223:E225"/>
    <mergeCell ref="G217:G219"/>
    <mergeCell ref="B220:B222"/>
    <mergeCell ref="C220:C222"/>
    <mergeCell ref="E220:E222"/>
    <mergeCell ref="F220:F222"/>
    <mergeCell ref="G220:G222"/>
    <mergeCell ref="H217:H219"/>
    <mergeCell ref="H220:H222"/>
    <mergeCell ref="B217:B219"/>
    <mergeCell ref="C217:C219"/>
    <mergeCell ref="A219:A225"/>
    <mergeCell ref="A217:A218"/>
    <mergeCell ref="E217:E219"/>
    <mergeCell ref="F217:F219"/>
    <mergeCell ref="F223:F225"/>
    <mergeCell ref="G223:G225"/>
    <mergeCell ref="M208:N208"/>
    <mergeCell ref="M209:N209"/>
    <mergeCell ref="M210:N210"/>
    <mergeCell ref="M211:N211"/>
    <mergeCell ref="M212:N212"/>
    <mergeCell ref="M213:N213"/>
    <mergeCell ref="B210:B212"/>
    <mergeCell ref="C210:C212"/>
    <mergeCell ref="E210:E212"/>
    <mergeCell ref="F210:F212"/>
    <mergeCell ref="A209:A215"/>
    <mergeCell ref="H213:H215"/>
    <mergeCell ref="H210:H212"/>
    <mergeCell ref="G210:G212"/>
    <mergeCell ref="F213:F215"/>
    <mergeCell ref="G213:G215"/>
    <mergeCell ref="I214:I215"/>
    <mergeCell ref="J214:J215"/>
    <mergeCell ref="K214:K215"/>
    <mergeCell ref="L214:L215"/>
    <mergeCell ref="D214:D215"/>
    <mergeCell ref="B213:B215"/>
    <mergeCell ref="C213:C215"/>
    <mergeCell ref="E213:E215"/>
    <mergeCell ref="M214:N215"/>
    <mergeCell ref="B200:B201"/>
    <mergeCell ref="C200:C201"/>
    <mergeCell ref="E200:E201"/>
    <mergeCell ref="A198:A203"/>
    <mergeCell ref="N198:N199"/>
    <mergeCell ref="N200:N201"/>
    <mergeCell ref="G200:G201"/>
    <mergeCell ref="B198:B199"/>
    <mergeCell ref="C198:C199"/>
    <mergeCell ref="H198:H199"/>
    <mergeCell ref="F200:F201"/>
    <mergeCell ref="H200:H201"/>
    <mergeCell ref="E198:E199"/>
    <mergeCell ref="F198:F199"/>
    <mergeCell ref="G198:G199"/>
    <mergeCell ref="M191:N191"/>
    <mergeCell ref="M192:N192"/>
    <mergeCell ref="M193:N193"/>
    <mergeCell ref="M194:N194"/>
    <mergeCell ref="M195:N195"/>
    <mergeCell ref="M196:N196"/>
    <mergeCell ref="K190:K193"/>
    <mergeCell ref="E194:E196"/>
    <mergeCell ref="F194:F196"/>
    <mergeCell ref="G194:G196"/>
    <mergeCell ref="H194:H196"/>
    <mergeCell ref="M186:N186"/>
    <mergeCell ref="M187:N187"/>
    <mergeCell ref="M188:N188"/>
    <mergeCell ref="M189:N189"/>
    <mergeCell ref="M190:N190"/>
    <mergeCell ref="F187:F189"/>
    <mergeCell ref="G187:G189"/>
    <mergeCell ref="H187:H189"/>
    <mergeCell ref="B187:B189"/>
    <mergeCell ref="C187:C189"/>
    <mergeCell ref="K194:K196"/>
    <mergeCell ref="E190:E193"/>
    <mergeCell ref="F190:F193"/>
    <mergeCell ref="G190:G193"/>
    <mergeCell ref="H190:H193"/>
    <mergeCell ref="C190:C193"/>
    <mergeCell ref="B190:B193"/>
    <mergeCell ref="B194:B196"/>
    <mergeCell ref="A187:A196"/>
    <mergeCell ref="C194:C196"/>
    <mergeCell ref="E187:E189"/>
    <mergeCell ref="M180:N180"/>
    <mergeCell ref="M181:N181"/>
    <mergeCell ref="M182:N182"/>
    <mergeCell ref="M183:N183"/>
    <mergeCell ref="M184:N184"/>
    <mergeCell ref="M185:N185"/>
    <mergeCell ref="H184:H185"/>
    <mergeCell ref="C184:C185"/>
    <mergeCell ref="E184:E185"/>
    <mergeCell ref="F184:F185"/>
    <mergeCell ref="G181:G182"/>
    <mergeCell ref="A181:A185"/>
    <mergeCell ref="G184:G185"/>
    <mergeCell ref="H181:H182"/>
    <mergeCell ref="B174:B176"/>
    <mergeCell ref="B169:B173"/>
    <mergeCell ref="B184:B185"/>
    <mergeCell ref="E181:E182"/>
    <mergeCell ref="F181:F182"/>
    <mergeCell ref="C181:C182"/>
    <mergeCell ref="A169:A179"/>
    <mergeCell ref="B177:B179"/>
    <mergeCell ref="C177:C179"/>
    <mergeCell ref="G169:G173"/>
    <mergeCell ref="D172:D173"/>
    <mergeCell ref="E177:E179"/>
    <mergeCell ref="F177:F179"/>
    <mergeCell ref="G177:G179"/>
    <mergeCell ref="C174:C176"/>
    <mergeCell ref="E174:E176"/>
    <mergeCell ref="L170:L172"/>
    <mergeCell ref="M177:M178"/>
    <mergeCell ref="H177:H178"/>
    <mergeCell ref="D177:D179"/>
    <mergeCell ref="J177:J178"/>
    <mergeCell ref="H169:H172"/>
    <mergeCell ref="K177:K178"/>
    <mergeCell ref="L177:L178"/>
    <mergeCell ref="E169:E173"/>
    <mergeCell ref="N174:N176"/>
    <mergeCell ref="N177:N179"/>
    <mergeCell ref="F169:F173"/>
    <mergeCell ref="C169:C173"/>
    <mergeCell ref="M170:M172"/>
    <mergeCell ref="F174:F176"/>
    <mergeCell ref="G174:G176"/>
    <mergeCell ref="H174:H175"/>
    <mergeCell ref="J170:J172"/>
    <mergeCell ref="K170:K172"/>
    <mergeCell ref="M152:N152"/>
    <mergeCell ref="M153:N156"/>
    <mergeCell ref="M157:N160"/>
    <mergeCell ref="M161:N164"/>
    <mergeCell ref="M165:N167"/>
    <mergeCell ref="N170:N173"/>
    <mergeCell ref="G153:G156"/>
    <mergeCell ref="H153:H155"/>
    <mergeCell ref="K153:K155"/>
    <mergeCell ref="A153:A167"/>
    <mergeCell ref="K161:K162"/>
    <mergeCell ref="B161:B164"/>
    <mergeCell ref="C161:C164"/>
    <mergeCell ref="C153:C156"/>
    <mergeCell ref="B153:B156"/>
    <mergeCell ref="E153:E156"/>
    <mergeCell ref="F153:F156"/>
    <mergeCell ref="K157:K159"/>
    <mergeCell ref="B157:B160"/>
    <mergeCell ref="C157:C160"/>
    <mergeCell ref="E157:E160"/>
    <mergeCell ref="F157:F160"/>
    <mergeCell ref="G157:G160"/>
    <mergeCell ref="E165:E167"/>
    <mergeCell ref="F165:F167"/>
    <mergeCell ref="G165:G167"/>
    <mergeCell ref="H161:H163"/>
    <mergeCell ref="H157:H159"/>
    <mergeCell ref="E161:E164"/>
    <mergeCell ref="F161:F164"/>
    <mergeCell ref="G161:G164"/>
    <mergeCell ref="A140:A151"/>
    <mergeCell ref="M139:N139"/>
    <mergeCell ref="M140:N143"/>
    <mergeCell ref="D144:D147"/>
    <mergeCell ref="I144:I147"/>
    <mergeCell ref="J144:J147"/>
    <mergeCell ref="K144:K147"/>
    <mergeCell ref="L144:L147"/>
    <mergeCell ref="M144:N148"/>
    <mergeCell ref="M149:N151"/>
    <mergeCell ref="E140:E142"/>
    <mergeCell ref="B149:B151"/>
    <mergeCell ref="B140:B143"/>
    <mergeCell ref="B144:B148"/>
    <mergeCell ref="G140:G142"/>
    <mergeCell ref="H140:H142"/>
    <mergeCell ref="E144:E147"/>
    <mergeCell ref="F144:F147"/>
    <mergeCell ref="F140:F142"/>
    <mergeCell ref="C144:C147"/>
    <mergeCell ref="G144:G147"/>
    <mergeCell ref="H144:H147"/>
    <mergeCell ref="C140:C142"/>
    <mergeCell ref="M137:N137"/>
    <mergeCell ref="M138:N138"/>
    <mergeCell ref="M131:N131"/>
    <mergeCell ref="M135:N135"/>
    <mergeCell ref="A129:A138"/>
    <mergeCell ref="B137:B138"/>
    <mergeCell ref="C137:C138"/>
    <mergeCell ref="M128:N128"/>
    <mergeCell ref="M129:N129"/>
    <mergeCell ref="M130:N130"/>
    <mergeCell ref="M132:N132"/>
    <mergeCell ref="M133:N133"/>
    <mergeCell ref="M134:N134"/>
    <mergeCell ref="M136:N136"/>
    <mergeCell ref="B129:B134"/>
    <mergeCell ref="C129:C134"/>
    <mergeCell ref="B135:B136"/>
    <mergeCell ref="C135:C136"/>
    <mergeCell ref="E135:E136"/>
    <mergeCell ref="F135:F136"/>
    <mergeCell ref="D129:D130"/>
    <mergeCell ref="D132:D134"/>
    <mergeCell ref="E137:E138"/>
    <mergeCell ref="F137:F138"/>
    <mergeCell ref="G137:G138"/>
    <mergeCell ref="H137:H138"/>
    <mergeCell ref="D135:D136"/>
    <mergeCell ref="G135:G136"/>
    <mergeCell ref="M116:N120"/>
    <mergeCell ref="M121:N124"/>
    <mergeCell ref="M125:N127"/>
    <mergeCell ref="H129:H133"/>
    <mergeCell ref="E129:E133"/>
    <mergeCell ref="G129:G133"/>
    <mergeCell ref="F129:F133"/>
    <mergeCell ref="E116:E120"/>
    <mergeCell ref="F116:F120"/>
    <mergeCell ref="G116:G120"/>
    <mergeCell ref="E121:E124"/>
    <mergeCell ref="F121:F124"/>
    <mergeCell ref="G121:G124"/>
    <mergeCell ref="G125:G127"/>
    <mergeCell ref="E125:E127"/>
    <mergeCell ref="F125:F127"/>
    <mergeCell ref="B125:B127"/>
    <mergeCell ref="C125:C127"/>
    <mergeCell ref="A116:A117"/>
    <mergeCell ref="A118:A127"/>
    <mergeCell ref="C116:C120"/>
    <mergeCell ref="B121:B124"/>
    <mergeCell ref="C121:C124"/>
    <mergeCell ref="B116:B120"/>
    <mergeCell ref="M109:N109"/>
    <mergeCell ref="M110:N110"/>
    <mergeCell ref="M111:N111"/>
    <mergeCell ref="M113:N113"/>
    <mergeCell ref="M114:N114"/>
    <mergeCell ref="D122:D123"/>
    <mergeCell ref="D118:D119"/>
    <mergeCell ref="M115:N115"/>
    <mergeCell ref="M98:N99"/>
    <mergeCell ref="M100:N104"/>
    <mergeCell ref="M105:N105"/>
    <mergeCell ref="M106:N106"/>
    <mergeCell ref="M107:N107"/>
    <mergeCell ref="M108:N108"/>
    <mergeCell ref="J100:J104"/>
    <mergeCell ref="K100:K104"/>
    <mergeCell ref="M89:N89"/>
    <mergeCell ref="M90:N90"/>
    <mergeCell ref="M91:N91"/>
    <mergeCell ref="M92:N92"/>
    <mergeCell ref="M93:N93"/>
    <mergeCell ref="M94:N94"/>
    <mergeCell ref="M96:N96"/>
    <mergeCell ref="M97:N97"/>
    <mergeCell ref="H110:H111"/>
    <mergeCell ref="H94:H96"/>
    <mergeCell ref="G94:G97"/>
    <mergeCell ref="B94:B97"/>
    <mergeCell ref="D98:D99"/>
    <mergeCell ref="D100:D104"/>
    <mergeCell ref="E94:E97"/>
    <mergeCell ref="F94:F97"/>
    <mergeCell ref="C94:C97"/>
    <mergeCell ref="B98:B106"/>
    <mergeCell ref="B90:B93"/>
    <mergeCell ref="C90:C93"/>
    <mergeCell ref="C98:C106"/>
    <mergeCell ref="B107:B109"/>
    <mergeCell ref="H107:H108"/>
    <mergeCell ref="E107:E109"/>
    <mergeCell ref="F107:F109"/>
    <mergeCell ref="G107:G109"/>
    <mergeCell ref="H98:H105"/>
    <mergeCell ref="G113:G114"/>
    <mergeCell ref="E98:E106"/>
    <mergeCell ref="F98:F106"/>
    <mergeCell ref="C107:C109"/>
    <mergeCell ref="B110:B112"/>
    <mergeCell ref="C110:C112"/>
    <mergeCell ref="E110:E112"/>
    <mergeCell ref="F110:F112"/>
    <mergeCell ref="G110:G112"/>
    <mergeCell ref="H90:H92"/>
    <mergeCell ref="G98:G106"/>
    <mergeCell ref="A90:A114"/>
    <mergeCell ref="F90:F93"/>
    <mergeCell ref="E90:E93"/>
    <mergeCell ref="G90:G93"/>
    <mergeCell ref="B113:B114"/>
    <mergeCell ref="C113:C114"/>
    <mergeCell ref="E113:E114"/>
    <mergeCell ref="F113:F114"/>
    <mergeCell ref="M87:N87"/>
    <mergeCell ref="M88:N88"/>
    <mergeCell ref="I98:I99"/>
    <mergeCell ref="J98:J99"/>
    <mergeCell ref="K98:K99"/>
    <mergeCell ref="L98:L99"/>
    <mergeCell ref="L100:L104"/>
    <mergeCell ref="I100:I104"/>
    <mergeCell ref="G84:G86"/>
    <mergeCell ref="F84:F86"/>
    <mergeCell ref="E84:E86"/>
    <mergeCell ref="A84:A86"/>
    <mergeCell ref="M83:N83"/>
    <mergeCell ref="M84:N84"/>
    <mergeCell ref="M85:N85"/>
    <mergeCell ref="M86:N86"/>
    <mergeCell ref="M81:N81"/>
    <mergeCell ref="M82:N82"/>
    <mergeCell ref="C84:C86"/>
    <mergeCell ref="B84:B86"/>
    <mergeCell ref="A87:A88"/>
    <mergeCell ref="E87:E88"/>
    <mergeCell ref="F87:F88"/>
    <mergeCell ref="C87:C88"/>
    <mergeCell ref="B87:B88"/>
    <mergeCell ref="G87:G88"/>
    <mergeCell ref="M75:N75"/>
    <mergeCell ref="M76:N76"/>
    <mergeCell ref="M77:N77"/>
    <mergeCell ref="M78:N78"/>
    <mergeCell ref="M79:N79"/>
    <mergeCell ref="M80:N80"/>
    <mergeCell ref="M68:N68"/>
    <mergeCell ref="M69:N69"/>
    <mergeCell ref="M70:N70"/>
    <mergeCell ref="M71:N71"/>
    <mergeCell ref="M72:N73"/>
    <mergeCell ref="M74:N74"/>
    <mergeCell ref="I72:I73"/>
    <mergeCell ref="J72:J73"/>
    <mergeCell ref="K72:K73"/>
    <mergeCell ref="L72:L73"/>
    <mergeCell ref="M62:N62"/>
    <mergeCell ref="M63:N63"/>
    <mergeCell ref="M64:N64"/>
    <mergeCell ref="M65:N65"/>
    <mergeCell ref="M66:N66"/>
    <mergeCell ref="M67:N67"/>
    <mergeCell ref="F63:F66"/>
    <mergeCell ref="E67:E71"/>
    <mergeCell ref="C63:C66"/>
    <mergeCell ref="B63:B66"/>
    <mergeCell ref="D80:D81"/>
    <mergeCell ref="I75:I76"/>
    <mergeCell ref="J75:J76"/>
    <mergeCell ref="K75:K76"/>
    <mergeCell ref="L75:L76"/>
    <mergeCell ref="G78:G82"/>
    <mergeCell ref="H78:H82"/>
    <mergeCell ref="H63:H66"/>
    <mergeCell ref="D78:D79"/>
    <mergeCell ref="H67:H71"/>
    <mergeCell ref="H72:H77"/>
    <mergeCell ref="E78:E82"/>
    <mergeCell ref="F78:F82"/>
    <mergeCell ref="D68:D69"/>
    <mergeCell ref="D72:D73"/>
    <mergeCell ref="G67:G71"/>
    <mergeCell ref="A63:A64"/>
    <mergeCell ref="G63:G66"/>
    <mergeCell ref="C67:C71"/>
    <mergeCell ref="B67:B71"/>
    <mergeCell ref="E63:E66"/>
    <mergeCell ref="A65:A82"/>
    <mergeCell ref="B78:B82"/>
    <mergeCell ref="C78:C82"/>
    <mergeCell ref="D74:D75"/>
    <mergeCell ref="M48:N48"/>
    <mergeCell ref="M49:N51"/>
    <mergeCell ref="M52:N56"/>
    <mergeCell ref="M57:N61"/>
    <mergeCell ref="B72:B77"/>
    <mergeCell ref="C72:C77"/>
    <mergeCell ref="E72:E77"/>
    <mergeCell ref="F72:F77"/>
    <mergeCell ref="G72:G77"/>
    <mergeCell ref="F67:F71"/>
    <mergeCell ref="K52:K53"/>
    <mergeCell ref="L52:L53"/>
    <mergeCell ref="I57:I59"/>
    <mergeCell ref="G57:G61"/>
    <mergeCell ref="H57:H60"/>
    <mergeCell ref="E49:E51"/>
    <mergeCell ref="A49:A61"/>
    <mergeCell ref="B57:B61"/>
    <mergeCell ref="B52:B56"/>
    <mergeCell ref="B49:B51"/>
    <mergeCell ref="F49:F51"/>
    <mergeCell ref="F57:F61"/>
    <mergeCell ref="J52:J53"/>
    <mergeCell ref="E57:E61"/>
    <mergeCell ref="F52:F56"/>
    <mergeCell ref="D57:D59"/>
    <mergeCell ref="J57:J59"/>
    <mergeCell ref="K57:K59"/>
    <mergeCell ref="L57:L59"/>
    <mergeCell ref="D52:D53"/>
    <mergeCell ref="I52:I53"/>
    <mergeCell ref="H52:H55"/>
    <mergeCell ref="E52:E56"/>
    <mergeCell ref="M45:N45"/>
    <mergeCell ref="M46:N46"/>
    <mergeCell ref="M47:N47"/>
    <mergeCell ref="D50:D51"/>
    <mergeCell ref="H49:H50"/>
    <mergeCell ref="C57:C61"/>
    <mergeCell ref="C49:C51"/>
    <mergeCell ref="C52:C56"/>
    <mergeCell ref="G49:G51"/>
    <mergeCell ref="G52:G56"/>
    <mergeCell ref="M39:N39"/>
    <mergeCell ref="M40:N40"/>
    <mergeCell ref="M41:N41"/>
    <mergeCell ref="M42:N42"/>
    <mergeCell ref="M43:N43"/>
    <mergeCell ref="M44:N44"/>
    <mergeCell ref="B44:B47"/>
    <mergeCell ref="H40:H42"/>
    <mergeCell ref="E40:E43"/>
    <mergeCell ref="C40:C43"/>
    <mergeCell ref="B40:B43"/>
    <mergeCell ref="A42:A47"/>
    <mergeCell ref="H44:H46"/>
    <mergeCell ref="M33:N33"/>
    <mergeCell ref="M34:N38"/>
    <mergeCell ref="F44:F47"/>
    <mergeCell ref="G44:G47"/>
    <mergeCell ref="A40:A41"/>
    <mergeCell ref="E44:E47"/>
    <mergeCell ref="F40:F43"/>
    <mergeCell ref="G40:G43"/>
    <mergeCell ref="C44:C47"/>
    <mergeCell ref="G34:G38"/>
    <mergeCell ref="H34:H37"/>
    <mergeCell ref="E34:E38"/>
    <mergeCell ref="C34:C38"/>
    <mergeCell ref="A36:A38"/>
    <mergeCell ref="F34:F38"/>
    <mergeCell ref="B34:B38"/>
    <mergeCell ref="A34:A35"/>
    <mergeCell ref="F30:F31"/>
    <mergeCell ref="G30:G31"/>
    <mergeCell ref="C24:C26"/>
    <mergeCell ref="M23:N23"/>
    <mergeCell ref="N24:N25"/>
    <mergeCell ref="N27:N28"/>
    <mergeCell ref="N30:N31"/>
    <mergeCell ref="B24:B26"/>
    <mergeCell ref="B27:B29"/>
    <mergeCell ref="C27:C29"/>
    <mergeCell ref="A24:A32"/>
    <mergeCell ref="B30:B32"/>
    <mergeCell ref="C30:C32"/>
    <mergeCell ref="H30:H31"/>
    <mergeCell ref="E30:E31"/>
    <mergeCell ref="G24:G26"/>
    <mergeCell ref="E27:E28"/>
    <mergeCell ref="F27:F28"/>
    <mergeCell ref="G27:G28"/>
    <mergeCell ref="H24:H26"/>
    <mergeCell ref="H27:H28"/>
    <mergeCell ref="E24:E26"/>
    <mergeCell ref="F24:F26"/>
    <mergeCell ref="F19:F22"/>
    <mergeCell ref="G19:G22"/>
    <mergeCell ref="H19:H22"/>
    <mergeCell ref="B19:B22"/>
    <mergeCell ref="C19:C22"/>
    <mergeCell ref="E19:E22"/>
    <mergeCell ref="E10:E13"/>
    <mergeCell ref="M1:M4"/>
    <mergeCell ref="A1:A4"/>
    <mergeCell ref="J1:L1"/>
    <mergeCell ref="J2:L2"/>
    <mergeCell ref="J3:L3"/>
    <mergeCell ref="J4:L4"/>
    <mergeCell ref="B1:I2"/>
    <mergeCell ref="B3:I4"/>
    <mergeCell ref="A5:L5"/>
    <mergeCell ref="H10:H13"/>
    <mergeCell ref="A10:A22"/>
    <mergeCell ref="G14:G18"/>
    <mergeCell ref="M9:N9"/>
    <mergeCell ref="A8:N8"/>
    <mergeCell ref="N19:N21"/>
    <mergeCell ref="N14:N17"/>
    <mergeCell ref="N10:N12"/>
    <mergeCell ref="H14:H18"/>
    <mergeCell ref="F10:F13"/>
    <mergeCell ref="B14:B18"/>
    <mergeCell ref="C14:C18"/>
    <mergeCell ref="E14:E18"/>
    <mergeCell ref="F14:F18"/>
    <mergeCell ref="B6:M6"/>
    <mergeCell ref="B7:M7"/>
    <mergeCell ref="G10:G13"/>
    <mergeCell ref="B10:B13"/>
    <mergeCell ref="C10:C13"/>
  </mergeCells>
  <pageMargins left="0.7" right="0.7" top="0.75" bottom="0.75" header="0.3" footer="0.3"/>
  <drawing r:id="rId1"/>
  <legacyDrawing r:id="rId2"/>
  <oleObjects>
    <mc:AlternateContent xmlns:mc="http://schemas.openxmlformats.org/markup-compatibility/2006">
      <mc:Choice Requires="x14">
        <oleObject shapeId="1025" r:id="rId3">
          <objectPr defaultSize="0" autoPict="0" r:id="rId4">
            <anchor moveWithCells="1" sizeWithCells="1">
              <from>
                <xdr:col>0</xdr:col>
                <xdr:colOff>121920</xdr:colOff>
                <xdr:row>0</xdr:row>
                <xdr:rowOff>60960</xdr:rowOff>
              </from>
              <to>
                <xdr:col>0</xdr:col>
                <xdr:colOff>1348740</xdr:colOff>
                <xdr:row>3</xdr:row>
                <xdr:rowOff>106680</xdr:rowOff>
              </to>
            </anchor>
          </objectPr>
        </oleObject>
      </mc:Choice>
      <mc:Fallback>
        <oleObject shapeId="1025" r:id="rId3"/>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[21]Hoja4!#REF!</xm:f>
          </x14:formula1>
          <xm:sqref>H234:H236 H242:H244 H238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dc:creator>
  <cp:lastModifiedBy>Maria Paula</cp:lastModifiedBy>
  <dcterms:created xsi:type="dcterms:W3CDTF">2019-09-02T21:30:24Z</dcterms:created>
  <dcterms:modified xsi:type="dcterms:W3CDTF">2019-09-02T22:22:17Z</dcterms:modified>
</cp:coreProperties>
</file>