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codeName="ThisWorkbook" defaultThemeVersion="124226"/>
  <mc:AlternateContent xmlns:mc="http://schemas.openxmlformats.org/markup-compatibility/2006">
    <mc:Choice Requires="x15">
      <x15ac:absPath xmlns:x15ac="http://schemas.microsoft.com/office/spreadsheetml/2010/11/ac" url="F:\Alcaldía de Ibagué\2021\Monitoreo mapa de riesgos marzo-abril - copia\"/>
    </mc:Choice>
  </mc:AlternateContent>
  <xr:revisionPtr revIDLastSave="0" documentId="13_ncr:1_{F2F044D4-2E89-4222-A6DE-C65B78F45557}" xr6:coauthVersionLast="46" xr6:coauthVersionMax="46" xr10:uidLastSave="{00000000-0000-0000-0000-000000000000}"/>
  <bookViews>
    <workbookView xWindow="780" yWindow="600" windowWidth="13395" windowHeight="15600" tabRatio="763" firstSheet="20" activeTab="21" xr2:uid="{00000000-000D-0000-FFFF-FFFF00000000}"/>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PRIORIZ CAUSA R CORUP TRÁMITES" sheetId="34" r:id="rId8"/>
    <sheet name="DOFA" sheetId="23" r:id="rId9"/>
    <sheet name="IDENTIFICACION DE RIESGOS" sheetId="20" r:id="rId10"/>
    <sheet name="DESCRIPCION" sheetId="22" r:id="rId11"/>
    <sheet name="PROBABILIDAD" sheetId="8" r:id="rId12"/>
    <sheet name=" IMPACTO RIESGOS GESTION" sheetId="13" r:id="rId13"/>
    <sheet name=" IMPACTO RIESGOS CORRUPCION" sheetId="25" r:id="rId14"/>
    <sheet name="VALORACION RIESGOS INHERENTES" sheetId="16" r:id="rId15"/>
    <sheet name="Hoja3" sheetId="36" state="hidden" r:id="rId16"/>
    <sheet name="NOOO" sheetId="21" state="hidden" r:id="rId17"/>
    <sheet name="Hoja2" sheetId="35" state="hidden" r:id="rId18"/>
    <sheet name="CONTROLES Y EVALUACIÓN" sheetId="3" r:id="rId19"/>
    <sheet name="EVALUACIÓN SOLIDEZ CONTROLES" sheetId="26" r:id="rId20"/>
    <sheet name="VALORACIÓN RIESGOS RESIDUAL" sheetId="29" r:id="rId21"/>
    <sheet name="MAPA DE RIESGO ADMON" sheetId="1" r:id="rId22"/>
    <sheet name="NOO" sheetId="33" state="hidden" r:id="rId23"/>
    <sheet name="NO" sheetId="32" state="hidden" r:id="rId24"/>
  </sheets>
  <definedNames>
    <definedName name="_xlnm._FilterDatabase" localSheetId="4" hidden="1">'PRIORIZACIÓN DE CAUSA'!$A$10:$Y$42</definedName>
    <definedName name="_xlnm.Print_Area" localSheetId="13">' IMPACTO RIESGOS CORRUPCION'!$A$1:$F$55</definedName>
    <definedName name="_xlnm.Print_Area" localSheetId="12">' IMPACTO RIESGOS GESTION'!$A$1:$F$14</definedName>
    <definedName name="_xlnm.Print_Area" localSheetId="1">CONTEXTO!$A$1:$F$26</definedName>
    <definedName name="_xlnm.Print_Area" localSheetId="18">'CONTROLES Y EVALUACIÓN'!$A$53:$K$95</definedName>
    <definedName name="_xlnm.Print_Area" localSheetId="10">DESCRIPCION!$A$1:$F$21</definedName>
    <definedName name="_xlnm.Print_Area" localSheetId="8">DOFA!$A$1:$J$54</definedName>
    <definedName name="_xlnm.Print_Area" localSheetId="19">'EVALUACIÓN SOLIDEZ CONTROLES'!$A$1:$H$26</definedName>
    <definedName name="_xlnm.Print_Area" localSheetId="9">'IDENTIFICACION DE RIESGOS'!$A$1:$J$21</definedName>
    <definedName name="_xlnm.Print_Area" localSheetId="21">'MAPA DE RIESGO ADMON'!$A$1:$M$21</definedName>
    <definedName name="_xlnm.Print_Area" localSheetId="4">'PRIORIZACIÓN DE CAUSA'!$A$1:$W$42</definedName>
    <definedName name="_xlnm.Print_Area" localSheetId="11">PROBABILIDAD!$A$1:$T$14</definedName>
    <definedName name="_xlnm.Print_Area" localSheetId="14">'VALORACION RIESGOS INHERENTES'!$A$1:$K$89</definedName>
    <definedName name="_xlnm.Print_Area" localSheetId="20">'VALORACIÓN RIESGOS RESIDUAL'!$A$1:$K$93</definedName>
    <definedName name="_xlnm.Print_Titles" localSheetId="18">'CONTROLES Y EVALUACIÓN'!$1:$7</definedName>
    <definedName name="_xlnm.Print_Titles" localSheetId="10">DESCRIPCION!$1:$9</definedName>
    <definedName name="_xlnm.Print_Titles" localSheetId="9">'IDENTIFICACION DE RIESGOS'!$1:$11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0" i="1" l="1"/>
  <c r="I19" i="1"/>
  <c r="I16" i="1"/>
  <c r="I13" i="1"/>
  <c r="I21" i="1"/>
  <c r="I18" i="1"/>
  <c r="I15" i="1"/>
  <c r="E15" i="26"/>
  <c r="E16" i="26"/>
  <c r="E24" i="26"/>
  <c r="E19" i="26"/>
  <c r="E20" i="26"/>
  <c r="E23" i="26"/>
  <c r="C24" i="26"/>
  <c r="C23" i="26"/>
  <c r="C20" i="26"/>
  <c r="C19" i="26"/>
  <c r="C16" i="26"/>
  <c r="C15" i="26"/>
  <c r="C11" i="26"/>
  <c r="B1" i="34"/>
  <c r="F10" i="1"/>
  <c r="F42" i="1"/>
  <c r="E42" i="1"/>
  <c r="F38" i="1"/>
  <c r="E38" i="1"/>
  <c r="F34" i="1"/>
  <c r="E34" i="1"/>
  <c r="F30" i="1"/>
  <c r="E30" i="1"/>
  <c r="F26" i="1"/>
  <c r="E26" i="1"/>
  <c r="F22" i="1"/>
  <c r="E22" i="1"/>
  <c r="F19" i="1"/>
  <c r="E19" i="1"/>
  <c r="F16" i="1"/>
  <c r="E16" i="1"/>
  <c r="F13" i="1"/>
  <c r="E13" i="1"/>
  <c r="E10" i="1"/>
  <c r="E11" i="26"/>
  <c r="E12" i="26"/>
  <c r="A8" i="34"/>
  <c r="A6" i="34"/>
  <c r="S40" i="24"/>
  <c r="R40" i="24"/>
  <c r="R11" i="24"/>
  <c r="S35" i="24"/>
  <c r="S36" i="24"/>
  <c r="S37" i="24"/>
  <c r="S38" i="24"/>
  <c r="S39" i="24"/>
  <c r="R35" i="24"/>
  <c r="R36" i="24"/>
  <c r="R37" i="24"/>
  <c r="R38" i="24"/>
  <c r="R39" i="24"/>
  <c r="J214" i="29"/>
  <c r="J212" i="29"/>
  <c r="J210" i="29"/>
  <c r="J208" i="29"/>
  <c r="J193" i="29"/>
  <c r="J191" i="29"/>
  <c r="J189" i="29"/>
  <c r="J187" i="29"/>
  <c r="J171" i="29"/>
  <c r="J169" i="29"/>
  <c r="J167" i="29"/>
  <c r="J165" i="29"/>
  <c r="J150" i="29"/>
  <c r="J148" i="29"/>
  <c r="J146" i="29"/>
  <c r="J144" i="29"/>
  <c r="J129" i="29"/>
  <c r="J127" i="29"/>
  <c r="J125" i="29"/>
  <c r="J123" i="29"/>
  <c r="J108" i="29"/>
  <c r="J106" i="29"/>
  <c r="J104" i="29"/>
  <c r="J102" i="29"/>
  <c r="J87" i="29"/>
  <c r="J85" i="29"/>
  <c r="J83" i="29"/>
  <c r="J81" i="29"/>
  <c r="J66" i="29"/>
  <c r="J64" i="29"/>
  <c r="J62" i="29"/>
  <c r="J60" i="29"/>
  <c r="J45" i="29"/>
  <c r="J43" i="29"/>
  <c r="J41" i="29"/>
  <c r="J39" i="29"/>
  <c r="J24" i="29"/>
  <c r="J22" i="29"/>
  <c r="J20" i="29"/>
  <c r="J18" i="29"/>
  <c r="J204" i="16"/>
  <c r="J202" i="16"/>
  <c r="J200" i="16"/>
  <c r="J198" i="16"/>
  <c r="J184" i="16"/>
  <c r="J182" i="16"/>
  <c r="J180" i="16"/>
  <c r="J178" i="16"/>
  <c r="K192" i="16"/>
  <c r="K202" i="29"/>
  <c r="K32" i="29"/>
  <c r="G13" i="1"/>
  <c r="K53" i="29"/>
  <c r="K74" i="29"/>
  <c r="K95" i="29"/>
  <c r="K116" i="29"/>
  <c r="K172" i="16"/>
  <c r="K181" i="29"/>
  <c r="K158" i="29"/>
  <c r="K137" i="29"/>
  <c r="K180" i="29"/>
  <c r="K201" i="29"/>
  <c r="K11" i="29"/>
  <c r="J163" i="16"/>
  <c r="J161" i="16"/>
  <c r="J159" i="16"/>
  <c r="J157" i="16"/>
  <c r="J143" i="16"/>
  <c r="J141" i="16"/>
  <c r="J139" i="16"/>
  <c r="J137" i="16"/>
  <c r="J123" i="16"/>
  <c r="J121" i="16"/>
  <c r="J119" i="16"/>
  <c r="J117" i="16"/>
  <c r="J103" i="16"/>
  <c r="J101" i="16"/>
  <c r="J99" i="16"/>
  <c r="J97" i="16"/>
  <c r="J83" i="16"/>
  <c r="J81" i="16"/>
  <c r="J79" i="16"/>
  <c r="J77" i="16"/>
  <c r="J63" i="16"/>
  <c r="J61" i="16"/>
  <c r="J59" i="16"/>
  <c r="J57" i="16"/>
  <c r="J43" i="16"/>
  <c r="K51" i="16"/>
  <c r="K54" i="29"/>
  <c r="K71" i="16"/>
  <c r="K75" i="29"/>
  <c r="K91" i="16"/>
  <c r="K96" i="29"/>
  <c r="K111" i="16"/>
  <c r="K117" i="29"/>
  <c r="K131" i="16"/>
  <c r="K138" i="29"/>
  <c r="K151" i="16"/>
  <c r="K159" i="29"/>
  <c r="J41" i="16"/>
  <c r="J39" i="16"/>
  <c r="J23" i="16"/>
  <c r="J21" i="16"/>
  <c r="J19" i="16"/>
  <c r="J37" i="16"/>
  <c r="K31" i="16"/>
  <c r="K33" i="29"/>
  <c r="J17" i="16"/>
  <c r="K11" i="16"/>
  <c r="K12" i="29"/>
  <c r="S12" i="8"/>
  <c r="T12" i="8"/>
  <c r="R12" i="8"/>
  <c r="E49" i="26"/>
  <c r="E48" i="26"/>
  <c r="E47" i="26"/>
  <c r="E45" i="26"/>
  <c r="E44" i="26"/>
  <c r="E43" i="26"/>
  <c r="E41" i="26"/>
  <c r="E40" i="26"/>
  <c r="E39" i="26"/>
  <c r="E37" i="26"/>
  <c r="E36" i="26"/>
  <c r="E35" i="26"/>
  <c r="E33" i="26"/>
  <c r="E32" i="26"/>
  <c r="E31" i="26"/>
  <c r="E29" i="26"/>
  <c r="E28" i="26"/>
  <c r="E27" i="26"/>
  <c r="C49" i="26"/>
  <c r="C48" i="26"/>
  <c r="C47" i="26"/>
  <c r="C45" i="26"/>
  <c r="C44" i="26"/>
  <c r="C43" i="26"/>
  <c r="C41" i="26"/>
  <c r="C40" i="26"/>
  <c r="C39" i="26"/>
  <c r="C37" i="26"/>
  <c r="C36" i="26"/>
  <c r="C35" i="26"/>
  <c r="C33" i="26"/>
  <c r="C32" i="26"/>
  <c r="C31" i="26"/>
  <c r="C29" i="26"/>
  <c r="C28" i="26"/>
  <c r="C27" i="26"/>
  <c r="C25" i="26"/>
  <c r="C21" i="26"/>
  <c r="C12" i="26"/>
  <c r="D32" i="16"/>
  <c r="J10" i="20"/>
  <c r="C10" i="1"/>
  <c r="G42" i="1"/>
  <c r="G38" i="1"/>
  <c r="G34" i="1"/>
  <c r="G30" i="1"/>
  <c r="G26" i="1"/>
  <c r="G22" i="1"/>
  <c r="G19" i="1"/>
  <c r="G16" i="1"/>
  <c r="G10" i="1"/>
  <c r="A9" i="29"/>
  <c r="A8" i="29"/>
  <c r="C1" i="29"/>
  <c r="J28" i="20"/>
  <c r="C30" i="1"/>
  <c r="A10" i="1"/>
  <c r="B33" i="26"/>
  <c r="B32" i="26"/>
  <c r="G336" i="3"/>
  <c r="G335" i="3"/>
  <c r="G334" i="3"/>
  <c r="G333" i="3"/>
  <c r="G332" i="3"/>
  <c r="G331" i="3"/>
  <c r="G330" i="3"/>
  <c r="G325" i="3"/>
  <c r="G324" i="3"/>
  <c r="G323" i="3"/>
  <c r="G322" i="3"/>
  <c r="G321" i="3"/>
  <c r="G320" i="3"/>
  <c r="G319" i="3"/>
  <c r="G314" i="3"/>
  <c r="G313" i="3"/>
  <c r="G312" i="3"/>
  <c r="G311" i="3"/>
  <c r="G310" i="3"/>
  <c r="G309" i="3"/>
  <c r="G308" i="3"/>
  <c r="G303" i="3"/>
  <c r="G302" i="3"/>
  <c r="G301" i="3"/>
  <c r="G300" i="3"/>
  <c r="G299" i="3"/>
  <c r="G298" i="3"/>
  <c r="G297" i="3"/>
  <c r="G292" i="3"/>
  <c r="G291" i="3"/>
  <c r="G290" i="3"/>
  <c r="G289" i="3"/>
  <c r="G288" i="3"/>
  <c r="G287" i="3"/>
  <c r="G286" i="3"/>
  <c r="G281" i="3"/>
  <c r="G280" i="3"/>
  <c r="G279" i="3"/>
  <c r="G278" i="3"/>
  <c r="G277" i="3"/>
  <c r="G276" i="3"/>
  <c r="G275" i="3"/>
  <c r="G270" i="3"/>
  <c r="G269" i="3"/>
  <c r="G268" i="3"/>
  <c r="G267" i="3"/>
  <c r="G266" i="3"/>
  <c r="G265" i="3"/>
  <c r="G264" i="3"/>
  <c r="G259" i="3"/>
  <c r="G258" i="3"/>
  <c r="G257" i="3"/>
  <c r="G256" i="3"/>
  <c r="G255" i="3"/>
  <c r="G254" i="3"/>
  <c r="G253" i="3"/>
  <c r="G248" i="3"/>
  <c r="G247" i="3"/>
  <c r="G246" i="3"/>
  <c r="G245" i="3"/>
  <c r="G244" i="3"/>
  <c r="G243" i="3"/>
  <c r="G242" i="3"/>
  <c r="G237" i="3"/>
  <c r="G236" i="3"/>
  <c r="G235" i="3"/>
  <c r="G234" i="3"/>
  <c r="G233" i="3"/>
  <c r="G232" i="3"/>
  <c r="G231" i="3"/>
  <c r="G226" i="3"/>
  <c r="G225" i="3"/>
  <c r="G224" i="3"/>
  <c r="G223" i="3"/>
  <c r="G222" i="3"/>
  <c r="G221" i="3"/>
  <c r="G220" i="3"/>
  <c r="G215" i="3"/>
  <c r="G214" i="3"/>
  <c r="G213" i="3"/>
  <c r="G212" i="3"/>
  <c r="G211" i="3"/>
  <c r="G210" i="3"/>
  <c r="G209" i="3"/>
  <c r="G204" i="3"/>
  <c r="G203" i="3"/>
  <c r="G202" i="3"/>
  <c r="G201" i="3"/>
  <c r="G200" i="3"/>
  <c r="G199" i="3"/>
  <c r="G198" i="3"/>
  <c r="G193" i="3"/>
  <c r="G192" i="3"/>
  <c r="G191" i="3"/>
  <c r="G190" i="3"/>
  <c r="G189" i="3"/>
  <c r="G188" i="3"/>
  <c r="G187" i="3"/>
  <c r="G182" i="3"/>
  <c r="G181" i="3"/>
  <c r="G180" i="3"/>
  <c r="G179" i="3"/>
  <c r="G178" i="3"/>
  <c r="G177" i="3"/>
  <c r="G176" i="3"/>
  <c r="G171" i="3"/>
  <c r="G170" i="3"/>
  <c r="G169" i="3"/>
  <c r="G168" i="3"/>
  <c r="G167" i="3"/>
  <c r="G166" i="3"/>
  <c r="G165" i="3"/>
  <c r="G160" i="3"/>
  <c r="G159" i="3"/>
  <c r="G158" i="3"/>
  <c r="G157" i="3"/>
  <c r="G156" i="3"/>
  <c r="G155" i="3"/>
  <c r="G154" i="3"/>
  <c r="G149" i="3"/>
  <c r="G148" i="3"/>
  <c r="G147" i="3"/>
  <c r="G146" i="3"/>
  <c r="G145" i="3"/>
  <c r="G144" i="3"/>
  <c r="G143" i="3"/>
  <c r="G138" i="3"/>
  <c r="G137" i="3"/>
  <c r="G136" i="3"/>
  <c r="G135" i="3"/>
  <c r="G134" i="3"/>
  <c r="G133" i="3"/>
  <c r="G132" i="3"/>
  <c r="G121" i="3"/>
  <c r="G122" i="3"/>
  <c r="G123" i="3"/>
  <c r="G124" i="3"/>
  <c r="G125" i="3"/>
  <c r="G126" i="3"/>
  <c r="G127" i="3"/>
  <c r="G72" i="3"/>
  <c r="G71" i="3"/>
  <c r="G70" i="3"/>
  <c r="G69" i="3"/>
  <c r="G68" i="3"/>
  <c r="G67" i="3"/>
  <c r="G66" i="3"/>
  <c r="E39" i="22"/>
  <c r="E38" i="22"/>
  <c r="E37" i="22"/>
  <c r="D39" i="22"/>
  <c r="B49" i="26"/>
  <c r="D38" i="22"/>
  <c r="B48" i="26"/>
  <c r="D37" i="22"/>
  <c r="B47" i="26"/>
  <c r="E36" i="22"/>
  <c r="E35" i="22"/>
  <c r="E34" i="22"/>
  <c r="D36" i="22"/>
  <c r="D40" i="1"/>
  <c r="D35" i="22"/>
  <c r="D39" i="1"/>
  <c r="D34" i="22"/>
  <c r="D38" i="1"/>
  <c r="E33" i="22"/>
  <c r="E32" i="22"/>
  <c r="E31" i="22"/>
  <c r="D33" i="22"/>
  <c r="B41" i="26"/>
  <c r="D32" i="22"/>
  <c r="B40" i="26"/>
  <c r="D31" i="22"/>
  <c r="B39" i="26"/>
  <c r="E30" i="22"/>
  <c r="E29" i="22"/>
  <c r="E28" i="22"/>
  <c r="D30" i="22"/>
  <c r="D32" i="1"/>
  <c r="D29" i="22"/>
  <c r="D31" i="1"/>
  <c r="D28" i="22"/>
  <c r="D30" i="1"/>
  <c r="E27" i="22"/>
  <c r="E26" i="22"/>
  <c r="E25" i="22"/>
  <c r="D27" i="22"/>
  <c r="D28" i="1"/>
  <c r="D26" i="22"/>
  <c r="B187" i="3"/>
  <c r="D25" i="22"/>
  <c r="B31" i="26"/>
  <c r="E24" i="22"/>
  <c r="E23" i="22"/>
  <c r="E22" i="22"/>
  <c r="D24" i="22"/>
  <c r="D24" i="1"/>
  <c r="D23" i="22"/>
  <c r="D23" i="1"/>
  <c r="D22" i="22"/>
  <c r="D22" i="1"/>
  <c r="E21" i="22"/>
  <c r="E20" i="22"/>
  <c r="E19" i="22"/>
  <c r="D21" i="22"/>
  <c r="D20" i="22"/>
  <c r="D19" i="22"/>
  <c r="E18" i="22"/>
  <c r="E17" i="22"/>
  <c r="E16" i="22"/>
  <c r="D18" i="22"/>
  <c r="D17" i="22"/>
  <c r="D16" i="22"/>
  <c r="E15" i="22"/>
  <c r="E14" i="22"/>
  <c r="E13" i="22"/>
  <c r="D15" i="22"/>
  <c r="D14" i="22"/>
  <c r="B44" i="3"/>
  <c r="D13" i="22"/>
  <c r="E12" i="22"/>
  <c r="E11" i="22"/>
  <c r="E10" i="22"/>
  <c r="D12" i="22"/>
  <c r="D11" i="22"/>
  <c r="B22" i="3"/>
  <c r="D10" i="22"/>
  <c r="J13" i="20"/>
  <c r="C13" i="1"/>
  <c r="J16" i="20"/>
  <c r="C16" i="1"/>
  <c r="J19" i="20"/>
  <c r="C19" i="1"/>
  <c r="J22" i="20"/>
  <c r="J25" i="20"/>
  <c r="C26" i="1"/>
  <c r="J31" i="20"/>
  <c r="C34" i="1"/>
  <c r="J34" i="20"/>
  <c r="J37" i="20"/>
  <c r="C42" i="1"/>
  <c r="C37" i="22"/>
  <c r="B24" i="26"/>
  <c r="B88" i="3"/>
  <c r="D10" i="1"/>
  <c r="B11" i="3"/>
  <c r="D16" i="1"/>
  <c r="B55" i="3"/>
  <c r="D17" i="1"/>
  <c r="B66" i="3"/>
  <c r="B15" i="26"/>
  <c r="B33" i="3"/>
  <c r="D19" i="1"/>
  <c r="B77" i="3"/>
  <c r="G128" i="3"/>
  <c r="H121" i="3"/>
  <c r="J121" i="3"/>
  <c r="G194" i="3"/>
  <c r="H187" i="3"/>
  <c r="J187" i="3"/>
  <c r="G216" i="3"/>
  <c r="H209" i="3"/>
  <c r="D35" i="26"/>
  <c r="G260" i="3"/>
  <c r="H253" i="3"/>
  <c r="D40" i="26"/>
  <c r="G304" i="3"/>
  <c r="H297" i="3"/>
  <c r="J297" i="3"/>
  <c r="G326" i="3"/>
  <c r="H319" i="3"/>
  <c r="J319" i="3"/>
  <c r="B330" i="3"/>
  <c r="D36" i="1"/>
  <c r="B132" i="3"/>
  <c r="B19" i="26"/>
  <c r="B35" i="26"/>
  <c r="D14" i="1"/>
  <c r="B198" i="3"/>
  <c r="B27" i="26"/>
  <c r="B43" i="26"/>
  <c r="D20" i="1"/>
  <c r="C28" i="22"/>
  <c r="B264" i="3"/>
  <c r="D35" i="1"/>
  <c r="B176" i="3"/>
  <c r="B308" i="3"/>
  <c r="D27" i="1"/>
  <c r="D43" i="1"/>
  <c r="B242" i="3"/>
  <c r="B11" i="26"/>
  <c r="D44" i="1"/>
  <c r="G183" i="3"/>
  <c r="H176" i="3"/>
  <c r="G293" i="3"/>
  <c r="H286" i="3"/>
  <c r="G150" i="3"/>
  <c r="H143" i="3"/>
  <c r="G172" i="3"/>
  <c r="H165" i="3"/>
  <c r="G238" i="3"/>
  <c r="H231" i="3"/>
  <c r="G282" i="3"/>
  <c r="H275" i="3"/>
  <c r="B99" i="3"/>
  <c r="B143" i="3"/>
  <c r="B165" i="3"/>
  <c r="B209" i="3"/>
  <c r="B231" i="3"/>
  <c r="B253" i="3"/>
  <c r="B275" i="3"/>
  <c r="B297" i="3"/>
  <c r="B319" i="3"/>
  <c r="B12" i="26"/>
  <c r="B16" i="26"/>
  <c r="B20" i="26"/>
  <c r="B28" i="26"/>
  <c r="B36" i="26"/>
  <c r="B44" i="26"/>
  <c r="C31" i="22"/>
  <c r="B154" i="3"/>
  <c r="B286" i="3"/>
  <c r="D11" i="1"/>
  <c r="C25" i="22"/>
  <c r="C34" i="22"/>
  <c r="C38" i="1"/>
  <c r="C22" i="22"/>
  <c r="C22" i="1"/>
  <c r="G73" i="3"/>
  <c r="H66" i="3"/>
  <c r="D20" i="26"/>
  <c r="G139" i="3"/>
  <c r="H132" i="3"/>
  <c r="G161" i="3"/>
  <c r="H154" i="3"/>
  <c r="G205" i="3"/>
  <c r="H198" i="3"/>
  <c r="G227" i="3"/>
  <c r="H220" i="3"/>
  <c r="G271" i="3"/>
  <c r="H264" i="3"/>
  <c r="G315" i="3"/>
  <c r="H308" i="3"/>
  <c r="G337" i="3"/>
  <c r="H330" i="3"/>
  <c r="B13" i="26"/>
  <c r="B17" i="26"/>
  <c r="B21" i="26"/>
  <c r="B25" i="26"/>
  <c r="B29" i="26"/>
  <c r="B37" i="26"/>
  <c r="B45" i="26"/>
  <c r="D13" i="1"/>
  <c r="D26" i="1"/>
  <c r="D34" i="1"/>
  <c r="D42" i="1"/>
  <c r="B220" i="3"/>
  <c r="G249" i="3"/>
  <c r="H242" i="3"/>
  <c r="B23" i="26"/>
  <c r="G12" i="3"/>
  <c r="J209" i="3"/>
  <c r="F35" i="26"/>
  <c r="J253" i="3"/>
  <c r="K253" i="3"/>
  <c r="D48" i="26"/>
  <c r="D45" i="26"/>
  <c r="D32" i="26"/>
  <c r="J264" i="3"/>
  <c r="D41" i="26"/>
  <c r="J275" i="3"/>
  <c r="D43" i="26"/>
  <c r="J220" i="3"/>
  <c r="D36" i="26"/>
  <c r="J242" i="3"/>
  <c r="D39" i="26"/>
  <c r="J132" i="3"/>
  <c r="D25" i="26"/>
  <c r="J286" i="3"/>
  <c r="D44" i="26"/>
  <c r="K319" i="3"/>
  <c r="F48" i="26"/>
  <c r="G48" i="26"/>
  <c r="K209" i="3"/>
  <c r="J330" i="3"/>
  <c r="D49" i="26"/>
  <c r="J198" i="3"/>
  <c r="D33" i="26"/>
  <c r="J165" i="3"/>
  <c r="D29" i="26"/>
  <c r="J308" i="3"/>
  <c r="D47" i="26"/>
  <c r="J154" i="3"/>
  <c r="D28" i="26"/>
  <c r="K297" i="3"/>
  <c r="F45" i="26"/>
  <c r="G45" i="26"/>
  <c r="J143" i="3"/>
  <c r="D27" i="26"/>
  <c r="K187" i="3"/>
  <c r="F32" i="26"/>
  <c r="G32" i="26"/>
  <c r="J66" i="3"/>
  <c r="F20" i="26"/>
  <c r="J231" i="3"/>
  <c r="D37" i="26"/>
  <c r="J176" i="3"/>
  <c r="D31" i="26"/>
  <c r="K121" i="3"/>
  <c r="C19" i="22"/>
  <c r="C16" i="22"/>
  <c r="C13" i="22"/>
  <c r="C10" i="22"/>
  <c r="G35" i="26"/>
  <c r="F40" i="26"/>
  <c r="G40" i="26"/>
  <c r="K176" i="3"/>
  <c r="F31" i="26"/>
  <c r="K330" i="3"/>
  <c r="F49" i="26"/>
  <c r="G49" i="26"/>
  <c r="K231" i="3"/>
  <c r="F37" i="26"/>
  <c r="G37" i="26"/>
  <c r="K198" i="3"/>
  <c r="F33" i="26"/>
  <c r="G33" i="26"/>
  <c r="K143" i="3"/>
  <c r="F27" i="26"/>
  <c r="K66" i="3"/>
  <c r="G17" i="26"/>
  <c r="K165" i="3"/>
  <c r="F29" i="26"/>
  <c r="G29" i="26"/>
  <c r="K220" i="3"/>
  <c r="F36" i="26"/>
  <c r="G36" i="26"/>
  <c r="K264" i="3"/>
  <c r="F41" i="26"/>
  <c r="G41" i="26"/>
  <c r="K154" i="3"/>
  <c r="F28" i="26"/>
  <c r="G28" i="26"/>
  <c r="K132" i="3"/>
  <c r="F25" i="26"/>
  <c r="G25" i="26"/>
  <c r="K308" i="3"/>
  <c r="F47" i="26"/>
  <c r="K286" i="3"/>
  <c r="F44" i="26"/>
  <c r="G44" i="26"/>
  <c r="K242" i="3"/>
  <c r="F39" i="26"/>
  <c r="K275" i="3"/>
  <c r="F43" i="26"/>
  <c r="B1" i="1"/>
  <c r="B1" i="26"/>
  <c r="B1" i="3"/>
  <c r="C1" i="16"/>
  <c r="B1" i="25"/>
  <c r="E21" i="13"/>
  <c r="E22" i="13"/>
  <c r="C22" i="13"/>
  <c r="C21" i="13"/>
  <c r="B1" i="13"/>
  <c r="A37" i="22"/>
  <c r="A47" i="26"/>
  <c r="A34" i="22"/>
  <c r="A31" i="22"/>
  <c r="A28" i="22"/>
  <c r="A25" i="22"/>
  <c r="A22" i="22"/>
  <c r="A19" i="22"/>
  <c r="A10" i="22"/>
  <c r="B1" i="8"/>
  <c r="A16" i="22"/>
  <c r="A13" i="22"/>
  <c r="B1" i="22"/>
  <c r="B1" i="20"/>
  <c r="S11" i="24"/>
  <c r="A6" i="23"/>
  <c r="A6" i="3"/>
  <c r="A9" i="16"/>
  <c r="A8" i="16"/>
  <c r="A8" i="13"/>
  <c r="A6" i="13"/>
  <c r="A7" i="8"/>
  <c r="A6" i="8"/>
  <c r="A7" i="22"/>
  <c r="A6" i="22"/>
  <c r="A6" i="20"/>
  <c r="A7" i="20"/>
  <c r="A77" i="3"/>
  <c r="A88" i="3"/>
  <c r="A66" i="3"/>
  <c r="A55" i="3"/>
  <c r="A44" i="3"/>
  <c r="A33" i="3"/>
  <c r="A22" i="3"/>
  <c r="A11" i="3"/>
  <c r="G38" i="26"/>
  <c r="H35" i="26"/>
  <c r="K139" i="29"/>
  <c r="G47" i="26"/>
  <c r="G50" i="26"/>
  <c r="H47" i="26"/>
  <c r="K203" i="29"/>
  <c r="G43" i="26"/>
  <c r="G46" i="26"/>
  <c r="H43" i="26"/>
  <c r="K182" i="29"/>
  <c r="G39" i="26"/>
  <c r="G42" i="26"/>
  <c r="H39" i="26"/>
  <c r="K160" i="29"/>
  <c r="G31" i="26"/>
  <c r="G34" i="26"/>
  <c r="H31" i="26"/>
  <c r="K118" i="29"/>
  <c r="G27" i="26"/>
  <c r="G30" i="26"/>
  <c r="H27" i="26"/>
  <c r="K97" i="29"/>
  <c r="A14" i="8"/>
  <c r="A36" i="25"/>
  <c r="B74" i="29"/>
  <c r="A23" i="26"/>
  <c r="B71" i="16"/>
  <c r="B19" i="1"/>
  <c r="A18" i="8"/>
  <c r="B158" i="29"/>
  <c r="A253" i="3"/>
  <c r="A39" i="26"/>
  <c r="B151" i="16"/>
  <c r="A264" i="3"/>
  <c r="A242" i="3"/>
  <c r="B34" i="1"/>
  <c r="A11" i="8"/>
  <c r="A13" i="13"/>
  <c r="B11" i="29"/>
  <c r="B11" i="16"/>
  <c r="A11" i="26"/>
  <c r="B10" i="1"/>
  <c r="A17" i="8"/>
  <c r="B137" i="29"/>
  <c r="A231" i="3"/>
  <c r="A209" i="3"/>
  <c r="A35" i="26"/>
  <c r="A220" i="3"/>
  <c r="B131" i="16"/>
  <c r="B30" i="1"/>
  <c r="A13" i="8"/>
  <c r="A13" i="25"/>
  <c r="B53" i="29"/>
  <c r="A19" i="26"/>
  <c r="B51" i="16"/>
  <c r="B16" i="1"/>
  <c r="A15" i="8"/>
  <c r="B95" i="29"/>
  <c r="A165" i="3"/>
  <c r="A143" i="3"/>
  <c r="A27" i="26"/>
  <c r="A154" i="3"/>
  <c r="B22" i="1"/>
  <c r="B91" i="16"/>
  <c r="A19" i="8"/>
  <c r="B180" i="29"/>
  <c r="A297" i="3"/>
  <c r="A275" i="3"/>
  <c r="B172" i="16"/>
  <c r="A43" i="26"/>
  <c r="A286" i="3"/>
  <c r="B38" i="1"/>
  <c r="B32" i="29"/>
  <c r="A12" i="8"/>
  <c r="A14" i="13"/>
  <c r="B31" i="16"/>
  <c r="A15" i="26"/>
  <c r="B13" i="1"/>
  <c r="A16" i="8"/>
  <c r="B116" i="29"/>
  <c r="B111" i="16"/>
  <c r="A187" i="3"/>
  <c r="A31" i="26"/>
  <c r="A198" i="3"/>
  <c r="A176" i="3"/>
  <c r="B26" i="1"/>
  <c r="A20" i="8"/>
  <c r="B201" i="29"/>
  <c r="B192" i="16"/>
  <c r="A319" i="3"/>
  <c r="A330" i="3"/>
  <c r="A308" i="3"/>
  <c r="B42" i="1"/>
  <c r="A1" i="23"/>
  <c r="B1" i="24"/>
  <c r="E13" i="13"/>
  <c r="S11" i="8"/>
  <c r="T11" i="8"/>
  <c r="D12" i="16"/>
  <c r="A7" i="26"/>
  <c r="A6" i="26"/>
  <c r="A7" i="3"/>
  <c r="A8" i="25"/>
  <c r="A6" i="25"/>
  <c r="R14" i="8"/>
  <c r="S12" i="24"/>
  <c r="S13" i="24"/>
  <c r="S14" i="24"/>
  <c r="S15" i="24"/>
  <c r="S16" i="24"/>
  <c r="S17" i="24"/>
  <c r="S18" i="24"/>
  <c r="S19" i="24"/>
  <c r="S20" i="24"/>
  <c r="S21" i="24"/>
  <c r="S22" i="24"/>
  <c r="S23" i="24"/>
  <c r="S24" i="24"/>
  <c r="S25" i="24"/>
  <c r="S26" i="24"/>
  <c r="S27" i="24"/>
  <c r="S28" i="24"/>
  <c r="S29" i="24"/>
  <c r="S30" i="24"/>
  <c r="S31" i="24"/>
  <c r="S32" i="24"/>
  <c r="S33" i="24"/>
  <c r="S34" i="24"/>
  <c r="R34" i="24"/>
  <c r="R33" i="24"/>
  <c r="R32" i="24"/>
  <c r="G116" i="3"/>
  <c r="G115" i="3"/>
  <c r="G114" i="3"/>
  <c r="G113" i="3"/>
  <c r="G112" i="3"/>
  <c r="G111" i="3"/>
  <c r="G110" i="3"/>
  <c r="G105" i="3"/>
  <c r="G104" i="3"/>
  <c r="G103" i="3"/>
  <c r="G102" i="3"/>
  <c r="G101" i="3"/>
  <c r="G100" i="3"/>
  <c r="G99" i="3"/>
  <c r="G94" i="3"/>
  <c r="G93" i="3"/>
  <c r="G92" i="3"/>
  <c r="G91" i="3"/>
  <c r="G90" i="3"/>
  <c r="G89" i="3"/>
  <c r="G88" i="3"/>
  <c r="G83" i="3"/>
  <c r="G82" i="3"/>
  <c r="G81" i="3"/>
  <c r="G80" i="3"/>
  <c r="G79" i="3"/>
  <c r="G78" i="3"/>
  <c r="G77" i="3"/>
  <c r="G61" i="3"/>
  <c r="G60" i="3"/>
  <c r="G59" i="3"/>
  <c r="G58" i="3"/>
  <c r="G57" i="3"/>
  <c r="G56" i="3"/>
  <c r="G55" i="3"/>
  <c r="G50" i="3"/>
  <c r="G49" i="3"/>
  <c r="G48" i="3"/>
  <c r="G47" i="3"/>
  <c r="G46" i="3"/>
  <c r="G45" i="3"/>
  <c r="G44" i="3"/>
  <c r="G39" i="3"/>
  <c r="G38" i="3"/>
  <c r="G37" i="3"/>
  <c r="G36" i="3"/>
  <c r="G35" i="3"/>
  <c r="G34" i="3"/>
  <c r="G33" i="3"/>
  <c r="G28" i="3"/>
  <c r="G27" i="3"/>
  <c r="G26" i="3"/>
  <c r="G25" i="3"/>
  <c r="G24" i="3"/>
  <c r="G23" i="3"/>
  <c r="G22" i="3"/>
  <c r="G17" i="3"/>
  <c r="G16" i="3"/>
  <c r="G15" i="3"/>
  <c r="G14" i="3"/>
  <c r="G13" i="3"/>
  <c r="G11"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E20" i="13"/>
  <c r="C20" i="13"/>
  <c r="E19" i="13"/>
  <c r="C19" i="13"/>
  <c r="E18" i="13"/>
  <c r="C18" i="13"/>
  <c r="E17" i="13"/>
  <c r="C17" i="13"/>
  <c r="E16" i="13"/>
  <c r="C16" i="13"/>
  <c r="E15" i="13"/>
  <c r="C15" i="13"/>
  <c r="E14" i="13"/>
  <c r="C14" i="13"/>
  <c r="C13" i="13"/>
  <c r="S20" i="8"/>
  <c r="T20" i="8"/>
  <c r="R20" i="8"/>
  <c r="S19" i="8"/>
  <c r="T19" i="8"/>
  <c r="R19" i="8"/>
  <c r="S18" i="8"/>
  <c r="T18" i="8"/>
  <c r="R18" i="8"/>
  <c r="S17" i="8"/>
  <c r="T17" i="8"/>
  <c r="R17" i="8"/>
  <c r="S16" i="8"/>
  <c r="T16" i="8"/>
  <c r="R16" i="8"/>
  <c r="S15" i="8"/>
  <c r="T15" i="8"/>
  <c r="R15" i="8"/>
  <c r="S14" i="8"/>
  <c r="T14" i="8"/>
  <c r="S13" i="8"/>
  <c r="T13" i="8"/>
  <c r="R13" i="8"/>
  <c r="R11" i="8"/>
  <c r="R31" i="24"/>
  <c r="R30" i="24"/>
  <c r="R29" i="24"/>
  <c r="R28" i="24"/>
  <c r="R27" i="24"/>
  <c r="R26" i="24"/>
  <c r="R25" i="24"/>
  <c r="R24" i="24"/>
  <c r="R23" i="24"/>
  <c r="R22" i="24"/>
  <c r="R21" i="24"/>
  <c r="R20" i="24"/>
  <c r="R19" i="24"/>
  <c r="R18" i="24"/>
  <c r="R17" i="24"/>
  <c r="R16" i="24"/>
  <c r="R15" i="24"/>
  <c r="R14" i="24"/>
  <c r="R13" i="24"/>
  <c r="R12" i="24"/>
  <c r="D92" i="16"/>
  <c r="D132" i="16"/>
  <c r="D173" i="16"/>
  <c r="D52" i="16"/>
  <c r="D72" i="16"/>
  <c r="D112" i="16"/>
  <c r="D152" i="16"/>
  <c r="D193" i="16"/>
  <c r="S41" i="24"/>
  <c r="S42" i="24"/>
  <c r="G117" i="3"/>
  <c r="H110" i="3"/>
  <c r="B100" i="21"/>
  <c r="D78" i="25"/>
  <c r="F59" i="25"/>
  <c r="B123" i="21"/>
  <c r="D101" i="25"/>
  <c r="F82" i="25"/>
  <c r="B146" i="21"/>
  <c r="D124" i="25"/>
  <c r="F105" i="25"/>
  <c r="G106" i="3"/>
  <c r="H99" i="3"/>
  <c r="G95" i="3"/>
  <c r="H88" i="3"/>
  <c r="D24" i="26"/>
  <c r="G84" i="3"/>
  <c r="H77" i="3"/>
  <c r="D23" i="26"/>
  <c r="G62" i="3"/>
  <c r="G51" i="3"/>
  <c r="H44" i="3"/>
  <c r="G40" i="3"/>
  <c r="H33" i="3"/>
  <c r="G29" i="3"/>
  <c r="H22" i="3"/>
  <c r="G18" i="3"/>
  <c r="H11" i="3"/>
  <c r="B77" i="21"/>
  <c r="D55" i="25"/>
  <c r="F36" i="25"/>
  <c r="B54" i="21"/>
  <c r="D32" i="25"/>
  <c r="F13" i="25"/>
  <c r="J22" i="3"/>
  <c r="K22" i="3"/>
  <c r="D12" i="26"/>
  <c r="F12" i="26"/>
  <c r="G12" i="26"/>
  <c r="J44" i="3"/>
  <c r="K44" i="3"/>
  <c r="D16" i="26"/>
  <c r="F16" i="26"/>
  <c r="G16" i="26"/>
  <c r="J33" i="3"/>
  <c r="K33" i="3"/>
  <c r="D15" i="26"/>
  <c r="F15" i="26"/>
  <c r="G15" i="26"/>
  <c r="J11" i="3"/>
  <c r="K11" i="3"/>
  <c r="D11" i="26"/>
  <c r="J99" i="3"/>
  <c r="D21" i="26"/>
  <c r="J77" i="3"/>
  <c r="F23" i="26"/>
  <c r="J88" i="3"/>
  <c r="F24" i="26"/>
  <c r="G24" i="26"/>
  <c r="J110" i="3"/>
  <c r="H55" i="3"/>
  <c r="D19" i="26"/>
  <c r="F11" i="26"/>
  <c r="G11" i="26"/>
  <c r="K110" i="3"/>
  <c r="K88" i="3"/>
  <c r="G20" i="26"/>
  <c r="K77" i="3"/>
  <c r="J55" i="3"/>
  <c r="F19" i="26"/>
  <c r="K99" i="3"/>
  <c r="F21" i="26"/>
  <c r="G21" i="26"/>
  <c r="G19" i="26"/>
  <c r="G22" i="26"/>
  <c r="G23" i="26"/>
  <c r="G26" i="26"/>
  <c r="G14" i="26"/>
  <c r="H11" i="26"/>
  <c r="K13" i="29"/>
  <c r="K55" i="3"/>
  <c r="H23" i="26"/>
  <c r="K76" i="29"/>
  <c r="H19" i="26"/>
  <c r="K55" i="29"/>
  <c r="G18" i="26"/>
  <c r="H15" i="26"/>
  <c r="K34" i="29"/>
</calcChain>
</file>

<file path=xl/sharedStrings.xml><?xml version="1.0" encoding="utf-8"?>
<sst xmlns="http://schemas.openxmlformats.org/spreadsheetml/2006/main" count="2595" uniqueCount="559">
  <si>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</si>
  <si>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</si>
  <si>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</si>
  <si>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</si>
  <si>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</si>
  <si>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</si>
  <si>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</si>
  <si>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</si>
  <si>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</si>
  <si>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</si>
  <si>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</si>
  <si>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</si>
  <si>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</si>
  <si>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</si>
  <si>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</si>
  <si>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</si>
  <si>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</si>
  <si>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</si>
  <si>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</si>
  <si>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</si>
  <si>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</si>
  <si>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</si>
  <si>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</si>
  <si>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</si>
  <si>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</si>
  <si>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</si>
  <si>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</si>
  <si>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</si>
  <si>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</si>
  <si>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</si>
  <si>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</si>
  <si>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</si>
  <si>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</si>
  <si>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</si>
  <si>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</si>
  <si>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</si>
  <si>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</si>
  <si>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</si>
  <si>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</si>
  <si>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</si>
  <si>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</si>
  <si>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</si>
  <si>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No.</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</si>
  <si>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</si>
  <si>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</si>
  <si>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</si>
  <si>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</si>
  <si>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</si>
  <si>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</si>
  <si>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</si>
  <si>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</si>
  <si>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</si>
  <si>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</si>
  <si>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</si>
  <si>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</si>
  <si>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</si>
  <si>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</si>
  <si>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</si>
  <si>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</si>
  <si>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</si>
  <si>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</si>
  <si>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</si>
  <si>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</si>
  <si>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</si>
  <si>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</si>
  <si>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</si>
  <si>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</si>
  <si>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</si>
  <si>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</si>
  <si>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</si>
  <si>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</si>
  <si>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</si>
  <si>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</si>
  <si>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</si>
  <si>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</si>
  <si>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</si>
  <si>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Descripción</t>
  </si>
  <si>
    <t xml:space="preserve"> Clasificación</t>
  </si>
  <si>
    <t>Causas</t>
  </si>
  <si>
    <t>Consecuencias</t>
  </si>
  <si>
    <t xml:space="preserve">Seleccione </t>
  </si>
  <si>
    <t>FORMATO:DETERMINACION  DE LA PROBABILIDAD</t>
  </si>
  <si>
    <t>PRIORIZACION DE LA PROBABILIDAD
(Califique de 1 a 5 , de acuerdo con la tabla de criterios</t>
  </si>
  <si>
    <t>Nivel</t>
  </si>
  <si>
    <t xml:space="preserve">Codigo:                        </t>
  </si>
  <si>
    <t>FORMATO: DETERMINACION DEL IMPACTO DE RIESGOS DE GESTION</t>
  </si>
  <si>
    <t>Fecha:</t>
  </si>
  <si>
    <t>RIESGO</t>
  </si>
  <si>
    <t>NIVELES</t>
  </si>
  <si>
    <t>Impacto (Consecuencias)</t>
  </si>
  <si>
    <t>Cuantitativo</t>
  </si>
  <si>
    <t>Cualitativo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</si>
  <si>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</si>
  <si>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</si>
  <si>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</si>
  <si>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</si>
  <si>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</si>
  <si>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</si>
  <si>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</si>
  <si>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</si>
  <si>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</si>
  <si>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</si>
  <si>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</si>
  <si>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</si>
  <si>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</si>
  <si>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</si>
  <si>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</si>
  <si>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</si>
  <si>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</si>
  <si>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</si>
  <si>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</si>
  <si>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</si>
  <si>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</si>
  <si>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</si>
  <si>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</si>
  <si>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</si>
  <si>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</si>
  <si>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</si>
  <si>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</si>
  <si>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</si>
  <si>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</si>
  <si>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</si>
  <si>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</si>
  <si>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</si>
  <si>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</si>
  <si>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</si>
  <si>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</si>
  <si>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</si>
  <si>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</si>
  <si>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</si>
  <si>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</si>
  <si>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</si>
  <si>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</si>
  <si>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</si>
  <si>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</si>
  <si>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</si>
  <si>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</si>
  <si>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</si>
  <si>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</si>
  <si>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</si>
  <si>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</si>
  <si>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</si>
  <si>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</si>
  <si>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</si>
  <si>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</si>
  <si>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</si>
  <si>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</si>
  <si>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</si>
  <si>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</si>
  <si>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</si>
  <si>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</si>
  <si>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</si>
  <si>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</si>
  <si>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</si>
  <si>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</si>
  <si>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</si>
  <si>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</si>
  <si>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</si>
  <si>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</si>
  <si>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</si>
  <si>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</si>
  <si>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</si>
  <si>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</si>
  <si>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</si>
  <si>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</si>
  <si>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</si>
  <si>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</si>
  <si>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</si>
  <si>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</si>
  <si>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</si>
  <si>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</si>
  <si>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</si>
  <si>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</si>
  <si>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</si>
  <si>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</si>
  <si>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</si>
  <si>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</si>
  <si>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</si>
  <si>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</si>
  <si>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</si>
  <si>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</si>
  <si>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</si>
  <si>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</si>
  <si>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</si>
  <si>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</si>
  <si>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</si>
  <si>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</si>
  <si>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</si>
  <si>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</si>
  <si>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</si>
  <si>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</si>
  <si>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</si>
  <si>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</si>
  <si>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</si>
  <si>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</si>
  <si>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</si>
  <si>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</si>
  <si>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</si>
  <si>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</si>
  <si>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</si>
  <si>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</si>
  <si>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</si>
  <si>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</si>
  <si>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</si>
  <si>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</si>
  <si>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</si>
  <si>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</si>
  <si>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</si>
  <si>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</si>
  <si>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</si>
  <si>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</si>
  <si>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</si>
  <si>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</si>
  <si>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</si>
  <si>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</si>
  <si>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</si>
  <si>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</si>
  <si>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</si>
  <si>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</si>
  <si>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</si>
  <si>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</si>
  <si>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</si>
  <si>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</si>
  <si>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</si>
  <si>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</si>
  <si>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</si>
  <si>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</si>
  <si>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</si>
  <si>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</si>
  <si>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</si>
  <si>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</si>
  <si>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</si>
  <si>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</si>
  <si>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</si>
  <si>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</si>
  <si>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</si>
  <si>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</si>
  <si>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</si>
  <si>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</si>
  <si>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</si>
  <si>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</si>
  <si>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</si>
  <si>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</si>
  <si>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</si>
  <si>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</si>
  <si>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</si>
  <si>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</si>
  <si>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</si>
  <si>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</si>
  <si>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</si>
  <si>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</si>
  <si>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DESCRIPCION DEL CONTROL  -  Plan Anual de Auditoría</t>
  </si>
  <si>
    <t>e</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</si>
  <si>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</si>
  <si>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</si>
  <si>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</si>
  <si>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</si>
  <si>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</si>
  <si>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</si>
  <si>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</si>
  <si>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</si>
  <si>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</si>
  <si>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</si>
  <si>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</si>
  <si>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</si>
  <si>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</si>
  <si>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g</t>
  </si>
  <si>
    <t>h</t>
  </si>
  <si>
    <t>i</t>
  </si>
  <si>
    <t>j</t>
  </si>
  <si>
    <t>f</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</si>
  <si>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</si>
  <si>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</si>
  <si>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</si>
  <si>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</si>
  <si>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</si>
  <si>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</si>
  <si>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4. ¿Cómo se realiza la actividad de control?</t>
  </si>
  <si>
    <t>5. ¿Qué pasa con las observaciones o desviaciones?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</si>
  <si>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</si>
  <si>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</si>
  <si>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</si>
  <si>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</si>
  <si>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</si>
  <si>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</si>
  <si>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</si>
  <si>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</si>
  <si>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</si>
  <si>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</si>
  <si>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</si>
  <si>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</si>
  <si>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</si>
  <si>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</si>
  <si>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</si>
  <si>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</si>
  <si>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</si>
  <si>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</si>
  <si>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</si>
  <si>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</si>
  <si>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</si>
  <si>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</si>
  <si>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</si>
  <si>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</si>
  <si>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</si>
  <si>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</si>
  <si>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</si>
  <si>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</si>
  <si>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</si>
  <si>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</si>
  <si>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</si>
  <si>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</si>
  <si>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</si>
  <si>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</si>
  <si>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</si>
  <si>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</si>
  <si>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</si>
  <si>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</si>
  <si>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</si>
  <si>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</si>
  <si>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</si>
  <si>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</si>
  <si>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</si>
  <si>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</si>
  <si>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</si>
  <si>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</si>
  <si>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</si>
  <si>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</si>
  <si>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</si>
  <si>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</si>
  <si>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</si>
  <si>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</si>
  <si>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</si>
  <si>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</si>
  <si>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</si>
  <si>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</si>
  <si>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</si>
  <si>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</si>
  <si>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</si>
  <si>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</si>
  <si>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</si>
  <si>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</si>
  <si>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</si>
  <si>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</si>
  <si>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</si>
  <si>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</si>
  <si>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</si>
  <si>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</si>
  <si>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</si>
  <si>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</si>
  <si>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</si>
  <si>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</si>
  <si>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</si>
  <si>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</si>
  <si>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</si>
  <si>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</si>
  <si>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</si>
  <si>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</si>
  <si>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</si>
  <si>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</si>
  <si>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</si>
  <si>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</si>
  <si>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</si>
  <si>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</si>
  <si>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</si>
  <si>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</si>
  <si>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</si>
  <si>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</si>
  <si>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</si>
  <si>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</si>
  <si>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</si>
  <si>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</si>
  <si>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</si>
  <si>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</si>
  <si>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</si>
  <si>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</si>
  <si>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</si>
  <si>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</si>
  <si>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</si>
  <si>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FORMATO: PRIORIZACIÓN DE CAUSAS DE  RIESGOS DE CORRUPCIÓN ASOCIADOS A TRÁMITES</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</si>
  <si>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</si>
  <si>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</si>
  <si>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Declaratoria de emergecia sanitaria por epidemias, pandemias y/o catastrofes naturales</t>
  </si>
  <si>
    <t>Constantes cambios normativos (leyes, decretos, acuerdos)</t>
  </si>
  <si>
    <t>Baja seguridad informatica en la base de datos asociada al proceso de Identificacion de los Predios</t>
  </si>
  <si>
    <t>Situaciones de Orden Publico</t>
  </si>
  <si>
    <t>Cambios de Gobierno</t>
  </si>
  <si>
    <t>Personal de planta insuficiente o sin las competencias  para el desarrollo de las actividades propias del proceso</t>
  </si>
  <si>
    <t>Personal sin vinculación laboral directa  manejando procesos críticos</t>
  </si>
  <si>
    <t>Resistencia al cambio</t>
  </si>
  <si>
    <t>Falta de Presupuesto para cumplir con el correcto funcionamiento de los procesos de la entidad y metas del plan de desarrollo</t>
  </si>
  <si>
    <t xml:space="preserve"> Equipos tecnologicos y sistemas de informacion  obsoletos.</t>
  </si>
  <si>
    <t>Deficiencia en las estrategias de comunicación interna implementadas en la Entidad.</t>
  </si>
  <si>
    <t xml:space="preserve">Falta de transferencia del conocimiento entre los funcionarios de la Administración Municipal </t>
  </si>
  <si>
    <t>Falta de apropiación a los valores y principios  establecidos en el  Código de Integridad y Buen Gobierno</t>
  </si>
  <si>
    <t xml:space="preserve">
Dificultad de comunicación con las entidades del orden publico y privado</t>
  </si>
  <si>
    <t>Deficiencias en la Planeación y control de los contratos</t>
  </si>
  <si>
    <t>Identificación parcial de los predios de propiedad del Municipio</t>
  </si>
  <si>
    <t>Demora en la adjudicación de los procesos contractuales para adelantar las actividades propias de la Direccion. (demora en los tiempo de respuesta)</t>
  </si>
  <si>
    <t>Falta de Politicas y/o procedimientos para la identificacion de los bienes fiscales y de uso publico del municipio.</t>
  </si>
  <si>
    <t>Dificultad en acatar los lineamientos y directrices de Recursos Fisicos en los difentes procesos</t>
  </si>
  <si>
    <t xml:space="preserve">Baja efectividad de los flujos de informacion (demora en los tiempos de respuesta) </t>
  </si>
  <si>
    <t>Presiones externas o de un superior jerárquico, omisión de las políticas para el uso adecuado de los bienes.</t>
  </si>
  <si>
    <t>PROCESO: GESTIÓN DE RECURSOS FÍSICOS</t>
  </si>
  <si>
    <r>
      <rPr>
        <b/>
        <sz val="11"/>
        <color theme="1"/>
        <rFont val="Arial"/>
        <family val="2"/>
      </rPr>
      <t>PROCESO</t>
    </r>
    <r>
      <rPr>
        <sz val="11"/>
        <color theme="1"/>
        <rFont val="Arial"/>
        <family val="2"/>
      </rPr>
      <t>: GESTIÓN DE RECURSOS FÍSICOS</t>
    </r>
  </si>
  <si>
    <r>
      <rPr>
        <b/>
        <sz val="11"/>
        <color indexed="8"/>
        <rFont val="Arial"/>
        <family val="2"/>
      </rPr>
      <t>OBJETIVO</t>
    </r>
    <r>
      <rPr>
        <sz val="11"/>
        <color indexed="8"/>
        <rFont val="Arial"/>
        <family val="2"/>
      </rPr>
      <t xml:space="preserve">: BRINDAR CON OPORTUNIDAD, EFICIENCIA Y EFICACIA APOYO LOGÍSTICO A LA ADMINISTRACIÓN CENTRAL, MEDIANTE LA ADQUISICIÓN Y MANTENIMIENTO DE LOS BIENES Y SERVICIOS EJECUTANDO EL PRESUPUESTO ASIGNADO, CONTRIBUYENDO A LA GESTIÓN DE LOS PROCESOS Y AL LOGRO DE LOS OBJETIVOS INSTITUCIONALES.
</t>
    </r>
  </si>
  <si>
    <r>
      <rPr>
        <b/>
        <sz val="11"/>
        <color theme="1"/>
        <rFont val="Arial"/>
        <family val="2"/>
      </rPr>
      <t>OBJETIVO</t>
    </r>
    <r>
      <rPr>
        <sz val="11"/>
        <color theme="1"/>
        <rFont val="Arial"/>
        <family val="2"/>
      </rPr>
      <t>: BRINDAR CON OPORTUNIDAD, EFICIENCIA Y EFICACIA APOYO LOGÍSTICO A LA ADMINISTRACIÓN CENTRAL, MEDIANTE LA ADQUISICIÓN Y MANTENIMIENTO DE LOS BIENES Y SERVICIOS EJECUTANDO EL PRESUPUESTO ASIGNADO, CONTRIBUYENDO A LA GESTIÓN DE LOS PROCESOS Y AL LOGRO DE LOS OBJETIVOS INSTITUCIONALES.</t>
    </r>
  </si>
  <si>
    <t>paz y salvos</t>
  </si>
  <si>
    <t>Incremento de precios en las cotizaciones de los oferentes en la contratación de Bienes y servicios</t>
  </si>
  <si>
    <t>Incremento de precios en las cotizaciones de los oferentes en la contratación</t>
  </si>
  <si>
    <t>Falta de documentación de los procedimientos.</t>
  </si>
  <si>
    <t>Deficiente articulacion de la informacion entre procesos para la identificación de los predios de propiedad del Municipio</t>
  </si>
  <si>
    <t>Deficiente control al momentos de la desvinculacion o traslado de los Funcionarios</t>
  </si>
  <si>
    <t>Deficiente control en la actualizacion de los inventarios al momento de la desvinculacion o traslado de los Funcionarios</t>
  </si>
  <si>
    <t xml:space="preserve">Sanciones </t>
  </si>
  <si>
    <t xml:space="preserve">Posibilidad de la suspensión de los servicios de Aseo, Vigilancia y Aseguramiento de los empleados y los Bienes de la Administración Municipal </t>
  </si>
  <si>
    <t>Cuando se vencen los contratos de Vigilancia, Aseo y las polizas de la entidad</t>
  </si>
  <si>
    <t xml:space="preserve">Vencimiento de los contratos de Vigilancia, Aseo, Seguros y no hacer la renovacion de manera inmediata </t>
  </si>
  <si>
    <t xml:space="preserve">Perdida de Activos y recursos </t>
  </si>
  <si>
    <t>Alto nivel de inseguridad en las diferentes sedes adscritas al municipio</t>
  </si>
  <si>
    <t>Posibilidad de utilizacion de los predios del municipio para beneficios particulares, debido a la Identificación parcial de los mismos</t>
  </si>
  <si>
    <t>Cuando no se hace la identificacion de los predios</t>
  </si>
  <si>
    <t>Uso inadecuado o invasion del predio</t>
  </si>
  <si>
    <t>Desgaste administrativo</t>
  </si>
  <si>
    <t>Posibilidad del Uso inadecuado de los bienes de la Entidad, para beneficio propio o de un tercero</t>
  </si>
  <si>
    <t>Que se utilicen los bienes que estan a cargo del funcionario para fines diferentes a los establecidos por la entidad</t>
  </si>
  <si>
    <t xml:space="preserve">Que no se tenga idetificado la totalidad de los bienes y por consiguiente los particulares hacen uso indebido del mismo </t>
  </si>
  <si>
    <t>Desconcimiento sobre la utilizacion adecuada de los elementos y bienes a cargo de los funcionarios</t>
  </si>
  <si>
    <t>Cuando se utilizan los bienes de forma indebida</t>
  </si>
  <si>
    <t xml:space="preserve">Perdida , daño o deterioro de los bienes </t>
  </si>
  <si>
    <t>Sanciones legales</t>
  </si>
  <si>
    <t>Sanciones disciplinarias, penales, fiscales y administrativas</t>
  </si>
  <si>
    <t>Posibilidad de Solicitar y/o recibir dadivas para omitir y/o manipular Informacion real de un predio publico en favorecimiento de un tercero.</t>
  </si>
  <si>
    <t xml:space="preserve">En el momento de identificar el bien, el funcionario omita informacion </t>
  </si>
  <si>
    <t>En el momento de la visita al predio</t>
  </si>
  <si>
    <t>Perdida del bien</t>
  </si>
  <si>
    <t>Perdida de la imagen y credibilidad institucional</t>
  </si>
  <si>
    <t>R1-C1</t>
  </si>
  <si>
    <r>
      <t xml:space="preserve">El </t>
    </r>
    <r>
      <rPr>
        <b/>
        <sz val="11"/>
        <color theme="1"/>
        <rFont val="Arial"/>
        <family val="2"/>
      </rPr>
      <t xml:space="preserve">Director </t>
    </r>
    <r>
      <rPr>
        <sz val="11"/>
        <color theme="1"/>
        <rFont val="Arial"/>
        <family val="2"/>
      </rPr>
      <t xml:space="preserve">de Recursos Físicos </t>
    </r>
    <r>
      <rPr>
        <b/>
        <sz val="11"/>
        <color theme="1"/>
        <rFont val="Arial"/>
        <family val="2"/>
      </rPr>
      <t>anualmente</t>
    </r>
    <r>
      <rPr>
        <sz val="11"/>
        <color theme="1"/>
        <rFont val="Arial"/>
        <family val="2"/>
      </rPr>
      <t xml:space="preserve"> dentro del plazo establecido por la Dirección de Presupuesto, con el </t>
    </r>
    <r>
      <rPr>
        <b/>
        <sz val="11"/>
        <color theme="1"/>
        <rFont val="Arial"/>
        <family val="2"/>
      </rPr>
      <t>propósito</t>
    </r>
    <r>
      <rPr>
        <sz val="11"/>
        <color theme="1"/>
        <rFont val="Arial"/>
        <family val="2"/>
      </rPr>
      <t xml:space="preserve"> de formular el anteproyecto de presupuesto,  para la contratacion de bienes y servicios , establece el valor del presupuesto necesario para la contratacion de Aseo (Servicios Generales),  Vigilancia y Aseguramiento de los empleados y bienes,</t>
    </r>
    <r>
      <rPr>
        <b/>
        <sz val="11"/>
        <color theme="1"/>
        <rFont val="Arial"/>
        <family val="2"/>
      </rPr>
      <t xml:space="preserve"> incrementando el 10%</t>
    </r>
    <r>
      <rPr>
        <sz val="11"/>
        <color theme="1"/>
        <rFont val="Arial"/>
        <family val="2"/>
      </rPr>
      <t xml:space="preserve"> al valor actual. </t>
    </r>
    <r>
      <rPr>
        <b/>
        <sz val="11"/>
        <color theme="1"/>
        <rFont val="Arial"/>
        <family val="2"/>
      </rPr>
      <t xml:space="preserve">En caso </t>
    </r>
    <r>
      <rPr>
        <sz val="11"/>
        <color theme="1"/>
        <rFont val="Arial"/>
        <family val="2"/>
      </rPr>
      <t xml:space="preserve">que el presupuesto asignado no sea suficiente, hacer una solicitud a la Secretaria Administrativa para que se gestione la incorporación o traslado de recursos. Las </t>
    </r>
    <r>
      <rPr>
        <b/>
        <sz val="11"/>
        <color theme="1"/>
        <rFont val="Arial"/>
        <family val="2"/>
      </rPr>
      <t>evidencias</t>
    </r>
    <r>
      <rPr>
        <sz val="11"/>
        <color theme="1"/>
        <rFont val="Arial"/>
        <family val="2"/>
      </rPr>
      <t xml:space="preserve"> reposan en el PISAMI </t>
    </r>
  </si>
  <si>
    <r>
      <t xml:space="preserve">El </t>
    </r>
    <r>
      <rPr>
        <b/>
        <sz val="11"/>
        <color theme="1"/>
        <rFont val="Arial"/>
        <family val="2"/>
      </rPr>
      <t>Director</t>
    </r>
    <r>
      <rPr>
        <sz val="11"/>
        <color theme="1"/>
        <rFont val="Arial"/>
        <family val="2"/>
      </rPr>
      <t xml:space="preserve"> de Recursos físicos </t>
    </r>
    <r>
      <rPr>
        <b/>
        <sz val="11"/>
        <color theme="1"/>
        <rFont val="Arial"/>
        <family val="2"/>
      </rPr>
      <t>anualmente</t>
    </r>
    <r>
      <rPr>
        <sz val="11"/>
        <color theme="1"/>
        <rFont val="Arial"/>
        <family val="2"/>
      </rPr>
      <t xml:space="preserve"> y con dos meses de anticipación al vencimiento de los cotratos de Aseo (Servicios Generales),  Vigilancia y Aseguramiento de los Empleados y Bienes , con el </t>
    </r>
    <r>
      <rPr>
        <b/>
        <sz val="11"/>
        <color theme="1"/>
        <rFont val="Arial"/>
        <family val="2"/>
      </rPr>
      <t>propósito</t>
    </r>
    <r>
      <rPr>
        <sz val="11"/>
        <color theme="1"/>
        <rFont val="Arial"/>
        <family val="2"/>
      </rPr>
      <t xml:space="preserve"> de garantizar la adquisición de los servicios dentro de términos establecidos,  </t>
    </r>
    <r>
      <rPr>
        <b/>
        <sz val="11"/>
        <color theme="1"/>
        <rFont val="Arial"/>
        <family val="2"/>
      </rPr>
      <t>verifica el cumplimient</t>
    </r>
    <r>
      <rPr>
        <sz val="11"/>
        <color theme="1"/>
        <rFont val="Arial"/>
        <family val="2"/>
      </rPr>
      <t xml:space="preserve">o del cronograma de contratación, a través del SECOP y del correo electrónico institucional, confrontándolo con el cronograma indicado en los estudios previos. En caso de encontrar </t>
    </r>
    <r>
      <rPr>
        <b/>
        <sz val="11"/>
        <color theme="1"/>
        <rFont val="Arial"/>
        <family val="2"/>
      </rPr>
      <t>desviacione</t>
    </r>
    <r>
      <rPr>
        <sz val="11"/>
        <color theme="1"/>
        <rFont val="Arial"/>
        <family val="2"/>
      </rPr>
      <t xml:space="preserve">s en el cronograma se reporta mediante memorando al ordenador del gasto y al Director de Contratación y si los contratos estan  próximos a vencerse y el proceso contractual no se culminado, se procede a realizar una adición al contrato. Las </t>
    </r>
    <r>
      <rPr>
        <b/>
        <sz val="11"/>
        <color theme="1"/>
        <rFont val="Arial"/>
        <family val="2"/>
      </rPr>
      <t>evidencias</t>
    </r>
    <r>
      <rPr>
        <sz val="11"/>
        <color theme="1"/>
        <rFont val="Arial"/>
        <family val="2"/>
      </rPr>
      <t xml:space="preserve"> reposan en PISAMI y en el expediente del proceso.</t>
    </r>
  </si>
  <si>
    <t>R1-C2</t>
  </si>
  <si>
    <t>R2-C1</t>
  </si>
  <si>
    <t>R2-C2</t>
  </si>
  <si>
    <t>R3-C1</t>
  </si>
  <si>
    <t>R3-C2</t>
  </si>
  <si>
    <t>R4-C1</t>
  </si>
  <si>
    <t>R4-C2</t>
  </si>
  <si>
    <r>
      <t xml:space="preserve">El </t>
    </r>
    <r>
      <rPr>
        <b/>
        <sz val="11"/>
        <color theme="1"/>
        <rFont val="Arial"/>
        <family val="2"/>
      </rPr>
      <t>director</t>
    </r>
    <r>
      <rPr>
        <sz val="11"/>
        <color theme="1"/>
        <rFont val="Arial"/>
        <family val="2"/>
      </rPr>
      <t xml:space="preserve"> de Recursos Fisicos  como responsable del proceso  y </t>
    </r>
    <r>
      <rPr>
        <b/>
        <sz val="11"/>
        <color theme="1"/>
        <rFont val="Arial"/>
        <family val="2"/>
      </rPr>
      <t>su equipo</t>
    </r>
    <r>
      <rPr>
        <sz val="11"/>
        <color theme="1"/>
        <rFont val="Arial"/>
        <family val="2"/>
      </rPr>
      <t xml:space="preserve"> de trabajo quienes realizan </t>
    </r>
    <r>
      <rPr>
        <b/>
        <sz val="11"/>
        <color theme="1"/>
        <rFont val="Arial"/>
        <family val="2"/>
      </rPr>
      <t>constantemente</t>
    </r>
    <r>
      <rPr>
        <sz val="11"/>
        <color theme="1"/>
        <rFont val="Arial"/>
        <family val="2"/>
      </rPr>
      <t xml:space="preserve"> visitas para identificacion de los predios donde </t>
    </r>
    <r>
      <rPr>
        <b/>
        <sz val="11"/>
        <color theme="1"/>
        <rFont val="Arial"/>
        <family val="2"/>
      </rPr>
      <t>se recibe informacion</t>
    </r>
    <r>
      <rPr>
        <sz val="11"/>
        <color theme="1"/>
        <rFont val="Arial"/>
        <family val="2"/>
      </rPr>
      <t xml:space="preserve"> de licencias urbanisticas, actas de recibido de bienes de uso publico por parte de la direccion de espacio publico, copia de escrituras publicas, planos urbanisticos para proceder a actualiza la base de datos de bienes inmuebles del municipio, En el momento en que se presentan </t>
    </r>
    <r>
      <rPr>
        <b/>
        <sz val="11"/>
        <color theme="1"/>
        <rFont val="Arial"/>
        <family val="2"/>
      </rPr>
      <t>desviaciones</t>
    </r>
    <r>
      <rPr>
        <sz val="11"/>
        <color theme="1"/>
        <rFont val="Arial"/>
        <family val="2"/>
      </rPr>
      <t xml:space="preserve"> en el proceso se envian soportes tecnicos a la Direccion de Espacio Publico y a la Direccion de Normas Urbanisticas y POT, para verificacion de areas de uso publico y sus dimensiones, esta evidencia queda registrada en el memorando de envio registrado en la plataforma </t>
    </r>
    <r>
      <rPr>
        <b/>
        <sz val="11"/>
        <color theme="1"/>
        <rFont val="Arial"/>
        <family val="2"/>
      </rPr>
      <t>PISAMI.</t>
    </r>
  </si>
  <si>
    <t>1.Personal de planta insuficiente o sin las competencias  para el desarrollo de las actividades propias del proceso</t>
  </si>
  <si>
    <t>2.Personal sin vinculación laboral directa  manejando procesos críticos</t>
  </si>
  <si>
    <t>3.Resistencia al cambio</t>
  </si>
  <si>
    <t>4.Desconcimiento sobre la utilizacion adecuada de los elementos y bienes a cargo de los funcionarios</t>
  </si>
  <si>
    <t>5.Falta de apropiación a los valores y principios  establecidos en el  Código de Integridad y Buen Gobierno</t>
  </si>
  <si>
    <t>6.Falta de Presupuesto para cumplir con el correcto funcionamiento de los procesos de la entidad y metas del plan de desarrollo</t>
  </si>
  <si>
    <t>7. Equipos tecnologicos y sistemas de informacion  obsoletos.</t>
  </si>
  <si>
    <t>8.Deficiencia en las estrategias de comunicación interna implementadas en la Entidad.</t>
  </si>
  <si>
    <t xml:space="preserve">9.Falta de transferencia del conocimiento entre los funcionarios de la Administración Municipal </t>
  </si>
  <si>
    <t>10.Deficiencias en la Planeación y control de los contratos</t>
  </si>
  <si>
    <t>11.Falta de documentación de los procedimientos.</t>
  </si>
  <si>
    <t>12.Falta de Politicas y/o procedimientos para la identificacion de los bienes fiscales y de uso publico del municipio.</t>
  </si>
  <si>
    <t>13.Deficiente control en la actualizacion de los inventarios al momento de la desvinculacion o traslado de los Funcionarios</t>
  </si>
  <si>
    <t>14.Dificultad en acatar los lineamientos y directrices de Recursos Fisicos en los difentes procesos</t>
  </si>
  <si>
    <t>1.Excelente ubicación geográfica del municipio</t>
  </si>
  <si>
    <t>2.Aplicación de las NIC</t>
  </si>
  <si>
    <t>3.Herramientas de seguridad digital disponibles en el mercado</t>
  </si>
  <si>
    <t>1.Uso de plataforma tecnológica para el control de los inventarios</t>
  </si>
  <si>
    <t>2.Actualización del inventario fisico de los bienes muebles del Municipio.</t>
  </si>
  <si>
    <t>5.Políticas de seguridad de la Información adoptadas</t>
  </si>
  <si>
    <t>6.Manual  para el manejo y control de los bienes del Municipio adoptado</t>
  </si>
  <si>
    <t>7.Procedimiento de Toma Fisica Adoptado</t>
  </si>
  <si>
    <t>1.Declaratoria de emergecia sanitaria por epidemias, pandemias y/o catastrofes naturales</t>
  </si>
  <si>
    <t>2.Constantes cambios normativos (leyes, decretos, acuerdos)</t>
  </si>
  <si>
    <t>3.Incremento de precios en las cotizaciones de los oferentes en la contratación</t>
  </si>
  <si>
    <t>4.Baja seguridad informatica en la base de datos asociada al proceso de Identificacion de los Predios</t>
  </si>
  <si>
    <t>5.Situaciones de Orden Publico</t>
  </si>
  <si>
    <t>6.Cambios de Gobierno</t>
  </si>
  <si>
    <t xml:space="preserve">
7.Dificultad de comunicación con las entidades del orden publico y privado</t>
  </si>
  <si>
    <t>8.Deficiente articulacion de la informacion entre procesos para la identificación de los predios de propiedad del Municipio</t>
  </si>
  <si>
    <t>9.Demora en la adjudicación de los procesos contractuales para adelantar las actividades propias de la Direccion. (demora en los tiempo de respuesta)</t>
  </si>
  <si>
    <t xml:space="preserve">10.Baja efectividad de los flujos de informacion (demora en los tiempos de respuesta) </t>
  </si>
  <si>
    <t>11.Presiones externas o de un superior jerárquico, omisión de las políticas para el uso adecuado de los bienes.</t>
  </si>
  <si>
    <t>6.Código de Integridad y  Valores del Servicio Público</t>
  </si>
  <si>
    <r>
      <rPr>
        <b/>
        <sz val="10"/>
        <rFont val="Arial"/>
        <family val="2"/>
      </rPr>
      <t>D5</t>
    </r>
    <r>
      <rPr>
        <sz val="10"/>
        <rFont val="Arial"/>
        <family val="2"/>
      </rPr>
      <t xml:space="preserve">, </t>
    </r>
    <r>
      <rPr>
        <b/>
        <sz val="10"/>
        <rFont val="Arial"/>
        <family val="2"/>
      </rPr>
      <t>O6</t>
    </r>
    <r>
      <rPr>
        <sz val="10"/>
        <rFont val="Arial"/>
        <family val="2"/>
      </rPr>
      <t>. Fortalecer las actividades de socialización y apropiación de los valores y principios contemplados en el código de integridad y buen gobierno</t>
    </r>
  </si>
  <si>
    <r>
      <rPr>
        <b/>
        <sz val="10"/>
        <rFont val="Arial"/>
        <family val="2"/>
      </rPr>
      <t>D6,</t>
    </r>
    <r>
      <rPr>
        <sz val="10"/>
        <rFont val="Arial"/>
        <family val="2"/>
      </rPr>
      <t xml:space="preserve"> </t>
    </r>
    <r>
      <rPr>
        <b/>
        <sz val="10"/>
        <rFont val="Arial"/>
        <family val="2"/>
      </rPr>
      <t>O4.</t>
    </r>
    <r>
      <rPr>
        <sz val="10"/>
        <rFont val="Arial"/>
        <family val="2"/>
      </rPr>
      <t xml:space="preserve"> Aplicar la política de MIPG gestión presupuestal y eficiencia del gasto público, para la adquisición de bienes y servicios que suplan las necesidades de la Entidad y su Aseguramiento.</t>
    </r>
  </si>
  <si>
    <r>
      <rPr>
        <b/>
        <sz val="10"/>
        <color theme="1"/>
        <rFont val="Arial"/>
        <family val="2"/>
      </rPr>
      <t>D13 O7.</t>
    </r>
    <r>
      <rPr>
        <sz val="10"/>
        <color theme="1"/>
        <rFont val="Arial"/>
        <family val="2"/>
      </rPr>
      <t xml:space="preserve"> Expedición de paz y salvo para el caso de desvinculacion de funcionarios, Aplicando los procesos y procedimientos establecidospor la entidad</t>
    </r>
  </si>
  <si>
    <t>7.Sistema Integrado de planeación y gestión SIPG - para implementacion de los procesos y procedimientos.</t>
  </si>
  <si>
    <t xml:space="preserve">4.Normatividad para implementar el Modelo integral de planeación y gestión -MIPG - Politica Gestión Presupuestal y eficiencia del gasto público </t>
  </si>
  <si>
    <t>5.Normatividad para implementar el Modelo integral de planeación y gestión -MIPG  Politica de Transparencia, acceso a la información pública y lucha contra la corrupción</t>
  </si>
  <si>
    <t xml:space="preserve">3.Vigilancia y Aseo (Servicios Generales) en todas las sedes de la Administración Municipal </t>
  </si>
  <si>
    <t>4.Póliza de Seguro para la totalidad de los bienes de propiedad de la Administracion  y  el Aseguramiento de los Funcionarios de planta de la Alcaldia de Ibague</t>
  </si>
  <si>
    <t>La combinacion de factores como la Falta de Presupuesto y la Demora en la adjudicacion de los procesos puede ocasionar Posibilidad de la suspensión de los servicios de Aseo, Vigilancia y Aseguramiento de los empleados y los Bienes de la Administración Municipal. Teniendo como potenciales consecuencias:
Perdida de Activos y Recursos, Alto nivel de inseguridad en las diferentes sedes adscritas al municipio y Sanciones</t>
  </si>
  <si>
    <t>La combinacion de factores como el desconocimiento sobre la utilizacion adecuada de los elementos y bienes y la presion externa o de un superior jerarquico. Puede ocasionar la Posibilidad del Uso inadecuado de los bienes de la Entidad, para beneficio propio o de un tercero. Teniendo como potensiales consecuencias: Perdidas, daño o deterioro de los bienes, Sanciones legales y Sanciones disciplinariaas, penales, fiscales y administrativas</t>
  </si>
  <si>
    <t>La combinacion de factores como la Deficiente articulacion de la informacion entre los procesos y la falta de politicas y/o procedimientos. Puede ocasionar la Posibilidad de utilizacion de los predios del municipio para beneficios particulares, debido a la Identificación parcial de los mismos. Teniendo como potenciles consecuencias:
Uso inadecuado o invasion del predio, Perdida de Activos y recursos y desgaste Adinistrativo</t>
  </si>
  <si>
    <t>El Profesional Especializado del grupo de Bienes fiscales y uso publico, trimestralmente solicita la base de datos a la Direccion de Contabilidad, con el proposito de cruzar la informacion e identificar que nuevos predios han ingresado al municipio y de esta manera informar a contabilidad para que actualicen la base de datos, al encontrar predios que no se han identificado por el grupo de Bienes Fiscales se incluyen en la base de datos y se hace seguimiento, las evidencias reposan en las bases de datos.</t>
  </si>
  <si>
    <r>
      <t>Los</t>
    </r>
    <r>
      <rPr>
        <b/>
        <sz val="11"/>
        <color theme="1"/>
        <rFont val="Arial"/>
        <family val="2"/>
      </rPr>
      <t xml:space="preserve"> funcionarios </t>
    </r>
    <r>
      <rPr>
        <sz val="11"/>
        <color theme="1"/>
        <rFont val="Arial"/>
        <family val="2"/>
      </rPr>
      <t>de la Administración Municipal, en el</t>
    </r>
    <r>
      <rPr>
        <b/>
        <sz val="11"/>
        <color theme="1"/>
        <rFont val="Arial"/>
        <family val="2"/>
      </rPr>
      <t xml:space="preserve"> momento </t>
    </r>
    <r>
      <rPr>
        <sz val="11"/>
        <color theme="1"/>
        <rFont val="Arial"/>
        <family val="2"/>
      </rPr>
      <t xml:space="preserve">en  que se de un traslado o desvinculacion de la entidad debe hacer </t>
    </r>
    <r>
      <rPr>
        <b/>
        <sz val="11"/>
        <color theme="1"/>
        <rFont val="Arial"/>
        <family val="2"/>
      </rPr>
      <t>entrega de los bienes</t>
    </r>
    <r>
      <rPr>
        <sz val="11"/>
        <color theme="1"/>
        <rFont val="Arial"/>
        <family val="2"/>
      </rPr>
      <t xml:space="preserve"> muebles a su cargo,</t>
    </r>
    <r>
      <rPr>
        <b/>
        <sz val="11"/>
        <color theme="1"/>
        <rFont val="Arial"/>
        <family val="2"/>
      </rPr>
      <t xml:space="preserve"> realizando</t>
    </r>
    <r>
      <rPr>
        <sz val="11"/>
        <color theme="1"/>
        <rFont val="Arial"/>
        <family val="2"/>
      </rPr>
      <t xml:space="preserve"> el traspaso de los bienes muebles al superior jerarquico o a un compañero de planta, </t>
    </r>
    <r>
      <rPr>
        <b/>
        <sz val="11"/>
        <color theme="1"/>
        <rFont val="Arial"/>
        <family val="2"/>
      </rPr>
      <t xml:space="preserve"> se procede a notificar al almacén ce</t>
    </r>
    <r>
      <rPr>
        <sz val="11"/>
        <color theme="1"/>
        <rFont val="Arial"/>
        <family val="2"/>
      </rPr>
      <t xml:space="preserve">ntral para la notificacion del nuevo responsable del bien, si se desvinculara de la entidad procede a solicitar la expedicion del paz y salvo.. En caso que el funcionario no entregue el bien se hace la denuncia perinente a la Fiscalia y si es un funcionario activo se notifica a control disciplinario, La información la puede verificar en las </t>
    </r>
    <r>
      <rPr>
        <b/>
        <sz val="11"/>
        <color theme="1"/>
        <rFont val="Arial"/>
        <family val="2"/>
      </rPr>
      <t xml:space="preserve">tarjetas de responsabilidad, </t>
    </r>
    <r>
      <rPr>
        <sz val="11"/>
        <color theme="1"/>
        <rFont val="Arial"/>
        <family val="2"/>
      </rPr>
      <t>que reposan en las carpetas o en el sistema de información de inventarios. Los soportes se pueden evidenciar en el sistema de información PISAMI y de Inventarios.</t>
    </r>
  </si>
  <si>
    <r>
      <t>Los</t>
    </r>
    <r>
      <rPr>
        <b/>
        <sz val="11"/>
        <color theme="1"/>
        <rFont val="Arial"/>
        <family val="2"/>
      </rPr>
      <t xml:space="preserve"> funcionarios </t>
    </r>
    <r>
      <rPr>
        <sz val="11"/>
        <color theme="1"/>
        <rFont val="Arial"/>
        <family val="2"/>
      </rPr>
      <t xml:space="preserve">de la Administración Municipal, en el </t>
    </r>
    <r>
      <rPr>
        <b/>
        <sz val="11"/>
        <color theme="1"/>
        <rFont val="Arial"/>
        <family val="2"/>
      </rPr>
      <t>momento</t>
    </r>
    <r>
      <rPr>
        <sz val="11"/>
        <color theme="1"/>
        <rFont val="Arial"/>
        <family val="2"/>
      </rPr>
      <t xml:space="preserve"> en  que un superior jerárquico </t>
    </r>
    <r>
      <rPr>
        <b/>
        <sz val="11"/>
        <color theme="1"/>
        <rFont val="Arial"/>
        <family val="2"/>
      </rPr>
      <t>ordene entregar un bien</t>
    </r>
    <r>
      <rPr>
        <sz val="11"/>
        <color theme="1"/>
        <rFont val="Arial"/>
        <family val="2"/>
      </rPr>
      <t xml:space="preserve"> a un tercero, </t>
    </r>
    <r>
      <rPr>
        <b/>
        <sz val="11"/>
        <color theme="1"/>
        <rFont val="Arial"/>
        <family val="2"/>
      </rPr>
      <t>verifica la tarjeta de responsabilidad</t>
    </r>
    <r>
      <rPr>
        <sz val="11"/>
        <color theme="1"/>
        <rFont val="Arial"/>
        <family val="2"/>
      </rPr>
      <t xml:space="preserve"> con el propósito de establecer a nombre de quien está el bien, y</t>
    </r>
    <r>
      <rPr>
        <b/>
        <sz val="11"/>
        <color theme="1"/>
        <rFont val="Arial"/>
        <family val="2"/>
      </rPr>
      <t xml:space="preserve"> </t>
    </r>
    <r>
      <rPr>
        <sz val="11"/>
        <color theme="1"/>
        <rFont val="Arial"/>
        <family val="2"/>
      </rPr>
      <t xml:space="preserve">procede a notificar al almacén central para el traslado  a nombre de quien da la instrucción o del personal de planta y si es para un tercero, se debe realizar el traslado del bien al superior  a quien se le va a entregar el bien. Si el jefe inmediato no recibe el bien, este no puede ser entregado a un tercero. La información la puede verificar en el </t>
    </r>
    <r>
      <rPr>
        <b/>
        <sz val="11"/>
        <color theme="1"/>
        <rFont val="Arial"/>
        <family val="2"/>
      </rPr>
      <t>sistema de información de inventarios</t>
    </r>
    <r>
      <rPr>
        <sz val="11"/>
        <color theme="1"/>
        <rFont val="Arial"/>
        <family val="2"/>
      </rPr>
      <t>. Los soportes se pueden evidenciar en el sistema de información PISAMI y de Inventarios.</t>
    </r>
  </si>
  <si>
    <t>Adición o contrato</t>
  </si>
  <si>
    <t>Director de Recursos Físicos</t>
  </si>
  <si>
    <t>Almacenista - Director de Recursos Fisicos</t>
  </si>
  <si>
    <t>La combinacion de factores como la Baja seguridad informatica en la base de datos asociada al proceso de Identificacion de los Predios y la falta de politicas y/o procedimientos para la identificacion de los bienes fiscales. Puede ocasionar Posibilidad de Solicitar y/o recibir dadivas para omitir y/o manipular Informacion real de un predio publico en favorecimiento de un tercero. Teniendo como potensiales consecuencias: Perdida del bien, Perdida de la imagen y credibilidad institucional y sanciones disciplinarias, penales, fiscales y administrativas</t>
  </si>
  <si>
    <t>El director de Recursos Fisicos y el equipo de trabajo del grupo de Predios, al momento en  que realicen la visita a un predio parala identificacion y verificacion de las condiciones fisicas, Verifica la carpeta con los documentos del inmueble y actualiza la base de datos, si se evidencia desviacion de la informacion como: error de areas, alteracion de datos de la visita,   se procede a comunicar dicha actuacion a la Oficina de Control Interno o Fiscalia segun el caso, esta evidencia qeda registrada en el memorando de envio registrado en la plataforma PISAMI.</t>
  </si>
  <si>
    <r>
      <rPr>
        <b/>
        <sz val="10"/>
        <color theme="1"/>
        <rFont val="Arial"/>
        <family val="2"/>
      </rPr>
      <t xml:space="preserve">D12 A4 </t>
    </r>
    <r>
      <rPr>
        <sz val="10"/>
        <color theme="1"/>
        <rFont val="Arial"/>
        <family val="2"/>
      </rPr>
      <t>Aplicar el plan de Contingencia en caso de detectar fraude en manipulacion de informacion en la base de datos asociada al proceso de Identificacion de los Predios, Se realiza la respectiva denunciando a control disciplinario o fiscalía según el caso</t>
    </r>
  </si>
  <si>
    <t>Profesional Especializado Bienes Fiscales y Uso Publico - Director de Recursos Fisicos</t>
  </si>
  <si>
    <t xml:space="preserve"> </t>
  </si>
  <si>
    <t>8.Normas Técnicas de Calidad</t>
  </si>
  <si>
    <r>
      <rPr>
        <b/>
        <sz val="10"/>
        <color theme="1"/>
        <rFont val="Arial"/>
        <family val="2"/>
      </rPr>
      <t>F1,O5</t>
    </r>
    <r>
      <rPr>
        <sz val="10"/>
        <color theme="1"/>
        <rFont val="Arial"/>
        <family val="2"/>
      </rPr>
      <t>. Aplicar la política de Transparencia, acceso a la información pública y lucha contra la corrupción</t>
    </r>
  </si>
  <si>
    <r>
      <rPr>
        <b/>
        <sz val="10"/>
        <color theme="1"/>
        <rFont val="Arial"/>
        <family val="2"/>
      </rPr>
      <t>F2,O2</t>
    </r>
    <r>
      <rPr>
        <sz val="10"/>
        <color theme="1"/>
        <rFont val="Arial"/>
        <family val="2"/>
      </rPr>
      <t>. Aplicar las políticas operativas de las NIC en relación con los inventarios</t>
    </r>
  </si>
  <si>
    <r>
      <rPr>
        <b/>
        <sz val="10"/>
        <color theme="1"/>
        <rFont val="Arial"/>
        <family val="2"/>
      </rPr>
      <t xml:space="preserve">F3,4 O4 </t>
    </r>
    <r>
      <rPr>
        <sz val="10"/>
        <color theme="1"/>
        <rFont val="Arial"/>
        <family val="2"/>
      </rPr>
      <t>. Aplicar la política de MIPG gestión presupuestal y eficiencia del gasto público, asignando los recursos necesarios para la contratacion de los Servicios de Vigilancia y Aseo (Servicios Generales)y Aseguramiento y proteccion de los funcionarios y bienes de propiedad de de la Administracion Municipal</t>
    </r>
  </si>
  <si>
    <r>
      <rPr>
        <b/>
        <sz val="10"/>
        <color theme="1"/>
        <rFont val="Arial"/>
        <family val="2"/>
      </rPr>
      <t>D10 A9</t>
    </r>
    <r>
      <rPr>
        <sz val="10"/>
        <color theme="1"/>
        <rFont val="Arial"/>
        <family val="2"/>
      </rPr>
      <t xml:space="preserve"> Gestionar de manera inmediata la adición al contrato o agilizar la adjudicación del nuevo contrato</t>
    </r>
  </si>
  <si>
    <r>
      <rPr>
        <b/>
        <sz val="10"/>
        <color theme="1"/>
        <rFont val="Arial"/>
        <family val="2"/>
      </rPr>
      <t>F3,4 A9</t>
    </r>
    <r>
      <rPr>
        <sz val="10"/>
        <color theme="1"/>
        <rFont val="Arial"/>
        <family val="2"/>
      </rPr>
      <t>. Planear los procesos contractuales para garantizar la oportunidad en el servicio de Vigilancia y Aseo (Servicios Generales) y Aseguramiento y proteccion de los funcionarios y bienes de propiedad de de la Administracion Municipal.</t>
    </r>
  </si>
  <si>
    <r>
      <rPr>
        <b/>
        <sz val="10"/>
        <color theme="1"/>
        <rFont val="Arial"/>
        <family val="2"/>
      </rPr>
      <t>D4 A11</t>
    </r>
    <r>
      <rPr>
        <sz val="10"/>
        <color theme="1"/>
        <rFont val="Arial"/>
        <family val="2"/>
      </rPr>
      <t xml:space="preserve"> Iniciar las acciones pertinentes para la recuperación de los bienes de la administración. Y En caso de pérdida del bien denunciar a  Control Interno Disciplinario o Fiscalía según el caso  </t>
    </r>
  </si>
  <si>
    <r>
      <rPr>
        <b/>
        <sz val="10"/>
        <rFont val="Arial"/>
        <family val="2"/>
      </rPr>
      <t>F2</t>
    </r>
    <r>
      <rPr>
        <sz val="10"/>
        <color theme="1"/>
        <rFont val="Arial"/>
        <family val="2"/>
      </rPr>
      <t xml:space="preserve"> </t>
    </r>
    <r>
      <rPr>
        <b/>
        <sz val="10"/>
        <rFont val="Arial"/>
        <family val="2"/>
      </rPr>
      <t>A11</t>
    </r>
    <r>
      <rPr>
        <sz val="10"/>
        <color theme="1"/>
        <rFont val="Arial"/>
        <family val="2"/>
      </rPr>
      <t xml:space="preserve"> Actualizar la tarjeta de responsabilidad ante el traslado de un bien, que en todo caso estará a cargo de personal de planta.</t>
    </r>
  </si>
  <si>
    <r>
      <rPr>
        <b/>
        <sz val="10"/>
        <color theme="1"/>
        <rFont val="Arial"/>
        <family val="2"/>
      </rPr>
      <t>F7 A11</t>
    </r>
    <r>
      <rPr>
        <sz val="10"/>
        <color theme="1"/>
        <rFont val="Arial"/>
        <family val="2"/>
      </rPr>
      <t>. Realizar proceso de toma física a las dependencias de la administración y generar las acciones de actualización de responsabilidades en inventario individual</t>
    </r>
  </si>
  <si>
    <t>El profesional Especializado del Grupo de Bienes Fiscales y de Uso Publico, crearon un manual con el proposito de determinar las actividades que se deben seguir en el tema de legalizacion de predios, cada vez que llega un integrante al equipo se socializa el manual , si se realizan actividades por fuera del manual  son discutidas an interior del grupo, y si es necesario se adiciona o se sustraen del manual. dejando como evidencia el manual sin aprobar.</t>
  </si>
  <si>
    <t>D4 O9 Aplicar la política de MIPG gestión presupuestal y eficiencia del gasto público, para la adquisición de bienes y servicios que suplan las necesidades de la Entidad y su Aseguramiento.</t>
  </si>
  <si>
    <t>F6 A5. Planear los procesos contractuales para garantizar la oportunidad en el Aseguramiento de los empleados y los bienes de la Administracion Municipal</t>
  </si>
  <si>
    <t>D12 A5 Gestionar de manera inmediata la adición al contrato o agilizar la adjudicación del nuevo contrato</t>
  </si>
  <si>
    <t>Plan Anual de adquisiciones</t>
  </si>
  <si>
    <t>Presupuesto para la Vigencia 2021</t>
  </si>
  <si>
    <t>01/01/2021 al 31/12/2021  Anualmente</t>
  </si>
  <si>
    <t xml:space="preserve">Socializacion Poitica </t>
  </si>
  <si>
    <t>01/01/2021 al 31/12/2021 Anualmente</t>
  </si>
  <si>
    <r>
      <t>D12 A8</t>
    </r>
    <r>
      <rPr>
        <sz val="10"/>
        <rFont val="Arial"/>
        <family val="2"/>
      </rPr>
      <t xml:space="preserve"> Depurar la base de datos y reportar a contabilidad los hallazgos relacionados con predios nuevos y que no son de titularidad del municipio </t>
    </r>
  </si>
  <si>
    <t>01/01/2021 al 31/12/2021   Trimestralmente</t>
  </si>
  <si>
    <t>01/01/2021 al 31/12/2021 Cuatrimestral</t>
  </si>
  <si>
    <t xml:space="preserve">Memorandos, Correos o Base de datos </t>
  </si>
  <si>
    <t>Oficios o Memorandos</t>
  </si>
  <si>
    <r>
      <rPr>
        <b/>
        <sz val="10"/>
        <rFont val="Arial"/>
        <family val="2"/>
      </rPr>
      <t xml:space="preserve">F6 A11 </t>
    </r>
    <r>
      <rPr>
        <sz val="10"/>
        <rFont val="Arial"/>
        <family val="2"/>
      </rPr>
      <t xml:space="preserve"> Socializacion de la politica para el uso adecuado de los bienes, Politica de obligatorio cumplimiento para directores y personal de planta, se Socializara a travez de los medios de comunicación de la Administración</t>
    </r>
  </si>
  <si>
    <t>Manual</t>
  </si>
  <si>
    <t xml:space="preserve">Correos, Memorandos, Informes o Actas </t>
  </si>
  <si>
    <r>
      <rPr>
        <b/>
        <sz val="10"/>
        <color theme="1"/>
        <rFont val="Arial"/>
        <family val="2"/>
      </rPr>
      <t xml:space="preserve">D12, O7 </t>
    </r>
    <r>
      <rPr>
        <sz val="10"/>
        <color theme="1"/>
        <rFont val="Arial"/>
        <family val="2"/>
      </rPr>
      <t>Implementar</t>
    </r>
    <r>
      <rPr>
        <b/>
        <sz val="10"/>
        <color theme="1"/>
        <rFont val="Arial"/>
        <family val="2"/>
      </rPr>
      <t xml:space="preserve"> </t>
    </r>
    <r>
      <rPr>
        <sz val="10"/>
        <color theme="1"/>
        <rFont val="Arial"/>
        <family val="2"/>
      </rPr>
      <t>el manual de identificación de bienes fiscales y de uso público,  y enviar los documentos a la Direccion de Fortalecimiento institucional para la Validacion, Aprobacion y Publicacion del mismo.</t>
    </r>
  </si>
  <si>
    <r>
      <t xml:space="preserve">F5 A4 </t>
    </r>
    <r>
      <rPr>
        <sz val="10"/>
        <color theme="1"/>
        <rFont val="Arial"/>
        <family val="2"/>
      </rPr>
      <t>Socializacion de la políticas de seguridad de la informacion, En especial para el uso adecuado de la base de datos asociada al proceso de identificacion de los Predios (bienes fiscales y de uso publico del municipio) y Solicitar a las TIC  de un espacio en el servidor de la alcaldia para guardar la información de la  base de datos.</t>
    </r>
  </si>
  <si>
    <r>
      <rPr>
        <b/>
        <sz val="10"/>
        <rFont val="Arial"/>
        <family val="2"/>
      </rPr>
      <t>D12 O2</t>
    </r>
    <r>
      <rPr>
        <sz val="10"/>
        <rFont val="Arial"/>
        <family val="2"/>
      </rPr>
      <t xml:space="preserve"> Realizar mesas de trabajo articulado con la Direccion de Contabilidad. Y enviar Informes trimestrales de la Base de Datos de Bienes Fiscales y de Uso Publico, con el fin que la Direccion de Contabilidad realice la Depuracion Contable</t>
    </r>
  </si>
  <si>
    <t>Memorandos, Actas o Correos</t>
  </si>
  <si>
    <t xml:space="preserve">ndice de cumplimiento = (Actividades ejecutadas /Actividades programadas)*100. </t>
  </si>
  <si>
    <t xml:space="preserve">Cada vez que se materialice el riesgo </t>
  </si>
  <si>
    <t>Codigo:FOR-13-PRO-SIG-04</t>
  </si>
  <si>
    <t>Versión: 04</t>
  </si>
  <si>
    <t>Fecha: 2020/06/26</t>
  </si>
  <si>
    <t>Pagina: 1 de 15</t>
  </si>
  <si>
    <t>Pagina:2 de 15</t>
  </si>
  <si>
    <t>Pagina: 3 de 15</t>
  </si>
  <si>
    <t>FOR-13-PRO-SIG-04</t>
  </si>
  <si>
    <t>4 de 15</t>
  </si>
  <si>
    <t>Codigo: FOR-13-PRO-SIG-04</t>
  </si>
  <si>
    <t>Pagina: 5 de 15</t>
  </si>
  <si>
    <t>Pagina: 6 de 15</t>
  </si>
  <si>
    <t>Pagina: 7 de 15</t>
  </si>
  <si>
    <t xml:space="preserve">Codigo:FOR-13-PRO-SIG-04                             </t>
  </si>
  <si>
    <t>Pagina: 8 de 15</t>
  </si>
  <si>
    <t xml:space="preserve">Codigo:  FOR-13-PRO-SIG-04                  </t>
  </si>
  <si>
    <t>Pagina: 9 de 15</t>
  </si>
  <si>
    <t xml:space="preserve">Codigo: FOR-13-PRO-SIG-04           </t>
  </si>
  <si>
    <t>Pagina: 10 de 15</t>
  </si>
  <si>
    <t>Versión:04</t>
  </si>
  <si>
    <t>Pagina: 11 de 15</t>
  </si>
  <si>
    <t>Pagina: 12 de 15</t>
  </si>
  <si>
    <t>Pagina: 13 de 15</t>
  </si>
  <si>
    <t>Pagina: 14 de 15</t>
  </si>
  <si>
    <t>Pagina: 15 de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</si>
</sst>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9"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0"/>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sz val="18"/>
      <color indexed="8"/>
      <name val="Arial"/>
      <family val="2"/>
    </font>
    <font>
      <b/>
      <i/>
      <sz val="10"/>
      <color theme="1"/>
      <name val="Arial"/>
      <family val="2"/>
    </font>
    <font>
      <i/>
      <sz val="11"/>
      <color theme="1"/>
      <name val="Arial"/>
      <family val="2"/>
    </font>
    <font>
      <b/>
      <i/>
      <sz val="11"/>
      <color rgb="FFC00000"/>
      <name val="Arial"/>
      <family val="2"/>
    </font>
    <font>
      <sz val="26"/>
      <color theme="1"/>
      <name val="Calibri"/>
      <family val="2"/>
      <scheme val="minor"/>
    </font>
    <font>
      <sz val="10"/>
      <color rgb="FFFF0000"/>
      <name val="Arial"/>
      <family val="2"/>
    </font>
    <font>
      <b/>
      <sz val="26"/>
      <name val="Arial"/>
      <family val="2"/>
    </font>
    <font>
      <u/>
      <sz val="10"/>
      <color theme="1"/>
      <name val="Arial"/>
      <family val="2"/>
    </font>
    <font>
      <sz val="11"/>
      <name val="Calibri"/>
      <family val="2"/>
      <scheme val="minor"/>
    </font>
    <font>
      <b/>
      <sz val="11"/>
      <name val="Calibri"/>
      <family val="2"/>
      <scheme val="minor"/>
    </font>
    <font>
      <b/>
      <sz val="9"/>
      <name val="Arial"/>
      <family val="2"/>
    </font>
    <font>
      <b/>
      <sz val="14"/>
      <name val="Arial"/>
      <family val="2"/>
    </font>
  </fonts>
  <fills count="31">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
      <patternFill patternType="solid">
        <fgColor theme="4" tint="0.39997558519241921"/>
        <bgColor indexed="64"/>
      </patternFill>
    </fill>
    <fill>
      <patternFill patternType="solid">
        <fgColor rgb="FFFF0000"/>
        <bgColor indexed="64"/>
      </patternFill>
    </fill>
    <fill>
      <patternFill patternType="solid">
        <fgColor rgb="FF00B0F0"/>
        <bgColor indexed="64"/>
      </patternFill>
    </fill>
    <fill>
      <patternFill patternType="solid">
        <fgColor rgb="FF2FC9FF"/>
        <bgColor indexed="64"/>
      </patternFill>
    </fill>
    <fill>
      <patternFill patternType="solid">
        <fgColor rgb="FF00BBFE"/>
        <bgColor indexed="64"/>
      </patternFill>
    </fill>
    <fill>
      <patternFill patternType="solid">
        <fgColor theme="9" tint="0.79998168889431442"/>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theme="0"/>
      </right>
      <top/>
      <bottom style="medium">
        <color theme="0"/>
      </bottom>
      <diagonal/>
    </border>
  </borders>
  <cellStyleXfs count="1">
    <xf numFmtId="0" fontId="0" fillId="0" borderId="0"/>
  </cellStyleXfs>
  <cellXfs count="1094">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7" fillId="0" borderId="0" xfId="0" applyFont="1"/>
    <xf numFmtId="0" fontId="14"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0" borderId="41" xfId="0" applyFont="1" applyBorder="1"/>
    <xf numFmtId="0" fontId="5" fillId="0" borderId="0" xfId="0" applyFont="1" applyBorder="1"/>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Fill="1" applyBorder="1" applyAlignment="1" applyProtection="1">
      <alignment horizontal="center" vertical="center"/>
      <protection locked="0"/>
    </xf>
    <xf numFmtId="0" fontId="0" fillId="0" borderId="0" xfId="0" applyAlignment="1" applyProtection="1">
      <alignment horizontal="center"/>
      <protection locked="0"/>
    </xf>
    <xf numFmtId="0" fontId="23" fillId="3" borderId="0" xfId="0" applyFont="1" applyFill="1" applyAlignment="1">
      <alignment horizontal="left"/>
    </xf>
    <xf numFmtId="0" fontId="0" fillId="0" borderId="0" xfId="0" applyBorder="1"/>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65" fontId="5" fillId="0" borderId="0" xfId="0" applyNumberFormat="1" applyFont="1"/>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applyBorder="1"/>
    <xf numFmtId="0" fontId="15" fillId="0" borderId="0" xfId="0" applyFont="1" applyAlignment="1">
      <alignment horizontal="center"/>
    </xf>
    <xf numFmtId="0" fontId="15" fillId="16" borderId="2" xfId="0" applyFont="1" applyFill="1" applyBorder="1" applyAlignment="1">
      <alignment horizontal="left" vertical="center"/>
    </xf>
    <xf numFmtId="0" fontId="9" fillId="0" borderId="0" xfId="0" applyFont="1" applyBorder="1"/>
    <xf numFmtId="0" fontId="5" fillId="5" borderId="30" xfId="0" applyFont="1" applyFill="1" applyBorder="1" applyAlignment="1">
      <alignment vertical="center"/>
    </xf>
    <xf numFmtId="0" fontId="5" fillId="5" borderId="65" xfId="0" applyFont="1" applyFill="1" applyBorder="1" applyAlignment="1">
      <alignment horizontal="center" vertical="center" wrapText="1"/>
    </xf>
    <xf numFmtId="0" fontId="5" fillId="5" borderId="65"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1" xfId="0" applyFont="1" applyFill="1" applyBorder="1" applyAlignment="1">
      <alignment vertical="center" wrapText="1"/>
    </xf>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7" fillId="0" borderId="1" xfId="0" applyFont="1" applyBorder="1" applyAlignment="1">
      <alignment horizontal="left" vertical="center" wrapText="1"/>
    </xf>
    <xf numFmtId="0" fontId="5" fillId="0" borderId="0" xfId="0" applyFont="1" applyBorder="1" applyAlignment="1">
      <alignment horizontal="center"/>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wrapText="1"/>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0" fillId="5" borderId="58" xfId="0" applyFont="1" applyFill="1" applyBorder="1" applyAlignment="1">
      <alignment horizontal="center" vertical="center" wrapText="1"/>
    </xf>
    <xf numFmtId="0" fontId="0" fillId="5" borderId="58" xfId="0" applyFont="1" applyFill="1" applyBorder="1" applyAlignment="1">
      <alignment horizontal="left" vertical="center" wrapText="1"/>
    </xf>
    <xf numFmtId="0" fontId="5" fillId="13" borderId="66" xfId="0" applyFont="1" applyFill="1" applyBorder="1" applyAlignment="1">
      <alignment vertical="center" wrapText="1"/>
    </xf>
    <xf numFmtId="0" fontId="5" fillId="13" borderId="4" xfId="0" applyFont="1" applyFill="1" applyBorder="1" applyAlignment="1">
      <alignment vertical="center" wrapText="1"/>
    </xf>
    <xf numFmtId="0" fontId="5" fillId="13" borderId="55" xfId="0" applyFont="1" applyFill="1" applyBorder="1" applyAlignment="1">
      <alignment vertical="center" wrapText="1"/>
    </xf>
    <xf numFmtId="0" fontId="6" fillId="0" borderId="0" xfId="0" applyFont="1" applyBorder="1" applyAlignment="1">
      <alignment vertical="center"/>
    </xf>
    <xf numFmtId="0" fontId="5" fillId="13" borderId="80" xfId="0" applyFont="1" applyFill="1" applyBorder="1" applyAlignment="1">
      <alignment vertical="center" wrapText="1"/>
    </xf>
    <xf numFmtId="0" fontId="5" fillId="13" borderId="5" xfId="0" applyFont="1" applyFill="1" applyBorder="1" applyAlignment="1">
      <alignment vertical="center" wrapText="1"/>
    </xf>
    <xf numFmtId="0" fontId="0" fillId="5" borderId="58" xfId="0" applyFill="1" applyBorder="1" applyAlignment="1">
      <alignment horizontal="center" vertical="center" wrapText="1"/>
    </xf>
    <xf numFmtId="0" fontId="5" fillId="13" borderId="47" xfId="0" applyFont="1" applyFill="1" applyBorder="1" applyAlignment="1">
      <alignment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0" fillId="0" borderId="1" xfId="0" applyFont="1"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5" xfId="0" applyNumberFormat="1" applyFont="1" applyFill="1" applyBorder="1" applyAlignment="1">
      <alignment horizontal="center" vertical="center"/>
    </xf>
    <xf numFmtId="0" fontId="5" fillId="0" borderId="0" xfId="0" applyFont="1" applyBorder="1" applyAlignment="1">
      <alignment horizontal="left" vertical="center" wrapText="1"/>
    </xf>
    <xf numFmtId="0" fontId="0" fillId="3" borderId="41" xfId="0" applyFill="1" applyBorder="1" applyAlignment="1"/>
    <xf numFmtId="0" fontId="0" fillId="3" borderId="24" xfId="0" applyFill="1" applyBorder="1" applyAlignment="1"/>
    <xf numFmtId="0" fontId="3" fillId="16" borderId="87" xfId="0" applyFont="1" applyFill="1" applyBorder="1" applyAlignment="1">
      <alignment vertical="center" wrapText="1"/>
    </xf>
    <xf numFmtId="0" fontId="2" fillId="16" borderId="87" xfId="0" applyFont="1" applyFill="1" applyBorder="1" applyAlignment="1">
      <alignment vertical="center" wrapText="1"/>
    </xf>
    <xf numFmtId="0" fontId="2" fillId="16" borderId="87"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3" fillId="16" borderId="87" xfId="0" quotePrefix="1" applyFont="1" applyFill="1" applyBorder="1" applyAlignment="1">
      <alignment vertical="center" wrapText="1"/>
    </xf>
    <xf numFmtId="0" fontId="2" fillId="16" borderId="88" xfId="0" applyFont="1" applyFill="1" applyBorder="1" applyAlignment="1">
      <alignment vertical="center" wrapText="1"/>
    </xf>
    <xf numFmtId="0" fontId="5" fillId="0" borderId="0" xfId="0" applyFont="1" applyFill="1" applyBorder="1"/>
    <xf numFmtId="0" fontId="5" fillId="0" borderId="0" xfId="0" applyFont="1" applyFill="1" applyBorder="1" applyAlignment="1">
      <alignment horizontal="center"/>
    </xf>
    <xf numFmtId="0" fontId="5" fillId="0" borderId="0" xfId="0" applyFont="1" applyFill="1" applyBorder="1" applyAlignment="1">
      <alignment horizontal="center" vertical="top"/>
    </xf>
    <xf numFmtId="0" fontId="6" fillId="0" borderId="0" xfId="0" applyFont="1" applyFill="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6" fillId="0" borderId="0" xfId="0" applyFont="1" applyFill="1" applyBorder="1" applyAlignment="1">
      <alignment horizontal="center" vertical="center"/>
    </xf>
    <xf numFmtId="0" fontId="8" fillId="5" borderId="7" xfId="0" applyFont="1" applyFill="1" applyBorder="1" applyAlignment="1">
      <alignment horizontal="center" vertical="center"/>
    </xf>
    <xf numFmtId="0" fontId="7" fillId="0" borderId="1" xfId="0" applyFont="1" applyBorder="1" applyAlignment="1">
      <alignment horizontal="center" vertical="center" wrapText="1"/>
    </xf>
    <xf numFmtId="0" fontId="5" fillId="3" borderId="0" xfId="0" applyFont="1" applyFill="1" applyBorder="1" applyAlignment="1">
      <alignment horizontal="center" vertical="center"/>
    </xf>
    <xf numFmtId="0" fontId="5" fillId="3" borderId="22"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1" xfId="0" applyFont="1" applyBorder="1" applyAlignment="1">
      <alignment horizontal="left" vertical="center" wrapText="1"/>
    </xf>
    <xf numFmtId="0" fontId="34" fillId="10" borderId="0" xfId="0" applyFont="1" applyFill="1" applyBorder="1" applyAlignment="1">
      <alignment horizontal="center" vertical="center"/>
    </xf>
    <xf numFmtId="0" fontId="34" fillId="3" borderId="0" xfId="0" applyFont="1" applyFill="1" applyBorder="1" applyAlignment="1">
      <alignment horizontal="center" vertical="center"/>
    </xf>
    <xf numFmtId="0" fontId="34" fillId="9" borderId="0" xfId="0" applyFont="1" applyFill="1" applyBorder="1" applyAlignment="1">
      <alignment horizontal="center" vertical="center"/>
    </xf>
    <xf numFmtId="0" fontId="34" fillId="0" borderId="0" xfId="0" applyFont="1" applyBorder="1" applyAlignment="1">
      <alignment horizontal="center" vertical="center"/>
    </xf>
    <xf numFmtId="0" fontId="34" fillId="8" borderId="0" xfId="0" applyFont="1" applyFill="1" applyBorder="1" applyAlignment="1">
      <alignment horizontal="center" vertical="center"/>
    </xf>
    <xf numFmtId="0" fontId="34" fillId="11" borderId="0" xfId="0" applyFont="1" applyFill="1" applyBorder="1" applyAlignment="1">
      <alignment horizontal="center" vertical="center"/>
    </xf>
    <xf numFmtId="0" fontId="0" fillId="3" borderId="22" xfId="0" applyFill="1" applyBorder="1" applyAlignment="1">
      <alignment horizontal="center" vertical="center"/>
    </xf>
    <xf numFmtId="0" fontId="0" fillId="3" borderId="0" xfId="0" applyFill="1" applyBorder="1" applyAlignment="1">
      <alignment horizontal="center" vertical="center"/>
    </xf>
    <xf numFmtId="0" fontId="0" fillId="3" borderId="39" xfId="0" applyFill="1" applyBorder="1" applyAlignment="1">
      <alignment horizontal="center" vertical="center"/>
    </xf>
    <xf numFmtId="0" fontId="5" fillId="0" borderId="0" xfId="0" applyFont="1" applyBorder="1" applyAlignment="1">
      <alignment horizontal="center" vertical="center"/>
    </xf>
    <xf numFmtId="0" fontId="5" fillId="0" borderId="22" xfId="0" applyFont="1" applyBorder="1" applyAlignment="1">
      <alignment horizontal="center" vertical="center"/>
    </xf>
    <xf numFmtId="0" fontId="10" fillId="3" borderId="0" xfId="0" applyFont="1" applyFill="1" applyBorder="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40" fillId="10" borderId="0" xfId="0" applyFont="1" applyFill="1" applyBorder="1" applyAlignment="1">
      <alignment horizontal="center" vertical="center"/>
    </xf>
    <xf numFmtId="0" fontId="40" fillId="3" borderId="0" xfId="0" applyFont="1" applyFill="1" applyBorder="1" applyAlignment="1">
      <alignment horizontal="center" vertical="center"/>
    </xf>
    <xf numFmtId="0" fontId="40" fillId="9" borderId="0" xfId="0" applyFont="1" applyFill="1" applyBorder="1" applyAlignment="1">
      <alignment horizontal="center" vertical="center"/>
    </xf>
    <xf numFmtId="0" fontId="40" fillId="0" borderId="0" xfId="0" applyFont="1" applyBorder="1" applyAlignment="1">
      <alignment horizontal="center" vertical="center"/>
    </xf>
    <xf numFmtId="0" fontId="40" fillId="8" borderId="0" xfId="0" applyFont="1" applyFill="1" applyBorder="1" applyAlignment="1">
      <alignment horizontal="center" vertical="center"/>
    </xf>
    <xf numFmtId="0" fontId="40" fillId="11" borderId="0" xfId="0" applyFont="1" applyFill="1" applyBorder="1" applyAlignment="1">
      <alignment horizontal="center" vertical="center"/>
    </xf>
    <xf numFmtId="0" fontId="41" fillId="3" borderId="0" xfId="0" applyFont="1" applyFill="1" applyBorder="1" applyAlignment="1">
      <alignment horizontal="center" vertical="center"/>
    </xf>
    <xf numFmtId="0" fontId="5" fillId="16" borderId="87" xfId="0" applyFont="1" applyFill="1" applyBorder="1" applyAlignment="1">
      <alignment horizontal="center" vertical="center"/>
    </xf>
    <xf numFmtId="0" fontId="5" fillId="16" borderId="87" xfId="0" applyFont="1" applyFill="1" applyBorder="1"/>
    <xf numFmtId="0" fontId="0" fillId="16" borderId="87" xfId="0" applyFill="1" applyBorder="1"/>
    <xf numFmtId="0" fontId="8" fillId="16" borderId="88" xfId="0" applyFont="1" applyFill="1" applyBorder="1" applyAlignment="1">
      <alignment horizontal="left" vertical="center"/>
    </xf>
    <xf numFmtId="0" fontId="8" fillId="16" borderId="83" xfId="0" applyFont="1" applyFill="1" applyBorder="1" applyAlignment="1">
      <alignment horizontal="left" vertical="center"/>
    </xf>
    <xf numFmtId="0" fontId="8" fillId="16" borderId="84" xfId="0" applyFont="1" applyFill="1" applyBorder="1" applyAlignment="1">
      <alignment horizontal="left" vertical="center"/>
    </xf>
    <xf numFmtId="0" fontId="5" fillId="0" borderId="0" xfId="0" applyFont="1" applyBorder="1" applyAlignment="1">
      <alignment vertical="center" wrapText="1"/>
    </xf>
    <xf numFmtId="0" fontId="5" fillId="0" borderId="0" xfId="0" applyFont="1" applyBorder="1" applyAlignment="1">
      <alignment horizontal="left" vertical="center"/>
    </xf>
    <xf numFmtId="0" fontId="7" fillId="0" borderId="0" xfId="0" applyFont="1" applyBorder="1" applyAlignment="1">
      <alignment horizontal="left" vertical="center" wrapText="1"/>
    </xf>
    <xf numFmtId="0" fontId="23" fillId="0" borderId="0" xfId="0" applyFont="1" applyBorder="1" applyAlignment="1">
      <alignment horizontal="left" vertical="center" wrapText="1"/>
    </xf>
    <xf numFmtId="0" fontId="7" fillId="0" borderId="0" xfId="0" applyFont="1" applyBorder="1" applyAlignment="1">
      <alignment horizontal="left" vertical="center"/>
    </xf>
    <xf numFmtId="0" fontId="23" fillId="0" borderId="0" xfId="0" applyFont="1" applyBorder="1" applyAlignment="1">
      <alignment horizontal="left" vertical="center"/>
    </xf>
    <xf numFmtId="0" fontId="8" fillId="5" borderId="30" xfId="0" applyFont="1" applyFill="1" applyBorder="1" applyAlignment="1">
      <alignment vertical="center"/>
    </xf>
    <xf numFmtId="0" fontId="8" fillId="5" borderId="65" xfId="0" applyFont="1" applyFill="1" applyBorder="1" applyAlignment="1">
      <alignment horizontal="center" vertical="center"/>
    </xf>
    <xf numFmtId="0" fontId="8" fillId="5" borderId="46" xfId="0" applyFont="1" applyFill="1" applyBorder="1" applyAlignment="1">
      <alignment horizontal="center" vertical="center"/>
    </xf>
    <xf numFmtId="0" fontId="43" fillId="0" borderId="1" xfId="0" applyFont="1" applyBorder="1" applyAlignment="1">
      <alignment horizontal="left" vertical="center" wrapText="1"/>
    </xf>
    <xf numFmtId="0" fontId="43" fillId="0" borderId="5" xfId="0" applyFont="1" applyBorder="1" applyAlignment="1">
      <alignment horizontal="left" vertical="center" wrapText="1"/>
    </xf>
    <xf numFmtId="0" fontId="5" fillId="23" borderId="8" xfId="0" applyFont="1" applyFill="1" applyBorder="1" applyAlignment="1">
      <alignment vertical="center" wrapText="1"/>
    </xf>
    <xf numFmtId="0" fontId="5" fillId="23" borderId="2" xfId="0" applyFont="1" applyFill="1" applyBorder="1" applyAlignment="1">
      <alignment vertical="center" wrapText="1"/>
    </xf>
    <xf numFmtId="0" fontId="5" fillId="23" borderId="4" xfId="0" applyFont="1" applyFill="1" applyBorder="1" applyAlignment="1">
      <alignment vertical="center" wrapText="1"/>
    </xf>
    <xf numFmtId="0" fontId="5" fillId="23" borderId="7" xfId="0" applyFont="1" applyFill="1" applyBorder="1" applyAlignment="1">
      <alignment vertical="center" wrapText="1"/>
    </xf>
    <xf numFmtId="0" fontId="5" fillId="23" borderId="1" xfId="0" applyFont="1" applyFill="1" applyBorder="1" applyAlignment="1">
      <alignment vertical="center" wrapText="1"/>
    </xf>
    <xf numFmtId="0" fontId="5" fillId="23" borderId="5" xfId="0" applyFont="1" applyFill="1" applyBorder="1" applyAlignment="1">
      <alignment vertical="center" wrapText="1"/>
    </xf>
    <xf numFmtId="0" fontId="5" fillId="0" borderId="1" xfId="0" applyFont="1" applyFill="1" applyBorder="1" applyAlignment="1" applyProtection="1">
      <alignment horizontal="center" vertical="center"/>
    </xf>
    <xf numFmtId="0" fontId="5" fillId="0" borderId="0" xfId="0" applyFont="1" applyAlignment="1">
      <alignment vertical="top"/>
    </xf>
    <xf numFmtId="0" fontId="7" fillId="0" borderId="0" xfId="0" applyFont="1" applyAlignment="1">
      <alignment horizontal="left" vertical="center" wrapText="1"/>
    </xf>
    <xf numFmtId="0" fontId="19" fillId="24" borderId="5" xfId="0" applyFont="1" applyFill="1" applyBorder="1" applyAlignment="1">
      <alignment horizontal="center" vertical="center" wrapText="1"/>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7" fillId="3" borderId="28" xfId="0" applyFont="1" applyFill="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14" fillId="0" borderId="5" xfId="0" applyFont="1" applyBorder="1" applyAlignment="1" applyProtection="1">
      <alignment horizontal="left" vertical="center"/>
      <protection locked="0"/>
    </xf>
    <xf numFmtId="0" fontId="7" fillId="0" borderId="5"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7" fillId="0" borderId="2"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5" fillId="0" borderId="2" xfId="0" applyFont="1" applyBorder="1" applyProtection="1">
      <protection locked="0"/>
    </xf>
    <xf numFmtId="0" fontId="5" fillId="0" borderId="1" xfId="0" applyFont="1" applyBorder="1" applyProtection="1">
      <protection locked="0"/>
    </xf>
    <xf numFmtId="0" fontId="5" fillId="0" borderId="25" xfId="0" applyFont="1" applyBorder="1" applyProtection="1">
      <protection locked="0"/>
    </xf>
    <xf numFmtId="0" fontId="5" fillId="0" borderId="10" xfId="0" applyFont="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15" fillId="15" borderId="28" xfId="0" applyFont="1" applyFill="1" applyBorder="1" applyAlignment="1" applyProtection="1">
      <alignment horizontal="center" vertical="center" wrapText="1"/>
    </xf>
    <xf numFmtId="0" fontId="6" fillId="15" borderId="28" xfId="0" applyFont="1" applyFill="1" applyBorder="1" applyAlignment="1" applyProtection="1">
      <alignment horizontal="center" vertical="center" wrapText="1"/>
    </xf>
    <xf numFmtId="0" fontId="19" fillId="15" borderId="28" xfId="0" applyFont="1" applyFill="1" applyBorder="1" applyAlignment="1" applyProtection="1">
      <alignment horizontal="center" vertical="center" wrapText="1"/>
    </xf>
    <xf numFmtId="0" fontId="5" fillId="0" borderId="1" xfId="0" applyFont="1" applyBorder="1" applyAlignment="1" applyProtection="1">
      <alignment horizontal="center" vertical="center"/>
    </xf>
    <xf numFmtId="0" fontId="5" fillId="0" borderId="0"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0" xfId="0" applyFont="1" applyBorder="1" applyProtection="1"/>
    <xf numFmtId="0" fontId="5" fillId="0" borderId="22" xfId="0" applyFont="1" applyBorder="1" applyProtection="1"/>
    <xf numFmtId="0" fontId="5" fillId="0" borderId="41" xfId="0" applyFont="1" applyBorder="1" applyProtection="1"/>
    <xf numFmtId="0" fontId="5" fillId="0" borderId="24" xfId="0" applyFont="1" applyBorder="1" applyProtection="1"/>
    <xf numFmtId="0" fontId="5" fillId="3" borderId="0" xfId="0" applyFont="1" applyFill="1" applyBorder="1" applyAlignment="1" applyProtection="1">
      <alignment horizontal="left" vertical="center" wrapText="1"/>
    </xf>
    <xf numFmtId="0" fontId="5" fillId="3" borderId="36" xfId="0" applyFont="1" applyFill="1" applyBorder="1" applyAlignment="1" applyProtection="1">
      <alignment horizontal="left" vertical="center" wrapText="1"/>
    </xf>
    <xf numFmtId="0" fontId="5" fillId="0" borderId="0" xfId="0" applyFont="1" applyProtection="1"/>
    <xf numFmtId="164" fontId="19" fillId="15" borderId="16" xfId="0" applyNumberFormat="1" applyFont="1" applyFill="1" applyBorder="1" applyAlignment="1" applyProtection="1">
      <alignment horizontal="center" vertical="center" wrapText="1"/>
    </xf>
    <xf numFmtId="165" fontId="5" fillId="0" borderId="60" xfId="0" applyNumberFormat="1" applyFont="1" applyFill="1" applyBorder="1" applyAlignment="1" applyProtection="1">
      <alignment horizontal="center" vertical="center"/>
    </xf>
    <xf numFmtId="164" fontId="5" fillId="0" borderId="60" xfId="0" applyNumberFormat="1" applyFont="1" applyFill="1" applyBorder="1" applyAlignment="1" applyProtection="1">
      <alignment horizontal="center" vertical="center"/>
    </xf>
    <xf numFmtId="0" fontId="0" fillId="0" borderId="96" xfId="0" applyBorder="1" applyAlignment="1" applyProtection="1">
      <alignment vertical="top"/>
      <protection locked="0"/>
    </xf>
    <xf numFmtId="0" fontId="0" fillId="0" borderId="96" xfId="0" applyBorder="1"/>
    <xf numFmtId="0" fontId="0" fillId="0" borderId="97" xfId="0" applyBorder="1"/>
    <xf numFmtId="0" fontId="46" fillId="15" borderId="54" xfId="0" applyFont="1" applyFill="1" applyBorder="1" applyAlignment="1" applyProtection="1">
      <alignment horizontal="center" vertical="center" wrapText="1"/>
    </xf>
    <xf numFmtId="0" fontId="0" fillId="0" borderId="95" xfId="0" applyBorder="1" applyAlignment="1" applyProtection="1">
      <alignment horizontal="center" vertical="top"/>
      <protection locked="0"/>
    </xf>
    <xf numFmtId="0" fontId="1" fillId="0" borderId="1" xfId="0" applyFont="1" applyBorder="1" applyAlignment="1">
      <alignment horizontal="center" vertical="center" wrapText="1"/>
    </xf>
    <xf numFmtId="0" fontId="8" fillId="16" borderId="88"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8" xfId="0" applyFont="1" applyFill="1" applyBorder="1" applyAlignment="1">
      <alignment horizontal="left" vertical="center"/>
    </xf>
    <xf numFmtId="0" fontId="6" fillId="13" borderId="5" xfId="0" applyFont="1" applyFill="1" applyBorder="1" applyAlignment="1">
      <alignment horizontal="center" vertical="center" wrapText="1"/>
    </xf>
    <xf numFmtId="1" fontId="5" fillId="13" borderId="1" xfId="0" applyNumberFormat="1" applyFont="1" applyFill="1" applyBorder="1" applyAlignment="1">
      <alignment horizontal="center" vertical="center"/>
    </xf>
    <xf numFmtId="0" fontId="5" fillId="0" borderId="1" xfId="0" applyFont="1" applyBorder="1" applyAlignment="1" applyProtection="1">
      <alignment horizontal="center" vertical="center" wrapText="1"/>
      <protection locked="0"/>
    </xf>
    <xf numFmtId="0" fontId="7" fillId="0" borderId="7" xfId="0" applyFont="1" applyBorder="1" applyAlignment="1">
      <alignment horizontal="center" vertical="center" wrapText="1"/>
    </xf>
    <xf numFmtId="0" fontId="5" fillId="16" borderId="87" xfId="0" applyFont="1" applyFill="1" applyBorder="1" applyAlignment="1">
      <alignment horizontal="left" vertical="center"/>
    </xf>
    <xf numFmtId="0" fontId="5" fillId="0" borderId="1" xfId="0" applyFont="1" applyBorder="1" applyAlignment="1" applyProtection="1">
      <alignment horizontal="left" vertical="center" wrapText="1"/>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5" fillId="0" borderId="3" xfId="0" applyFont="1" applyBorder="1" applyAlignment="1" applyProtection="1">
      <alignment horizontal="left" vertical="center" wrapText="1"/>
      <protection locked="0"/>
    </xf>
    <xf numFmtId="0" fontId="0" fillId="0" borderId="0" xfId="0" applyAlignment="1">
      <alignment horizontal="center"/>
    </xf>
    <xf numFmtId="0" fontId="5" fillId="0" borderId="10" xfId="0" applyFont="1" applyBorder="1" applyAlignment="1" applyProtection="1">
      <alignment horizontal="center" vertical="center"/>
    </xf>
    <xf numFmtId="0" fontId="5" fillId="0" borderId="10" xfId="0" applyFont="1" applyBorder="1" applyAlignment="1" applyProtection="1">
      <alignment horizontal="left" vertical="center" wrapText="1"/>
    </xf>
    <xf numFmtId="0" fontId="5" fillId="0" borderId="10"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xf>
    <xf numFmtId="164" fontId="5" fillId="0" borderId="14" xfId="0" applyNumberFormat="1" applyFont="1" applyFill="1" applyBorder="1" applyAlignment="1" applyProtection="1">
      <alignment horizontal="center" vertical="center"/>
    </xf>
    <xf numFmtId="164" fontId="5" fillId="17" borderId="9" xfId="0" applyNumberFormat="1" applyFont="1" applyFill="1" applyBorder="1" applyAlignment="1" applyProtection="1">
      <alignment vertical="center"/>
    </xf>
    <xf numFmtId="164" fontId="5" fillId="8" borderId="6" xfId="0" applyNumberFormat="1" applyFont="1" applyFill="1" applyBorder="1" applyAlignment="1" applyProtection="1">
      <alignment vertical="center"/>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xf>
    <xf numFmtId="0" fontId="1" fillId="0" borderId="3" xfId="0" applyFont="1" applyFill="1" applyBorder="1" applyAlignment="1">
      <alignment vertical="top" wrapText="1"/>
    </xf>
    <xf numFmtId="0" fontId="1" fillId="0" borderId="3" xfId="0" applyFont="1" applyFill="1" applyBorder="1" applyAlignment="1">
      <alignment wrapText="1"/>
    </xf>
    <xf numFmtId="0" fontId="1" fillId="0" borderId="9" xfId="0" applyFont="1" applyBorder="1" applyAlignment="1">
      <alignment horizontal="left" vertical="center" wrapText="1"/>
    </xf>
    <xf numFmtId="0" fontId="1" fillId="0" borderId="3" xfId="0" applyFont="1" applyBorder="1" applyAlignment="1">
      <alignment horizontal="left" vertical="center" wrapText="1"/>
    </xf>
    <xf numFmtId="0" fontId="1" fillId="0" borderId="0" xfId="0" applyFont="1"/>
    <xf numFmtId="0" fontId="1" fillId="3" borderId="1" xfId="0" applyFont="1" applyFill="1" applyBorder="1" applyAlignment="1">
      <alignment horizontal="left" vertical="center" wrapText="1"/>
    </xf>
    <xf numFmtId="0" fontId="5" fillId="0" borderId="3"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 xfId="0" applyFont="1" applyFill="1" applyBorder="1" applyAlignment="1">
      <alignment horizontal="left" vertical="center" wrapText="1"/>
    </xf>
    <xf numFmtId="0" fontId="43" fillId="0" borderId="1" xfId="0" applyFont="1" applyFill="1" applyBorder="1" applyAlignment="1">
      <alignment horizontal="left" vertical="center" wrapText="1"/>
    </xf>
    <xf numFmtId="0" fontId="0" fillId="0" borderId="0" xfId="0" applyAlignment="1">
      <alignment horizontal="center" vertical="center"/>
    </xf>
    <xf numFmtId="0" fontId="0" fillId="0" borderId="0" xfId="0" applyBorder="1" applyAlignment="1">
      <alignment horizontal="center" vertical="center"/>
    </xf>
    <xf numFmtId="0" fontId="5" fillId="0" borderId="0" xfId="0" applyFont="1" applyAlignment="1">
      <alignment horizontal="center" vertical="center"/>
    </xf>
    <xf numFmtId="0" fontId="5" fillId="0" borderId="85" xfId="0" applyFont="1" applyBorder="1" applyAlignment="1">
      <alignment horizontal="center" vertical="center"/>
    </xf>
    <xf numFmtId="0" fontId="1" fillId="25" borderId="3"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1" fillId="0" borderId="1" xfId="0" applyFont="1" applyBorder="1" applyAlignment="1">
      <alignment horizontal="left" vertical="center" wrapText="1"/>
    </xf>
    <xf numFmtId="0" fontId="7" fillId="0" borderId="1" xfId="0" applyFont="1" applyBorder="1" applyAlignment="1">
      <alignment horizontal="left" vertical="center" wrapText="1"/>
    </xf>
    <xf numFmtId="0" fontId="5" fillId="0" borderId="2" xfId="0" applyFont="1" applyBorder="1" applyAlignment="1" applyProtection="1">
      <alignment horizontal="center" vertical="center" wrapText="1"/>
      <protection locked="0"/>
    </xf>
    <xf numFmtId="0" fontId="1" fillId="5" borderId="5" xfId="0" applyFont="1" applyFill="1" applyBorder="1" applyAlignment="1">
      <alignment horizontal="center" wrapText="1"/>
    </xf>
    <xf numFmtId="0" fontId="1" fillId="5" borderId="5" xfId="0" applyFont="1" applyFill="1" applyBorder="1" applyAlignment="1">
      <alignment horizontal="center" vertical="center" wrapText="1"/>
    </xf>
    <xf numFmtId="0" fontId="5" fillId="0" borderId="1" xfId="0" applyFont="1" applyBorder="1" applyAlignment="1">
      <alignment horizontal="center" vertical="center" wrapText="1"/>
    </xf>
    <xf numFmtId="0" fontId="9" fillId="0" borderId="1" xfId="0" applyFont="1" applyBorder="1" applyAlignment="1" applyProtection="1">
      <alignment horizontal="left" vertical="center" wrapText="1"/>
      <protection locked="0"/>
    </xf>
    <xf numFmtId="0" fontId="9" fillId="0" borderId="1" xfId="0" applyFont="1" applyBorder="1" applyAlignment="1" applyProtection="1">
      <alignment horizontal="left" vertical="center"/>
      <protection locked="0"/>
    </xf>
    <xf numFmtId="0" fontId="9" fillId="0" borderId="10" xfId="0" applyFont="1" applyBorder="1" applyAlignment="1" applyProtection="1">
      <alignment horizontal="left" vertical="center" wrapText="1"/>
      <protection locked="0"/>
    </xf>
    <xf numFmtId="0" fontId="9" fillId="0" borderId="10" xfId="0" applyFont="1" applyBorder="1" applyAlignment="1" applyProtection="1">
      <alignment horizontal="left" vertical="center"/>
      <protection locked="0"/>
    </xf>
    <xf numFmtId="0" fontId="9" fillId="0" borderId="1" xfId="0" applyFont="1" applyBorder="1" applyAlignment="1" applyProtection="1">
      <alignment horizontal="left" vertical="top"/>
      <protection locked="0"/>
    </xf>
    <xf numFmtId="0" fontId="9" fillId="0" borderId="1" xfId="0" applyFont="1" applyBorder="1" applyAlignment="1" applyProtection="1">
      <alignment horizontal="left" vertical="top" wrapText="1"/>
      <protection locked="0"/>
    </xf>
    <xf numFmtId="0" fontId="8" fillId="0" borderId="20" xfId="0" applyFont="1" applyBorder="1" applyAlignment="1">
      <alignment vertical="center" wrapText="1"/>
    </xf>
    <xf numFmtId="0" fontId="8" fillId="0" borderId="45" xfId="0" applyFont="1" applyBorder="1" applyAlignment="1">
      <alignment vertical="center" wrapText="1"/>
    </xf>
    <xf numFmtId="0" fontId="7" fillId="0" borderId="28" xfId="0" applyFont="1" applyBorder="1" applyAlignment="1">
      <alignment horizontal="left" vertical="center" wrapText="1"/>
    </xf>
    <xf numFmtId="0" fontId="7" fillId="0"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1" fillId="0" borderId="1" xfId="0" applyFont="1" applyFill="1" applyBorder="1" applyAlignment="1">
      <alignment horizontal="left" vertical="center" wrapText="1"/>
    </xf>
    <xf numFmtId="0" fontId="1" fillId="0" borderId="7"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9" xfId="0" applyFont="1" applyFill="1" applyBorder="1" applyAlignment="1">
      <alignment horizontal="left" vertical="center" wrapText="1"/>
    </xf>
    <xf numFmtId="0" fontId="1" fillId="0" borderId="28"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24" borderId="5" xfId="0" applyFont="1" applyFill="1" applyBorder="1" applyAlignment="1" applyProtection="1">
      <alignment horizontal="left" vertical="center" wrapText="1"/>
      <protection locked="0"/>
    </xf>
    <xf numFmtId="0" fontId="0" fillId="0" borderId="0" xfId="0" applyFont="1"/>
    <xf numFmtId="0" fontId="23" fillId="28" borderId="60" xfId="0" applyFont="1" applyFill="1" applyBorder="1" applyAlignment="1" applyProtection="1">
      <alignment vertical="center" wrapText="1"/>
      <protection locked="0"/>
    </xf>
    <xf numFmtId="0" fontId="23" fillId="7" borderId="62" xfId="0" applyFont="1" applyFill="1" applyBorder="1" applyAlignment="1" applyProtection="1">
      <alignment vertical="center" wrapText="1"/>
      <protection locked="0"/>
    </xf>
    <xf numFmtId="0" fontId="19" fillId="24" borderId="48" xfId="0" applyFont="1" applyFill="1" applyBorder="1" applyAlignment="1">
      <alignment horizontal="center" vertical="center" wrapText="1"/>
    </xf>
    <xf numFmtId="0" fontId="23" fillId="0" borderId="1" xfId="0" applyFont="1" applyFill="1" applyBorder="1" applyAlignment="1" applyProtection="1">
      <alignment horizontal="center" vertical="center" wrapText="1"/>
      <protection locked="0"/>
    </xf>
    <xf numFmtId="0" fontId="23" fillId="0" borderId="27" xfId="0" applyFont="1" applyFill="1" applyBorder="1" applyAlignment="1" applyProtection="1">
      <alignment vertical="center" wrapText="1"/>
      <protection locked="0"/>
    </xf>
    <xf numFmtId="0" fontId="23" fillId="0" borderId="2" xfId="0" applyFont="1" applyFill="1" applyBorder="1" applyAlignment="1" applyProtection="1">
      <alignment vertical="center" wrapText="1"/>
      <protection locked="0"/>
    </xf>
    <xf numFmtId="0" fontId="23" fillId="0" borderId="2" xfId="0" applyFont="1" applyFill="1" applyBorder="1" applyAlignment="1" applyProtection="1">
      <alignment horizontal="left" vertical="center" wrapText="1"/>
      <protection locked="0"/>
    </xf>
    <xf numFmtId="0" fontId="23" fillId="0" borderId="4" xfId="0" applyFont="1" applyFill="1" applyBorder="1" applyAlignment="1" applyProtection="1">
      <alignment horizontal="left" vertical="center" wrapText="1"/>
      <protection locked="0"/>
    </xf>
    <xf numFmtId="0" fontId="23" fillId="0" borderId="5" xfId="0" applyFont="1" applyFill="1" applyBorder="1" applyAlignment="1" applyProtection="1">
      <alignment horizontal="center" vertical="center" wrapText="1"/>
      <protection locked="0"/>
    </xf>
    <xf numFmtId="0" fontId="43" fillId="0" borderId="0" xfId="0" applyFont="1"/>
    <xf numFmtId="0" fontId="43" fillId="0" borderId="0" xfId="0" applyFont="1" applyAlignment="1">
      <alignment horizontal="center"/>
    </xf>
    <xf numFmtId="0" fontId="29" fillId="13" borderId="7" xfId="0" applyFont="1" applyFill="1" applyBorder="1" applyAlignment="1">
      <alignment horizontal="center" vertical="center" wrapText="1"/>
    </xf>
    <xf numFmtId="0" fontId="57" fillId="13" borderId="5" xfId="0" applyFont="1" applyFill="1" applyBorder="1" applyAlignment="1">
      <alignment horizontal="center" vertical="center" wrapText="1"/>
    </xf>
    <xf numFmtId="0" fontId="29" fillId="13" borderId="5" xfId="0" applyFont="1" applyFill="1" applyBorder="1" applyAlignment="1">
      <alignment horizontal="center" vertical="center" wrapText="1"/>
    </xf>
    <xf numFmtId="0" fontId="29" fillId="12" borderId="5" xfId="0" applyFont="1" applyFill="1" applyBorder="1" applyAlignment="1">
      <alignment horizontal="center" vertical="center" wrapText="1"/>
    </xf>
    <xf numFmtId="0" fontId="43" fillId="0" borderId="28" xfId="0" applyFont="1" applyBorder="1" applyAlignment="1" applyProtection="1">
      <alignment horizontal="center" vertical="center"/>
      <protection locked="0"/>
    </xf>
    <xf numFmtId="0" fontId="43" fillId="0" borderId="28" xfId="0" applyFont="1" applyBorder="1" applyAlignment="1">
      <alignment horizontal="center" vertical="center"/>
    </xf>
    <xf numFmtId="0" fontId="43" fillId="0" borderId="1" xfId="0" applyFont="1" applyBorder="1" applyAlignment="1" applyProtection="1">
      <alignment horizontal="center" vertical="center"/>
      <protection locked="0"/>
    </xf>
    <xf numFmtId="0" fontId="43" fillId="0" borderId="1" xfId="0" applyFont="1" applyBorder="1" applyAlignment="1">
      <alignment horizontal="center" vertical="center"/>
    </xf>
    <xf numFmtId="0" fontId="43" fillId="0" borderId="1" xfId="0" applyFont="1" applyBorder="1" applyAlignment="1" applyProtection="1">
      <alignment horizontal="center" vertical="center" wrapText="1"/>
      <protection locked="0"/>
    </xf>
    <xf numFmtId="0" fontId="43" fillId="5" borderId="5" xfId="0" applyFont="1" applyFill="1" applyBorder="1" applyAlignment="1">
      <alignment horizontal="center"/>
    </xf>
    <xf numFmtId="0" fontId="43" fillId="5" borderId="5" xfId="0" applyFont="1" applyFill="1" applyBorder="1" applyAlignment="1">
      <alignment horizontal="center" vertical="center"/>
    </xf>
    <xf numFmtId="0" fontId="43" fillId="5" borderId="6" xfId="0" applyFont="1" applyFill="1" applyBorder="1" applyAlignment="1">
      <alignment horizontal="center"/>
    </xf>
    <xf numFmtId="0" fontId="43" fillId="13" borderId="41" xfId="0" applyFont="1" applyFill="1" applyBorder="1"/>
    <xf numFmtId="0" fontId="43" fillId="13" borderId="24" xfId="0" applyFont="1" applyFill="1" applyBorder="1"/>
    <xf numFmtId="0" fontId="43" fillId="0" borderId="7" xfId="0" applyFont="1" applyBorder="1" applyAlignment="1" applyProtection="1">
      <alignment horizontal="center" vertical="center"/>
      <protection locked="0"/>
    </xf>
    <xf numFmtId="0" fontId="43" fillId="0" borderId="7" xfId="0" applyFont="1" applyBorder="1" applyAlignment="1">
      <alignment horizontal="center" vertical="center"/>
    </xf>
    <xf numFmtId="0" fontId="43" fillId="5" borderId="48" xfId="0" applyFont="1" applyFill="1" applyBorder="1" applyAlignment="1">
      <alignment horizontal="center"/>
    </xf>
    <xf numFmtId="0" fontId="43" fillId="13" borderId="5" xfId="0" applyFont="1" applyFill="1" applyBorder="1"/>
    <xf numFmtId="0" fontId="43" fillId="13" borderId="6" xfId="0" applyFont="1" applyFill="1" applyBorder="1"/>
    <xf numFmtId="0" fontId="7" fillId="0" borderId="1" xfId="0" applyFont="1" applyBorder="1" applyAlignment="1">
      <alignment horizontal="center" vertical="center" wrapText="1"/>
    </xf>
    <xf numFmtId="0" fontId="23" fillId="0" borderId="1"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center" wrapText="1"/>
    </xf>
    <xf numFmtId="0" fontId="14" fillId="0" borderId="1" xfId="0" applyFont="1" applyBorder="1" applyAlignment="1" applyProtection="1">
      <alignment horizontal="center" vertical="center"/>
      <protection locked="0"/>
    </xf>
    <xf numFmtId="0" fontId="15" fillId="5" borderId="8" xfId="0" applyFont="1" applyFill="1" applyBorder="1" applyAlignment="1">
      <alignment horizontal="center" vertical="center" wrapText="1"/>
    </xf>
    <xf numFmtId="0" fontId="15" fillId="5" borderId="7" xfId="0" applyFont="1" applyFill="1" applyBorder="1" applyAlignment="1">
      <alignment horizontal="center" vertical="center"/>
    </xf>
    <xf numFmtId="0" fontId="15" fillId="5" borderId="7" xfId="0" applyFont="1" applyFill="1" applyBorder="1" applyAlignment="1">
      <alignment horizontal="center" vertical="center" wrapText="1"/>
    </xf>
    <xf numFmtId="0" fontId="15" fillId="5" borderId="9" xfId="0" applyFont="1" applyFill="1" applyBorder="1" applyAlignment="1">
      <alignment horizontal="center" vertical="center"/>
    </xf>
    <xf numFmtId="0" fontId="14" fillId="0" borderId="5" xfId="0" applyFont="1" applyBorder="1" applyAlignment="1" applyProtection="1">
      <alignment horizontal="center" vertical="center"/>
      <protection locked="0"/>
    </xf>
    <xf numFmtId="0" fontId="23" fillId="0" borderId="5" xfId="0" applyFont="1" applyFill="1" applyBorder="1" applyAlignment="1">
      <alignment horizontal="center" vertical="center" wrapText="1"/>
    </xf>
    <xf numFmtId="0" fontId="19" fillId="30" borderId="5" xfId="0" applyFont="1" applyFill="1" applyBorder="1" applyAlignment="1">
      <alignment horizontal="center" vertical="center" wrapText="1"/>
    </xf>
    <xf numFmtId="0" fontId="23" fillId="30" borderId="5" xfId="0" applyFont="1" applyFill="1" applyBorder="1" applyAlignment="1">
      <alignment horizontal="center" vertical="center" wrapText="1"/>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1"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Border="1" applyAlignment="1">
      <alignment horizontal="center"/>
    </xf>
    <xf numFmtId="0" fontId="1"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8" borderId="89" xfId="0" applyFont="1" applyFill="1" applyBorder="1" applyAlignment="1">
      <alignment horizontal="center" vertical="center"/>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1" fillId="0" borderId="92" xfId="0" applyFont="1" applyBorder="1" applyAlignment="1">
      <alignment horizontal="left" vertical="center" wrapText="1"/>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5" fillId="0" borderId="4" xfId="0" applyFont="1" applyBorder="1" applyAlignment="1">
      <alignment horizontal="left" vertical="center" wrapText="1"/>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6" fillId="22" borderId="86"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7" xfId="0" applyFont="1" applyFill="1" applyBorder="1" applyAlignment="1">
      <alignment horizontal="center" vertical="center"/>
    </xf>
    <xf numFmtId="0" fontId="5" fillId="0" borderId="80"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6" fillId="0" borderId="18" xfId="0" applyFont="1" applyBorder="1" applyAlignment="1">
      <alignment horizontal="center" vertical="center"/>
    </xf>
    <xf numFmtId="0" fontId="6" fillId="0" borderId="0" xfId="0" applyFont="1" applyBorder="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Border="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2"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17" fillId="3" borderId="0" xfId="0" applyFont="1" applyFill="1" applyBorder="1" applyAlignment="1">
      <alignment horizontal="center" vertical="center" wrapText="1"/>
    </xf>
    <xf numFmtId="0" fontId="2" fillId="0" borderId="6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9" xfId="0" applyFont="1" applyBorder="1" applyAlignment="1">
      <alignment horizontal="center" vertical="center" wrapText="1"/>
    </xf>
    <xf numFmtId="0" fontId="1"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wrapText="1"/>
    </xf>
    <xf numFmtId="0" fontId="17" fillId="16" borderId="6" xfId="0" applyFont="1" applyFill="1" applyBorder="1" applyAlignment="1">
      <alignment horizontal="left" vertical="top" wrapText="1"/>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6" fillId="17" borderId="4" xfId="0" applyFont="1" applyFill="1" applyBorder="1" applyAlignment="1" applyProtection="1">
      <alignment horizontal="right" vertical="center"/>
    </xf>
    <xf numFmtId="0" fontId="6" fillId="17" borderId="5" xfId="0" applyFont="1" applyFill="1" applyBorder="1" applyAlignment="1" applyProtection="1">
      <alignment horizontal="right" vertical="center"/>
    </xf>
    <xf numFmtId="0" fontId="6" fillId="15" borderId="83" xfId="0" applyFont="1" applyFill="1" applyBorder="1" applyAlignment="1" applyProtection="1">
      <alignment horizontal="center" vertical="center" wrapText="1"/>
    </xf>
    <xf numFmtId="0" fontId="6" fillId="15" borderId="84" xfId="0" applyFont="1" applyFill="1" applyBorder="1" applyAlignment="1" applyProtection="1">
      <alignment horizontal="center" vertical="center" wrapText="1"/>
    </xf>
    <xf numFmtId="0" fontId="6" fillId="17" borderId="26" xfId="0" applyFont="1" applyFill="1" applyBorder="1" applyAlignment="1" applyProtection="1">
      <alignment horizontal="right" vertical="center"/>
    </xf>
    <xf numFmtId="0" fontId="6" fillId="17" borderId="19" xfId="0" applyFont="1" applyFill="1" applyBorder="1" applyAlignment="1" applyProtection="1">
      <alignment horizontal="right" vertical="center"/>
    </xf>
    <xf numFmtId="0" fontId="6" fillId="17" borderId="44" xfId="0" applyFont="1" applyFill="1" applyBorder="1" applyAlignment="1" applyProtection="1">
      <alignment horizontal="right" vertical="center"/>
    </xf>
    <xf numFmtId="0" fontId="0" fillId="0" borderId="19" xfId="0" applyBorder="1" applyAlignment="1" applyProtection="1">
      <alignment horizontal="center"/>
    </xf>
    <xf numFmtId="0" fontId="0" fillId="0" borderId="0" xfId="0" applyBorder="1" applyAlignment="1" applyProtection="1">
      <alignment horizontal="center"/>
    </xf>
    <xf numFmtId="0" fontId="0" fillId="0" borderId="38" xfId="0" applyBorder="1" applyAlignment="1" applyProtection="1">
      <alignment horizontal="center"/>
    </xf>
    <xf numFmtId="0" fontId="1" fillId="16" borderId="5" xfId="0" applyFont="1" applyFill="1" applyBorder="1" applyAlignment="1" applyProtection="1">
      <alignment horizontal="left" vertical="center" wrapText="1"/>
    </xf>
    <xf numFmtId="0" fontId="5" fillId="16" borderId="5" xfId="0" applyFont="1" applyFill="1" applyBorder="1" applyAlignment="1" applyProtection="1">
      <alignment horizontal="left" vertical="center" wrapText="1"/>
    </xf>
    <xf numFmtId="0" fontId="1" fillId="16" borderId="1" xfId="0" applyFont="1" applyFill="1" applyBorder="1" applyAlignment="1" applyProtection="1">
      <alignment vertical="center"/>
    </xf>
    <xf numFmtId="0" fontId="5" fillId="16" borderId="1" xfId="0" applyFont="1" applyFill="1" applyBorder="1" applyAlignment="1" applyProtection="1">
      <alignment vertical="center"/>
    </xf>
    <xf numFmtId="0" fontId="16" fillId="0" borderId="0" xfId="0" applyFont="1" applyBorder="1" applyAlignment="1" applyProtection="1">
      <alignment horizontal="center" vertical="center" wrapText="1"/>
    </xf>
    <xf numFmtId="0" fontId="16" fillId="0" borderId="36" xfId="0" applyFont="1" applyBorder="1" applyAlignment="1" applyProtection="1">
      <alignment horizontal="center" vertical="center" wrapText="1"/>
    </xf>
    <xf numFmtId="0" fontId="16" fillId="0" borderId="38"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44" xfId="0" applyFont="1" applyBorder="1" applyAlignment="1" applyProtection="1">
      <alignment horizontal="center" vertical="center" wrapText="1"/>
    </xf>
    <xf numFmtId="0" fontId="0" fillId="0" borderId="17" xfId="0" applyBorder="1" applyAlignment="1" applyProtection="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38"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1" fillId="0" borderId="5" xfId="0" applyFont="1" applyBorder="1" applyAlignment="1">
      <alignment horizontal="left"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7"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protection locked="0"/>
    </xf>
    <xf numFmtId="0" fontId="18" fillId="15" borderId="1" xfId="0" applyFont="1" applyFill="1" applyBorder="1" applyAlignment="1">
      <alignment horizontal="center" vertical="center" textRotation="255"/>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18" fillId="15" borderId="1" xfId="0" applyFont="1" applyFill="1" applyBorder="1" applyAlignment="1">
      <alignment horizontal="center" vertical="center"/>
    </xf>
    <xf numFmtId="0" fontId="23" fillId="3" borderId="1" xfId="0" applyFont="1" applyFill="1" applyBorder="1" applyAlignment="1" applyProtection="1">
      <alignment horizontal="left" vertical="center"/>
      <protection locked="0"/>
    </xf>
    <xf numFmtId="0" fontId="7" fillId="29" borderId="1" xfId="0" applyFont="1" applyFill="1" applyBorder="1" applyAlignment="1" applyProtection="1">
      <alignment horizontal="left" vertical="center" wrapText="1"/>
      <protection locked="0"/>
    </xf>
    <xf numFmtId="0" fontId="7" fillId="29" borderId="1" xfId="0" applyFont="1" applyFill="1" applyBorder="1" applyAlignment="1" applyProtection="1">
      <alignment horizontal="left" vertical="center"/>
      <protection locked="0"/>
    </xf>
    <xf numFmtId="0" fontId="23" fillId="0" borderId="60" xfId="0" applyFont="1" applyFill="1" applyBorder="1" applyAlignment="1" applyProtection="1">
      <alignment horizontal="left" vertical="center" wrapText="1"/>
      <protection locked="0"/>
    </xf>
    <xf numFmtId="0" fontId="23" fillId="0" borderId="62" xfId="0" applyFont="1" applyFill="1" applyBorder="1" applyAlignment="1" applyProtection="1">
      <alignment horizontal="left" vertical="center" wrapText="1"/>
      <protection locked="0"/>
    </xf>
    <xf numFmtId="0" fontId="23" fillId="7" borderId="60" xfId="0" applyFont="1" applyFill="1" applyBorder="1" applyAlignment="1" applyProtection="1">
      <alignment horizontal="left" vertical="center" wrapText="1"/>
      <protection locked="0"/>
    </xf>
    <xf numFmtId="0" fontId="23" fillId="7" borderId="62" xfId="0" applyFont="1" applyFill="1" applyBorder="1" applyAlignment="1" applyProtection="1">
      <alignment horizontal="left" vertical="center"/>
      <protection locked="0"/>
    </xf>
    <xf numFmtId="0" fontId="23" fillId="0" borderId="60" xfId="0" applyFont="1" applyFill="1" applyBorder="1" applyAlignment="1" applyProtection="1">
      <alignment horizontal="left" vertical="center"/>
      <protection locked="0"/>
    </xf>
    <xf numFmtId="0" fontId="23" fillId="0" borderId="62" xfId="0" applyFont="1" applyFill="1" applyBorder="1" applyAlignment="1" applyProtection="1">
      <alignment horizontal="left" vertical="center"/>
      <protection locked="0"/>
    </xf>
    <xf numFmtId="0" fontId="23" fillId="3" borderId="60" xfId="0" applyFont="1" applyFill="1" applyBorder="1" applyAlignment="1" applyProtection="1">
      <alignment horizontal="left" vertical="center"/>
      <protection locked="0"/>
    </xf>
    <xf numFmtId="0" fontId="23" fillId="3" borderId="62" xfId="0" applyFont="1" applyFill="1" applyBorder="1" applyAlignment="1" applyProtection="1">
      <alignment horizontal="left" vertical="center"/>
      <protection locked="0"/>
    </xf>
    <xf numFmtId="0" fontId="7" fillId="7" borderId="1" xfId="0" applyFont="1" applyFill="1" applyBorder="1" applyAlignment="1" applyProtection="1">
      <alignment horizontal="left" vertical="center" wrapText="1"/>
      <protection locked="0"/>
    </xf>
    <xf numFmtId="0" fontId="7" fillId="7" borderId="1" xfId="0" applyFont="1" applyFill="1" applyBorder="1" applyAlignment="1" applyProtection="1">
      <alignment horizontal="left" vertical="center"/>
      <protection locked="0"/>
    </xf>
    <xf numFmtId="0" fontId="23" fillId="0" borderId="1" xfId="0" applyFont="1" applyFill="1" applyBorder="1" applyAlignment="1" applyProtection="1">
      <alignment horizontal="left" vertical="center" wrapText="1"/>
      <protection locked="0"/>
    </xf>
    <xf numFmtId="0" fontId="23" fillId="3" borderId="60"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wrapText="1"/>
      <protection locked="0"/>
    </xf>
    <xf numFmtId="0" fontId="5" fillId="0" borderId="0" xfId="0" applyFont="1" applyAlignment="1">
      <alignment horizontal="center"/>
    </xf>
    <xf numFmtId="0" fontId="23" fillId="29" borderId="60" xfId="0" applyFont="1" applyFill="1" applyBorder="1" applyAlignment="1" applyProtection="1">
      <alignment horizontal="left" vertical="center" wrapText="1"/>
      <protection locked="0"/>
    </xf>
    <xf numFmtId="0" fontId="23" fillId="29" borderId="62" xfId="0" applyFont="1" applyFill="1" applyBorder="1" applyAlignment="1" applyProtection="1">
      <alignment horizontal="left" vertical="center"/>
      <protection locked="0"/>
    </xf>
    <xf numFmtId="0" fontId="23" fillId="4" borderId="60" xfId="0" applyFont="1" applyFill="1" applyBorder="1" applyAlignment="1" applyProtection="1">
      <alignment horizontal="left" vertical="center" wrapText="1"/>
      <protection locked="0"/>
    </xf>
    <xf numFmtId="0" fontId="23" fillId="4" borderId="62" xfId="0" applyFont="1" applyFill="1" applyBorder="1" applyAlignment="1" applyProtection="1">
      <alignment horizontal="left" vertical="center"/>
      <protection locked="0"/>
    </xf>
    <xf numFmtId="0" fontId="23" fillId="26" borderId="60" xfId="0" applyFont="1" applyFill="1" applyBorder="1" applyAlignment="1" applyProtection="1">
      <alignment horizontal="left" vertical="center" wrapText="1"/>
      <protection locked="0"/>
    </xf>
    <xf numFmtId="0" fontId="23" fillId="26" borderId="62" xfId="0" applyFont="1" applyFill="1" applyBorder="1" applyAlignment="1" applyProtection="1">
      <alignment horizontal="left" vertical="center"/>
      <protection locked="0"/>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54" fillId="0" borderId="1" xfId="0" applyFont="1" applyFill="1" applyBorder="1" applyAlignment="1">
      <alignment horizontal="left" vertical="center" wrapText="1"/>
    </xf>
    <xf numFmtId="0" fontId="25" fillId="0" borderId="1" xfId="0" applyFont="1" applyFill="1" applyBorder="1" applyAlignment="1" applyProtection="1">
      <alignment horizontal="left" vertical="center" wrapText="1"/>
      <protection locked="0"/>
    </xf>
    <xf numFmtId="0" fontId="15" fillId="7" borderId="1" xfId="0" applyFont="1" applyFill="1" applyBorder="1" applyAlignment="1">
      <alignment horizontal="left" vertical="center" wrapText="1"/>
    </xf>
    <xf numFmtId="0" fontId="7" fillId="7" borderId="1" xfId="0" applyFont="1" applyFill="1" applyBorder="1" applyAlignment="1">
      <alignment horizontal="left" vertical="center" wrapText="1"/>
    </xf>
    <xf numFmtId="0" fontId="23" fillId="3" borderId="0" xfId="0" applyFont="1" applyFill="1" applyAlignment="1">
      <alignment horizontal="left"/>
    </xf>
    <xf numFmtId="0" fontId="23" fillId="26" borderId="1" xfId="0" applyFont="1" applyFill="1" applyBorder="1" applyAlignment="1" applyProtection="1">
      <alignment horizontal="left" vertical="center" wrapText="1"/>
      <protection locked="0"/>
    </xf>
    <xf numFmtId="0" fontId="7" fillId="0" borderId="1" xfId="0" applyFont="1" applyFill="1" applyBorder="1" applyAlignment="1">
      <alignment vertical="top" wrapText="1"/>
    </xf>
    <xf numFmtId="0" fontId="7" fillId="0" borderId="1" xfId="0" applyFont="1" applyFill="1" applyBorder="1" applyAlignment="1">
      <alignment horizontal="left" vertical="top" wrapText="1"/>
    </xf>
    <xf numFmtId="0" fontId="23" fillId="27" borderId="60" xfId="0" applyFont="1" applyFill="1" applyBorder="1" applyAlignment="1" applyProtection="1">
      <alignment horizontal="left" vertical="center" wrapText="1"/>
      <protection locked="0"/>
    </xf>
    <xf numFmtId="0" fontId="23" fillId="27" borderId="62"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protection locked="0"/>
    </xf>
    <xf numFmtId="0" fontId="23" fillId="0" borderId="56" xfId="0" applyFont="1" applyFill="1" applyBorder="1" applyAlignment="1" applyProtection="1">
      <alignment horizontal="left" vertical="center"/>
      <protection locked="0"/>
    </xf>
    <xf numFmtId="0" fontId="23" fillId="3" borderId="56" xfId="0" applyFont="1" applyFill="1" applyBorder="1" applyAlignment="1" applyProtection="1">
      <alignment horizontal="left" vertical="center"/>
      <protection locked="0"/>
    </xf>
    <xf numFmtId="0" fontId="25" fillId="0" borderId="60" xfId="0" applyFont="1" applyFill="1" applyBorder="1" applyAlignment="1" applyProtection="1">
      <alignment horizontal="left" vertical="center" wrapText="1"/>
      <protection locked="0"/>
    </xf>
    <xf numFmtId="0" fontId="25" fillId="0" borderId="62" xfId="0" applyFont="1" applyFill="1" applyBorder="1" applyAlignment="1" applyProtection="1">
      <alignment horizontal="left" vertical="center" wrapText="1"/>
      <protection locked="0"/>
    </xf>
    <xf numFmtId="0" fontId="23" fillId="3" borderId="10" xfId="0" applyFont="1" applyFill="1" applyBorder="1" applyAlignment="1" applyProtection="1">
      <alignment horizontal="left" vertical="center"/>
      <protection locked="0"/>
    </xf>
    <xf numFmtId="0" fontId="23" fillId="3" borderId="60"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23" fillId="0" borderId="56" xfId="0" applyFont="1" applyFill="1" applyBorder="1" applyAlignment="1" applyProtection="1">
      <alignment horizontal="left" vertical="center" wrapText="1"/>
      <protection locked="0"/>
    </xf>
    <xf numFmtId="0" fontId="18" fillId="15" borderId="1" xfId="0" applyFont="1" applyFill="1" applyBorder="1" applyAlignment="1">
      <alignment horizontal="center" vertical="center" wrapText="1"/>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xf>
    <xf numFmtId="0" fontId="18" fillId="15" borderId="62" xfId="0" applyFont="1" applyFill="1" applyBorder="1" applyAlignment="1">
      <alignment horizontal="center" vertical="center"/>
    </xf>
    <xf numFmtId="0" fontId="23" fillId="0" borderId="60" xfId="0" applyFont="1" applyFill="1" applyBorder="1" applyAlignment="1" applyProtection="1">
      <alignment horizontal="center" vertical="center"/>
      <protection locked="0"/>
    </xf>
    <xf numFmtId="0" fontId="23" fillId="0" borderId="56" xfId="0" applyFont="1" applyFill="1" applyBorder="1" applyAlignment="1" applyProtection="1">
      <alignment horizontal="center" vertical="center"/>
      <protection locked="0"/>
    </xf>
    <xf numFmtId="0" fontId="23" fillId="0" borderId="62" xfId="0" applyFont="1" applyFill="1" applyBorder="1" applyAlignment="1" applyProtection="1">
      <alignment horizontal="center" vertical="center"/>
      <protection locked="0"/>
    </xf>
    <xf numFmtId="0" fontId="52" fillId="7" borderId="1" xfId="0" applyFont="1" applyFill="1" applyBorder="1" applyAlignment="1" applyProtection="1">
      <alignment horizontal="left" vertical="center" wrapText="1"/>
      <protection locked="0"/>
    </xf>
    <xf numFmtId="0" fontId="18" fillId="15" borderId="60" xfId="0" applyFont="1" applyFill="1" applyBorder="1" applyAlignment="1">
      <alignment horizontal="center"/>
    </xf>
    <xf numFmtId="0" fontId="18" fillId="15" borderId="56" xfId="0" applyFont="1" applyFill="1" applyBorder="1" applyAlignment="1">
      <alignment horizontal="center"/>
    </xf>
    <xf numFmtId="0" fontId="18" fillId="15" borderId="62" xfId="0" applyFont="1" applyFill="1" applyBorder="1" applyAlignment="1">
      <alignment horizontal="center"/>
    </xf>
    <xf numFmtId="0" fontId="16" fillId="0" borderId="26"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70" xfId="0" applyFont="1" applyBorder="1" applyAlignment="1">
      <alignment horizontal="center" vertical="center" wrapText="1"/>
    </xf>
    <xf numFmtId="0" fontId="16" fillId="0" borderId="17" xfId="0" applyFont="1" applyBorder="1" applyAlignment="1">
      <alignment horizontal="center" vertical="center" wrapText="1"/>
    </xf>
    <xf numFmtId="0" fontId="6" fillId="17" borderId="71" xfId="0" applyFont="1" applyFill="1" applyBorder="1" applyAlignment="1">
      <alignment horizontal="left" vertical="center"/>
    </xf>
    <xf numFmtId="0" fontId="6" fillId="17" borderId="37" xfId="0" applyFont="1" applyFill="1" applyBorder="1" applyAlignment="1">
      <alignment horizontal="left" vertical="center"/>
    </xf>
    <xf numFmtId="0" fontId="6" fillId="17" borderId="63" xfId="0" applyFont="1" applyFill="1" applyBorder="1" applyAlignment="1">
      <alignment horizontal="left" vertical="center"/>
    </xf>
    <xf numFmtId="0" fontId="6" fillId="17" borderId="40" xfId="0" applyFont="1" applyFill="1" applyBorder="1" applyAlignment="1">
      <alignment horizontal="left" vertical="center"/>
    </xf>
    <xf numFmtId="0" fontId="6" fillId="17" borderId="41" xfId="0" applyFont="1" applyFill="1" applyBorder="1" applyAlignment="1">
      <alignment horizontal="left" vertical="center"/>
    </xf>
    <xf numFmtId="0" fontId="6" fillId="17" borderId="24" xfId="0" applyFont="1" applyFill="1" applyBorder="1" applyAlignment="1">
      <alignment horizontal="left" vertical="center"/>
    </xf>
    <xf numFmtId="0" fontId="16" fillId="0" borderId="68"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69"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7" fillId="7" borderId="1" xfId="0" applyFont="1" applyFill="1" applyBorder="1" applyAlignment="1" applyProtection="1">
      <alignment horizontal="left" vertical="top"/>
      <protection locked="0"/>
    </xf>
    <xf numFmtId="0" fontId="7" fillId="26" borderId="1" xfId="0" applyFont="1" applyFill="1" applyBorder="1" applyAlignment="1" applyProtection="1">
      <alignment horizontal="left" vertical="top" wrapText="1"/>
      <protection locked="0"/>
    </xf>
    <xf numFmtId="0" fontId="19" fillId="0" borderId="1"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33" fillId="17" borderId="40" xfId="0" applyFont="1" applyFill="1" applyBorder="1" applyAlignment="1">
      <alignment horizontal="left" vertical="center" wrapText="1"/>
    </xf>
    <xf numFmtId="0" fontId="33" fillId="17" borderId="41" xfId="0" applyFont="1" applyFill="1" applyBorder="1" applyAlignment="1">
      <alignment horizontal="left" vertical="center" wrapText="1"/>
    </xf>
    <xf numFmtId="0" fontId="33" fillId="17" borderId="24" xfId="0" applyFont="1" applyFill="1" applyBorder="1" applyAlignment="1">
      <alignment horizontal="left" vertical="center" wrapText="1"/>
    </xf>
    <xf numFmtId="0" fontId="8" fillId="17" borderId="68"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9" xfId="0" applyFont="1" applyFill="1" applyBorder="1" applyAlignment="1">
      <alignment horizontal="left" vertical="center"/>
    </xf>
    <xf numFmtId="0" fontId="7" fillId="3" borderId="0" xfId="0" applyFont="1" applyFill="1" applyBorder="1" applyAlignment="1">
      <alignment horizontal="center" vertical="center" wrapText="1"/>
    </xf>
    <xf numFmtId="0" fontId="2" fillId="0" borderId="3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2" xfId="0" applyFont="1" applyBorder="1" applyAlignment="1">
      <alignment horizontal="center" vertical="center" wrapText="1"/>
    </xf>
    <xf numFmtId="0" fontId="9" fillId="0" borderId="2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7" fillId="0" borderId="25"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60" xfId="0" applyFont="1" applyBorder="1" applyAlignment="1">
      <alignment horizontal="left" vertical="center" wrapText="1"/>
    </xf>
    <xf numFmtId="0" fontId="7" fillId="0" borderId="69" xfId="0" applyFont="1" applyBorder="1" applyAlignment="1">
      <alignment horizontal="left"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7" fillId="3" borderId="36" xfId="0" applyFont="1" applyFill="1" applyBorder="1" applyAlignment="1">
      <alignment horizontal="center" vertical="center" wrapText="1"/>
    </xf>
    <xf numFmtId="0" fontId="7" fillId="0" borderId="60" xfId="0" applyFont="1" applyBorder="1" applyAlignment="1">
      <alignment horizontal="left" vertical="center"/>
    </xf>
    <xf numFmtId="0" fontId="7" fillId="0" borderId="69" xfId="0" applyFont="1" applyBorder="1" applyAlignment="1">
      <alignment horizontal="left" vertical="center"/>
    </xf>
    <xf numFmtId="0" fontId="7" fillId="0" borderId="2" xfId="0" applyFont="1" applyBorder="1" applyAlignment="1">
      <alignment horizontal="center" vertical="center" wrapText="1"/>
    </xf>
    <xf numFmtId="0" fontId="7" fillId="0" borderId="1" xfId="0" applyFont="1" applyBorder="1" applyAlignment="1">
      <alignment horizontal="center" vertical="center"/>
    </xf>
    <xf numFmtId="0" fontId="6" fillId="17" borderId="68"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9" xfId="0" applyFont="1" applyFill="1" applyBorder="1" applyAlignment="1">
      <alignment horizontal="left" vertical="center"/>
    </xf>
    <xf numFmtId="0" fontId="7" fillId="17" borderId="80"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0" borderId="28" xfId="0" applyFont="1" applyFill="1" applyBorder="1" applyAlignment="1" applyProtection="1">
      <alignment horizontal="left" vertical="center" wrapText="1"/>
      <protection locked="0"/>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60" xfId="0" applyFont="1" applyBorder="1" applyAlignment="1">
      <alignment horizontal="left" vertical="center"/>
    </xf>
    <xf numFmtId="0" fontId="5" fillId="0" borderId="69" xfId="0" applyFont="1" applyBorder="1" applyAlignment="1">
      <alignment horizontal="left" vertical="center"/>
    </xf>
    <xf numFmtId="0" fontId="5" fillId="0" borderId="66" xfId="0" applyFont="1" applyBorder="1" applyAlignment="1">
      <alignment horizontal="center" vertical="center"/>
    </xf>
    <xf numFmtId="0" fontId="5" fillId="0" borderId="45" xfId="0" applyFont="1" applyBorder="1" applyAlignment="1">
      <alignment horizontal="center" vertical="center"/>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7" fillId="0" borderId="71"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16" fillId="0" borderId="15" xfId="0" applyFont="1" applyBorder="1" applyAlignment="1">
      <alignment horizontal="center" vertical="center" wrapText="1"/>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1" xfId="0" applyFont="1" applyBorder="1" applyAlignment="1">
      <alignment horizontal="left" vertical="top" wrapText="1"/>
    </xf>
    <xf numFmtId="0" fontId="7" fillId="0" borderId="15" xfId="0" applyFont="1" applyBorder="1" applyAlignment="1">
      <alignment horizontal="left" vertical="top" wrapText="1"/>
    </xf>
    <xf numFmtId="0" fontId="7" fillId="0" borderId="71" xfId="0" applyNumberFormat="1" applyFont="1" applyBorder="1" applyAlignment="1">
      <alignment horizontal="left" vertical="top" wrapText="1"/>
    </xf>
    <xf numFmtId="0" fontId="7" fillId="0" borderId="15" xfId="0" applyNumberFormat="1" applyFont="1" applyBorder="1" applyAlignment="1">
      <alignment horizontal="left" vertical="top" wrapText="1"/>
    </xf>
    <xf numFmtId="0" fontId="7" fillId="0" borderId="68" xfId="0" applyNumberFormat="1" applyFont="1" applyBorder="1" applyAlignment="1">
      <alignment horizontal="left" vertical="top" wrapText="1"/>
    </xf>
    <xf numFmtId="0" fontId="7" fillId="0" borderId="62" xfId="0" applyNumberFormat="1" applyFont="1" applyBorder="1" applyAlignment="1">
      <alignment horizontal="left" vertical="top" wrapText="1"/>
    </xf>
    <xf numFmtId="0" fontId="7" fillId="17" borderId="80"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5" fillId="0" borderId="70" xfId="0" applyFont="1" applyBorder="1" applyAlignment="1">
      <alignment horizontal="center"/>
    </xf>
    <xf numFmtId="0" fontId="5" fillId="0" borderId="38" xfId="0" applyFont="1" applyBorder="1" applyAlignment="1">
      <alignment horizontal="center"/>
    </xf>
    <xf numFmtId="0" fontId="5" fillId="0" borderId="64" xfId="0" applyFont="1" applyBorder="1" applyAlignment="1">
      <alignment horizontal="center"/>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5" fillId="0" borderId="26" xfId="0" applyFont="1" applyBorder="1" applyAlignment="1">
      <alignment horizontal="center"/>
    </xf>
    <xf numFmtId="0" fontId="6" fillId="5" borderId="7" xfId="0" applyFont="1" applyFill="1" applyBorder="1" applyAlignment="1">
      <alignment horizontal="center" vertical="center"/>
    </xf>
    <xf numFmtId="0" fontId="6" fillId="5" borderId="1" xfId="0" applyFont="1" applyFill="1" applyBorder="1" applyAlignment="1">
      <alignment horizontal="center" vertical="center"/>
    </xf>
    <xf numFmtId="0" fontId="7" fillId="17" borderId="2" xfId="0" applyFont="1" applyFill="1" applyBorder="1" applyAlignment="1">
      <alignment horizontal="left" vertical="center" wrapText="1"/>
    </xf>
    <xf numFmtId="0" fontId="7" fillId="17" borderId="1" xfId="0" applyFont="1" applyFill="1" applyBorder="1" applyAlignment="1">
      <alignment horizontal="left" vertical="center" wrapText="1"/>
    </xf>
    <xf numFmtId="0" fontId="7" fillId="17" borderId="3" xfId="0" applyFont="1" applyFill="1" applyBorder="1" applyAlignment="1">
      <alignment horizontal="left" vertical="center" wrapText="1"/>
    </xf>
    <xf numFmtId="0" fontId="7" fillId="17" borderId="4" xfId="0" applyFont="1" applyFill="1" applyBorder="1" applyAlignment="1">
      <alignment horizontal="left" vertical="center" wrapText="1"/>
    </xf>
    <xf numFmtId="0" fontId="7" fillId="17" borderId="5" xfId="0" applyFont="1" applyFill="1" applyBorder="1" applyAlignment="1">
      <alignment horizontal="left" vertical="center" wrapText="1"/>
    </xf>
    <xf numFmtId="0" fontId="7" fillId="17" borderId="6" xfId="0" applyFont="1" applyFill="1" applyBorder="1" applyAlignment="1">
      <alignment horizontal="left" vertical="center" wrapText="1"/>
    </xf>
    <xf numFmtId="0" fontId="7" fillId="3" borderId="18" xfId="0" applyFont="1" applyFill="1" applyBorder="1" applyAlignment="1">
      <alignment horizontal="center" vertical="center" wrapText="1"/>
    </xf>
    <xf numFmtId="0" fontId="6" fillId="5" borderId="9"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1"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6" fillId="14" borderId="7" xfId="0" applyFont="1" applyFill="1" applyBorder="1" applyAlignment="1">
      <alignment horizontal="center" wrapText="1"/>
    </xf>
    <xf numFmtId="0" fontId="8" fillId="14" borderId="48" xfId="0" applyFont="1" applyFill="1" applyBorder="1" applyAlignment="1">
      <alignment horizontal="center"/>
    </xf>
    <xf numFmtId="0" fontId="8" fillId="14" borderId="58" xfId="0" applyFont="1" applyFill="1" applyBorder="1" applyAlignment="1">
      <alignment horizontal="center"/>
    </xf>
    <xf numFmtId="0" fontId="5" fillId="0" borderId="18" xfId="0" applyFont="1" applyBorder="1" applyAlignment="1">
      <alignment horizontal="center"/>
    </xf>
    <xf numFmtId="0" fontId="5" fillId="0" borderId="36" xfId="0" applyFont="1" applyBorder="1" applyAlignment="1">
      <alignment horizontal="center"/>
    </xf>
    <xf numFmtId="0" fontId="5" fillId="0" borderId="68" xfId="0" applyFont="1" applyBorder="1" applyAlignment="1">
      <alignment horizontal="center"/>
    </xf>
    <xf numFmtId="0" fontId="5" fillId="0" borderId="56" xfId="0" applyFont="1" applyBorder="1" applyAlignment="1">
      <alignment horizontal="center"/>
    </xf>
    <xf numFmtId="0" fontId="5" fillId="0" borderId="69" xfId="0" applyFont="1" applyBorder="1" applyAlignment="1">
      <alignment horizont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7" fillId="0" borderId="7" xfId="0" applyFont="1" applyBorder="1" applyAlignment="1">
      <alignment horizontal="left" vertical="center" wrapText="1"/>
    </xf>
    <xf numFmtId="0" fontId="7" fillId="0" borderId="1" xfId="0" applyFont="1" applyBorder="1" applyAlignment="1">
      <alignment horizontal="left"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8" fillId="16" borderId="88"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8" xfId="0" applyFont="1" applyFill="1" applyBorder="1" applyAlignment="1">
      <alignment horizontal="left" vertical="center"/>
    </xf>
    <xf numFmtId="0" fontId="9" fillId="16" borderId="84" xfId="0" applyFont="1" applyFill="1" applyBorder="1" applyAlignment="1">
      <alignment horizontal="left" vertical="center"/>
    </xf>
    <xf numFmtId="0" fontId="8" fillId="16" borderId="84" xfId="0" applyFont="1" applyFill="1" applyBorder="1" applyAlignment="1">
      <alignment horizontal="left" vertical="center"/>
    </xf>
    <xf numFmtId="0" fontId="5" fillId="16" borderId="88" xfId="0" applyFont="1" applyFill="1" applyBorder="1" applyAlignment="1" applyProtection="1">
      <alignment horizontal="left" vertical="center"/>
      <protection locked="0"/>
    </xf>
    <xf numFmtId="0" fontId="5" fillId="16" borderId="84" xfId="0" applyFont="1" applyFill="1" applyBorder="1" applyAlignment="1" applyProtection="1">
      <alignment horizontal="left" vertical="center"/>
      <protection locked="0"/>
    </xf>
    <xf numFmtId="0" fontId="35" fillId="7" borderId="75" xfId="0" applyFont="1" applyFill="1" applyBorder="1" applyAlignment="1" applyProtection="1">
      <alignment horizontal="center" vertical="center"/>
      <protection locked="0"/>
    </xf>
    <xf numFmtId="0" fontId="35" fillId="7" borderId="73" xfId="0" applyFont="1" applyFill="1" applyBorder="1" applyAlignment="1" applyProtection="1">
      <alignment horizontal="center" vertical="center"/>
      <protection locked="0"/>
    </xf>
    <xf numFmtId="0" fontId="35" fillId="7" borderId="72" xfId="0" applyFont="1" applyFill="1" applyBorder="1" applyAlignment="1" applyProtection="1">
      <alignment horizontal="center" vertical="center"/>
      <protection locked="0"/>
    </xf>
    <xf numFmtId="0" fontId="35" fillId="8" borderId="72" xfId="0" applyFont="1" applyFill="1" applyBorder="1" applyAlignment="1" applyProtection="1">
      <alignment horizontal="center" vertical="center" wrapText="1"/>
      <protection locked="0"/>
    </xf>
    <xf numFmtId="0" fontId="35" fillId="8" borderId="72" xfId="0" applyFont="1" applyFill="1" applyBorder="1" applyAlignment="1" applyProtection="1">
      <alignment horizontal="center" vertical="center"/>
      <protection locked="0"/>
    </xf>
    <xf numFmtId="0" fontId="35" fillId="9" borderId="72" xfId="0" applyFont="1" applyFill="1" applyBorder="1" applyAlignment="1" applyProtection="1">
      <alignment horizontal="center" vertical="center" wrapText="1"/>
      <protection locked="0"/>
    </xf>
    <xf numFmtId="0" fontId="35" fillId="9" borderId="72" xfId="0" applyFont="1" applyFill="1" applyBorder="1" applyAlignment="1" applyProtection="1">
      <alignment horizontal="center" vertical="center"/>
      <protection locked="0"/>
    </xf>
    <xf numFmtId="0" fontId="35" fillId="10" borderId="72" xfId="0" applyFont="1" applyFill="1" applyBorder="1" applyAlignment="1" applyProtection="1">
      <alignment horizontal="center" vertical="center"/>
      <protection locked="0"/>
    </xf>
    <xf numFmtId="0" fontId="26" fillId="3" borderId="0" xfId="0" applyFont="1" applyFill="1" applyBorder="1" applyAlignment="1">
      <alignment horizontal="center" vertical="center"/>
    </xf>
    <xf numFmtId="0" fontId="26" fillId="0" borderId="39" xfId="0" applyFont="1" applyBorder="1" applyAlignment="1">
      <alignment horizontal="center" vertical="center" textRotation="90"/>
    </xf>
    <xf numFmtId="0" fontId="35" fillId="9" borderId="79" xfId="0" applyFont="1" applyFill="1" applyBorder="1" applyAlignment="1" applyProtection="1">
      <alignment horizontal="center" vertical="center"/>
      <protection locked="0"/>
    </xf>
    <xf numFmtId="0" fontId="35" fillId="9" borderId="73" xfId="0" applyFont="1" applyFill="1" applyBorder="1" applyAlignment="1" applyProtection="1">
      <alignment horizontal="center" vertical="center"/>
      <protection locked="0"/>
    </xf>
    <xf numFmtId="0" fontId="3" fillId="16" borderId="88"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3" fillId="16" borderId="84" xfId="0" applyFont="1" applyFill="1" applyBorder="1" applyAlignment="1">
      <alignment horizontal="left" vertical="center" wrapText="1"/>
    </xf>
    <xf numFmtId="0" fontId="41" fillId="10" borderId="72" xfId="0" applyFont="1" applyFill="1" applyBorder="1" applyAlignment="1" applyProtection="1">
      <alignment horizontal="center" vertical="center" wrapText="1"/>
      <protection locked="0"/>
    </xf>
    <xf numFmtId="0" fontId="6" fillId="3" borderId="0" xfId="0" applyFont="1" applyFill="1" applyBorder="1" applyAlignment="1">
      <alignment horizontal="center" vertical="center"/>
    </xf>
    <xf numFmtId="0" fontId="6" fillId="3" borderId="22" xfId="0" applyFont="1" applyFill="1" applyBorder="1" applyAlignment="1">
      <alignment horizontal="center" vertical="center"/>
    </xf>
    <xf numFmtId="0" fontId="6" fillId="16" borderId="88" xfId="0" applyFont="1" applyFill="1" applyBorder="1" applyAlignment="1" applyProtection="1">
      <alignment horizontal="left" vertical="center"/>
      <protection locked="0"/>
    </xf>
    <xf numFmtId="0" fontId="6" fillId="16" borderId="84" xfId="0" applyFont="1" applyFill="1" applyBorder="1" applyAlignment="1" applyProtection="1">
      <alignment horizontal="left" vertical="center"/>
      <protection locked="0"/>
    </xf>
    <xf numFmtId="0" fontId="5" fillId="3" borderId="0" xfId="0" applyFont="1" applyFill="1" applyBorder="1" applyAlignment="1">
      <alignment horizontal="center" vertical="center"/>
    </xf>
    <xf numFmtId="0" fontId="5" fillId="3" borderId="22"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7" fillId="10" borderId="31" xfId="0" applyFont="1" applyFill="1" applyBorder="1" applyAlignment="1" applyProtection="1">
      <alignment horizontal="center" vertical="center"/>
      <protection locked="0"/>
    </xf>
    <xf numFmtId="0" fontId="37" fillId="8"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protection locked="0"/>
    </xf>
    <xf numFmtId="0" fontId="37" fillId="10" borderId="51" xfId="0" applyFont="1" applyFill="1" applyBorder="1" applyAlignment="1" applyProtection="1">
      <alignment horizontal="center" vertical="center" wrapText="1"/>
      <protection locked="0"/>
    </xf>
    <xf numFmtId="0" fontId="37" fillId="10" borderId="52" xfId="0" applyFont="1" applyFill="1" applyBorder="1" applyAlignment="1" applyProtection="1">
      <alignment horizontal="center" vertical="center" wrapText="1"/>
      <protection locked="0"/>
    </xf>
    <xf numFmtId="0" fontId="37" fillId="7" borderId="33" xfId="0" applyFont="1" applyFill="1" applyBorder="1" applyAlignment="1" applyProtection="1">
      <alignment horizontal="center" vertical="center"/>
      <protection locked="0"/>
    </xf>
    <xf numFmtId="0" fontId="3" fillId="16" borderId="82" xfId="0" applyFont="1" applyFill="1" applyBorder="1" applyAlignment="1">
      <alignment horizontal="left" vertical="center" wrapText="1"/>
    </xf>
    <xf numFmtId="0" fontId="35" fillId="10" borderId="72" xfId="0" applyFont="1" applyFill="1" applyBorder="1" applyAlignment="1" applyProtection="1">
      <alignment horizontal="center" vertical="center" wrapText="1"/>
      <protection locked="0"/>
    </xf>
    <xf numFmtId="0" fontId="41" fillId="9" borderId="72" xfId="0" applyFont="1" applyFill="1" applyBorder="1" applyAlignment="1" applyProtection="1">
      <alignment horizontal="center" vertical="center" wrapText="1"/>
      <protection locked="0"/>
    </xf>
    <xf numFmtId="0" fontId="41" fillId="9" borderId="72" xfId="0" applyFont="1" applyFill="1" applyBorder="1" applyAlignment="1" applyProtection="1">
      <alignment horizontal="center" vertical="center"/>
      <protection locked="0"/>
    </xf>
    <xf numFmtId="0" fontId="35" fillId="7" borderId="74" xfId="0" applyFont="1" applyFill="1" applyBorder="1" applyAlignment="1" applyProtection="1">
      <alignment horizontal="center" vertical="center"/>
      <protection locked="0"/>
    </xf>
    <xf numFmtId="0" fontId="35" fillId="7" borderId="76" xfId="0" applyFont="1" applyFill="1" applyBorder="1" applyAlignment="1" applyProtection="1">
      <alignment horizontal="center" vertical="center"/>
      <protection locked="0"/>
    </xf>
    <xf numFmtId="0" fontId="35" fillId="7" borderId="77" xfId="0" applyFont="1" applyFill="1" applyBorder="1" applyAlignment="1" applyProtection="1">
      <alignment horizontal="center" vertical="center"/>
      <protection locked="0"/>
    </xf>
    <xf numFmtId="0" fontId="36" fillId="8" borderId="76" xfId="0" applyFont="1" applyFill="1" applyBorder="1" applyAlignment="1" applyProtection="1">
      <alignment horizontal="center" vertical="center"/>
      <protection locked="0"/>
    </xf>
    <xf numFmtId="0" fontId="35" fillId="8" borderId="77" xfId="0" applyFont="1" applyFill="1" applyBorder="1" applyAlignment="1" applyProtection="1">
      <alignment horizontal="center" vertical="center"/>
      <protection locked="0"/>
    </xf>
    <xf numFmtId="0" fontId="36" fillId="9" borderId="76" xfId="0" applyFont="1" applyFill="1" applyBorder="1" applyAlignment="1" applyProtection="1">
      <alignment horizontal="center" vertical="center"/>
      <protection locked="0"/>
    </xf>
    <xf numFmtId="0" fontId="36" fillId="9" borderId="77"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5" fillId="9" borderId="77" xfId="0" applyFont="1" applyFill="1" applyBorder="1" applyAlignment="1" applyProtection="1">
      <alignment horizontal="center" vertical="center"/>
      <protection locked="0"/>
    </xf>
    <xf numFmtId="0" fontId="37" fillId="9" borderId="33"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5" fillId="16" borderId="2"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5" fillId="8" borderId="75" xfId="0" applyFont="1" applyFill="1" applyBorder="1" applyAlignment="1" applyProtection="1">
      <alignment horizontal="center" vertical="center"/>
      <protection locked="0"/>
    </xf>
    <xf numFmtId="0" fontId="35" fillId="8" borderId="73" xfId="0" applyFont="1" applyFill="1" applyBorder="1" applyAlignment="1" applyProtection="1">
      <alignment horizontal="center" vertical="center"/>
      <protection locked="0"/>
    </xf>
    <xf numFmtId="0" fontId="51" fillId="9" borderId="31" xfId="0" applyFont="1" applyFill="1" applyBorder="1" applyAlignment="1" applyProtection="1">
      <alignment horizontal="center" vertical="center" wrapText="1"/>
      <protection locked="0"/>
    </xf>
    <xf numFmtId="0" fontId="51" fillId="9" borderId="31" xfId="0" applyFont="1" applyFill="1" applyBorder="1" applyAlignment="1" applyProtection="1">
      <alignment horizontal="center" vertical="center"/>
      <protection locked="0"/>
    </xf>
    <xf numFmtId="0" fontId="11" fillId="3" borderId="0" xfId="0" applyFont="1" applyFill="1" applyBorder="1" applyAlignment="1">
      <alignment horizontal="center" vertical="center"/>
    </xf>
    <xf numFmtId="0" fontId="37" fillId="7" borderId="34" xfId="0" applyFont="1" applyFill="1" applyBorder="1" applyAlignment="1" applyProtection="1">
      <alignment horizontal="center" vertical="center"/>
      <protection locked="0"/>
    </xf>
    <xf numFmtId="0" fontId="37" fillId="7" borderId="31" xfId="0" applyFont="1" applyFill="1" applyBorder="1" applyAlignment="1" applyProtection="1">
      <alignment horizontal="center" vertical="center"/>
      <protection locked="0"/>
    </xf>
    <xf numFmtId="0" fontId="37" fillId="7" borderId="32" xfId="0" applyFont="1" applyFill="1" applyBorder="1" applyAlignment="1" applyProtection="1">
      <alignment horizontal="center" vertical="center"/>
      <protection locked="0"/>
    </xf>
    <xf numFmtId="0" fontId="38" fillId="8" borderId="31" xfId="0" applyFont="1" applyFill="1" applyBorder="1" applyAlignment="1" applyProtection="1">
      <alignment horizontal="center" vertical="center"/>
      <protection locked="0"/>
    </xf>
    <xf numFmtId="0" fontId="37" fillId="8" borderId="32" xfId="0" applyFont="1" applyFill="1" applyBorder="1" applyAlignment="1" applyProtection="1">
      <alignment horizontal="center" vertical="center"/>
      <protection locked="0"/>
    </xf>
    <xf numFmtId="0" fontId="39" fillId="9" borderId="31" xfId="0" applyFont="1" applyFill="1" applyBorder="1" applyAlignment="1" applyProtection="1">
      <alignment horizontal="center" vertical="center"/>
      <protection locked="0"/>
    </xf>
    <xf numFmtId="0" fontId="39" fillId="9" borderId="32" xfId="0" applyFont="1" applyFill="1" applyBorder="1" applyAlignment="1" applyProtection="1">
      <alignment horizontal="center" vertical="center"/>
      <protection locked="0"/>
    </xf>
    <xf numFmtId="0" fontId="37" fillId="9" borderId="32"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wrapText="1"/>
      <protection locked="0"/>
    </xf>
    <xf numFmtId="0" fontId="37" fillId="9" borderId="51" xfId="0" applyFont="1" applyFill="1" applyBorder="1" applyAlignment="1" applyProtection="1">
      <alignment horizontal="center" vertical="center" wrapText="1"/>
      <protection locked="0"/>
    </xf>
    <xf numFmtId="0" fontId="37" fillId="9" borderId="52"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wrapText="1"/>
      <protection locked="0"/>
    </xf>
    <xf numFmtId="0" fontId="51" fillId="10" borderId="51" xfId="0" applyFont="1" applyFill="1" applyBorder="1" applyAlignment="1" applyProtection="1">
      <alignment horizontal="center" vertical="center" wrapText="1"/>
      <protection locked="0"/>
    </xf>
    <xf numFmtId="0" fontId="51" fillId="10" borderId="52" xfId="0" applyFont="1" applyFill="1" applyBorder="1" applyAlignment="1" applyProtection="1">
      <alignment horizontal="center" vertical="center" wrapText="1"/>
      <protection locked="0"/>
    </xf>
    <xf numFmtId="0" fontId="53" fillId="9" borderId="76" xfId="0" applyFont="1" applyFill="1" applyBorder="1" applyAlignment="1" applyProtection="1">
      <alignment horizontal="center" vertical="center"/>
      <protection locked="0"/>
    </xf>
    <xf numFmtId="0" fontId="53" fillId="9" borderId="77" xfId="0" applyFont="1" applyFill="1" applyBorder="1" applyAlignment="1" applyProtection="1">
      <alignment horizontal="center" vertical="center"/>
      <protection locked="0"/>
    </xf>
    <xf numFmtId="0" fontId="41" fillId="9" borderId="79" xfId="0" applyFont="1" applyFill="1" applyBorder="1" applyAlignment="1" applyProtection="1">
      <alignment horizontal="center" vertical="center"/>
      <protection locked="0"/>
    </xf>
    <xf numFmtId="0" fontId="41" fillId="9" borderId="73"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protection locked="0"/>
    </xf>
    <xf numFmtId="0" fontId="41" fillId="8" borderId="75" xfId="0" applyFont="1" applyFill="1" applyBorder="1" applyAlignment="1" applyProtection="1">
      <alignment horizontal="center" vertical="center"/>
      <protection locked="0"/>
    </xf>
    <xf numFmtId="0" fontId="41" fillId="8" borderId="73" xfId="0" applyFont="1" applyFill="1" applyBorder="1" applyAlignment="1" applyProtection="1">
      <alignment horizontal="center" vertical="center"/>
      <protection locked="0"/>
    </xf>
    <xf numFmtId="0" fontId="41" fillId="7" borderId="75" xfId="0" applyFont="1" applyFill="1" applyBorder="1" applyAlignment="1" applyProtection="1">
      <alignment horizontal="center" vertical="center"/>
      <protection locked="0"/>
    </xf>
    <xf numFmtId="0" fontId="41" fillId="7" borderId="73" xfId="0" applyFont="1" applyFill="1" applyBorder="1" applyAlignment="1" applyProtection="1">
      <alignment horizontal="center" vertical="center"/>
      <protection locked="0"/>
    </xf>
    <xf numFmtId="0" fontId="41" fillId="8" borderId="72" xfId="0" applyFont="1" applyFill="1" applyBorder="1" applyAlignment="1" applyProtection="1">
      <alignment horizontal="center" vertical="center"/>
      <protection locked="0"/>
    </xf>
    <xf numFmtId="0" fontId="41" fillId="7" borderId="74" xfId="0" applyFont="1" applyFill="1" applyBorder="1" applyAlignment="1" applyProtection="1">
      <alignment horizontal="center" vertical="center"/>
      <protection locked="0"/>
    </xf>
    <xf numFmtId="0" fontId="41" fillId="7" borderId="76" xfId="0" applyFont="1" applyFill="1" applyBorder="1" applyAlignment="1" applyProtection="1">
      <alignment horizontal="center" vertical="center"/>
      <protection locked="0"/>
    </xf>
    <xf numFmtId="0" fontId="41" fillId="7" borderId="77" xfId="0" applyFont="1" applyFill="1" applyBorder="1" applyAlignment="1" applyProtection="1">
      <alignment horizontal="center" vertical="center"/>
      <protection locked="0"/>
    </xf>
    <xf numFmtId="0" fontId="42" fillId="8" borderId="76" xfId="0" applyFont="1" applyFill="1" applyBorder="1" applyAlignment="1" applyProtection="1">
      <alignment horizontal="center" vertical="center"/>
      <protection locked="0"/>
    </xf>
    <xf numFmtId="0" fontId="41" fillId="8" borderId="77" xfId="0" applyFont="1" applyFill="1" applyBorder="1" applyAlignment="1" applyProtection="1">
      <alignment horizontal="center" vertical="center"/>
      <protection locked="0"/>
    </xf>
    <xf numFmtId="0" fontId="42" fillId="9" borderId="76" xfId="0" applyFont="1" applyFill="1" applyBorder="1" applyAlignment="1" applyProtection="1">
      <alignment horizontal="center" vertical="center"/>
      <protection locked="0"/>
    </xf>
    <xf numFmtId="0" fontId="42" fillId="9" borderId="77"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41" fillId="9" borderId="77" xfId="0" applyFont="1" applyFill="1" applyBorder="1" applyAlignment="1" applyProtection="1">
      <alignment horizontal="center" vertical="center"/>
      <protection locked="0"/>
    </xf>
    <xf numFmtId="0" fontId="41" fillId="7" borderId="72" xfId="0" applyFont="1" applyFill="1" applyBorder="1" applyAlignment="1" applyProtection="1">
      <alignment horizontal="center" vertical="center"/>
      <protection locked="0"/>
    </xf>
    <xf numFmtId="0" fontId="41" fillId="8" borderId="72" xfId="0" applyFont="1" applyFill="1" applyBorder="1" applyAlignment="1" applyProtection="1">
      <alignment horizontal="center" vertical="center" wrapText="1"/>
      <protection locked="0"/>
    </xf>
    <xf numFmtId="0" fontId="3" fillId="16" borderId="88" xfId="0" applyFont="1" applyFill="1" applyBorder="1" applyAlignment="1">
      <alignment vertical="center" wrapText="1"/>
    </xf>
    <xf numFmtId="0" fontId="3" fillId="16" borderId="83" xfId="0" applyFont="1" applyFill="1" applyBorder="1" applyAlignment="1">
      <alignment vertical="center" wrapText="1"/>
    </xf>
    <xf numFmtId="0" fontId="3" fillId="16" borderId="84" xfId="0" applyFont="1" applyFill="1" applyBorder="1" applyAlignment="1">
      <alignment vertical="center" wrapText="1"/>
    </xf>
    <xf numFmtId="0" fontId="43" fillId="0" borderId="65" xfId="0" applyFont="1" applyBorder="1" applyAlignment="1">
      <alignment horizontal="center" vertical="center" wrapText="1"/>
    </xf>
    <xf numFmtId="0" fontId="43" fillId="0" borderId="11" xfId="0" applyFont="1" applyBorder="1" applyAlignment="1">
      <alignment horizontal="center" vertical="center" wrapText="1"/>
    </xf>
    <xf numFmtId="0" fontId="43" fillId="0" borderId="28" xfId="0" applyFont="1" applyBorder="1" applyAlignment="1">
      <alignment horizontal="center" vertical="center" wrapText="1"/>
    </xf>
    <xf numFmtId="0" fontId="58" fillId="0" borderId="46" xfId="0" applyFont="1" applyBorder="1" applyAlignment="1">
      <alignment horizontal="center" vertical="center"/>
    </xf>
    <xf numFmtId="0" fontId="58" fillId="0" borderId="12" xfId="0" applyFont="1" applyBorder="1" applyAlignment="1">
      <alignment horizontal="center" vertical="center"/>
    </xf>
    <xf numFmtId="0" fontId="58" fillId="0" borderId="29" xfId="0" applyFont="1" applyBorder="1" applyAlignment="1">
      <alignment horizontal="center" vertical="center"/>
    </xf>
    <xf numFmtId="0" fontId="0" fillId="0" borderId="30" xfId="0" applyBorder="1" applyAlignment="1">
      <alignment horizontal="center"/>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5" xfId="0" applyFont="1" applyBorder="1" applyAlignment="1">
      <alignment horizontal="left" vertical="center" wrapText="1"/>
    </xf>
    <xf numFmtId="0" fontId="5" fillId="0" borderId="11" xfId="0" applyFont="1" applyBorder="1" applyAlignment="1">
      <alignment horizontal="left" vertical="center" wrapText="1"/>
    </xf>
    <xf numFmtId="0" fontId="43" fillId="0" borderId="65" xfId="0" applyFont="1" applyBorder="1" applyAlignment="1" applyProtection="1">
      <alignment horizontal="center" vertical="center" wrapText="1"/>
      <protection locked="0"/>
    </xf>
    <xf numFmtId="0" fontId="43" fillId="0" borderId="11" xfId="0" applyFont="1" applyBorder="1" applyAlignment="1" applyProtection="1">
      <alignment horizontal="center" vertical="center" wrapText="1"/>
      <protection locked="0"/>
    </xf>
    <xf numFmtId="0" fontId="43" fillId="0" borderId="28" xfId="0" applyFont="1" applyBorder="1" applyAlignment="1" applyProtection="1">
      <alignment horizontal="center" vertical="center" wrapText="1"/>
      <protection locked="0"/>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5" xfId="0" applyFont="1" applyFill="1" applyBorder="1" applyAlignment="1">
      <alignment horizontal="center" vertical="center" wrapText="1"/>
    </xf>
    <xf numFmtId="0" fontId="6" fillId="13" borderId="66"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56" fillId="12" borderId="65" xfId="0" applyFont="1" applyFill="1" applyBorder="1" applyAlignment="1">
      <alignment horizontal="center" vertical="center" wrapText="1"/>
    </xf>
    <xf numFmtId="0" fontId="56" fillId="12" borderId="66" xfId="0" applyFont="1" applyFill="1" applyBorder="1" applyAlignment="1">
      <alignment horizontal="center" vertical="center" wrapText="1"/>
    </xf>
    <xf numFmtId="0" fontId="25" fillId="13" borderId="46" xfId="0" applyFont="1" applyFill="1" applyBorder="1" applyAlignment="1">
      <alignment horizontal="center" vertical="center" wrapText="1"/>
    </xf>
    <xf numFmtId="0" fontId="25" fillId="13" borderId="47" xfId="0" applyFont="1" applyFill="1" applyBorder="1" applyAlignment="1">
      <alignment horizontal="center" vertical="center" wrapText="1"/>
    </xf>
    <xf numFmtId="0" fontId="43" fillId="0" borderId="1" xfId="0" applyFont="1" applyBorder="1" applyAlignment="1">
      <alignment horizontal="center" vertical="center" wrapText="1"/>
    </xf>
    <xf numFmtId="0" fontId="43" fillId="0" borderId="10" xfId="0" applyFont="1" applyBorder="1" applyAlignment="1">
      <alignment horizontal="center" vertical="center" wrapText="1"/>
    </xf>
    <xf numFmtId="0" fontId="58" fillId="0" borderId="3" xfId="0" applyFont="1" applyBorder="1" applyAlignment="1">
      <alignment horizontal="center" vertical="center"/>
    </xf>
    <xf numFmtId="0" fontId="58" fillId="0" borderId="13" xfId="0" applyFont="1" applyBorder="1" applyAlignment="1">
      <alignment horizontal="center" vertical="center"/>
    </xf>
    <xf numFmtId="0" fontId="43" fillId="0" borderId="18" xfId="0" applyFont="1" applyBorder="1" applyAlignment="1">
      <alignment horizontal="center" vertical="center" wrapText="1"/>
    </xf>
    <xf numFmtId="0" fontId="43" fillId="0" borderId="16" xfId="0" applyFont="1" applyBorder="1" applyAlignment="1">
      <alignment horizontal="center" vertical="center" wrapText="1"/>
    </xf>
    <xf numFmtId="0" fontId="43" fillId="0" borderId="1" xfId="0" applyFont="1" applyBorder="1" applyAlignment="1" applyProtection="1">
      <alignment horizontal="center" vertical="center" wrapText="1"/>
      <protection locked="0"/>
    </xf>
    <xf numFmtId="0" fontId="43" fillId="0" borderId="10" xfId="0" applyFont="1" applyBorder="1" applyAlignment="1" applyProtection="1">
      <alignment horizontal="center" vertical="center" wrapText="1"/>
      <protection locked="0"/>
    </xf>
    <xf numFmtId="0" fontId="6" fillId="13" borderId="65" xfId="0" applyFont="1" applyFill="1" applyBorder="1" applyAlignment="1">
      <alignment horizontal="center" vertical="center"/>
    </xf>
    <xf numFmtId="0" fontId="6" fillId="13" borderId="66" xfId="0" applyFont="1" applyFill="1" applyBorder="1" applyAlignment="1">
      <alignment horizontal="center" vertical="center"/>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13" borderId="7" xfId="0" applyFont="1" applyFill="1" applyBorder="1" applyAlignment="1">
      <alignment horizontal="center" vertical="center"/>
    </xf>
    <xf numFmtId="0" fontId="56" fillId="12" borderId="7" xfId="0" applyFont="1" applyFill="1" applyBorder="1" applyAlignment="1">
      <alignment horizontal="center" vertical="center" wrapText="1"/>
    </xf>
    <xf numFmtId="0" fontId="56" fillId="12" borderId="5" xfId="0" applyFont="1" applyFill="1" applyBorder="1" applyAlignment="1">
      <alignment horizontal="center" vertical="center" wrapText="1"/>
    </xf>
    <xf numFmtId="0" fontId="25" fillId="13" borderId="9" xfId="0" applyFont="1" applyFill="1" applyBorder="1" applyAlignment="1">
      <alignment horizontal="center" vertical="center" wrapText="1"/>
    </xf>
    <xf numFmtId="0" fontId="25" fillId="13" borderId="6"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7" xfId="0" applyFont="1" applyBorder="1" applyAlignment="1">
      <alignment horizontal="left" vertical="center" wrapText="1"/>
    </xf>
    <xf numFmtId="0" fontId="1" fillId="0" borderId="20" xfId="0" applyFont="1" applyBorder="1" applyAlignment="1">
      <alignment horizontal="left" vertical="top" wrapText="1"/>
    </xf>
    <xf numFmtId="0" fontId="1" fillId="0" borderId="27" xfId="0" applyFont="1" applyBorder="1" applyAlignment="1">
      <alignment horizontal="left" vertical="top" wrapText="1"/>
    </xf>
    <xf numFmtId="0" fontId="58" fillId="0" borderId="29" xfId="0" applyFont="1" applyFill="1" applyBorder="1" applyAlignment="1">
      <alignment horizontal="center" vertical="center"/>
    </xf>
    <xf numFmtId="0" fontId="58" fillId="0" borderId="3" xfId="0" applyFont="1" applyFill="1" applyBorder="1" applyAlignment="1">
      <alignment horizontal="center" vertical="center"/>
    </xf>
    <xf numFmtId="0" fontId="20" fillId="0" borderId="20" xfId="0" applyFont="1" applyBorder="1" applyAlignment="1">
      <alignment horizontal="left" vertical="center" wrapText="1"/>
    </xf>
    <xf numFmtId="0" fontId="20" fillId="0" borderId="27" xfId="0" applyFont="1" applyBorder="1" applyAlignment="1">
      <alignment horizontal="left" vertical="center" wrapText="1"/>
    </xf>
    <xf numFmtId="0" fontId="1" fillId="0" borderId="36" xfId="0" applyFont="1" applyBorder="1" applyAlignment="1">
      <alignment horizontal="left" vertical="center" wrapText="1"/>
    </xf>
    <xf numFmtId="0" fontId="5" fillId="0" borderId="36" xfId="0" applyFont="1" applyBorder="1" applyAlignment="1">
      <alignment horizontal="left" vertical="center" wrapText="1"/>
    </xf>
    <xf numFmtId="0" fontId="5" fillId="0" borderId="17" xfId="0" applyFont="1" applyBorder="1" applyAlignment="1">
      <alignment horizontal="left" vertical="center" wrapText="1"/>
    </xf>
    <xf numFmtId="0" fontId="5" fillId="0" borderId="6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6" fillId="13" borderId="86" xfId="0" applyFont="1" applyFill="1" applyBorder="1" applyAlignment="1">
      <alignment horizontal="center" vertical="center"/>
    </xf>
    <xf numFmtId="0" fontId="6" fillId="13" borderId="80" xfId="0" applyFont="1" applyFill="1" applyBorder="1" applyAlignment="1">
      <alignment horizontal="center" vertical="center"/>
    </xf>
    <xf numFmtId="0" fontId="6" fillId="13" borderId="61" xfId="0" applyFont="1" applyFill="1" applyBorder="1" applyAlignment="1">
      <alignment horizontal="center" vertical="center" wrapText="1"/>
    </xf>
    <xf numFmtId="0" fontId="6" fillId="13" borderId="58" xfId="0" applyFont="1" applyFill="1" applyBorder="1" applyAlignment="1">
      <alignment horizontal="center" vertical="center" wrapText="1"/>
    </xf>
    <xf numFmtId="0" fontId="1" fillId="0" borderId="36" xfId="0" applyFont="1" applyBorder="1" applyAlignment="1">
      <alignment horizontal="left" vertical="top" wrapText="1"/>
    </xf>
    <xf numFmtId="0" fontId="1" fillId="0" borderId="17" xfId="0" applyFont="1" applyBorder="1" applyAlignment="1">
      <alignment horizontal="left" vertical="top" wrapText="1"/>
    </xf>
    <xf numFmtId="0" fontId="6" fillId="13" borderId="53" xfId="0" applyFont="1" applyFill="1" applyBorder="1" applyAlignment="1">
      <alignment horizontal="center" vertical="center"/>
    </xf>
    <xf numFmtId="0" fontId="6" fillId="13" borderId="55" xfId="0" applyFont="1" applyFill="1" applyBorder="1" applyAlignment="1">
      <alignment horizontal="center" vertical="center"/>
    </xf>
    <xf numFmtId="0" fontId="55" fillId="0" borderId="21" xfId="0" applyFont="1" applyBorder="1" applyAlignment="1">
      <alignment horizontal="center"/>
    </xf>
    <xf numFmtId="0" fontId="55" fillId="0" borderId="22" xfId="0" applyFont="1" applyBorder="1" applyAlignment="1">
      <alignment horizontal="center"/>
    </xf>
    <xf numFmtId="0" fontId="55" fillId="0" borderId="24" xfId="0" applyFont="1" applyBorder="1" applyAlignment="1">
      <alignment horizontal="center"/>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4" xfId="0" applyFont="1" applyFill="1" applyBorder="1" applyAlignment="1">
      <alignment horizontal="left" vertical="center" wrapText="1"/>
    </xf>
    <xf numFmtId="0" fontId="7" fillId="16" borderId="5"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47" fillId="0" borderId="43"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18" xfId="0" applyFont="1" applyBorder="1" applyAlignment="1">
      <alignment horizontal="center" vertical="center" wrapText="1"/>
    </xf>
    <xf numFmtId="0" fontId="47" fillId="0" borderId="0" xfId="0" applyFont="1" applyBorder="1" applyAlignment="1">
      <alignment horizontal="center" vertical="center" wrapText="1"/>
    </xf>
    <xf numFmtId="0" fontId="47" fillId="0" borderId="36"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5" xfId="0" applyFont="1" applyBorder="1" applyAlignment="1">
      <alignment horizontal="center" vertical="center" wrapText="1"/>
    </xf>
    <xf numFmtId="0" fontId="1" fillId="0" borderId="20" xfId="0" applyFont="1" applyFill="1" applyBorder="1" applyAlignment="1">
      <alignment horizontal="left" vertical="top" wrapText="1"/>
    </xf>
    <xf numFmtId="0" fontId="1" fillId="0" borderId="27" xfId="0" applyFont="1" applyFill="1" applyBorder="1" applyAlignment="1">
      <alignment horizontal="left" vertical="top" wrapText="1"/>
    </xf>
    <xf numFmtId="0" fontId="5" fillId="0" borderId="71"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0" borderId="29" xfId="0" applyFont="1" applyBorder="1" applyAlignment="1">
      <alignment horizontal="center" vertical="center"/>
    </xf>
    <xf numFmtId="0" fontId="5" fillId="6" borderId="3"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7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7" xfId="0" applyFont="1" applyBorder="1" applyAlignment="1">
      <alignment horizontal="center" vertical="center" wrapText="1"/>
    </xf>
    <xf numFmtId="0" fontId="0" fillId="0" borderId="30" xfId="0" applyFont="1" applyBorder="1" applyAlignment="1">
      <alignment horizontal="center"/>
    </xf>
    <xf numFmtId="0" fontId="0" fillId="0" borderId="20" xfId="0" applyFont="1" applyBorder="1" applyAlignment="1">
      <alignment horizontal="center"/>
    </xf>
    <xf numFmtId="0" fontId="0" fillId="0" borderId="45" xfId="0" applyFont="1" applyBorder="1" applyAlignment="1">
      <alignment horizontal="center"/>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ont="1" applyFill="1" applyBorder="1" applyAlignment="1">
      <alignment horizontal="center" vertical="center" wrapText="1"/>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80"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9" fillId="16" borderId="86"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7" xfId="0" applyFont="1" applyFill="1" applyBorder="1" applyAlignment="1">
      <alignment horizontal="left" vertical="center"/>
    </xf>
    <xf numFmtId="0" fontId="3" fillId="16" borderId="80"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8" fillId="16" borderId="88" xfId="0" applyFont="1" applyFill="1" applyBorder="1" applyAlignment="1">
      <alignment horizontal="left"/>
    </xf>
    <xf numFmtId="0" fontId="8" fillId="16" borderId="84" xfId="0" applyFont="1" applyFill="1" applyBorder="1" applyAlignment="1">
      <alignment horizontal="left"/>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2" fillId="16" borderId="83" xfId="0" applyFont="1" applyFill="1" applyBorder="1" applyAlignment="1">
      <alignment horizontal="left" vertical="center" wrapText="1"/>
    </xf>
    <xf numFmtId="0" fontId="2" fillId="16" borderId="84" xfId="0" applyFont="1" applyFill="1" applyBorder="1" applyAlignment="1">
      <alignment horizontal="left" vertical="center" wrapText="1"/>
    </xf>
    <xf numFmtId="0" fontId="8" fillId="16" borderId="83" xfId="0" applyFont="1" applyFill="1" applyBorder="1" applyAlignment="1">
      <alignment horizontal="left"/>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6" fillId="0" borderId="0" xfId="0" applyFont="1" applyFill="1" applyBorder="1" applyAlignment="1">
      <alignment horizontal="center" vertical="top"/>
    </xf>
    <xf numFmtId="0" fontId="5" fillId="0" borderId="0" xfId="0" applyFont="1" applyFill="1" applyBorder="1" applyAlignment="1">
      <alignment horizontal="center" vertical="center" wrapText="1"/>
    </xf>
    <xf numFmtId="0" fontId="5" fillId="0" borderId="0" xfId="0" applyFont="1" applyFill="1" applyBorder="1" applyAlignment="1">
      <alignment horizontal="center"/>
    </xf>
    <xf numFmtId="0" fontId="5" fillId="0" borderId="0" xfId="0" applyFont="1" applyFill="1" applyBorder="1" applyAlignment="1">
      <alignment horizontal="center" vertical="center"/>
    </xf>
    <xf numFmtId="0" fontId="6" fillId="0" borderId="0" xfId="0" applyFont="1" applyFill="1" applyBorder="1" applyAlignment="1">
      <alignment horizontal="center"/>
    </xf>
    <xf numFmtId="0" fontId="3" fillId="0" borderId="0" xfId="0" applyFont="1" applyFill="1" applyBorder="1" applyAlignment="1">
      <alignment horizontal="left" vertical="center" wrapText="1"/>
    </xf>
    <xf numFmtId="0" fontId="26" fillId="0" borderId="0" xfId="0" applyFont="1" applyFill="1" applyBorder="1" applyAlignment="1">
      <alignment vertical="center" textRotation="90"/>
    </xf>
    <xf numFmtId="0" fontId="20" fillId="0" borderId="0" xfId="0" applyFont="1" applyFill="1" applyBorder="1" applyAlignment="1">
      <alignment horizontal="center"/>
    </xf>
    <xf numFmtId="0" fontId="20" fillId="0" borderId="0" xfId="0" applyFont="1" applyFill="1" applyBorder="1" applyAlignment="1">
      <alignment horizontal="center" vertical="center"/>
    </xf>
    <xf numFmtId="0" fontId="37" fillId="9" borderId="98" xfId="0" applyFont="1" applyFill="1" applyBorder="1" applyAlignment="1" applyProtection="1">
      <alignment horizontal="center" vertical="center"/>
      <protection locked="0"/>
    </xf>
    <xf numFmtId="0" fontId="9" fillId="16" borderId="88" xfId="0" applyFont="1" applyFill="1" applyBorder="1" applyAlignment="1">
      <alignment horizontal="center" vertical="center"/>
    </xf>
    <xf numFmtId="0" fontId="9" fillId="16" borderId="83" xfId="0" applyFont="1" applyFill="1" applyBorder="1" applyAlignment="1">
      <alignment horizontal="center" vertical="center"/>
    </xf>
    <xf numFmtId="0" fontId="9" fillId="16" borderId="84" xfId="0" applyFont="1" applyFill="1" applyBorder="1" applyAlignment="1">
      <alignment horizontal="center" vertical="center"/>
    </xf>
    <xf numFmtId="0" fontId="23" fillId="0" borderId="13"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29" xfId="0" applyFont="1" applyFill="1" applyBorder="1" applyAlignment="1">
      <alignment horizontal="center" vertical="center" wrapText="1"/>
    </xf>
    <xf numFmtId="0" fontId="23" fillId="0" borderId="47"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9" xfId="0" applyFont="1" applyBorder="1" applyAlignment="1">
      <alignment horizontal="center"/>
    </xf>
    <xf numFmtId="0" fontId="14" fillId="0" borderId="3" xfId="0" applyFont="1" applyBorder="1" applyAlignment="1">
      <alignment horizontal="center"/>
    </xf>
    <xf numFmtId="0" fontId="23" fillId="0" borderId="1"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23" fillId="0" borderId="1" xfId="0" applyFont="1" applyFill="1" applyBorder="1" applyAlignment="1">
      <alignment horizontal="center" vertical="center" wrapText="1"/>
    </xf>
    <xf numFmtId="0" fontId="7" fillId="0" borderId="5" xfId="0" applyFont="1" applyBorder="1" applyAlignment="1" applyProtection="1">
      <alignment horizontal="center" vertical="center"/>
      <protection locked="0"/>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9" xfId="0" applyFont="1" applyBorder="1" applyAlignment="1">
      <alignment horizontal="center" vertical="center" wrapText="1"/>
    </xf>
    <xf numFmtId="0" fontId="7" fillId="0" borderId="1" xfId="0" applyFont="1" applyBorder="1" applyAlignment="1">
      <alignment horizontal="left"/>
    </xf>
    <xf numFmtId="0" fontId="7" fillId="0" borderId="3" xfId="0" applyFont="1" applyBorder="1" applyAlignment="1">
      <alignment horizontal="left"/>
    </xf>
    <xf numFmtId="0" fontId="7" fillId="0" borderId="3" xfId="0" applyFont="1" applyBorder="1" applyAlignment="1">
      <alignment horizontal="left" vertical="center" wrapText="1"/>
    </xf>
    <xf numFmtId="0" fontId="7" fillId="0" borderId="1" xfId="0" applyFont="1" applyBorder="1" applyAlignment="1">
      <alignment horizontal="center" vertical="center" wrapText="1"/>
    </xf>
    <xf numFmtId="0" fontId="13" fillId="0" borderId="7" xfId="0" applyFont="1" applyBorder="1" applyAlignment="1">
      <alignment horizontal="center" vertical="center" wrapText="1"/>
    </xf>
    <xf numFmtId="0" fontId="7" fillId="0" borderId="71" xfId="0" applyFont="1" applyBorder="1" applyAlignment="1">
      <alignment horizontal="center"/>
    </xf>
    <xf numFmtId="0" fontId="7" fillId="0" borderId="37" xfId="0" applyFont="1" applyBorder="1" applyAlignment="1">
      <alignment horizontal="center"/>
    </xf>
    <xf numFmtId="0" fontId="7" fillId="0" borderId="63" xfId="0" applyFont="1" applyBorder="1" applyAlignment="1">
      <alignment horizontal="center"/>
    </xf>
    <xf numFmtId="0" fontId="15" fillId="0" borderId="5" xfId="0" applyFont="1" applyFill="1" applyBorder="1" applyAlignment="1">
      <alignment horizontal="center" vertical="center" wrapText="1"/>
    </xf>
    <xf numFmtId="0" fontId="7" fillId="0" borderId="5" xfId="0" applyFont="1" applyBorder="1" applyAlignment="1">
      <alignment horizontal="center" vertical="center"/>
    </xf>
    <xf numFmtId="0" fontId="23" fillId="0" borderId="5" xfId="0" applyFont="1" applyFill="1" applyBorder="1" applyAlignment="1">
      <alignment horizontal="center" vertical="center" wrapText="1"/>
    </xf>
    <xf numFmtId="0" fontId="23" fillId="0" borderId="1" xfId="0" applyFont="1" applyFill="1" applyBorder="1" applyAlignment="1">
      <alignment horizontal="left" wrapText="1"/>
    </xf>
    <xf numFmtId="0" fontId="23" fillId="0" borderId="5" xfId="0" applyFont="1" applyFill="1" applyBorder="1" applyAlignment="1">
      <alignment horizontal="left" wrapText="1"/>
    </xf>
    <xf numFmtId="0" fontId="7" fillId="0" borderId="2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6"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23" fillId="0" borderId="28" xfId="0" applyFont="1" applyFill="1" applyBorder="1" applyAlignment="1" applyProtection="1">
      <alignment horizontal="center" vertical="center" wrapText="1"/>
      <protection locked="0"/>
    </xf>
    <xf numFmtId="0" fontId="23" fillId="0" borderId="28" xfId="0" applyFont="1" applyFill="1" applyBorder="1" applyAlignment="1">
      <alignment horizontal="left" wrapText="1"/>
    </xf>
    <xf numFmtId="0" fontId="7" fillId="0" borderId="1" xfId="0" applyFont="1" applyBorder="1" applyAlignment="1" applyProtection="1">
      <alignment horizontal="center" vertical="center" wrapText="1"/>
      <protection locked="0"/>
    </xf>
    <xf numFmtId="0" fontId="7" fillId="0" borderId="29" xfId="0" applyFont="1" applyBorder="1" applyAlignment="1">
      <alignment horizontal="left" wrapText="1"/>
    </xf>
    <xf numFmtId="0" fontId="7" fillId="0" borderId="3" xfId="0" applyFont="1" applyBorder="1" applyAlignment="1">
      <alignment horizontal="left" wrapText="1"/>
    </xf>
    <xf numFmtId="0" fontId="7" fillId="0" borderId="6" xfId="0" applyFont="1" applyBorder="1" applyAlignment="1">
      <alignment horizontal="left"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5" xfId="0" applyFont="1" applyBorder="1" applyAlignment="1">
      <alignment vertical="center" wrapText="1"/>
    </xf>
    <xf numFmtId="0" fontId="1" fillId="0" borderId="7" xfId="0" applyFont="1" applyBorder="1" applyAlignment="1">
      <alignment horizontal="left" vertical="center" wrapText="1"/>
    </xf>
    <xf numFmtId="0" fontId="1" fillId="0" borderId="9" xfId="0" applyFont="1" applyBorder="1" applyAlignment="1">
      <alignment horizontal="left" vertical="center" wrapText="1"/>
    </xf>
    <xf numFmtId="0" fontId="1" fillId="0" borderId="3" xfId="0" applyFont="1" applyBorder="1" applyAlignment="1">
      <alignment horizontal="left" vertical="center" wrapText="1"/>
    </xf>
    <xf numFmtId="14" fontId="7"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BBFE"/>
      <color rgb="FF2FC9FF"/>
      <color rgb="FFFFFF66"/>
      <color rgb="FFFFD2B3"/>
      <color rgb="FFFFA365"/>
      <color rgb="FFFFD253"/>
      <color rgb="FFA568D2"/>
      <color rgb="FFFF8837"/>
      <color rgb="FFD862B1"/>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microsoft.com/office/2007/relationships/hdphoto" Target="../media/hdphoto1.wdp"/></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5.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editAs="oneCell">
    <xdr:from>
      <xdr:col>5</xdr:col>
      <xdr:colOff>295275</xdr:colOff>
      <xdr:row>0</xdr:row>
      <xdr:rowOff>95250</xdr:rowOff>
    </xdr:from>
    <xdr:to>
      <xdr:col>5</xdr:col>
      <xdr:colOff>819150</xdr:colOff>
      <xdr:row>3</xdr:row>
      <xdr:rowOff>66675</xdr:rowOff>
    </xdr:to>
    <xdr:pic>
      <xdr:nvPicPr>
        <xdr:cNvPr id="2" name="1 Imagen" descr="logocapitalmusic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9525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211933</xdr:colOff>
      <xdr:row>0</xdr:row>
      <xdr:rowOff>71438</xdr:rowOff>
    </xdr:from>
    <xdr:to>
      <xdr:col>0</xdr:col>
      <xdr:colOff>1371600</xdr:colOff>
      <xdr:row>2</xdr:row>
      <xdr:rowOff>123825</xdr:rowOff>
    </xdr:to>
    <xdr:pic>
      <xdr:nvPicPr>
        <xdr:cNvPr id="3" name="2 Imagen" descr="logotipo alcaldia version para documentos word">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srcRect/>
        <a:stretch>
          <a:fillRect/>
        </a:stretch>
      </xdr:blipFill>
      <xdr:spPr bwMode="auto">
        <a:xfrm>
          <a:off x="211933" y="71438"/>
          <a:ext cx="1159667" cy="614362"/>
        </a:xfrm>
        <a:prstGeom prst="rect">
          <a:avLst/>
        </a:prstGeom>
        <a:noFill/>
        <a:ln w="9525">
          <a:noFill/>
          <a:miter lim="800000"/>
          <a:headEnd/>
          <a:tailEnd/>
        </a:ln>
      </xdr:spPr>
    </xdr:pic>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3" cstate="print"/>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4" cstate="print"/>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5" cstate="print"/>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6" cstate="print"/>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7" cstate="print"/>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8" cstate="print"/>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9" cstate="print"/>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10" cstate="print"/>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1" cstate="print"/>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2" cstate="print"/>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3" cstate="print">
          <a:extLst>
            <a:ext uri="{BEBA8EAE-BF5A-486C-A8C5-ECC9F3942E4B}">
              <a14:imgProps xmlns:a14="http://schemas.microsoft.com/office/drawing/2010/main">
                <a14:imgLayer r:embed="rId14">
                  <a14:imgEffect>
                    <a14:sharpenSoften amount="50000"/>
                  </a14:imgEffect>
                </a14:imgLayer>
              </a14:imgProps>
            </a:ext>
          </a:extLst>
        </a:blip>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88106</xdr:rowOff>
    </xdr:to>
    <xdr:pic>
      <xdr:nvPicPr>
        <xdr:cNvPr id="2150" name="1 Imagen" descr="logocapitalmusical">
          <a:extLst>
            <a:ext uri="{FF2B5EF4-FFF2-40B4-BE49-F238E27FC236}">
              <a16:creationId xmlns:a16="http://schemas.microsoft.com/office/drawing/2014/main" id="{00000000-0008-0000-01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119065</xdr:colOff>
      <xdr:row>0</xdr:row>
      <xdr:rowOff>71437</xdr:rowOff>
    </xdr:from>
    <xdr:to>
      <xdr:col>0</xdr:col>
      <xdr:colOff>1845469</xdr:colOff>
      <xdr:row>3</xdr:row>
      <xdr:rowOff>130969</xdr:rowOff>
    </xdr:to>
    <xdr:pic>
      <xdr:nvPicPr>
        <xdr:cNvPr id="3" name="2 Imagen" descr="logotipo alcaldia version para documentos word">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srcRect/>
        <a:stretch>
          <a:fillRect/>
        </a:stretch>
      </xdr:blipFill>
      <xdr:spPr bwMode="auto">
        <a:xfrm>
          <a:off x="119065" y="71437"/>
          <a:ext cx="1726404" cy="66675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69056</xdr:rowOff>
    </xdr:from>
    <xdr:to>
      <xdr:col>1</xdr:col>
      <xdr:colOff>1295400</xdr:colOff>
      <xdr:row>3</xdr:row>
      <xdr:rowOff>104775</xdr:rowOff>
    </xdr:to>
    <xdr:pic>
      <xdr:nvPicPr>
        <xdr:cNvPr id="4" name="3 Imagen" descr="logotipo alcaldia version para documentos word">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srcRect/>
        <a:stretch>
          <a:fillRect/>
        </a:stretch>
      </xdr:blipFill>
      <xdr:spPr bwMode="auto">
        <a:xfrm>
          <a:off x="133350" y="69056"/>
          <a:ext cx="1635919" cy="607219"/>
        </a:xfrm>
        <a:prstGeom prst="rect">
          <a:avLst/>
        </a:prstGeom>
        <a:noFill/>
        <a:ln w="9525">
          <a:noFill/>
          <a:miter lim="800000"/>
          <a:headEnd/>
          <a:tailEnd/>
        </a:ln>
      </xdr:spPr>
    </xdr:pic>
    <xdr:clientData/>
  </xdr:twoCellAnchor>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39</xdr:row>
      <xdr:rowOff>288634</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149341</xdr:colOff>
      <xdr:row>0</xdr:row>
      <xdr:rowOff>43584</xdr:rowOff>
    </xdr:from>
    <xdr:to>
      <xdr:col>18</xdr:col>
      <xdr:colOff>760095</xdr:colOff>
      <xdr:row>3</xdr:row>
      <xdr:rowOff>130509</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stretch>
          <a:fillRect/>
        </a:stretch>
      </xdr:blipFill>
      <xdr:spPr>
        <a:xfrm>
          <a:off x="11064991" y="43584"/>
          <a:ext cx="610754" cy="658425"/>
        </a:xfrm>
        <a:prstGeom prst="rect">
          <a:avLst/>
        </a:prstGeom>
      </xdr:spPr>
    </xdr:pic>
    <xdr:clientData/>
  </xdr:twoCellAnchor>
  <xdr:twoCellAnchor>
    <xdr:from>
      <xdr:col>0</xdr:col>
      <xdr:colOff>0</xdr:colOff>
      <xdr:row>40</xdr:row>
      <xdr:rowOff>0</xdr:rowOff>
    </xdr:from>
    <xdr:to>
      <xdr:col>0</xdr:col>
      <xdr:colOff>2</xdr:colOff>
      <xdr:row>40</xdr:row>
      <xdr:rowOff>0</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628650</xdr:colOff>
          <xdr:row>10</xdr:row>
          <xdr:rowOff>57150</xdr:rowOff>
        </xdr:from>
        <xdr:to>
          <xdr:col>19</xdr:col>
          <xdr:colOff>876300</xdr:colOff>
          <xdr:row>10</xdr:row>
          <xdr:rowOff>457200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11</xdr:row>
          <xdr:rowOff>161925</xdr:rowOff>
        </xdr:from>
        <xdr:to>
          <xdr:col>19</xdr:col>
          <xdr:colOff>904875</xdr:colOff>
          <xdr:row>12</xdr:row>
          <xdr:rowOff>57150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12</xdr:row>
          <xdr:rowOff>161925</xdr:rowOff>
        </xdr:from>
        <xdr:to>
          <xdr:col>19</xdr:col>
          <xdr:colOff>904875</xdr:colOff>
          <xdr:row>12</xdr:row>
          <xdr:rowOff>419100</xdr:rowOff>
        </xdr:to>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13</xdr:row>
          <xdr:rowOff>161925</xdr:rowOff>
        </xdr:from>
        <xdr:to>
          <xdr:col>19</xdr:col>
          <xdr:colOff>904875</xdr:colOff>
          <xdr:row>13</xdr:row>
          <xdr:rowOff>419100</xdr:rowOff>
        </xdr:to>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16</xdr:row>
          <xdr:rowOff>0</xdr:rowOff>
        </xdr:from>
        <xdr:to>
          <xdr:col>19</xdr:col>
          <xdr:colOff>904875</xdr:colOff>
          <xdr:row>16</xdr:row>
          <xdr:rowOff>257175</xdr:rowOff>
        </xdr:to>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16</xdr:row>
          <xdr:rowOff>0</xdr:rowOff>
        </xdr:from>
        <xdr:to>
          <xdr:col>19</xdr:col>
          <xdr:colOff>904875</xdr:colOff>
          <xdr:row>16</xdr:row>
          <xdr:rowOff>257175</xdr:rowOff>
        </xdr:to>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16</xdr:row>
          <xdr:rowOff>161925</xdr:rowOff>
        </xdr:from>
        <xdr:to>
          <xdr:col>19</xdr:col>
          <xdr:colOff>904875</xdr:colOff>
          <xdr:row>16</xdr:row>
          <xdr:rowOff>419100</xdr:rowOff>
        </xdr:to>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17</xdr:row>
          <xdr:rowOff>161925</xdr:rowOff>
        </xdr:from>
        <xdr:to>
          <xdr:col>19</xdr:col>
          <xdr:colOff>904875</xdr:colOff>
          <xdr:row>17</xdr:row>
          <xdr:rowOff>419100</xdr:rowOff>
        </xdr:to>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18</xdr:row>
          <xdr:rowOff>161925</xdr:rowOff>
        </xdr:from>
        <xdr:to>
          <xdr:col>19</xdr:col>
          <xdr:colOff>904875</xdr:colOff>
          <xdr:row>18</xdr:row>
          <xdr:rowOff>419100</xdr:rowOff>
        </xdr:to>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19</xdr:row>
          <xdr:rowOff>161925</xdr:rowOff>
        </xdr:from>
        <xdr:to>
          <xdr:col>19</xdr:col>
          <xdr:colOff>904875</xdr:colOff>
          <xdr:row>19</xdr:row>
          <xdr:rowOff>419100</xdr:rowOff>
        </xdr:to>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20</xdr:row>
          <xdr:rowOff>161925</xdr:rowOff>
        </xdr:from>
        <xdr:to>
          <xdr:col>19</xdr:col>
          <xdr:colOff>904875</xdr:colOff>
          <xdr:row>20</xdr:row>
          <xdr:rowOff>419100</xdr:rowOff>
        </xdr:to>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22</xdr:row>
          <xdr:rowOff>0</xdr:rowOff>
        </xdr:from>
        <xdr:to>
          <xdr:col>19</xdr:col>
          <xdr:colOff>904875</xdr:colOff>
          <xdr:row>22</xdr:row>
          <xdr:rowOff>257175</xdr:rowOff>
        </xdr:to>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22</xdr:row>
          <xdr:rowOff>161925</xdr:rowOff>
        </xdr:from>
        <xdr:to>
          <xdr:col>19</xdr:col>
          <xdr:colOff>904875</xdr:colOff>
          <xdr:row>22</xdr:row>
          <xdr:rowOff>419100</xdr:rowOff>
        </xdr:to>
        <xdr:sp macro="" textlink="">
          <xdr:nvSpPr>
            <xdr:cNvPr id="3085" name="CheckBox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23</xdr:row>
          <xdr:rowOff>161925</xdr:rowOff>
        </xdr:from>
        <xdr:to>
          <xdr:col>19</xdr:col>
          <xdr:colOff>904875</xdr:colOff>
          <xdr:row>23</xdr:row>
          <xdr:rowOff>419100</xdr:rowOff>
        </xdr:to>
        <xdr:sp macro="" textlink="">
          <xdr:nvSpPr>
            <xdr:cNvPr id="3086" name="CheckBox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25</xdr:row>
          <xdr:rowOff>0</xdr:rowOff>
        </xdr:from>
        <xdr:to>
          <xdr:col>19</xdr:col>
          <xdr:colOff>904875</xdr:colOff>
          <xdr:row>25</xdr:row>
          <xdr:rowOff>257175</xdr:rowOff>
        </xdr:to>
        <xdr:sp macro="" textlink="">
          <xdr:nvSpPr>
            <xdr:cNvPr id="3087" name="CheckBox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25</xdr:row>
          <xdr:rowOff>161925</xdr:rowOff>
        </xdr:from>
        <xdr:to>
          <xdr:col>19</xdr:col>
          <xdr:colOff>904875</xdr:colOff>
          <xdr:row>25</xdr:row>
          <xdr:rowOff>419100</xdr:rowOff>
        </xdr:to>
        <xdr:sp macro="" textlink="">
          <xdr:nvSpPr>
            <xdr:cNvPr id="3088" name="CheckBox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27</xdr:row>
          <xdr:rowOff>0</xdr:rowOff>
        </xdr:from>
        <xdr:to>
          <xdr:col>19</xdr:col>
          <xdr:colOff>904875</xdr:colOff>
          <xdr:row>27</xdr:row>
          <xdr:rowOff>257175</xdr:rowOff>
        </xdr:to>
        <xdr:sp macro="" textlink="">
          <xdr:nvSpPr>
            <xdr:cNvPr id="3089" name="CheckBox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27</xdr:row>
          <xdr:rowOff>161925</xdr:rowOff>
        </xdr:from>
        <xdr:to>
          <xdr:col>19</xdr:col>
          <xdr:colOff>904875</xdr:colOff>
          <xdr:row>27</xdr:row>
          <xdr:rowOff>419100</xdr:rowOff>
        </xdr:to>
        <xdr:sp macro="" textlink="">
          <xdr:nvSpPr>
            <xdr:cNvPr id="3090" name="CheckBox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29</xdr:row>
          <xdr:rowOff>0</xdr:rowOff>
        </xdr:from>
        <xdr:to>
          <xdr:col>19</xdr:col>
          <xdr:colOff>904875</xdr:colOff>
          <xdr:row>29</xdr:row>
          <xdr:rowOff>257175</xdr:rowOff>
        </xdr:to>
        <xdr:sp macro="" textlink="">
          <xdr:nvSpPr>
            <xdr:cNvPr id="3091" name="CheckBox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29</xdr:row>
          <xdr:rowOff>161925</xdr:rowOff>
        </xdr:from>
        <xdr:to>
          <xdr:col>19</xdr:col>
          <xdr:colOff>904875</xdr:colOff>
          <xdr:row>29</xdr:row>
          <xdr:rowOff>419100</xdr:rowOff>
        </xdr:to>
        <xdr:sp macro="" textlink="">
          <xdr:nvSpPr>
            <xdr:cNvPr id="3092" name="CheckBox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30</xdr:row>
          <xdr:rowOff>161925</xdr:rowOff>
        </xdr:from>
        <xdr:to>
          <xdr:col>19</xdr:col>
          <xdr:colOff>904875</xdr:colOff>
          <xdr:row>30</xdr:row>
          <xdr:rowOff>419100</xdr:rowOff>
        </xdr:to>
        <xdr:sp macro="" textlink="">
          <xdr:nvSpPr>
            <xdr:cNvPr id="3093" name="CheckBox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34</xdr:row>
          <xdr:rowOff>0</xdr:rowOff>
        </xdr:from>
        <xdr:to>
          <xdr:col>19</xdr:col>
          <xdr:colOff>904875</xdr:colOff>
          <xdr:row>34</xdr:row>
          <xdr:rowOff>257175</xdr:rowOff>
        </xdr:to>
        <xdr:sp macro="" textlink="">
          <xdr:nvSpPr>
            <xdr:cNvPr id="3094" name="CheckBox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34</xdr:row>
          <xdr:rowOff>0</xdr:rowOff>
        </xdr:from>
        <xdr:to>
          <xdr:col>19</xdr:col>
          <xdr:colOff>904875</xdr:colOff>
          <xdr:row>34</xdr:row>
          <xdr:rowOff>257175</xdr:rowOff>
        </xdr:to>
        <xdr:sp macro="" textlink="">
          <xdr:nvSpPr>
            <xdr:cNvPr id="3095" name="CheckBox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34</xdr:row>
          <xdr:rowOff>0</xdr:rowOff>
        </xdr:from>
        <xdr:to>
          <xdr:col>19</xdr:col>
          <xdr:colOff>904875</xdr:colOff>
          <xdr:row>34</xdr:row>
          <xdr:rowOff>257175</xdr:rowOff>
        </xdr:to>
        <xdr:sp macro="" textlink="">
          <xdr:nvSpPr>
            <xdr:cNvPr id="3096" name="CheckBox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34</xdr:row>
          <xdr:rowOff>161925</xdr:rowOff>
        </xdr:from>
        <xdr:to>
          <xdr:col>19</xdr:col>
          <xdr:colOff>904875</xdr:colOff>
          <xdr:row>34</xdr:row>
          <xdr:rowOff>419100</xdr:rowOff>
        </xdr:to>
        <xdr:sp macro="" textlink="">
          <xdr:nvSpPr>
            <xdr:cNvPr id="3097" name="CheckBox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42</xdr:row>
          <xdr:rowOff>0</xdr:rowOff>
        </xdr:from>
        <xdr:to>
          <xdr:col>19</xdr:col>
          <xdr:colOff>904875</xdr:colOff>
          <xdr:row>43</xdr:row>
          <xdr:rowOff>66675</xdr:rowOff>
        </xdr:to>
        <xdr:sp macro="" textlink="">
          <xdr:nvSpPr>
            <xdr:cNvPr id="3098" name="CheckBox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42</xdr:row>
          <xdr:rowOff>0</xdr:rowOff>
        </xdr:from>
        <xdr:to>
          <xdr:col>19</xdr:col>
          <xdr:colOff>904875</xdr:colOff>
          <xdr:row>43</xdr:row>
          <xdr:rowOff>66675</xdr:rowOff>
        </xdr:to>
        <xdr:sp macro="" textlink="">
          <xdr:nvSpPr>
            <xdr:cNvPr id="3099" name="CheckBox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42</xdr:row>
          <xdr:rowOff>0</xdr:rowOff>
        </xdr:from>
        <xdr:to>
          <xdr:col>19</xdr:col>
          <xdr:colOff>904875</xdr:colOff>
          <xdr:row>43</xdr:row>
          <xdr:rowOff>66675</xdr:rowOff>
        </xdr:to>
        <xdr:sp macro="" textlink="">
          <xdr:nvSpPr>
            <xdr:cNvPr id="3100" name="CheckBox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42</xdr:row>
          <xdr:rowOff>0</xdr:rowOff>
        </xdr:from>
        <xdr:to>
          <xdr:col>19</xdr:col>
          <xdr:colOff>904875</xdr:colOff>
          <xdr:row>43</xdr:row>
          <xdr:rowOff>66675</xdr:rowOff>
        </xdr:to>
        <xdr:sp macro="" textlink="">
          <xdr:nvSpPr>
            <xdr:cNvPr id="3101" name="CheckBox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42</xdr:row>
          <xdr:rowOff>0</xdr:rowOff>
        </xdr:from>
        <xdr:to>
          <xdr:col>19</xdr:col>
          <xdr:colOff>904875</xdr:colOff>
          <xdr:row>43</xdr:row>
          <xdr:rowOff>66675</xdr:rowOff>
        </xdr:to>
        <xdr:sp macro="" textlink="">
          <xdr:nvSpPr>
            <xdr:cNvPr id="3102" name="CheckBox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42</xdr:row>
          <xdr:rowOff>0</xdr:rowOff>
        </xdr:from>
        <xdr:to>
          <xdr:col>19</xdr:col>
          <xdr:colOff>904875</xdr:colOff>
          <xdr:row>43</xdr:row>
          <xdr:rowOff>66675</xdr:rowOff>
        </xdr:to>
        <xdr:sp macro="" textlink="">
          <xdr:nvSpPr>
            <xdr:cNvPr id="3103" name="CheckBox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42</xdr:row>
          <xdr:rowOff>0</xdr:rowOff>
        </xdr:from>
        <xdr:to>
          <xdr:col>19</xdr:col>
          <xdr:colOff>904875</xdr:colOff>
          <xdr:row>43</xdr:row>
          <xdr:rowOff>66675</xdr:rowOff>
        </xdr:to>
        <xdr:sp macro="" textlink="">
          <xdr:nvSpPr>
            <xdr:cNvPr id="3104" name="CheckBox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42</xdr:row>
          <xdr:rowOff>0</xdr:rowOff>
        </xdr:from>
        <xdr:to>
          <xdr:col>19</xdr:col>
          <xdr:colOff>904875</xdr:colOff>
          <xdr:row>43</xdr:row>
          <xdr:rowOff>66675</xdr:rowOff>
        </xdr:to>
        <xdr:sp macro="" textlink="">
          <xdr:nvSpPr>
            <xdr:cNvPr id="3105" name="CheckBox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42</xdr:row>
          <xdr:rowOff>0</xdr:rowOff>
        </xdr:from>
        <xdr:to>
          <xdr:col>19</xdr:col>
          <xdr:colOff>904875</xdr:colOff>
          <xdr:row>43</xdr:row>
          <xdr:rowOff>66675</xdr:rowOff>
        </xdr:to>
        <xdr:sp macro="" textlink="">
          <xdr:nvSpPr>
            <xdr:cNvPr id="3106" name="CheckBox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42</xdr:row>
          <xdr:rowOff>0</xdr:rowOff>
        </xdr:from>
        <xdr:to>
          <xdr:col>19</xdr:col>
          <xdr:colOff>904875</xdr:colOff>
          <xdr:row>43</xdr:row>
          <xdr:rowOff>66675</xdr:rowOff>
        </xdr:to>
        <xdr:sp macro="" textlink="">
          <xdr:nvSpPr>
            <xdr:cNvPr id="3107" name="CheckBox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42</xdr:row>
          <xdr:rowOff>0</xdr:rowOff>
        </xdr:from>
        <xdr:to>
          <xdr:col>19</xdr:col>
          <xdr:colOff>904875</xdr:colOff>
          <xdr:row>43</xdr:row>
          <xdr:rowOff>66675</xdr:rowOff>
        </xdr:to>
        <xdr:sp macro="" textlink="">
          <xdr:nvSpPr>
            <xdr:cNvPr id="3108" name="CheckBox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42</xdr:row>
          <xdr:rowOff>0</xdr:rowOff>
        </xdr:from>
        <xdr:to>
          <xdr:col>19</xdr:col>
          <xdr:colOff>904875</xdr:colOff>
          <xdr:row>43</xdr:row>
          <xdr:rowOff>66675</xdr:rowOff>
        </xdr:to>
        <xdr:sp macro="" textlink="">
          <xdr:nvSpPr>
            <xdr:cNvPr id="3110" name="CheckBox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42</xdr:row>
          <xdr:rowOff>0</xdr:rowOff>
        </xdr:from>
        <xdr:to>
          <xdr:col>19</xdr:col>
          <xdr:colOff>904875</xdr:colOff>
          <xdr:row>43</xdr:row>
          <xdr:rowOff>66675</xdr:rowOff>
        </xdr:to>
        <xdr:sp macro="" textlink="">
          <xdr:nvSpPr>
            <xdr:cNvPr id="3111" name="CheckBox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42</xdr:row>
          <xdr:rowOff>0</xdr:rowOff>
        </xdr:from>
        <xdr:to>
          <xdr:col>19</xdr:col>
          <xdr:colOff>904875</xdr:colOff>
          <xdr:row>43</xdr:row>
          <xdr:rowOff>66675</xdr:rowOff>
        </xdr:to>
        <xdr:sp macro="" textlink="">
          <xdr:nvSpPr>
            <xdr:cNvPr id="3112" name="CheckBox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42</xdr:row>
          <xdr:rowOff>0</xdr:rowOff>
        </xdr:from>
        <xdr:to>
          <xdr:col>19</xdr:col>
          <xdr:colOff>904875</xdr:colOff>
          <xdr:row>43</xdr:row>
          <xdr:rowOff>66675</xdr:rowOff>
        </xdr:to>
        <xdr:sp macro="" textlink="">
          <xdr:nvSpPr>
            <xdr:cNvPr id="3113" name="CheckBox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42</xdr:row>
          <xdr:rowOff>0</xdr:rowOff>
        </xdr:from>
        <xdr:to>
          <xdr:col>19</xdr:col>
          <xdr:colOff>904875</xdr:colOff>
          <xdr:row>43</xdr:row>
          <xdr:rowOff>66675</xdr:rowOff>
        </xdr:to>
        <xdr:sp macro="" textlink="">
          <xdr:nvSpPr>
            <xdr:cNvPr id="3114" name="CheckBox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42</xdr:row>
          <xdr:rowOff>0</xdr:rowOff>
        </xdr:from>
        <xdr:to>
          <xdr:col>19</xdr:col>
          <xdr:colOff>904875</xdr:colOff>
          <xdr:row>43</xdr:row>
          <xdr:rowOff>66675</xdr:rowOff>
        </xdr:to>
        <xdr:sp macro="" textlink="">
          <xdr:nvSpPr>
            <xdr:cNvPr id="3115" name="CheckBox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42</xdr:row>
          <xdr:rowOff>0</xdr:rowOff>
        </xdr:from>
        <xdr:to>
          <xdr:col>19</xdr:col>
          <xdr:colOff>904875</xdr:colOff>
          <xdr:row>43</xdr:row>
          <xdr:rowOff>66675</xdr:rowOff>
        </xdr:to>
        <xdr:sp macro="" textlink="">
          <xdr:nvSpPr>
            <xdr:cNvPr id="3116" name="CheckBox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42</xdr:row>
          <xdr:rowOff>0</xdr:rowOff>
        </xdr:from>
        <xdr:to>
          <xdr:col>19</xdr:col>
          <xdr:colOff>904875</xdr:colOff>
          <xdr:row>43</xdr:row>
          <xdr:rowOff>66675</xdr:rowOff>
        </xdr:to>
        <xdr:sp macro="" textlink="">
          <xdr:nvSpPr>
            <xdr:cNvPr id="3117" name="CheckBox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42</xdr:row>
          <xdr:rowOff>0</xdr:rowOff>
        </xdr:from>
        <xdr:to>
          <xdr:col>19</xdr:col>
          <xdr:colOff>904875</xdr:colOff>
          <xdr:row>43</xdr:row>
          <xdr:rowOff>66675</xdr:rowOff>
        </xdr:to>
        <xdr:sp macro="" textlink="">
          <xdr:nvSpPr>
            <xdr:cNvPr id="3118" name="CheckBox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219075</xdr:colOff>
      <xdr:row>0</xdr:row>
      <xdr:rowOff>76201</xdr:rowOff>
    </xdr:from>
    <xdr:to>
      <xdr:col>4</xdr:col>
      <xdr:colOff>787169</xdr:colOff>
      <xdr:row>3</xdr:row>
      <xdr:rowOff>36980</xdr:rowOff>
    </xdr:to>
    <xdr:pic>
      <xdr:nvPicPr>
        <xdr:cNvPr id="6" name="1 Imagen" descr="logocapitalmusical">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67825" y="76201"/>
          <a:ext cx="56809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214745</xdr:colOff>
      <xdr:row>0</xdr:row>
      <xdr:rowOff>67541</xdr:rowOff>
    </xdr:from>
    <xdr:to>
      <xdr:col>0</xdr:col>
      <xdr:colOff>1762124</xdr:colOff>
      <xdr:row>2</xdr:row>
      <xdr:rowOff>160155</xdr:rowOff>
    </xdr:to>
    <xdr:pic>
      <xdr:nvPicPr>
        <xdr:cNvPr id="7" name="2 Imagen" descr="logotipo alcaldia version para documentos word">
          <a:extLst>
            <a:ext uri="{FF2B5EF4-FFF2-40B4-BE49-F238E27FC236}">
              <a16:creationId xmlns:a16="http://schemas.microsoft.com/office/drawing/2014/main" id="{00000000-0008-0000-0700-000007000000}"/>
            </a:ext>
          </a:extLst>
        </xdr:cNvPr>
        <xdr:cNvPicPr/>
      </xdr:nvPicPr>
      <xdr:blipFill>
        <a:blip xmlns:r="http://schemas.openxmlformats.org/officeDocument/2006/relationships" r:embed="rId2" cstate="print"/>
        <a:srcRect/>
        <a:stretch>
          <a:fillRect/>
        </a:stretch>
      </xdr:blipFill>
      <xdr:spPr bwMode="auto">
        <a:xfrm>
          <a:off x="214745" y="67541"/>
          <a:ext cx="1547379" cy="60808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153587</xdr:rowOff>
    </xdr:to>
    <xdr:pic>
      <xdr:nvPicPr>
        <xdr:cNvPr id="2" name="1 Imagen" descr="logocapitalmusic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0788"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111331</xdr:colOff>
      <xdr:row>0</xdr:row>
      <xdr:rowOff>77931</xdr:rowOff>
    </xdr:from>
    <xdr:to>
      <xdr:col>2</xdr:col>
      <xdr:colOff>1251857</xdr:colOff>
      <xdr:row>3</xdr:row>
      <xdr:rowOff>113650</xdr:rowOff>
    </xdr:to>
    <xdr:pic>
      <xdr:nvPicPr>
        <xdr:cNvPr id="3" name="2 Imagen" descr="logotipo alcaldia version para documentos word">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cstate="print"/>
        <a:srcRect/>
        <a:stretch>
          <a:fillRect/>
        </a:stretch>
      </xdr:blipFill>
      <xdr:spPr bwMode="auto">
        <a:xfrm>
          <a:off x="111331" y="77931"/>
          <a:ext cx="2011383" cy="607219"/>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243794</xdr:colOff>
      <xdr:row>0</xdr:row>
      <xdr:rowOff>104321</xdr:rowOff>
    </xdr:from>
    <xdr:to>
      <xdr:col>9</xdr:col>
      <xdr:colOff>854982</xdr:colOff>
      <xdr:row>3</xdr:row>
      <xdr:rowOff>82096</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1615" y="104321"/>
          <a:ext cx="611188" cy="712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133350</xdr:rowOff>
    </xdr:from>
    <xdr:to>
      <xdr:col>0</xdr:col>
      <xdr:colOff>1759744</xdr:colOff>
      <xdr:row>3</xdr:row>
      <xdr:rowOff>7144</xdr:rowOff>
    </xdr:to>
    <xdr:pic>
      <xdr:nvPicPr>
        <xdr:cNvPr id="3" name="2 Imagen" descr="logotipo alcaldia version para documentos word">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2" cstate="print"/>
        <a:srcRect/>
        <a:stretch>
          <a:fillRect/>
        </a:stretch>
      </xdr:blipFill>
      <xdr:spPr bwMode="auto">
        <a:xfrm>
          <a:off x="200025" y="133350"/>
          <a:ext cx="1559719" cy="60721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136524</xdr:rowOff>
    </xdr:to>
    <xdr:pic>
      <xdr:nvPicPr>
        <xdr:cNvPr id="2" name="1 Imagen" descr="logocapitalmusic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114300</xdr:rowOff>
    </xdr:from>
    <xdr:to>
      <xdr:col>0</xdr:col>
      <xdr:colOff>1788319</xdr:colOff>
      <xdr:row>2</xdr:row>
      <xdr:rowOff>178594</xdr:rowOff>
    </xdr:to>
    <xdr:pic>
      <xdr:nvPicPr>
        <xdr:cNvPr id="3" name="2 Imagen" descr="logotipo alcaldia version para documentos word">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cstate="print"/>
        <a:srcRect/>
        <a:stretch>
          <a:fillRect/>
        </a:stretch>
      </xdr:blipFill>
      <xdr:spPr bwMode="auto">
        <a:xfrm>
          <a:off x="228600" y="114300"/>
          <a:ext cx="1559719" cy="60721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B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311728</xdr:colOff>
      <xdr:row>0</xdr:row>
      <xdr:rowOff>251114</xdr:rowOff>
    </xdr:from>
    <xdr:to>
      <xdr:col>0</xdr:col>
      <xdr:colOff>1871447</xdr:colOff>
      <xdr:row>3</xdr:row>
      <xdr:rowOff>1083</xdr:rowOff>
    </xdr:to>
    <xdr:pic>
      <xdr:nvPicPr>
        <xdr:cNvPr id="3" name="2 Imagen" descr="logotipo alcaldia version para documentos word">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cstate="print"/>
        <a:srcRect/>
        <a:stretch>
          <a:fillRect/>
        </a:stretch>
      </xdr:blipFill>
      <xdr:spPr bwMode="auto">
        <a:xfrm>
          <a:off x="311728" y="251114"/>
          <a:ext cx="1559719" cy="607219"/>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273843</xdr:colOff>
      <xdr:row>0</xdr:row>
      <xdr:rowOff>54770</xdr:rowOff>
    </xdr:from>
    <xdr:to>
      <xdr:col>5</xdr:col>
      <xdr:colOff>959643</xdr:colOff>
      <xdr:row>3</xdr:row>
      <xdr:rowOff>121444</xdr:rowOff>
    </xdr:to>
    <xdr:pic>
      <xdr:nvPicPr>
        <xdr:cNvPr id="4" name="1 Imagen" descr="logocapitalmusical">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53687" y="54770"/>
          <a:ext cx="685800" cy="745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428625</xdr:colOff>
      <xdr:row>0</xdr:row>
      <xdr:rowOff>83344</xdr:rowOff>
    </xdr:from>
    <xdr:to>
      <xdr:col>0</xdr:col>
      <xdr:colOff>1988344</xdr:colOff>
      <xdr:row>3</xdr:row>
      <xdr:rowOff>11907</xdr:rowOff>
    </xdr:to>
    <xdr:pic>
      <xdr:nvPicPr>
        <xdr:cNvPr id="3" name="2 Imagen" descr="logotipo alcaldia version para documentos word">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2" cstate="print"/>
        <a:srcRect/>
        <a:stretch>
          <a:fillRect/>
        </a:stretch>
      </xdr:blipFill>
      <xdr:spPr bwMode="auto">
        <a:xfrm>
          <a:off x="428625" y="83344"/>
          <a:ext cx="1559719" cy="608920"/>
        </a:xfrm>
        <a:prstGeom prst="rect">
          <a:avLst/>
        </a:prstGeom>
        <a:noFill/>
        <a:ln w="9525">
          <a:noFill/>
          <a:miter lim="800000"/>
          <a:headEnd/>
          <a:tailEnd/>
        </a:ln>
      </xdr:spPr>
    </xdr:pic>
    <xdr:clientData/>
  </xdr:twoCellAnchor>
  <xdr:twoCellAnchor>
    <xdr:from>
      <xdr:col>7</xdr:col>
      <xdr:colOff>163286</xdr:colOff>
      <xdr:row>12</xdr:row>
      <xdr:rowOff>136071</xdr:rowOff>
    </xdr:from>
    <xdr:to>
      <xdr:col>11</xdr:col>
      <xdr:colOff>721179</xdr:colOff>
      <xdr:row>12</xdr:row>
      <xdr:rowOff>2204356</xdr:rowOff>
    </xdr:to>
    <xdr:sp macro="" textlink="">
      <xdr:nvSpPr>
        <xdr:cNvPr id="2" name="CuadroTexto 1">
          <a:extLst>
            <a:ext uri="{FF2B5EF4-FFF2-40B4-BE49-F238E27FC236}">
              <a16:creationId xmlns:a16="http://schemas.microsoft.com/office/drawing/2014/main" id="{00000000-0008-0000-0C00-000002000000}"/>
            </a:ext>
          </a:extLst>
        </xdr:cNvPr>
        <xdr:cNvSpPr txBox="1"/>
      </xdr:nvSpPr>
      <xdr:spPr>
        <a:xfrm>
          <a:off x="12300857" y="3551464"/>
          <a:ext cx="3605893" cy="2068285"/>
        </a:xfrm>
        <a:prstGeom prst="rect">
          <a:avLst/>
        </a:prstGeom>
        <a:solidFill>
          <a:schemeClr val="lt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200">
              <a:latin typeface="Arial" panose="020B0604020202020204" pitchFamily="34" charset="0"/>
              <a:cs typeface="Arial" panose="020B0604020202020204" pitchFamily="34" charset="0"/>
            </a:rPr>
            <a:t>Nota: para calificar el impacto, se debe partir de las</a:t>
          </a:r>
          <a:r>
            <a:rPr lang="es-CO" sz="1200" baseline="0">
              <a:latin typeface="Arial" panose="020B0604020202020204" pitchFamily="34" charset="0"/>
              <a:cs typeface="Arial" panose="020B0604020202020204" pitchFamily="34" charset="0"/>
            </a:rPr>
            <a:t> </a:t>
          </a:r>
          <a:r>
            <a:rPr lang="es-CO" sz="1200">
              <a:latin typeface="Arial" panose="020B0604020202020204" pitchFamily="34" charset="0"/>
              <a:cs typeface="Arial" panose="020B0604020202020204" pitchFamily="34" charset="0"/>
            </a:rPr>
            <a:t>consecuencias  establecidas en la pestaña de descrpción del riesgo y se asocian a las descritas en la tabla de impacto ( cualitativo o cuantitativo). Para el caso nuestro se asocio al incumplimiento de metas y objetivos institucionales</a:t>
          </a:r>
        </a:p>
        <a:p>
          <a:pPr algn="l"/>
          <a:r>
            <a:rPr lang="es-CO" sz="1200">
              <a:latin typeface="Arial" panose="020B0604020202020204" pitchFamily="34" charset="0"/>
              <a:cs typeface="Arial" panose="020B0604020202020204" pitchFamily="34" charset="0"/>
            </a:rPr>
            <a:t>Al asociar las consecuencias descritas en la pestaña de descripción del riesgo con las establecidas en la de matriz de impacto  de tipo cualitativo.  </a:t>
          </a:r>
        </a:p>
      </xdr:txBody>
    </xdr:sp>
    <xdr:clientData/>
  </xdr:twoCellAnchor>
  <xdr:twoCellAnchor>
    <xdr:from>
      <xdr:col>6</xdr:col>
      <xdr:colOff>0</xdr:colOff>
      <xdr:row>12</xdr:row>
      <xdr:rowOff>1183821</xdr:rowOff>
    </xdr:from>
    <xdr:to>
      <xdr:col>7</xdr:col>
      <xdr:colOff>152400</xdr:colOff>
      <xdr:row>12</xdr:row>
      <xdr:rowOff>2098221</xdr:rowOff>
    </xdr:to>
    <xdr:cxnSp macro="">
      <xdr:nvCxnSpPr>
        <xdr:cNvPr id="6" name="Conector angular 5">
          <a:extLst>
            <a:ext uri="{FF2B5EF4-FFF2-40B4-BE49-F238E27FC236}">
              <a16:creationId xmlns:a16="http://schemas.microsoft.com/office/drawing/2014/main" id="{00000000-0008-0000-0C00-000006000000}"/>
            </a:ext>
          </a:extLst>
        </xdr:cNvPr>
        <xdr:cNvCxnSpPr/>
      </xdr:nvCxnSpPr>
      <xdr:spPr>
        <a:xfrm>
          <a:off x="11375571" y="4599214"/>
          <a:ext cx="914400" cy="914400"/>
        </a:xfrm>
        <a:prstGeom prst="bentConnector3">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149679</xdr:colOff>
      <xdr:row>13</xdr:row>
      <xdr:rowOff>421821</xdr:rowOff>
    </xdr:from>
    <xdr:to>
      <xdr:col>12</xdr:col>
      <xdr:colOff>176893</xdr:colOff>
      <xdr:row>13</xdr:row>
      <xdr:rowOff>2095500</xdr:rowOff>
    </xdr:to>
    <xdr:sp macro="" textlink="">
      <xdr:nvSpPr>
        <xdr:cNvPr id="7" name="CuadroTexto 6">
          <a:extLst>
            <a:ext uri="{FF2B5EF4-FFF2-40B4-BE49-F238E27FC236}">
              <a16:creationId xmlns:a16="http://schemas.microsoft.com/office/drawing/2014/main" id="{00000000-0008-0000-0C00-000007000000}"/>
            </a:ext>
          </a:extLst>
        </xdr:cNvPr>
        <xdr:cNvSpPr txBox="1"/>
      </xdr:nvSpPr>
      <xdr:spPr>
        <a:xfrm>
          <a:off x="12287250" y="6041571"/>
          <a:ext cx="3837214" cy="1673679"/>
        </a:xfrm>
        <a:prstGeom prst="rect">
          <a:avLst/>
        </a:prstGeom>
        <a:no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a:latin typeface="Arial" panose="020B0604020202020204" pitchFamily="34" charset="0"/>
              <a:cs typeface="Arial" panose="020B0604020202020204" pitchFamily="34" charset="0"/>
            </a:rPr>
            <a:t>Imagen institucional afectada ante entes de control del orden local y nacional  ( la valoramos con la tabla de impacto cualitativa solamente, más no por la de impacto porque la sanción del ente control por no presentar oporunamente el informe es más baja que la tiene establecida la tabla de valoración del impacto cuantitativa. </a:t>
          </a:r>
        </a:p>
      </xdr:txBody>
    </xdr:sp>
    <xdr:clientData/>
  </xdr:twoCellAnchor>
  <xdr:twoCellAnchor>
    <xdr:from>
      <xdr:col>6</xdr:col>
      <xdr:colOff>0</xdr:colOff>
      <xdr:row>13</xdr:row>
      <xdr:rowOff>898071</xdr:rowOff>
    </xdr:from>
    <xdr:to>
      <xdr:col>7</xdr:col>
      <xdr:colOff>152400</xdr:colOff>
      <xdr:row>13</xdr:row>
      <xdr:rowOff>1812471</xdr:rowOff>
    </xdr:to>
    <xdr:cxnSp macro="">
      <xdr:nvCxnSpPr>
        <xdr:cNvPr id="9" name="Conector angular 8">
          <a:extLst>
            <a:ext uri="{FF2B5EF4-FFF2-40B4-BE49-F238E27FC236}">
              <a16:creationId xmlns:a16="http://schemas.microsoft.com/office/drawing/2014/main" id="{00000000-0008-0000-0C00-000009000000}"/>
            </a:ext>
          </a:extLst>
        </xdr:cNvPr>
        <xdr:cNvCxnSpPr/>
      </xdr:nvCxnSpPr>
      <xdr:spPr>
        <a:xfrm>
          <a:off x="11375571" y="6517821"/>
          <a:ext cx="914400" cy="914400"/>
        </a:xfrm>
        <a:prstGeom prst="bentConnector3">
          <a:avLst/>
        </a:prstGeom>
        <a:ln w="12700">
          <a:solidFill>
            <a:schemeClr val="tx1">
              <a:lumMod val="75000"/>
              <a:lumOff val="25000"/>
            </a:schemeClr>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329045</xdr:colOff>
      <xdr:row>0</xdr:row>
      <xdr:rowOff>86591</xdr:rowOff>
    </xdr:from>
    <xdr:to>
      <xdr:col>0</xdr:col>
      <xdr:colOff>1888764</xdr:colOff>
      <xdr:row>3</xdr:row>
      <xdr:rowOff>18401</xdr:rowOff>
    </xdr:to>
    <xdr:pic>
      <xdr:nvPicPr>
        <xdr:cNvPr id="3" name="2 Imagen" descr="logotipo alcaldia version para documentos word">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2" cstate="print"/>
        <a:srcRect/>
        <a:stretch>
          <a:fillRect/>
        </a:stretch>
      </xdr:blipFill>
      <xdr:spPr bwMode="auto">
        <a:xfrm>
          <a:off x="329045" y="86591"/>
          <a:ext cx="1559719" cy="607219"/>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0E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0E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222250</xdr:colOff>
      <xdr:row>0</xdr:row>
      <xdr:rowOff>166688</xdr:rowOff>
    </xdr:from>
    <xdr:to>
      <xdr:col>1</xdr:col>
      <xdr:colOff>813594</xdr:colOff>
      <xdr:row>2</xdr:row>
      <xdr:rowOff>392907</xdr:rowOff>
    </xdr:to>
    <xdr:pic>
      <xdr:nvPicPr>
        <xdr:cNvPr id="5" name="4 Imagen" descr="logotipo alcaldia version para documentos word">
          <a:extLst>
            <a:ext uri="{FF2B5EF4-FFF2-40B4-BE49-F238E27FC236}">
              <a16:creationId xmlns:a16="http://schemas.microsoft.com/office/drawing/2014/main" id="{00000000-0008-0000-0E00-000005000000}"/>
            </a:ext>
          </a:extLst>
        </xdr:cNvPr>
        <xdr:cNvPicPr/>
      </xdr:nvPicPr>
      <xdr:blipFill>
        <a:blip xmlns:r="http://schemas.openxmlformats.org/officeDocument/2006/relationships" r:embed="rId2" cstate="print"/>
        <a:srcRect/>
        <a:stretch>
          <a:fillRect/>
        </a:stretch>
      </xdr:blipFill>
      <xdr:spPr bwMode="auto">
        <a:xfrm>
          <a:off x="222250" y="166688"/>
          <a:ext cx="1559719" cy="607219"/>
        </a:xfrm>
        <a:prstGeom prst="rect">
          <a:avLst/>
        </a:prstGeom>
        <a:noFill/>
        <a:ln w="9525">
          <a:noFill/>
          <a:miter lim="800000"/>
          <a:headEnd/>
          <a:tailEnd/>
        </a:ln>
      </xdr:spPr>
    </xdr:pic>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0E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0E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0E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0E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0E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0E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0E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0E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0E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0E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0E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0E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0E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0E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0E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0E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0E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0E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0E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0E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93889</xdr:colOff>
      <xdr:row>23</xdr:row>
      <xdr:rowOff>160565</xdr:rowOff>
    </xdr:to>
    <xdr:pic>
      <xdr:nvPicPr>
        <xdr:cNvPr id="28" name="Imagen 27">
          <a:extLst>
            <a:ext uri="{FF2B5EF4-FFF2-40B4-BE49-F238E27FC236}">
              <a16:creationId xmlns:a16="http://schemas.microsoft.com/office/drawing/2014/main" id="{00000000-0008-0000-0E00-00001C000000}"/>
            </a:ext>
          </a:extLst>
        </xdr:cNvPr>
        <xdr:cNvPicPr>
          <a:picLocks noChangeAspect="1"/>
        </xdr:cNvPicPr>
      </xdr:nvPicPr>
      <xdr:blipFill rotWithShape="1">
        <a:blip xmlns:r="http://schemas.openxmlformats.org/officeDocument/2006/relationships" r:embed="rId3" cstate="print"/>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id="{00000000-0008-0000-0E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id="{00000000-0008-0000-0E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id="{00000000-0008-0000-0E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490435</xdr:colOff>
      <xdr:row>0</xdr:row>
      <xdr:rowOff>168613</xdr:rowOff>
    </xdr:from>
    <xdr:to>
      <xdr:col>10</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12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490435</xdr:colOff>
      <xdr:row>0</xdr:row>
      <xdr:rowOff>168613</xdr:rowOff>
    </xdr:from>
    <xdr:to>
      <xdr:col>10</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110369</xdr:colOff>
      <xdr:row>0</xdr:row>
      <xdr:rowOff>108858</xdr:rowOff>
    </xdr:from>
    <xdr:to>
      <xdr:col>0</xdr:col>
      <xdr:colOff>1891393</xdr:colOff>
      <xdr:row>3</xdr:row>
      <xdr:rowOff>136071</xdr:rowOff>
    </xdr:to>
    <xdr:pic>
      <xdr:nvPicPr>
        <xdr:cNvPr id="5" name="4 Imagen" descr="logotipo alcaldia version para documentos word">
          <a:extLst>
            <a:ext uri="{FF2B5EF4-FFF2-40B4-BE49-F238E27FC236}">
              <a16:creationId xmlns:a16="http://schemas.microsoft.com/office/drawing/2014/main" id="{00000000-0008-0000-1200-000005000000}"/>
            </a:ext>
          </a:extLst>
        </xdr:cNvPr>
        <xdr:cNvPicPr/>
      </xdr:nvPicPr>
      <xdr:blipFill>
        <a:blip xmlns:r="http://schemas.openxmlformats.org/officeDocument/2006/relationships" r:embed="rId2" cstate="print"/>
        <a:srcRect/>
        <a:stretch>
          <a:fillRect/>
        </a:stretch>
      </xdr:blipFill>
      <xdr:spPr bwMode="auto">
        <a:xfrm>
          <a:off x="110369" y="108858"/>
          <a:ext cx="1781024" cy="89807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464343</xdr:colOff>
      <xdr:row>0</xdr:row>
      <xdr:rowOff>154782</xdr:rowOff>
    </xdr:from>
    <xdr:to>
      <xdr:col>0</xdr:col>
      <xdr:colOff>2321718</xdr:colOff>
      <xdr:row>3</xdr:row>
      <xdr:rowOff>59532</xdr:rowOff>
    </xdr:to>
    <xdr:pic>
      <xdr:nvPicPr>
        <xdr:cNvPr id="3" name="2 Imagen" descr="logotipo alcaldia version para documentos word">
          <a:extLst>
            <a:ext uri="{FF2B5EF4-FFF2-40B4-BE49-F238E27FC236}">
              <a16:creationId xmlns:a16="http://schemas.microsoft.com/office/drawing/2014/main" id="{00000000-0008-0000-1300-000003000000}"/>
            </a:ext>
          </a:extLst>
        </xdr:cNvPr>
        <xdr:cNvPicPr/>
      </xdr:nvPicPr>
      <xdr:blipFill>
        <a:blip xmlns:r="http://schemas.openxmlformats.org/officeDocument/2006/relationships" r:embed="rId2" cstate="print"/>
        <a:srcRect/>
        <a:stretch>
          <a:fillRect/>
        </a:stretch>
      </xdr:blipFill>
      <xdr:spPr bwMode="auto">
        <a:xfrm>
          <a:off x="464343" y="154782"/>
          <a:ext cx="1857375" cy="76200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4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52388</xdr:rowOff>
    </xdr:from>
    <xdr:to>
      <xdr:col>1</xdr:col>
      <xdr:colOff>666750</xdr:colOff>
      <xdr:row>3</xdr:row>
      <xdr:rowOff>88107</xdr:rowOff>
    </xdr:to>
    <xdr:pic>
      <xdr:nvPicPr>
        <xdr:cNvPr id="5" name="4 Imagen" descr="logotipo alcaldia version para documentos word">
          <a:extLst>
            <a:ext uri="{FF2B5EF4-FFF2-40B4-BE49-F238E27FC236}">
              <a16:creationId xmlns:a16="http://schemas.microsoft.com/office/drawing/2014/main" id="{00000000-0008-0000-1400-000005000000}"/>
            </a:ext>
          </a:extLst>
        </xdr:cNvPr>
        <xdr:cNvPicPr/>
      </xdr:nvPicPr>
      <xdr:blipFill>
        <a:blip xmlns:r="http://schemas.openxmlformats.org/officeDocument/2006/relationships" r:embed="rId2" cstate="print"/>
        <a:srcRect/>
        <a:stretch>
          <a:fillRect/>
        </a:stretch>
      </xdr:blipFill>
      <xdr:spPr bwMode="auto">
        <a:xfrm>
          <a:off x="0" y="52388"/>
          <a:ext cx="1428750" cy="607219"/>
        </a:xfrm>
        <a:prstGeom prst="rect">
          <a:avLst/>
        </a:prstGeom>
        <a:noFill/>
        <a:ln w="9525">
          <a:noFill/>
          <a:miter lim="800000"/>
          <a:headEnd/>
          <a:tailEnd/>
        </a:ln>
      </xdr:spPr>
    </xdr:pic>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id="{00000000-0008-0000-14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4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4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4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4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id="{00000000-0008-0000-14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4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id="{00000000-0008-0000-14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4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id="{00000000-0008-0000-14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4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id="{00000000-0008-0000-14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4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4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4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4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id="{00000000-0008-0000-14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4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4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4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4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4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4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4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4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id="{00000000-0008-0000-14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4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4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4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266700</xdr:colOff>
      <xdr:row>10</xdr:row>
      <xdr:rowOff>72117</xdr:rowOff>
    </xdr:from>
    <xdr:to>
      <xdr:col>19</xdr:col>
      <xdr:colOff>592932</xdr:colOff>
      <xdr:row>17</xdr:row>
      <xdr:rowOff>136071</xdr:rowOff>
    </xdr:to>
    <xdr:pic>
      <xdr:nvPicPr>
        <xdr:cNvPr id="48" name="Imagen 47">
          <a:extLst>
            <a:ext uri="{FF2B5EF4-FFF2-40B4-BE49-F238E27FC236}">
              <a16:creationId xmlns:a16="http://schemas.microsoft.com/office/drawing/2014/main" id="{00000000-0008-0000-1400-000030000000}"/>
            </a:ext>
          </a:extLst>
        </xdr:cNvPr>
        <xdr:cNvPicPr>
          <a:picLocks noChangeAspect="1"/>
        </xdr:cNvPicPr>
      </xdr:nvPicPr>
      <xdr:blipFill rotWithShape="1">
        <a:blip xmlns:r="http://schemas.openxmlformats.org/officeDocument/2006/relationships" r:embed="rId3" cstate="print"/>
        <a:srcRect l="27602" t="33467" r="28908" b="36841"/>
        <a:stretch/>
      </xdr:blipFill>
      <xdr:spPr>
        <a:xfrm>
          <a:off x="9591675" y="2520042"/>
          <a:ext cx="5660232" cy="217850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4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id="{00000000-0008-0000-14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id="{00000000-0008-0000-14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id="{00000000-0008-0000-14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id="{00000000-0008-0000-14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id="{00000000-0008-0000-15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174626</xdr:colOff>
      <xdr:row>0</xdr:row>
      <xdr:rowOff>87313</xdr:rowOff>
    </xdr:from>
    <xdr:to>
      <xdr:col>1</xdr:col>
      <xdr:colOff>764835</xdr:colOff>
      <xdr:row>3</xdr:row>
      <xdr:rowOff>99219</xdr:rowOff>
    </xdr:to>
    <xdr:pic>
      <xdr:nvPicPr>
        <xdr:cNvPr id="3" name="2 Imagen" descr="logotipo alcaldia version para documentos word">
          <a:extLst>
            <a:ext uri="{FF2B5EF4-FFF2-40B4-BE49-F238E27FC236}">
              <a16:creationId xmlns:a16="http://schemas.microsoft.com/office/drawing/2014/main" id="{00000000-0008-0000-1500-000003000000}"/>
            </a:ext>
          </a:extLst>
        </xdr:cNvPr>
        <xdr:cNvPicPr/>
      </xdr:nvPicPr>
      <xdr:blipFill>
        <a:blip xmlns:r="http://schemas.openxmlformats.org/officeDocument/2006/relationships" r:embed="rId2" cstate="print"/>
        <a:srcRect/>
        <a:stretch>
          <a:fillRect/>
        </a:stretch>
      </xdr:blipFill>
      <xdr:spPr bwMode="auto">
        <a:xfrm>
          <a:off x="174626" y="87313"/>
          <a:ext cx="1559719" cy="60721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control" Target="../activeX/activeX7.xml"/><Relationship Id="rId18" Type="http://schemas.openxmlformats.org/officeDocument/2006/relationships/control" Target="../activeX/activeX12.xml"/><Relationship Id="rId26" Type="http://schemas.openxmlformats.org/officeDocument/2006/relationships/control" Target="../activeX/activeX20.xml"/><Relationship Id="rId39" Type="http://schemas.openxmlformats.org/officeDocument/2006/relationships/control" Target="../activeX/activeX33.xml"/><Relationship Id="rId3" Type="http://schemas.openxmlformats.org/officeDocument/2006/relationships/vmlDrawing" Target="../drawings/vmlDrawing1.vml"/><Relationship Id="rId21" Type="http://schemas.openxmlformats.org/officeDocument/2006/relationships/control" Target="../activeX/activeX15.xml"/><Relationship Id="rId34" Type="http://schemas.openxmlformats.org/officeDocument/2006/relationships/control" Target="../activeX/activeX28.xml"/><Relationship Id="rId42" Type="http://schemas.openxmlformats.org/officeDocument/2006/relationships/control" Target="../activeX/activeX36.xml"/><Relationship Id="rId47" Type="http://schemas.openxmlformats.org/officeDocument/2006/relationships/control" Target="../activeX/activeX41.xml"/><Relationship Id="rId50" Type="http://schemas.openxmlformats.org/officeDocument/2006/relationships/control" Target="../activeX/activeX44.xml"/><Relationship Id="rId7" Type="http://schemas.openxmlformats.org/officeDocument/2006/relationships/image" Target="../media/image15.emf"/><Relationship Id="rId12" Type="http://schemas.openxmlformats.org/officeDocument/2006/relationships/control" Target="../activeX/activeX6.xml"/><Relationship Id="rId17" Type="http://schemas.openxmlformats.org/officeDocument/2006/relationships/control" Target="../activeX/activeX11.xml"/><Relationship Id="rId25" Type="http://schemas.openxmlformats.org/officeDocument/2006/relationships/control" Target="../activeX/activeX19.xml"/><Relationship Id="rId33" Type="http://schemas.openxmlformats.org/officeDocument/2006/relationships/control" Target="../activeX/activeX27.xml"/><Relationship Id="rId38" Type="http://schemas.openxmlformats.org/officeDocument/2006/relationships/control" Target="../activeX/activeX32.xml"/><Relationship Id="rId46" Type="http://schemas.openxmlformats.org/officeDocument/2006/relationships/control" Target="../activeX/activeX40.xml"/><Relationship Id="rId2" Type="http://schemas.openxmlformats.org/officeDocument/2006/relationships/drawing" Target="../drawings/drawing3.xml"/><Relationship Id="rId16" Type="http://schemas.openxmlformats.org/officeDocument/2006/relationships/control" Target="../activeX/activeX10.xml"/><Relationship Id="rId20" Type="http://schemas.openxmlformats.org/officeDocument/2006/relationships/control" Target="../activeX/activeX14.xml"/><Relationship Id="rId29" Type="http://schemas.openxmlformats.org/officeDocument/2006/relationships/control" Target="../activeX/activeX23.xml"/><Relationship Id="rId41" Type="http://schemas.openxmlformats.org/officeDocument/2006/relationships/control" Target="../activeX/activeX35.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image" Target="../media/image16.emf"/><Relationship Id="rId24" Type="http://schemas.openxmlformats.org/officeDocument/2006/relationships/control" Target="../activeX/activeX18.xml"/><Relationship Id="rId32" Type="http://schemas.openxmlformats.org/officeDocument/2006/relationships/control" Target="../activeX/activeX26.xml"/><Relationship Id="rId37" Type="http://schemas.openxmlformats.org/officeDocument/2006/relationships/control" Target="../activeX/activeX31.xml"/><Relationship Id="rId40" Type="http://schemas.openxmlformats.org/officeDocument/2006/relationships/control" Target="../activeX/activeX34.xml"/><Relationship Id="rId45" Type="http://schemas.openxmlformats.org/officeDocument/2006/relationships/control" Target="../activeX/activeX39.xml"/><Relationship Id="rId5" Type="http://schemas.openxmlformats.org/officeDocument/2006/relationships/image" Target="../media/image14.emf"/><Relationship Id="rId15" Type="http://schemas.openxmlformats.org/officeDocument/2006/relationships/control" Target="../activeX/activeX9.xml"/><Relationship Id="rId23" Type="http://schemas.openxmlformats.org/officeDocument/2006/relationships/control" Target="../activeX/activeX17.xml"/><Relationship Id="rId28" Type="http://schemas.openxmlformats.org/officeDocument/2006/relationships/control" Target="../activeX/activeX22.xml"/><Relationship Id="rId36" Type="http://schemas.openxmlformats.org/officeDocument/2006/relationships/control" Target="../activeX/activeX30.xml"/><Relationship Id="rId49" Type="http://schemas.openxmlformats.org/officeDocument/2006/relationships/control" Target="../activeX/activeX43.xml"/><Relationship Id="rId10" Type="http://schemas.openxmlformats.org/officeDocument/2006/relationships/control" Target="../activeX/activeX5.xml"/><Relationship Id="rId19" Type="http://schemas.openxmlformats.org/officeDocument/2006/relationships/control" Target="../activeX/activeX13.xml"/><Relationship Id="rId31" Type="http://schemas.openxmlformats.org/officeDocument/2006/relationships/control" Target="../activeX/activeX25.xml"/><Relationship Id="rId44" Type="http://schemas.openxmlformats.org/officeDocument/2006/relationships/control" Target="../activeX/activeX38.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8.xml"/><Relationship Id="rId22" Type="http://schemas.openxmlformats.org/officeDocument/2006/relationships/control" Target="../activeX/activeX16.xml"/><Relationship Id="rId27" Type="http://schemas.openxmlformats.org/officeDocument/2006/relationships/control" Target="../activeX/activeX21.xml"/><Relationship Id="rId30" Type="http://schemas.openxmlformats.org/officeDocument/2006/relationships/control" Target="../activeX/activeX24.xml"/><Relationship Id="rId35" Type="http://schemas.openxmlformats.org/officeDocument/2006/relationships/control" Target="../activeX/activeX29.xml"/><Relationship Id="rId43" Type="http://schemas.openxmlformats.org/officeDocument/2006/relationships/control" Target="../activeX/activeX37.xml"/><Relationship Id="rId48" Type="http://schemas.openxmlformats.org/officeDocument/2006/relationships/control" Target="../activeX/activeX42.xml"/><Relationship Id="rId8" Type="http://schemas.openxmlformats.org/officeDocument/2006/relationships/control" Target="../activeX/activeX3.xml"/><Relationship Id="rId51" Type="http://schemas.openxmlformats.org/officeDocument/2006/relationships/control" Target="../activeX/activeX4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G54"/>
  <sheetViews>
    <sheetView zoomScale="85" zoomScaleNormal="85" workbookViewId="0">
      <selection activeCell="E1" sqref="E1:E4"/>
    </sheetView>
  </sheetViews>
  <sheetFormatPr baseColWidth="10" defaultColWidth="11.42578125" defaultRowHeight="14.25" x14ac:dyDescent="0.2"/>
  <cols>
    <col min="1" max="1" width="22.42578125" style="1" customWidth="1"/>
    <col min="2" max="3" width="11.42578125" style="1"/>
    <col min="4" max="4" width="45.140625" style="1" customWidth="1"/>
    <col min="5" max="5" width="25" style="1" customWidth="1"/>
    <col min="6" max="6" width="15.42578125" style="1" customWidth="1"/>
    <col min="7" max="16384" width="11.42578125" style="1"/>
  </cols>
  <sheetData>
    <row r="1" spans="1:7" ht="30" customHeight="1" x14ac:dyDescent="0.2">
      <c r="A1" s="420"/>
      <c r="B1" s="426" t="s">
        <v>271</v>
      </c>
      <c r="C1" s="427"/>
      <c r="D1" s="428"/>
      <c r="E1" s="1087" t="s">
        <v>535</v>
      </c>
      <c r="F1" s="423"/>
    </row>
    <row r="2" spans="1:7" x14ac:dyDescent="0.2">
      <c r="A2" s="421"/>
      <c r="B2" s="429"/>
      <c r="C2" s="430"/>
      <c r="D2" s="431"/>
      <c r="E2" s="1088" t="s">
        <v>536</v>
      </c>
      <c r="F2" s="424"/>
    </row>
    <row r="3" spans="1:7" ht="15" customHeight="1" x14ac:dyDescent="0.2">
      <c r="A3" s="421"/>
      <c r="B3" s="429"/>
      <c r="C3" s="430"/>
      <c r="D3" s="431"/>
      <c r="E3" s="1088" t="s">
        <v>537</v>
      </c>
      <c r="F3" s="424"/>
    </row>
    <row r="4" spans="1:7" ht="15" thickBot="1" x14ac:dyDescent="0.25">
      <c r="A4" s="422"/>
      <c r="B4" s="432"/>
      <c r="C4" s="433"/>
      <c r="D4" s="434"/>
      <c r="E4" s="1089" t="s">
        <v>538</v>
      </c>
      <c r="F4" s="425"/>
    </row>
    <row r="5" spans="1:7" ht="15" thickBot="1" x14ac:dyDescent="0.25"/>
    <row r="6" spans="1:7" ht="42.75" customHeight="1" x14ac:dyDescent="0.2">
      <c r="A6" s="152" t="s">
        <v>272</v>
      </c>
      <c r="B6" s="435" t="s">
        <v>279</v>
      </c>
      <c r="C6" s="435"/>
      <c r="D6" s="435"/>
      <c r="E6" s="435"/>
      <c r="F6" s="436"/>
    </row>
    <row r="7" spans="1:7" ht="50.25" customHeight="1" thickBot="1" x14ac:dyDescent="0.25">
      <c r="A7" s="153" t="s">
        <v>273</v>
      </c>
      <c r="B7" s="385" t="s">
        <v>274</v>
      </c>
      <c r="C7" s="385"/>
      <c r="D7" s="385"/>
      <c r="E7" s="385"/>
      <c r="F7" s="386"/>
    </row>
    <row r="8" spans="1:7" ht="17.25" customHeight="1" x14ac:dyDescent="0.2">
      <c r="A8" s="438"/>
      <c r="B8" s="438"/>
      <c r="C8" s="438"/>
      <c r="D8" s="438"/>
      <c r="E8" s="438"/>
      <c r="F8" s="438"/>
    </row>
    <row r="9" spans="1:7" ht="54.75" customHeight="1" x14ac:dyDescent="0.2">
      <c r="A9" s="437" t="s">
        <v>374</v>
      </c>
      <c r="B9" s="437"/>
      <c r="C9" s="437"/>
      <c r="D9" s="437"/>
      <c r="E9" s="437"/>
      <c r="F9" s="437"/>
    </row>
    <row r="10" spans="1:7" ht="18" customHeight="1" thickBot="1" x14ac:dyDescent="0.25">
      <c r="A10" s="418"/>
      <c r="B10" s="419"/>
      <c r="C10" s="419"/>
      <c r="D10" s="419"/>
      <c r="E10" s="419"/>
      <c r="F10" s="419"/>
      <c r="G10" s="419"/>
    </row>
    <row r="11" spans="1:7" ht="24.75" customHeight="1" x14ac:dyDescent="0.2">
      <c r="A11" s="368" t="s">
        <v>275</v>
      </c>
      <c r="B11" s="369"/>
      <c r="C11" s="369"/>
      <c r="D11" s="369"/>
      <c r="E11" s="369"/>
      <c r="F11" s="370"/>
    </row>
    <row r="12" spans="1:7" ht="229.5" customHeight="1" thickBot="1" x14ac:dyDescent="0.25">
      <c r="A12" s="384" t="s">
        <v>373</v>
      </c>
      <c r="B12" s="385"/>
      <c r="C12" s="385"/>
      <c r="D12" s="385"/>
      <c r="E12" s="385"/>
      <c r="F12" s="386"/>
    </row>
    <row r="13" spans="1:7" ht="18" customHeight="1" thickBot="1" x14ac:dyDescent="0.25">
      <c r="A13" s="383"/>
      <c r="B13" s="383"/>
      <c r="C13" s="383"/>
      <c r="D13" s="383"/>
      <c r="E13" s="383"/>
      <c r="F13" s="383"/>
    </row>
    <row r="14" spans="1:7" ht="26.25" customHeight="1" x14ac:dyDescent="0.2">
      <c r="A14" s="368" t="s">
        <v>276</v>
      </c>
      <c r="B14" s="369"/>
      <c r="C14" s="369"/>
      <c r="D14" s="369"/>
      <c r="E14" s="369"/>
      <c r="F14" s="370"/>
    </row>
    <row r="15" spans="1:7" ht="284.25" customHeight="1" thickBot="1" x14ac:dyDescent="0.25">
      <c r="A15" s="384" t="s">
        <v>376</v>
      </c>
      <c r="B15" s="385"/>
      <c r="C15" s="385"/>
      <c r="D15" s="385"/>
      <c r="E15" s="385"/>
      <c r="F15" s="386"/>
    </row>
    <row r="16" spans="1:7" ht="21.75" customHeight="1" thickBot="1" x14ac:dyDescent="0.25">
      <c r="A16" s="129"/>
      <c r="B16" s="129"/>
      <c r="C16" s="129"/>
      <c r="D16" s="129"/>
      <c r="E16" s="129"/>
      <c r="F16" s="129"/>
    </row>
    <row r="17" spans="1:7" ht="23.25" customHeight="1" thickBot="1" x14ac:dyDescent="0.25">
      <c r="A17" s="368" t="s">
        <v>379</v>
      </c>
      <c r="B17" s="369"/>
      <c r="C17" s="369"/>
      <c r="D17" s="369"/>
      <c r="E17" s="369"/>
      <c r="F17" s="370"/>
    </row>
    <row r="18" spans="1:7" ht="81.75" customHeight="1" x14ac:dyDescent="0.2">
      <c r="A18" s="371" t="s">
        <v>380</v>
      </c>
      <c r="B18" s="372"/>
      <c r="C18" s="372"/>
      <c r="D18" s="372"/>
      <c r="E18" s="372"/>
      <c r="F18" s="373"/>
    </row>
    <row r="19" spans="1:7" ht="71.25" customHeight="1" thickBot="1" x14ac:dyDescent="0.25">
      <c r="A19" s="374"/>
      <c r="B19" s="375"/>
      <c r="C19" s="375"/>
      <c r="D19" s="375"/>
      <c r="E19" s="375"/>
      <c r="F19" s="376"/>
    </row>
    <row r="20" spans="1:7" ht="15" thickBot="1" x14ac:dyDescent="0.25"/>
    <row r="21" spans="1:7" ht="27" customHeight="1" x14ac:dyDescent="0.2">
      <c r="A21" s="387" t="s">
        <v>336</v>
      </c>
      <c r="B21" s="388"/>
      <c r="C21" s="388"/>
      <c r="D21" s="388"/>
      <c r="E21" s="388"/>
      <c r="F21" s="389"/>
      <c r="G21" s="58"/>
    </row>
    <row r="22" spans="1:7" ht="363" customHeight="1" thickBot="1" x14ac:dyDescent="0.25">
      <c r="A22" s="390" t="s">
        <v>346</v>
      </c>
      <c r="B22" s="391"/>
      <c r="C22" s="391"/>
      <c r="D22" s="391"/>
      <c r="E22" s="391"/>
      <c r="F22" s="392"/>
      <c r="G22" s="58"/>
    </row>
    <row r="23" spans="1:7" ht="15" thickBot="1" x14ac:dyDescent="0.25"/>
    <row r="24" spans="1:7" ht="28.5" customHeight="1" thickBot="1" x14ac:dyDescent="0.25">
      <c r="A24" s="393" t="s">
        <v>337</v>
      </c>
      <c r="B24" s="394"/>
      <c r="C24" s="394"/>
      <c r="D24" s="394"/>
      <c r="E24" s="394"/>
      <c r="F24" s="395"/>
    </row>
    <row r="25" spans="1:7" ht="375" customHeight="1" x14ac:dyDescent="0.2">
      <c r="A25" s="403" t="s">
        <v>315</v>
      </c>
      <c r="B25" s="404"/>
      <c r="C25" s="404"/>
      <c r="D25" s="404"/>
      <c r="E25" s="404"/>
      <c r="F25" s="405"/>
    </row>
    <row r="26" spans="1:7" ht="27.6" customHeight="1" thickBot="1" x14ac:dyDescent="0.25">
      <c r="A26" s="406"/>
      <c r="B26" s="407"/>
      <c r="C26" s="407"/>
      <c r="D26" s="407"/>
      <c r="E26" s="407"/>
      <c r="F26" s="408"/>
    </row>
    <row r="27" spans="1:7" ht="25.5" customHeight="1" thickBot="1" x14ac:dyDescent="0.25">
      <c r="A27" s="129"/>
      <c r="B27" s="129"/>
      <c r="C27" s="129"/>
      <c r="D27" s="129"/>
      <c r="E27" s="129"/>
      <c r="F27" s="129"/>
    </row>
    <row r="28" spans="1:7" ht="27" customHeight="1" x14ac:dyDescent="0.2">
      <c r="A28" s="396" t="s">
        <v>338</v>
      </c>
      <c r="B28" s="397"/>
      <c r="C28" s="397"/>
      <c r="D28" s="397"/>
      <c r="E28" s="397"/>
      <c r="F28" s="398"/>
    </row>
    <row r="29" spans="1:7" ht="210.75" customHeight="1" thickBot="1" x14ac:dyDescent="0.25">
      <c r="A29" s="399" t="s">
        <v>312</v>
      </c>
      <c r="B29" s="385"/>
      <c r="C29" s="385"/>
      <c r="D29" s="385"/>
      <c r="E29" s="385"/>
      <c r="F29" s="386"/>
    </row>
    <row r="30" spans="1:7" ht="15" thickBot="1" x14ac:dyDescent="0.25"/>
    <row r="31" spans="1:7" ht="30.75" customHeight="1" x14ac:dyDescent="0.2">
      <c r="A31" s="400" t="s">
        <v>339</v>
      </c>
      <c r="B31" s="401"/>
      <c r="C31" s="401"/>
      <c r="D31" s="401"/>
      <c r="E31" s="401"/>
      <c r="F31" s="402"/>
    </row>
    <row r="32" spans="1:7" ht="138" customHeight="1" thickBot="1" x14ac:dyDescent="0.25">
      <c r="A32" s="445" t="s">
        <v>313</v>
      </c>
      <c r="B32" s="446"/>
      <c r="C32" s="446"/>
      <c r="D32" s="446"/>
      <c r="E32" s="446"/>
      <c r="F32" s="447"/>
    </row>
    <row r="33" spans="1:6" ht="15" thickBot="1" x14ac:dyDescent="0.25"/>
    <row r="34" spans="1:6" ht="28.5" customHeight="1" x14ac:dyDescent="0.2">
      <c r="A34" s="448" t="s">
        <v>340</v>
      </c>
      <c r="B34" s="449"/>
      <c r="C34" s="449"/>
      <c r="D34" s="449"/>
      <c r="E34" s="449"/>
      <c r="F34" s="450"/>
    </row>
    <row r="35" spans="1:6" ht="219" customHeight="1" thickBot="1" x14ac:dyDescent="0.25">
      <c r="A35" s="399" t="s">
        <v>306</v>
      </c>
      <c r="B35" s="385"/>
      <c r="C35" s="385"/>
      <c r="D35" s="385"/>
      <c r="E35" s="385"/>
      <c r="F35" s="386"/>
    </row>
    <row r="36" spans="1:6" ht="15" thickBot="1" x14ac:dyDescent="0.25"/>
    <row r="37" spans="1:6" ht="27.75" customHeight="1" x14ac:dyDescent="0.2">
      <c r="A37" s="448" t="s">
        <v>341</v>
      </c>
      <c r="B37" s="449"/>
      <c r="C37" s="449"/>
      <c r="D37" s="449"/>
      <c r="E37" s="449"/>
      <c r="F37" s="450"/>
    </row>
    <row r="38" spans="1:6" ht="170.25" customHeight="1" thickBot="1" x14ac:dyDescent="0.25">
      <c r="A38" s="399" t="s">
        <v>307</v>
      </c>
      <c r="B38" s="385"/>
      <c r="C38" s="385"/>
      <c r="D38" s="385"/>
      <c r="E38" s="385"/>
      <c r="F38" s="386"/>
    </row>
    <row r="39" spans="1:6" ht="15" thickBot="1" x14ac:dyDescent="0.25"/>
    <row r="40" spans="1:6" ht="27.75" customHeight="1" x14ac:dyDescent="0.2">
      <c r="A40" s="409" t="s">
        <v>342</v>
      </c>
      <c r="B40" s="410"/>
      <c r="C40" s="410"/>
      <c r="D40" s="410"/>
      <c r="E40" s="410"/>
      <c r="F40" s="411"/>
    </row>
    <row r="41" spans="1:6" ht="208.5" customHeight="1" thickBot="1" x14ac:dyDescent="0.25">
      <c r="A41" s="384" t="s">
        <v>372</v>
      </c>
      <c r="B41" s="385"/>
      <c r="C41" s="385"/>
      <c r="D41" s="385"/>
      <c r="E41" s="385"/>
      <c r="F41" s="386"/>
    </row>
    <row r="42" spans="1:6" ht="15" thickBot="1" x14ac:dyDescent="0.25"/>
    <row r="43" spans="1:6" ht="29.25" customHeight="1" x14ac:dyDescent="0.2">
      <c r="A43" s="439" t="s">
        <v>377</v>
      </c>
      <c r="B43" s="440"/>
      <c r="C43" s="440"/>
      <c r="D43" s="440"/>
      <c r="E43" s="440"/>
      <c r="F43" s="441"/>
    </row>
    <row r="44" spans="1:6" ht="274.5" customHeight="1" thickBot="1" x14ac:dyDescent="0.25">
      <c r="A44" s="399" t="s">
        <v>300</v>
      </c>
      <c r="B44" s="385"/>
      <c r="C44" s="385"/>
      <c r="D44" s="385"/>
      <c r="E44" s="385"/>
      <c r="F44" s="386"/>
    </row>
    <row r="45" spans="1:6" ht="15" thickBot="1" x14ac:dyDescent="0.25"/>
    <row r="46" spans="1:6" ht="29.25" customHeight="1" x14ac:dyDescent="0.2">
      <c r="A46" s="439" t="s">
        <v>343</v>
      </c>
      <c r="B46" s="440"/>
      <c r="C46" s="440"/>
      <c r="D46" s="440"/>
      <c r="E46" s="440"/>
      <c r="F46" s="441"/>
    </row>
    <row r="47" spans="1:6" s="209" customFormat="1" ht="181.5" customHeight="1" thickBot="1" x14ac:dyDescent="0.3">
      <c r="A47" s="442" t="s">
        <v>301</v>
      </c>
      <c r="B47" s="443"/>
      <c r="C47" s="443"/>
      <c r="D47" s="443"/>
      <c r="E47" s="443"/>
      <c r="F47" s="444"/>
    </row>
    <row r="48" spans="1:6" ht="15.75" customHeight="1" thickBot="1" x14ac:dyDescent="0.25">
      <c r="A48" s="129"/>
      <c r="B48" s="129"/>
      <c r="C48" s="129"/>
      <c r="D48" s="129"/>
      <c r="E48" s="129"/>
      <c r="F48" s="129"/>
    </row>
    <row r="49" spans="1:6" ht="19.5" customHeight="1" x14ac:dyDescent="0.2">
      <c r="A49" s="412" t="s">
        <v>344</v>
      </c>
      <c r="B49" s="413"/>
      <c r="C49" s="413"/>
      <c r="D49" s="413"/>
      <c r="E49" s="413"/>
      <c r="F49" s="414"/>
    </row>
    <row r="50" spans="1:6" ht="363" customHeight="1" thickBot="1" x14ac:dyDescent="0.25">
      <c r="A50" s="415" t="s">
        <v>308</v>
      </c>
      <c r="B50" s="416"/>
      <c r="C50" s="416"/>
      <c r="D50" s="416"/>
      <c r="E50" s="416"/>
      <c r="F50" s="417"/>
    </row>
    <row r="51" spans="1:6" ht="15" thickBot="1" x14ac:dyDescent="0.25"/>
    <row r="52" spans="1:6" ht="27.75" customHeight="1" x14ac:dyDescent="0.2">
      <c r="A52" s="377" t="s">
        <v>345</v>
      </c>
      <c r="B52" s="378"/>
      <c r="C52" s="378"/>
      <c r="D52" s="378"/>
      <c r="E52" s="378"/>
      <c r="F52" s="379"/>
    </row>
    <row r="53" spans="1:6" ht="409.6" customHeight="1" x14ac:dyDescent="0.2">
      <c r="A53" s="380" t="s">
        <v>311</v>
      </c>
      <c r="B53" s="381"/>
      <c r="C53" s="381"/>
      <c r="D53" s="381"/>
      <c r="E53" s="381"/>
      <c r="F53" s="382"/>
    </row>
    <row r="54" spans="1:6" ht="77.25" customHeight="1" thickBot="1" x14ac:dyDescent="0.25">
      <c r="A54" s="374"/>
      <c r="B54" s="375"/>
      <c r="C54" s="375"/>
      <c r="D54" s="375"/>
      <c r="E54" s="375"/>
      <c r="F54" s="376"/>
    </row>
  </sheetData>
  <sheetProtection selectLockedCells="1"/>
  <mergeCells count="37">
    <mergeCell ref="A32:F32"/>
    <mergeCell ref="A34:F34"/>
    <mergeCell ref="A35:F35"/>
    <mergeCell ref="A37:F37"/>
    <mergeCell ref="A38:F38"/>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rgb="FFFFC000"/>
    <pageSetUpPr fitToPage="1"/>
  </sheetPr>
  <dimension ref="A1:J63"/>
  <sheetViews>
    <sheetView topLeftCell="C1" zoomScale="80" zoomScaleNormal="80" workbookViewId="0">
      <selection activeCell="E1" activeCellId="1" sqref="C38:C41 E1:E4"/>
    </sheetView>
  </sheetViews>
  <sheetFormatPr baseColWidth="10" defaultColWidth="11.42578125" defaultRowHeight="14.25" x14ac:dyDescent="0.2"/>
  <cols>
    <col min="1" max="1" width="29.42578125" style="1" customWidth="1"/>
    <col min="2" max="2" width="41.85546875" style="1" customWidth="1"/>
    <col min="3" max="3" width="34.28515625" style="1" customWidth="1"/>
    <col min="4" max="4" width="40.85546875" style="1" customWidth="1"/>
    <col min="5" max="5" width="32.5703125" style="1" customWidth="1"/>
    <col min="6" max="6" width="49" style="1" customWidth="1"/>
    <col min="7" max="16384" width="11.42578125" style="1"/>
  </cols>
  <sheetData>
    <row r="1" spans="1:10" ht="15.75" x14ac:dyDescent="0.2">
      <c r="A1" s="420"/>
      <c r="B1" s="452" t="s">
        <v>402</v>
      </c>
      <c r="C1" s="452"/>
      <c r="D1" s="452"/>
      <c r="E1" s="1087" t="s">
        <v>535</v>
      </c>
      <c r="F1" s="423"/>
      <c r="G1" s="2"/>
      <c r="J1" s="451"/>
    </row>
    <row r="2" spans="1:10" ht="15.75" x14ac:dyDescent="0.2">
      <c r="A2" s="421"/>
      <c r="B2" s="453"/>
      <c r="C2" s="453"/>
      <c r="D2" s="453"/>
      <c r="E2" s="1088" t="s">
        <v>536</v>
      </c>
      <c r="F2" s="424"/>
      <c r="G2" s="2"/>
      <c r="J2" s="451"/>
    </row>
    <row r="3" spans="1:10" ht="15.75" x14ac:dyDescent="0.2">
      <c r="A3" s="421"/>
      <c r="B3" s="453" t="s">
        <v>3</v>
      </c>
      <c r="C3" s="453"/>
      <c r="D3" s="453"/>
      <c r="E3" s="1088" t="s">
        <v>537</v>
      </c>
      <c r="F3" s="424"/>
      <c r="G3" s="2"/>
      <c r="J3" s="451"/>
    </row>
    <row r="4" spans="1:10" ht="15.75" x14ac:dyDescent="0.2">
      <c r="A4" s="421"/>
      <c r="B4" s="453"/>
      <c r="C4" s="453"/>
      <c r="D4" s="453"/>
      <c r="E4" s="1088" t="s">
        <v>539</v>
      </c>
      <c r="F4" s="424"/>
      <c r="G4" s="2"/>
      <c r="J4" s="451"/>
    </row>
    <row r="5" spans="1:10" ht="15.75" x14ac:dyDescent="0.2">
      <c r="A5" s="455"/>
      <c r="B5" s="456"/>
      <c r="C5" s="456"/>
      <c r="D5" s="456"/>
      <c r="E5" s="456"/>
      <c r="F5" s="457"/>
      <c r="G5" s="2"/>
      <c r="J5" s="59"/>
    </row>
    <row r="6" spans="1:10" x14ac:dyDescent="0.2">
      <c r="A6" s="464" t="s">
        <v>6</v>
      </c>
      <c r="B6" s="465"/>
      <c r="C6" s="465"/>
      <c r="D6" s="465"/>
      <c r="E6" s="465"/>
      <c r="F6" s="466"/>
    </row>
    <row r="7" spans="1:10" x14ac:dyDescent="0.2">
      <c r="A7" s="464"/>
      <c r="B7" s="465"/>
      <c r="C7" s="465"/>
      <c r="D7" s="465"/>
      <c r="E7" s="465"/>
      <c r="F7" s="466"/>
    </row>
    <row r="8" spans="1:10" ht="15" x14ac:dyDescent="0.2">
      <c r="A8" s="458" t="s">
        <v>403</v>
      </c>
      <c r="B8" s="459"/>
      <c r="C8" s="459"/>
      <c r="D8" s="459"/>
      <c r="E8" s="459"/>
      <c r="F8" s="460"/>
    </row>
    <row r="9" spans="1:10" ht="34.5" customHeight="1" thickBot="1" x14ac:dyDescent="0.25">
      <c r="A9" s="461" t="s">
        <v>404</v>
      </c>
      <c r="B9" s="462"/>
      <c r="C9" s="462"/>
      <c r="D9" s="462"/>
      <c r="E9" s="462"/>
      <c r="F9" s="463"/>
    </row>
    <row r="10" spans="1:10" ht="15" thickBot="1" x14ac:dyDescent="0.25">
      <c r="A10" s="454"/>
      <c r="B10" s="454"/>
      <c r="C10" s="454"/>
      <c r="D10" s="454"/>
      <c r="E10" s="454"/>
      <c r="F10" s="454"/>
    </row>
    <row r="11" spans="1:10" ht="16.5" thickBot="1" x14ac:dyDescent="0.25">
      <c r="A11" s="197" t="s">
        <v>7</v>
      </c>
      <c r="B11" s="198" t="s">
        <v>8</v>
      </c>
      <c r="C11" s="198" t="s">
        <v>9</v>
      </c>
      <c r="D11" s="198" t="s">
        <v>8</v>
      </c>
      <c r="E11" s="198" t="s">
        <v>10</v>
      </c>
      <c r="F11" s="199" t="s">
        <v>8</v>
      </c>
    </row>
    <row r="12" spans="1:10" ht="57.75" thickBot="1" x14ac:dyDescent="0.25">
      <c r="A12" s="202" t="s">
        <v>283</v>
      </c>
      <c r="B12" s="278" t="s">
        <v>381</v>
      </c>
      <c r="C12" s="205" t="s">
        <v>298</v>
      </c>
      <c r="D12" s="278" t="s">
        <v>386</v>
      </c>
      <c r="E12" s="205" t="s">
        <v>295</v>
      </c>
      <c r="F12" s="282" t="s">
        <v>410</v>
      </c>
    </row>
    <row r="13" spans="1:10" ht="57" x14ac:dyDescent="0.2">
      <c r="A13" s="203" t="s">
        <v>280</v>
      </c>
      <c r="B13" s="285" t="s">
        <v>382</v>
      </c>
      <c r="C13" s="206" t="s">
        <v>298</v>
      </c>
      <c r="D13" s="276" t="s">
        <v>387</v>
      </c>
      <c r="E13" s="206" t="s">
        <v>291</v>
      </c>
      <c r="F13" s="282" t="s">
        <v>397</v>
      </c>
    </row>
    <row r="14" spans="1:10" ht="57" x14ac:dyDescent="0.2">
      <c r="A14" s="203" t="s">
        <v>284</v>
      </c>
      <c r="B14" s="285" t="s">
        <v>408</v>
      </c>
      <c r="C14" s="206" t="s">
        <v>298</v>
      </c>
      <c r="D14" s="296" t="s">
        <v>388</v>
      </c>
      <c r="E14" s="206" t="s">
        <v>257</v>
      </c>
      <c r="F14" s="286" t="s">
        <v>398</v>
      </c>
      <c r="G14" s="284"/>
    </row>
    <row r="15" spans="1:10" ht="57" x14ac:dyDescent="0.2">
      <c r="A15" s="203" t="s">
        <v>285</v>
      </c>
      <c r="B15" s="276" t="s">
        <v>383</v>
      </c>
      <c r="C15" s="206" t="s">
        <v>298</v>
      </c>
      <c r="D15" s="276" t="s">
        <v>426</v>
      </c>
      <c r="E15" s="206" t="s">
        <v>257</v>
      </c>
      <c r="F15" s="287" t="s">
        <v>411</v>
      </c>
      <c r="G15" s="284" t="s">
        <v>406</v>
      </c>
    </row>
    <row r="16" spans="1:10" ht="57" x14ac:dyDescent="0.2">
      <c r="A16" s="203" t="s">
        <v>281</v>
      </c>
      <c r="B16" s="279" t="s">
        <v>384</v>
      </c>
      <c r="C16" s="206" t="s">
        <v>298</v>
      </c>
      <c r="D16" s="288" t="s">
        <v>393</v>
      </c>
      <c r="E16" s="206" t="s">
        <v>292</v>
      </c>
      <c r="F16" s="283" t="s">
        <v>399</v>
      </c>
    </row>
    <row r="17" spans="1:7" ht="57" x14ac:dyDescent="0.2">
      <c r="A17" s="203" t="s">
        <v>282</v>
      </c>
      <c r="B17" s="279" t="s">
        <v>385</v>
      </c>
      <c r="C17" s="206" t="s">
        <v>286</v>
      </c>
      <c r="D17" s="288" t="s">
        <v>389</v>
      </c>
      <c r="E17" s="206" t="s">
        <v>256</v>
      </c>
      <c r="F17" s="283" t="s">
        <v>400</v>
      </c>
    </row>
    <row r="18" spans="1:7" ht="71.25" x14ac:dyDescent="0.2">
      <c r="A18" s="203" t="s">
        <v>310</v>
      </c>
      <c r="B18" s="276" t="s">
        <v>394</v>
      </c>
      <c r="C18" s="206" t="s">
        <v>297</v>
      </c>
      <c r="D18" s="276" t="s">
        <v>390</v>
      </c>
      <c r="E18" s="206" t="s">
        <v>293</v>
      </c>
      <c r="F18" s="109" t="s">
        <v>401</v>
      </c>
    </row>
    <row r="19" spans="1:7" ht="42.75" x14ac:dyDescent="0.2">
      <c r="A19" s="203"/>
      <c r="B19" s="277"/>
      <c r="C19" s="206" t="s">
        <v>288</v>
      </c>
      <c r="D19" s="296" t="s">
        <v>391</v>
      </c>
      <c r="E19" s="206"/>
      <c r="F19" s="109"/>
    </row>
    <row r="20" spans="1:7" ht="42.75" x14ac:dyDescent="0.2">
      <c r="A20" s="203"/>
      <c r="B20" s="156"/>
      <c r="C20" s="206" t="s">
        <v>289</v>
      </c>
      <c r="D20" s="296" t="s">
        <v>392</v>
      </c>
      <c r="E20" s="206"/>
      <c r="F20" s="109"/>
    </row>
    <row r="21" spans="1:7" ht="36" customHeight="1" x14ac:dyDescent="0.2">
      <c r="A21" s="203"/>
      <c r="B21" s="156"/>
      <c r="C21" s="206" t="s">
        <v>289</v>
      </c>
      <c r="D21" s="289" t="s">
        <v>395</v>
      </c>
      <c r="E21" s="206"/>
      <c r="F21" s="109"/>
    </row>
    <row r="22" spans="1:7" ht="35.25" customHeight="1" x14ac:dyDescent="0.2">
      <c r="A22" s="203"/>
      <c r="B22" s="156"/>
      <c r="C22" s="206" t="s">
        <v>287</v>
      </c>
      <c r="D22" s="280" t="s">
        <v>409</v>
      </c>
      <c r="E22" s="206"/>
      <c r="F22" s="109"/>
    </row>
    <row r="23" spans="1:7" x14ac:dyDescent="0.2">
      <c r="A23" s="203"/>
      <c r="B23" s="156"/>
      <c r="C23" s="206"/>
      <c r="D23" s="281"/>
      <c r="E23" s="206"/>
      <c r="F23" s="109"/>
    </row>
    <row r="24" spans="1:7" x14ac:dyDescent="0.2">
      <c r="A24" s="203"/>
      <c r="B24" s="156"/>
      <c r="C24" s="206"/>
      <c r="D24" s="200"/>
      <c r="E24" s="206"/>
      <c r="F24" s="109"/>
    </row>
    <row r="25" spans="1:7" x14ac:dyDescent="0.2">
      <c r="A25" s="203"/>
      <c r="B25" s="156"/>
      <c r="C25" s="206"/>
      <c r="D25" s="200"/>
      <c r="E25" s="206"/>
      <c r="F25" s="109"/>
    </row>
    <row r="26" spans="1:7" ht="15" thickBot="1" x14ac:dyDescent="0.25">
      <c r="A26" s="204"/>
      <c r="B26" s="154"/>
      <c r="C26" s="207"/>
      <c r="D26" s="201"/>
      <c r="E26" s="207"/>
      <c r="F26" s="155"/>
    </row>
    <row r="27" spans="1:7" x14ac:dyDescent="0.2">
      <c r="A27" s="191"/>
      <c r="B27" s="129"/>
      <c r="C27" s="191"/>
      <c r="D27" s="192"/>
      <c r="E27" s="191"/>
      <c r="F27" s="192"/>
      <c r="G27" s="58"/>
    </row>
    <row r="28" spans="1:7" x14ac:dyDescent="0.2">
      <c r="A28" s="191"/>
      <c r="B28" s="129"/>
      <c r="C28" s="191"/>
      <c r="D28" s="192"/>
      <c r="E28" s="191"/>
      <c r="F28" s="192"/>
      <c r="G28" s="58"/>
    </row>
    <row r="29" spans="1:7" x14ac:dyDescent="0.2">
      <c r="A29" s="191"/>
      <c r="B29" s="129"/>
      <c r="C29" s="191"/>
      <c r="D29" s="192"/>
      <c r="E29" s="191"/>
      <c r="F29" s="129"/>
      <c r="G29" s="58"/>
    </row>
    <row r="30" spans="1:7" x14ac:dyDescent="0.2">
      <c r="A30" s="191"/>
      <c r="B30" s="129"/>
      <c r="C30" s="191"/>
      <c r="D30" s="192"/>
      <c r="E30" s="191"/>
      <c r="F30" s="129"/>
      <c r="G30" s="58"/>
    </row>
    <row r="31" spans="1:7" x14ac:dyDescent="0.2">
      <c r="A31" s="191"/>
      <c r="B31" s="192"/>
      <c r="C31" s="191"/>
      <c r="D31" s="192"/>
      <c r="E31" s="191"/>
      <c r="F31" s="192"/>
      <c r="G31" s="58"/>
    </row>
    <row r="32" spans="1:7" x14ac:dyDescent="0.2">
      <c r="A32" s="191"/>
      <c r="B32" s="192"/>
      <c r="C32" s="191"/>
      <c r="D32" s="192"/>
      <c r="E32" s="191"/>
      <c r="F32" s="192"/>
      <c r="G32" s="58"/>
    </row>
    <row r="33" spans="1:7" x14ac:dyDescent="0.2">
      <c r="A33" s="191"/>
      <c r="B33" s="193"/>
      <c r="C33" s="191"/>
      <c r="D33" s="194"/>
      <c r="E33" s="191"/>
      <c r="F33" s="193"/>
      <c r="G33" s="58"/>
    </row>
    <row r="34" spans="1:7" x14ac:dyDescent="0.2">
      <c r="A34" s="191"/>
      <c r="B34" s="193"/>
      <c r="C34" s="191"/>
      <c r="D34" s="194"/>
      <c r="E34" s="191"/>
      <c r="F34" s="195"/>
      <c r="G34" s="58"/>
    </row>
    <row r="35" spans="1:7" x14ac:dyDescent="0.2">
      <c r="A35" s="191"/>
      <c r="B35" s="195"/>
      <c r="C35" s="191"/>
      <c r="D35" s="196"/>
      <c r="E35" s="191"/>
      <c r="F35" s="195"/>
      <c r="G35" s="58"/>
    </row>
    <row r="36" spans="1:7" x14ac:dyDescent="0.2">
      <c r="A36" s="191"/>
      <c r="B36" s="195"/>
      <c r="C36" s="191"/>
      <c r="D36" s="195"/>
      <c r="E36" s="191"/>
      <c r="F36" s="195"/>
      <c r="G36" s="58"/>
    </row>
    <row r="37" spans="1:7" ht="15" thickBot="1" x14ac:dyDescent="0.25">
      <c r="A37" s="191"/>
      <c r="B37" s="195"/>
      <c r="C37" s="191"/>
      <c r="D37" s="195"/>
      <c r="E37" s="191"/>
      <c r="F37" s="195"/>
      <c r="G37" s="58"/>
    </row>
    <row r="38" spans="1:7" x14ac:dyDescent="0.2">
      <c r="A38" s="191"/>
      <c r="B38" s="195"/>
      <c r="C38" s="1087" t="s">
        <v>535</v>
      </c>
      <c r="D38" s="195"/>
      <c r="E38" s="191"/>
      <c r="F38" s="195"/>
      <c r="G38" s="58"/>
    </row>
    <row r="39" spans="1:7" x14ac:dyDescent="0.2">
      <c r="A39" s="191"/>
      <c r="B39" s="195"/>
      <c r="C39" s="1088" t="s">
        <v>536</v>
      </c>
      <c r="D39" s="195"/>
      <c r="E39" s="191"/>
      <c r="F39" s="195"/>
      <c r="G39" s="58"/>
    </row>
    <row r="40" spans="1:7" x14ac:dyDescent="0.2">
      <c r="A40" s="191"/>
      <c r="B40" s="193"/>
      <c r="C40" s="1088" t="s">
        <v>537</v>
      </c>
      <c r="D40" s="194"/>
      <c r="E40" s="191"/>
      <c r="F40" s="193"/>
      <c r="G40" s="58"/>
    </row>
    <row r="41" spans="1:7" x14ac:dyDescent="0.2">
      <c r="A41" s="191"/>
      <c r="B41" s="193"/>
      <c r="C41" s="1088" t="s">
        <v>539</v>
      </c>
      <c r="D41" s="194"/>
      <c r="E41" s="191"/>
      <c r="F41" s="195"/>
      <c r="G41" s="58"/>
    </row>
    <row r="42" spans="1:7" x14ac:dyDescent="0.2">
      <c r="A42" s="191"/>
      <c r="B42" s="195"/>
      <c r="C42" s="191"/>
      <c r="D42" s="196"/>
      <c r="E42" s="191"/>
      <c r="F42" s="195"/>
      <c r="G42" s="58"/>
    </row>
    <row r="43" spans="1:7" x14ac:dyDescent="0.2">
      <c r="A43" s="191"/>
      <c r="B43" s="195"/>
      <c r="C43" s="191"/>
      <c r="D43" s="195"/>
      <c r="E43" s="191"/>
      <c r="F43" s="195"/>
      <c r="G43" s="58"/>
    </row>
    <row r="44" spans="1:7" x14ac:dyDescent="0.2">
      <c r="A44" s="191"/>
      <c r="B44" s="195"/>
      <c r="C44" s="191"/>
      <c r="D44" s="195"/>
      <c r="E44" s="191"/>
      <c r="F44" s="195"/>
      <c r="G44" s="58"/>
    </row>
    <row r="45" spans="1:7" x14ac:dyDescent="0.2">
      <c r="A45" s="191"/>
      <c r="B45" s="195"/>
      <c r="C45" s="191"/>
      <c r="D45" s="195"/>
      <c r="E45" s="191"/>
      <c r="F45" s="195"/>
      <c r="G45" s="58"/>
    </row>
    <row r="46" spans="1:7" x14ac:dyDescent="0.2">
      <c r="A46" s="191"/>
      <c r="B46" s="195"/>
      <c r="C46" s="191"/>
      <c r="D46" s="195"/>
      <c r="E46" s="191"/>
      <c r="F46" s="195"/>
      <c r="G46" s="58"/>
    </row>
    <row r="47" spans="1:7" x14ac:dyDescent="0.2">
      <c r="A47" s="191"/>
      <c r="B47" s="193"/>
      <c r="C47" s="191"/>
      <c r="D47" s="194"/>
      <c r="E47" s="191"/>
      <c r="F47" s="193"/>
      <c r="G47" s="58"/>
    </row>
    <row r="48" spans="1:7" x14ac:dyDescent="0.2">
      <c r="A48" s="191"/>
      <c r="B48" s="193"/>
      <c r="C48" s="191"/>
      <c r="D48" s="194"/>
      <c r="E48" s="191"/>
      <c r="F48" s="195"/>
      <c r="G48" s="58"/>
    </row>
    <row r="49" spans="1:7" x14ac:dyDescent="0.2">
      <c r="A49" s="191"/>
      <c r="B49" s="195"/>
      <c r="C49" s="191"/>
      <c r="D49" s="196"/>
      <c r="E49" s="191"/>
      <c r="F49" s="195"/>
      <c r="G49" s="58"/>
    </row>
    <row r="50" spans="1:7" x14ac:dyDescent="0.2">
      <c r="A50" s="191"/>
      <c r="B50" s="195"/>
      <c r="C50" s="191"/>
      <c r="D50" s="195"/>
      <c r="E50" s="191"/>
      <c r="F50" s="195"/>
      <c r="G50" s="58"/>
    </row>
    <row r="51" spans="1:7" x14ac:dyDescent="0.2">
      <c r="A51" s="191"/>
      <c r="B51" s="195"/>
      <c r="C51" s="191"/>
      <c r="D51" s="195"/>
      <c r="E51" s="191"/>
      <c r="F51" s="195"/>
      <c r="G51" s="58"/>
    </row>
    <row r="52" spans="1:7" x14ac:dyDescent="0.2">
      <c r="A52" s="191"/>
      <c r="B52" s="195"/>
      <c r="C52" s="191"/>
      <c r="D52" s="195"/>
      <c r="E52" s="191"/>
      <c r="F52" s="195"/>
      <c r="G52" s="58"/>
    </row>
    <row r="53" spans="1:7" x14ac:dyDescent="0.2">
      <c r="A53" s="191"/>
      <c r="B53" s="195"/>
      <c r="C53" s="191"/>
      <c r="D53" s="195"/>
      <c r="E53" s="191"/>
      <c r="F53" s="195"/>
      <c r="G53" s="58"/>
    </row>
    <row r="54" spans="1:7" x14ac:dyDescent="0.2">
      <c r="A54" s="58"/>
      <c r="B54" s="58"/>
      <c r="C54" s="58"/>
      <c r="D54" s="58"/>
      <c r="E54" s="58"/>
      <c r="F54" s="58"/>
      <c r="G54" s="58"/>
    </row>
    <row r="55" spans="1:7" x14ac:dyDescent="0.2">
      <c r="A55" s="58"/>
      <c r="B55" s="58"/>
      <c r="C55" s="58"/>
      <c r="D55" s="58"/>
      <c r="E55" s="58"/>
      <c r="F55" s="58"/>
      <c r="G55" s="58"/>
    </row>
    <row r="56" spans="1:7" x14ac:dyDescent="0.2">
      <c r="A56" s="58"/>
      <c r="B56" s="58"/>
      <c r="C56" s="58"/>
      <c r="D56" s="58"/>
      <c r="E56" s="58"/>
      <c r="F56" s="58"/>
      <c r="G56" s="58"/>
    </row>
    <row r="57" spans="1:7" x14ac:dyDescent="0.2">
      <c r="A57" s="58"/>
      <c r="B57" s="58"/>
      <c r="C57" s="58"/>
      <c r="D57" s="58"/>
      <c r="E57" s="58"/>
      <c r="F57" s="58"/>
      <c r="G57" s="58"/>
    </row>
    <row r="58" spans="1:7" x14ac:dyDescent="0.2">
      <c r="A58" s="58"/>
      <c r="B58" s="58"/>
      <c r="C58" s="58"/>
      <c r="D58" s="58"/>
      <c r="E58" s="58"/>
      <c r="F58" s="58"/>
      <c r="G58" s="58"/>
    </row>
    <row r="59" spans="1:7" x14ac:dyDescent="0.2">
      <c r="A59" s="58"/>
      <c r="B59" s="58"/>
      <c r="C59" s="58"/>
      <c r="D59" s="58"/>
      <c r="E59" s="58"/>
      <c r="F59" s="58"/>
      <c r="G59" s="58"/>
    </row>
    <row r="60" spans="1:7" x14ac:dyDescent="0.2">
      <c r="A60" s="58"/>
      <c r="B60" s="58"/>
      <c r="C60" s="58"/>
      <c r="D60" s="58"/>
      <c r="E60" s="58"/>
      <c r="F60" s="58"/>
      <c r="G60" s="58"/>
    </row>
    <row r="61" spans="1:7" x14ac:dyDescent="0.2">
      <c r="A61" s="58"/>
      <c r="B61" s="58"/>
      <c r="C61" s="58"/>
      <c r="D61" s="58"/>
      <c r="E61" s="58"/>
      <c r="F61" s="58"/>
      <c r="G61" s="58"/>
    </row>
    <row r="62" spans="1:7" x14ac:dyDescent="0.2">
      <c r="A62" s="58"/>
      <c r="B62" s="58"/>
      <c r="C62" s="58"/>
      <c r="D62" s="58"/>
      <c r="E62" s="58"/>
      <c r="F62" s="58"/>
      <c r="G62" s="58"/>
    </row>
    <row r="63" spans="1:7" x14ac:dyDescent="0.2">
      <c r="A63" s="58"/>
      <c r="B63" s="58"/>
      <c r="C63" s="58"/>
      <c r="D63" s="58"/>
      <c r="E63" s="58"/>
      <c r="F63" s="58"/>
      <c r="G63" s="58"/>
    </row>
  </sheetData>
  <mergeCells count="10">
    <mergeCell ref="A10:F10"/>
    <mergeCell ref="A5:F5"/>
    <mergeCell ref="A8:F8"/>
    <mergeCell ref="A9:F9"/>
    <mergeCell ref="A6:F7"/>
    <mergeCell ref="J1:J4"/>
    <mergeCell ref="F1:F4"/>
    <mergeCell ref="A1:A4"/>
    <mergeCell ref="B1:D2"/>
    <mergeCell ref="B3:D4"/>
  </mergeCells>
  <pageMargins left="0.70866141732283472" right="0.70866141732283472" top="0.74803149606299213" bottom="0.74803149606299213" header="0.31496062992125984" footer="0.31496062992125984"/>
  <pageSetup scale="53"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'LISTAS CONTEXTO'!$A$1:$A$7</xm:f>
          </x14:formula1>
          <xm:sqref>A12:A26</xm:sqref>
        </x14:dataValidation>
        <x14:dataValidation type="list" allowBlank="1" showInputMessage="1" showErrorMessage="1" xr:uid="{00000000-0002-0000-0100-000001000000}">
          <x14:formula1>
            <xm:f>'LISTAS CONTEXTO'!$C$1:$C$10</xm:f>
          </x14:formula1>
          <xm:sqref>E12:E26</xm:sqref>
        </x14:dataValidation>
        <x14:dataValidation type="list" allowBlank="1" showInputMessage="1" showErrorMessage="1" xr:uid="{00000000-0002-0000-0100-000002000000}">
          <x14:formula1>
            <xm:f>'LISTAS CONTEXTO'!$B$1:$B$8</xm:f>
          </x14:formula1>
          <xm:sqref>C12:C26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A8"/>
  <sheetViews>
    <sheetView workbookViewId="0">
      <selection activeCell="A9" sqref="A9"/>
    </sheetView>
  </sheetViews>
  <sheetFormatPr baseColWidth="10" defaultRowHeight="15" x14ac:dyDescent="0.25"/>
  <sheetData>
    <row r="1" spans="1:1" x14ac:dyDescent="0.25">
      <c r="A1" t="s">
        <v>123</v>
      </c>
    </row>
    <row r="2" spans="1:1" x14ac:dyDescent="0.25">
      <c r="A2" t="s">
        <v>125</v>
      </c>
    </row>
    <row r="3" spans="1:1" x14ac:dyDescent="0.25">
      <c r="A3" t="s">
        <v>127</v>
      </c>
    </row>
    <row r="4" spans="1:1" x14ac:dyDescent="0.25">
      <c r="A4" t="s">
        <v>129</v>
      </c>
    </row>
    <row r="6" spans="1:1" x14ac:dyDescent="0.25">
      <c r="A6" t="s">
        <v>11</v>
      </c>
    </row>
    <row r="7" spans="1:1" x14ac:dyDescent="0.25">
      <c r="A7" t="s">
        <v>12</v>
      </c>
    </row>
    <row r="8" spans="1:1" x14ac:dyDescent="0.25">
      <c r="A8"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C10"/>
  <sheetViews>
    <sheetView workbookViewId="0">
      <selection activeCell="B14" sqref="B14"/>
    </sheetView>
  </sheetViews>
  <sheetFormatPr baseColWidth="10" defaultRowHeight="15" x14ac:dyDescent="0.25"/>
  <cols>
    <col min="1" max="1" width="27.28515625" customWidth="1"/>
    <col min="2" max="2" width="25.85546875" customWidth="1"/>
    <col min="3" max="3" width="41.42578125" customWidth="1"/>
  </cols>
  <sheetData>
    <row r="1" spans="1:3" x14ac:dyDescent="0.25">
      <c r="A1" t="s">
        <v>280</v>
      </c>
      <c r="B1" t="s">
        <v>286</v>
      </c>
      <c r="C1" t="s">
        <v>290</v>
      </c>
    </row>
    <row r="2" spans="1:3" x14ac:dyDescent="0.25">
      <c r="A2" t="s">
        <v>281</v>
      </c>
      <c r="B2" t="s">
        <v>298</v>
      </c>
      <c r="C2" t="s">
        <v>291</v>
      </c>
    </row>
    <row r="3" spans="1:3" x14ac:dyDescent="0.25">
      <c r="A3" t="s">
        <v>282</v>
      </c>
      <c r="B3" t="s">
        <v>287</v>
      </c>
      <c r="C3" t="s">
        <v>292</v>
      </c>
    </row>
    <row r="4" spans="1:3" x14ac:dyDescent="0.25">
      <c r="A4" t="s">
        <v>283</v>
      </c>
      <c r="B4" t="s">
        <v>297</v>
      </c>
      <c r="C4" t="s">
        <v>293</v>
      </c>
    </row>
    <row r="5" spans="1:3" x14ac:dyDescent="0.25">
      <c r="A5" t="s">
        <v>284</v>
      </c>
      <c r="B5" t="s">
        <v>288</v>
      </c>
      <c r="C5" t="s">
        <v>256</v>
      </c>
    </row>
    <row r="6" spans="1:3" x14ac:dyDescent="0.25">
      <c r="A6" t="s">
        <v>310</v>
      </c>
      <c r="B6" t="s">
        <v>310</v>
      </c>
      <c r="C6" t="s">
        <v>310</v>
      </c>
    </row>
    <row r="7" spans="1:3" x14ac:dyDescent="0.25">
      <c r="A7" t="s">
        <v>285</v>
      </c>
      <c r="B7" t="s">
        <v>289</v>
      </c>
      <c r="C7" t="s">
        <v>294</v>
      </c>
    </row>
    <row r="8" spans="1:3" x14ac:dyDescent="0.25">
      <c r="B8" t="s">
        <v>14</v>
      </c>
      <c r="C8" t="s">
        <v>295</v>
      </c>
    </row>
    <row r="9" spans="1:3" x14ac:dyDescent="0.25">
      <c r="C9" t="s">
        <v>257</v>
      </c>
    </row>
    <row r="10" spans="1:3" x14ac:dyDescent="0.25">
      <c r="C10" t="s">
        <v>296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tabColor rgb="FFFFC000"/>
    <pageSetUpPr fitToPage="1"/>
  </sheetPr>
  <dimension ref="A1:Y42"/>
  <sheetViews>
    <sheetView zoomScale="85" zoomScaleNormal="85" workbookViewId="0">
      <selection activeCell="T1" sqref="T1:W4"/>
    </sheetView>
  </sheetViews>
  <sheetFormatPr baseColWidth="10" defaultColWidth="11.42578125" defaultRowHeight="15" x14ac:dyDescent="0.25"/>
  <cols>
    <col min="1" max="1" width="5.140625" style="62" customWidth="1"/>
    <col min="2" max="2" width="53.42578125" style="40" customWidth="1"/>
    <col min="3" max="10" width="6.42578125" style="40" customWidth="1"/>
    <col min="11" max="17" width="6.42578125" style="40" hidden="1" customWidth="1"/>
    <col min="18" max="18" width="8.140625" style="40" customWidth="1"/>
    <col min="19" max="19" width="13" style="41" customWidth="1"/>
    <col min="20" max="20" width="19.7109375" customWidth="1"/>
    <col min="21" max="23" width="11.42578125" hidden="1" customWidth="1"/>
    <col min="24" max="24" width="16.5703125" style="290" customWidth="1"/>
    <col min="25" max="25" width="20.85546875" customWidth="1"/>
  </cols>
  <sheetData>
    <row r="1" spans="1:24" ht="15" customHeight="1" x14ac:dyDescent="0.25">
      <c r="A1" s="474"/>
      <c r="B1" s="485" t="str">
        <f>CONTEXTO!B1</f>
        <v>PROCESO: GESTIÓN DE RECURSOS FÍSICOS</v>
      </c>
      <c r="C1" s="485"/>
      <c r="D1" s="485"/>
      <c r="E1" s="485"/>
      <c r="F1" s="485"/>
      <c r="G1" s="485"/>
      <c r="H1" s="485"/>
      <c r="I1" s="485"/>
      <c r="J1" s="485"/>
      <c r="K1" s="485"/>
      <c r="L1" s="485"/>
      <c r="M1" s="485"/>
      <c r="N1" s="485"/>
      <c r="O1" s="485"/>
      <c r="P1" s="485"/>
      <c r="Q1" s="485"/>
      <c r="R1" s="485"/>
      <c r="S1" s="486"/>
      <c r="T1" s="1090" t="s">
        <v>535</v>
      </c>
      <c r="U1" s="1090"/>
      <c r="V1" s="1090"/>
      <c r="W1" s="1091"/>
    </row>
    <row r="2" spans="1:24" ht="15" customHeight="1" x14ac:dyDescent="0.25">
      <c r="A2" s="475"/>
      <c r="B2" s="481"/>
      <c r="C2" s="481"/>
      <c r="D2" s="481"/>
      <c r="E2" s="481"/>
      <c r="F2" s="481"/>
      <c r="G2" s="481"/>
      <c r="H2" s="481"/>
      <c r="I2" s="481"/>
      <c r="J2" s="481"/>
      <c r="K2" s="481"/>
      <c r="L2" s="481"/>
      <c r="M2" s="481"/>
      <c r="N2" s="481"/>
      <c r="O2" s="481"/>
      <c r="P2" s="481"/>
      <c r="Q2" s="481"/>
      <c r="R2" s="481"/>
      <c r="S2" s="482"/>
      <c r="T2" s="510" t="s">
        <v>536</v>
      </c>
      <c r="U2" s="510"/>
      <c r="V2" s="510"/>
      <c r="W2" s="1092"/>
    </row>
    <row r="3" spans="1:24" ht="15" customHeight="1" x14ac:dyDescent="0.25">
      <c r="A3" s="475"/>
      <c r="B3" s="481" t="s">
        <v>41</v>
      </c>
      <c r="C3" s="481"/>
      <c r="D3" s="481"/>
      <c r="E3" s="481"/>
      <c r="F3" s="481"/>
      <c r="G3" s="481"/>
      <c r="H3" s="481"/>
      <c r="I3" s="481"/>
      <c r="J3" s="481"/>
      <c r="K3" s="481"/>
      <c r="L3" s="481"/>
      <c r="M3" s="481"/>
      <c r="N3" s="481"/>
      <c r="O3" s="481"/>
      <c r="P3" s="481"/>
      <c r="Q3" s="481"/>
      <c r="R3" s="481"/>
      <c r="S3" s="482"/>
      <c r="T3" s="510" t="s">
        <v>537</v>
      </c>
      <c r="U3" s="510"/>
      <c r="V3" s="510"/>
      <c r="W3" s="1092"/>
    </row>
    <row r="4" spans="1:24" ht="15.75" customHeight="1" x14ac:dyDescent="0.25">
      <c r="A4" s="476"/>
      <c r="B4" s="483"/>
      <c r="C4" s="483"/>
      <c r="D4" s="483"/>
      <c r="E4" s="483"/>
      <c r="F4" s="483"/>
      <c r="G4" s="483"/>
      <c r="H4" s="483"/>
      <c r="I4" s="483"/>
      <c r="J4" s="483"/>
      <c r="K4" s="483"/>
      <c r="L4" s="483"/>
      <c r="M4" s="483"/>
      <c r="N4" s="483"/>
      <c r="O4" s="483"/>
      <c r="P4" s="483"/>
      <c r="Q4" s="483"/>
      <c r="R4" s="483"/>
      <c r="S4" s="484"/>
      <c r="T4" s="510" t="s">
        <v>540</v>
      </c>
      <c r="U4" s="510"/>
      <c r="V4" s="510"/>
      <c r="W4" s="1092"/>
    </row>
    <row r="5" spans="1:24" ht="15.75" customHeight="1" x14ac:dyDescent="0.25">
      <c r="A5" s="476"/>
      <c r="B5" s="476"/>
      <c r="C5" s="476"/>
      <c r="D5" s="476"/>
      <c r="E5" s="476"/>
      <c r="F5" s="476"/>
      <c r="G5" s="476"/>
      <c r="H5" s="476"/>
      <c r="I5" s="476"/>
      <c r="J5" s="476"/>
      <c r="K5" s="476"/>
      <c r="L5" s="476"/>
      <c r="M5" s="476"/>
      <c r="N5" s="476"/>
      <c r="O5" s="476"/>
      <c r="P5" s="476"/>
      <c r="Q5" s="476"/>
      <c r="R5" s="476"/>
      <c r="S5" s="476"/>
      <c r="T5" s="487"/>
      <c r="U5" s="236"/>
      <c r="V5" s="236"/>
      <c r="W5" s="237"/>
      <c r="X5" s="291"/>
    </row>
    <row r="6" spans="1:24" s="1" customFormat="1" ht="15" customHeight="1" x14ac:dyDescent="0.2">
      <c r="A6" s="479" t="s">
        <v>403</v>
      </c>
      <c r="B6" s="480"/>
      <c r="C6" s="480"/>
      <c r="D6" s="480"/>
      <c r="E6" s="480"/>
      <c r="F6" s="480"/>
      <c r="G6" s="480"/>
      <c r="H6" s="480"/>
      <c r="I6" s="480"/>
      <c r="J6" s="480"/>
      <c r="K6" s="480"/>
      <c r="L6" s="480"/>
      <c r="M6" s="480"/>
      <c r="N6" s="480"/>
      <c r="O6" s="480"/>
      <c r="P6" s="480"/>
      <c r="Q6" s="480"/>
      <c r="R6" s="480"/>
      <c r="S6" s="480"/>
      <c r="T6" s="480"/>
      <c r="U6" s="238"/>
      <c r="V6" s="238"/>
      <c r="W6" s="239"/>
      <c r="X6" s="292"/>
    </row>
    <row r="7" spans="1:24" s="1" customFormat="1" ht="30.75" customHeight="1" thickBot="1" x14ac:dyDescent="0.25">
      <c r="A7" s="477" t="s">
        <v>405</v>
      </c>
      <c r="B7" s="478"/>
      <c r="C7" s="478"/>
      <c r="D7" s="478"/>
      <c r="E7" s="478"/>
      <c r="F7" s="478"/>
      <c r="G7" s="478"/>
      <c r="H7" s="478"/>
      <c r="I7" s="478"/>
      <c r="J7" s="478"/>
      <c r="K7" s="478"/>
      <c r="L7" s="478"/>
      <c r="M7" s="478"/>
      <c r="N7" s="478"/>
      <c r="O7" s="478"/>
      <c r="P7" s="478"/>
      <c r="Q7" s="478"/>
      <c r="R7" s="478"/>
      <c r="S7" s="478"/>
      <c r="T7" s="478"/>
      <c r="U7" s="240"/>
      <c r="V7" s="240"/>
      <c r="W7" s="241"/>
      <c r="X7" s="292"/>
    </row>
    <row r="8" spans="1:24" s="1" customFormat="1" ht="26.25" customHeight="1" thickBot="1" x14ac:dyDescent="0.25">
      <c r="A8" s="242"/>
      <c r="B8" s="242"/>
      <c r="C8" s="242"/>
      <c r="D8" s="242"/>
      <c r="E8" s="242"/>
      <c r="F8" s="242"/>
      <c r="G8" s="242"/>
      <c r="H8" s="242"/>
      <c r="I8" s="242"/>
      <c r="J8" s="242"/>
      <c r="K8" s="242"/>
      <c r="L8" s="242"/>
      <c r="M8" s="242"/>
      <c r="N8" s="242"/>
      <c r="O8" s="242"/>
      <c r="P8" s="242"/>
      <c r="Q8" s="242"/>
      <c r="R8" s="242"/>
      <c r="S8" s="242"/>
      <c r="T8" s="243"/>
      <c r="U8" s="244"/>
      <c r="V8" s="244"/>
      <c r="W8" s="244"/>
      <c r="X8" s="293"/>
    </row>
    <row r="9" spans="1:24" s="1" customFormat="1" ht="39.75" customHeight="1" thickBot="1" x14ac:dyDescent="0.25">
      <c r="A9" s="469"/>
      <c r="B9" s="469"/>
      <c r="C9" s="469" t="b">
        <v>0</v>
      </c>
      <c r="D9" s="469"/>
      <c r="E9" s="469"/>
      <c r="F9" s="469"/>
      <c r="G9" s="469"/>
      <c r="H9" s="469"/>
      <c r="I9" s="469"/>
      <c r="J9" s="469"/>
      <c r="K9" s="469"/>
      <c r="L9" s="469"/>
      <c r="M9" s="469"/>
      <c r="N9" s="469"/>
      <c r="O9" s="469"/>
      <c r="P9" s="469"/>
      <c r="Q9" s="469"/>
      <c r="R9" s="469"/>
      <c r="S9" s="469"/>
      <c r="T9" s="470"/>
      <c r="X9" s="292"/>
    </row>
    <row r="10" spans="1:24" s="39" customFormat="1" ht="32.25" customHeight="1" thickBot="1" x14ac:dyDescent="0.3">
      <c r="A10" s="232" t="s">
        <v>42</v>
      </c>
      <c r="B10" s="233" t="s">
        <v>262</v>
      </c>
      <c r="C10" s="233" t="s">
        <v>43</v>
      </c>
      <c r="D10" s="233" t="s">
        <v>44</v>
      </c>
      <c r="E10" s="233" t="s">
        <v>45</v>
      </c>
      <c r="F10" s="233" t="s">
        <v>46</v>
      </c>
      <c r="G10" s="233" t="s">
        <v>47</v>
      </c>
      <c r="H10" s="233" t="s">
        <v>48</v>
      </c>
      <c r="I10" s="233" t="s">
        <v>49</v>
      </c>
      <c r="J10" s="233" t="s">
        <v>50</v>
      </c>
      <c r="K10" s="233" t="s">
        <v>51</v>
      </c>
      <c r="L10" s="233" t="s">
        <v>52</v>
      </c>
      <c r="M10" s="233" t="s">
        <v>53</v>
      </c>
      <c r="N10" s="233" t="s">
        <v>54</v>
      </c>
      <c r="O10" s="233" t="s">
        <v>55</v>
      </c>
      <c r="P10" s="233" t="s">
        <v>56</v>
      </c>
      <c r="Q10" s="233" t="s">
        <v>57</v>
      </c>
      <c r="R10" s="234" t="s">
        <v>58</v>
      </c>
      <c r="S10" s="245" t="s">
        <v>59</v>
      </c>
      <c r="T10" s="251" t="s">
        <v>314</v>
      </c>
    </row>
    <row r="11" spans="1:24" ht="39.75" customHeight="1" x14ac:dyDescent="0.25">
      <c r="A11" s="235">
        <v>1</v>
      </c>
      <c r="B11" s="314" t="s">
        <v>381</v>
      </c>
      <c r="C11" s="61">
        <v>5</v>
      </c>
      <c r="D11" s="61">
        <v>5</v>
      </c>
      <c r="E11" s="61">
        <v>5</v>
      </c>
      <c r="F11" s="61">
        <v>5</v>
      </c>
      <c r="G11" s="61"/>
      <c r="H11" s="61"/>
      <c r="I11" s="61"/>
      <c r="J11" s="61"/>
      <c r="K11" s="61"/>
      <c r="L11" s="61"/>
      <c r="M11" s="61"/>
      <c r="N11" s="61"/>
      <c r="O11" s="61"/>
      <c r="P11" s="61"/>
      <c r="Q11" s="61"/>
      <c r="R11" s="208">
        <f>SUM(C11:Q11)</f>
        <v>20</v>
      </c>
      <c r="S11" s="246">
        <f>IF(ISERROR(AVERAGE(C11:Q11)),0,AVERAGE(C11:Q11))</f>
        <v>5</v>
      </c>
      <c r="T11" s="252"/>
    </row>
    <row r="12" spans="1:24" ht="28.5" x14ac:dyDescent="0.25">
      <c r="A12" s="235">
        <v>2</v>
      </c>
      <c r="B12" s="315" t="s">
        <v>382</v>
      </c>
      <c r="C12" s="61">
        <v>4</v>
      </c>
      <c r="D12" s="61">
        <v>4</v>
      </c>
      <c r="E12" s="61">
        <v>5</v>
      </c>
      <c r="F12" s="61">
        <v>4</v>
      </c>
      <c r="G12" s="61"/>
      <c r="H12" s="61"/>
      <c r="I12" s="61"/>
      <c r="J12" s="61"/>
      <c r="K12" s="61"/>
      <c r="L12" s="61"/>
      <c r="M12" s="61"/>
      <c r="N12" s="61"/>
      <c r="O12" s="61"/>
      <c r="P12" s="61"/>
      <c r="Q12" s="61"/>
      <c r="R12" s="208">
        <f>SUM(C12:Q12)</f>
        <v>17</v>
      </c>
      <c r="S12" s="246">
        <f t="shared" ref="S12:S39" si="0">IF(ISERROR(AVERAGE(C12:Q12)),0,AVERAGE(C12:Q12))</f>
        <v>4.25</v>
      </c>
      <c r="T12" s="248"/>
    </row>
    <row r="13" spans="1:24" ht="39.75" customHeight="1" x14ac:dyDescent="0.25">
      <c r="A13" s="235">
        <v>3</v>
      </c>
      <c r="B13" s="313" t="s">
        <v>407</v>
      </c>
      <c r="C13" s="61">
        <v>5</v>
      </c>
      <c r="D13" s="61">
        <v>4</v>
      </c>
      <c r="E13" s="61">
        <v>4</v>
      </c>
      <c r="F13" s="61">
        <v>4</v>
      </c>
      <c r="G13" s="61"/>
      <c r="H13" s="61"/>
      <c r="I13" s="61"/>
      <c r="J13" s="61"/>
      <c r="K13" s="61"/>
      <c r="L13" s="61"/>
      <c r="M13" s="61"/>
      <c r="N13" s="61"/>
      <c r="O13" s="61"/>
      <c r="P13" s="61"/>
      <c r="Q13" s="61"/>
      <c r="R13" s="208">
        <f t="shared" ref="R13:R39" si="1">SUM(C13:Q13)</f>
        <v>17</v>
      </c>
      <c r="S13" s="246">
        <f t="shared" si="0"/>
        <v>4.25</v>
      </c>
      <c r="T13" s="249"/>
    </row>
    <row r="14" spans="1:24" ht="39.75" customHeight="1" x14ac:dyDescent="0.25">
      <c r="A14" s="235">
        <v>4</v>
      </c>
      <c r="B14" s="313" t="s">
        <v>383</v>
      </c>
      <c r="C14" s="61">
        <v>4</v>
      </c>
      <c r="D14" s="61">
        <v>4</v>
      </c>
      <c r="E14" s="61">
        <v>4</v>
      </c>
      <c r="F14" s="61">
        <v>5</v>
      </c>
      <c r="G14" s="61"/>
      <c r="H14" s="61"/>
      <c r="I14" s="61"/>
      <c r="J14" s="61"/>
      <c r="K14" s="61"/>
      <c r="L14" s="61"/>
      <c r="M14" s="61"/>
      <c r="N14" s="61"/>
      <c r="O14" s="61"/>
      <c r="P14" s="61"/>
      <c r="Q14" s="61"/>
      <c r="R14" s="208">
        <f t="shared" si="1"/>
        <v>17</v>
      </c>
      <c r="S14" s="246">
        <f t="shared" si="0"/>
        <v>4.25</v>
      </c>
      <c r="T14" s="249"/>
    </row>
    <row r="15" spans="1:24" ht="39.75" customHeight="1" x14ac:dyDescent="0.25">
      <c r="A15" s="235">
        <v>5</v>
      </c>
      <c r="B15" s="316" t="s">
        <v>384</v>
      </c>
      <c r="C15" s="61">
        <v>3</v>
      </c>
      <c r="D15" s="61">
        <v>4</v>
      </c>
      <c r="E15" s="61">
        <v>3</v>
      </c>
      <c r="F15" s="61">
        <v>3</v>
      </c>
      <c r="G15" s="61"/>
      <c r="H15" s="61"/>
      <c r="I15" s="61"/>
      <c r="J15" s="61"/>
      <c r="K15" s="61"/>
      <c r="L15" s="61"/>
      <c r="M15" s="61"/>
      <c r="N15" s="61"/>
      <c r="O15" s="61"/>
      <c r="P15" s="61"/>
      <c r="Q15" s="61"/>
      <c r="R15" s="208">
        <f t="shared" si="1"/>
        <v>13</v>
      </c>
      <c r="S15" s="246">
        <f t="shared" si="0"/>
        <v>3.25</v>
      </c>
      <c r="T15" s="249"/>
    </row>
    <row r="16" spans="1:24" ht="39.75" customHeight="1" x14ac:dyDescent="0.25">
      <c r="A16" s="235">
        <v>6</v>
      </c>
      <c r="B16" s="316" t="s">
        <v>385</v>
      </c>
      <c r="C16" s="61">
        <v>4</v>
      </c>
      <c r="D16" s="61">
        <v>4</v>
      </c>
      <c r="E16" s="61">
        <v>4</v>
      </c>
      <c r="F16" s="61">
        <v>3</v>
      </c>
      <c r="G16" s="61"/>
      <c r="H16" s="61"/>
      <c r="I16" s="61"/>
      <c r="J16" s="61"/>
      <c r="K16" s="61"/>
      <c r="L16" s="61"/>
      <c r="M16" s="61"/>
      <c r="N16" s="61"/>
      <c r="O16" s="61"/>
      <c r="P16" s="61"/>
      <c r="Q16" s="61"/>
      <c r="R16" s="208">
        <f t="shared" si="1"/>
        <v>15</v>
      </c>
      <c r="S16" s="246">
        <f t="shared" si="0"/>
        <v>3.75</v>
      </c>
      <c r="T16" s="249"/>
    </row>
    <row r="17" spans="1:25" ht="39.75" customHeight="1" thickBot="1" x14ac:dyDescent="0.3">
      <c r="A17" s="235">
        <v>7</v>
      </c>
      <c r="B17" s="313" t="s">
        <v>394</v>
      </c>
      <c r="C17" s="61">
        <v>4</v>
      </c>
      <c r="D17" s="61">
        <v>4</v>
      </c>
      <c r="E17" s="61">
        <v>5</v>
      </c>
      <c r="F17" s="61">
        <v>4</v>
      </c>
      <c r="G17" s="61"/>
      <c r="H17" s="61"/>
      <c r="I17" s="61"/>
      <c r="J17" s="61"/>
      <c r="K17" s="61"/>
      <c r="L17" s="61"/>
      <c r="M17" s="61"/>
      <c r="N17" s="61"/>
      <c r="O17" s="61"/>
      <c r="P17" s="61"/>
      <c r="Q17" s="61"/>
      <c r="R17" s="208">
        <f t="shared" si="1"/>
        <v>17</v>
      </c>
      <c r="S17" s="246">
        <f t="shared" si="0"/>
        <v>4.25</v>
      </c>
      <c r="T17" s="249"/>
    </row>
    <row r="18" spans="1:25" ht="46.5" customHeight="1" x14ac:dyDescent="0.25">
      <c r="A18" s="235">
        <v>8</v>
      </c>
      <c r="B18" s="314" t="s">
        <v>386</v>
      </c>
      <c r="C18" s="61">
        <v>5</v>
      </c>
      <c r="D18" s="61">
        <v>5</v>
      </c>
      <c r="E18" s="61">
        <v>4</v>
      </c>
      <c r="F18" s="61">
        <v>5</v>
      </c>
      <c r="G18" s="61"/>
      <c r="H18" s="61"/>
      <c r="I18" s="61"/>
      <c r="J18" s="61"/>
      <c r="K18" s="61"/>
      <c r="L18" s="61"/>
      <c r="M18" s="61"/>
      <c r="N18" s="61"/>
      <c r="O18" s="61"/>
      <c r="P18" s="61"/>
      <c r="Q18" s="61"/>
      <c r="R18" s="208">
        <f t="shared" si="1"/>
        <v>19</v>
      </c>
      <c r="S18" s="246">
        <f t="shared" si="0"/>
        <v>4.75</v>
      </c>
      <c r="T18" s="249"/>
    </row>
    <row r="19" spans="1:25" ht="47.25" customHeight="1" x14ac:dyDescent="0.25">
      <c r="A19" s="235">
        <v>9</v>
      </c>
      <c r="B19" s="313" t="s">
        <v>387</v>
      </c>
      <c r="C19" s="61">
        <v>4</v>
      </c>
      <c r="D19" s="61">
        <v>4</v>
      </c>
      <c r="E19" s="61">
        <v>5</v>
      </c>
      <c r="F19" s="61">
        <v>4</v>
      </c>
      <c r="G19" s="61"/>
      <c r="H19" s="61"/>
      <c r="I19" s="61"/>
      <c r="J19" s="61"/>
      <c r="K19" s="61"/>
      <c r="L19" s="61"/>
      <c r="M19" s="61"/>
      <c r="N19" s="61"/>
      <c r="O19" s="61"/>
      <c r="P19" s="61"/>
      <c r="Q19" s="61"/>
      <c r="R19" s="208">
        <f t="shared" si="1"/>
        <v>17</v>
      </c>
      <c r="S19" s="246">
        <f t="shared" si="0"/>
        <v>4.25</v>
      </c>
      <c r="T19" s="249"/>
    </row>
    <row r="20" spans="1:25" ht="39.75" customHeight="1" x14ac:dyDescent="0.25">
      <c r="A20" s="235">
        <v>10</v>
      </c>
      <c r="B20" s="315" t="s">
        <v>388</v>
      </c>
      <c r="C20" s="61">
        <v>5</v>
      </c>
      <c r="D20" s="61">
        <v>5</v>
      </c>
      <c r="E20" s="61">
        <v>5</v>
      </c>
      <c r="F20" s="61">
        <v>4</v>
      </c>
      <c r="G20" s="61"/>
      <c r="H20" s="61"/>
      <c r="I20" s="61"/>
      <c r="J20" s="61"/>
      <c r="K20" s="61"/>
      <c r="L20" s="61"/>
      <c r="M20" s="61"/>
      <c r="N20" s="61"/>
      <c r="O20" s="61"/>
      <c r="P20" s="61"/>
      <c r="Q20" s="61"/>
      <c r="R20" s="208">
        <f t="shared" si="1"/>
        <v>19</v>
      </c>
      <c r="S20" s="246">
        <f t="shared" si="0"/>
        <v>4.75</v>
      </c>
      <c r="T20" s="249"/>
    </row>
    <row r="21" spans="1:25" ht="39.75" customHeight="1" x14ac:dyDescent="0.25">
      <c r="A21" s="235">
        <v>11</v>
      </c>
      <c r="B21" s="313" t="s">
        <v>426</v>
      </c>
      <c r="C21" s="61">
        <v>5</v>
      </c>
      <c r="D21" s="61">
        <v>5</v>
      </c>
      <c r="E21" s="61">
        <v>4</v>
      </c>
      <c r="F21" s="61">
        <v>5</v>
      </c>
      <c r="G21" s="61"/>
      <c r="H21" s="61"/>
      <c r="I21" s="61"/>
      <c r="J21" s="61"/>
      <c r="K21" s="61"/>
      <c r="L21" s="61"/>
      <c r="M21" s="61"/>
      <c r="N21" s="61"/>
      <c r="O21" s="61"/>
      <c r="P21" s="61"/>
      <c r="Q21" s="61"/>
      <c r="R21" s="208">
        <f t="shared" si="1"/>
        <v>19</v>
      </c>
      <c r="S21" s="246">
        <f t="shared" si="0"/>
        <v>4.75</v>
      </c>
      <c r="T21" s="249"/>
    </row>
    <row r="22" spans="1:25" ht="45.75" customHeight="1" x14ac:dyDescent="0.25">
      <c r="A22" s="235">
        <v>12</v>
      </c>
      <c r="B22" s="313" t="s">
        <v>393</v>
      </c>
      <c r="C22" s="61">
        <v>4</v>
      </c>
      <c r="D22" s="61">
        <v>4</v>
      </c>
      <c r="E22" s="61">
        <v>4</v>
      </c>
      <c r="F22" s="61">
        <v>5</v>
      </c>
      <c r="G22" s="61"/>
      <c r="H22" s="61"/>
      <c r="I22" s="61"/>
      <c r="J22" s="61"/>
      <c r="K22" s="61"/>
      <c r="L22" s="61"/>
      <c r="M22" s="61"/>
      <c r="N22" s="61"/>
      <c r="O22" s="61"/>
      <c r="P22" s="61"/>
      <c r="Q22" s="61"/>
      <c r="R22" s="208">
        <f t="shared" si="1"/>
        <v>17</v>
      </c>
      <c r="S22" s="246">
        <f t="shared" si="0"/>
        <v>4.25</v>
      </c>
      <c r="T22" s="249"/>
      <c r="X22" s="290" t="s">
        <v>347</v>
      </c>
    </row>
    <row r="23" spans="1:25" ht="49.5" customHeight="1" x14ac:dyDescent="0.25">
      <c r="A23" s="235">
        <v>13</v>
      </c>
      <c r="B23" s="313" t="s">
        <v>389</v>
      </c>
      <c r="C23" s="61">
        <v>5</v>
      </c>
      <c r="D23" s="61">
        <v>5</v>
      </c>
      <c r="E23" s="61">
        <v>4</v>
      </c>
      <c r="F23" s="61">
        <v>5</v>
      </c>
      <c r="G23" s="61"/>
      <c r="H23" s="61"/>
      <c r="I23" s="61"/>
      <c r="J23" s="61"/>
      <c r="K23" s="61"/>
      <c r="L23" s="61"/>
      <c r="M23" s="61"/>
      <c r="N23" s="61"/>
      <c r="O23" s="61"/>
      <c r="P23" s="61"/>
      <c r="Q23" s="61"/>
      <c r="R23" s="208">
        <f t="shared" si="1"/>
        <v>19</v>
      </c>
      <c r="S23" s="246">
        <f t="shared" si="0"/>
        <v>4.75</v>
      </c>
      <c r="T23" s="249"/>
    </row>
    <row r="24" spans="1:25" ht="39.75" customHeight="1" x14ac:dyDescent="0.25">
      <c r="A24" s="235">
        <v>14</v>
      </c>
      <c r="B24" s="313" t="s">
        <v>390</v>
      </c>
      <c r="C24" s="61">
        <v>5</v>
      </c>
      <c r="D24" s="61">
        <v>5</v>
      </c>
      <c r="E24" s="61">
        <v>5</v>
      </c>
      <c r="F24" s="61">
        <v>4</v>
      </c>
      <c r="G24" s="61"/>
      <c r="H24" s="61"/>
      <c r="I24" s="61"/>
      <c r="J24" s="61"/>
      <c r="K24" s="61"/>
      <c r="L24" s="61"/>
      <c r="M24" s="61"/>
      <c r="N24" s="61"/>
      <c r="O24" s="61"/>
      <c r="P24" s="61"/>
      <c r="Q24" s="61"/>
      <c r="R24" s="208">
        <f t="shared" si="1"/>
        <v>19</v>
      </c>
      <c r="S24" s="246">
        <f t="shared" si="0"/>
        <v>4.75</v>
      </c>
      <c r="T24" s="249"/>
    </row>
    <row r="25" spans="1:25" ht="39.75" customHeight="1" x14ac:dyDescent="0.25">
      <c r="A25" s="235">
        <v>15</v>
      </c>
      <c r="B25" s="315" t="s">
        <v>391</v>
      </c>
      <c r="C25" s="61">
        <v>3</v>
      </c>
      <c r="D25" s="61">
        <v>4</v>
      </c>
      <c r="E25" s="61">
        <v>3</v>
      </c>
      <c r="F25" s="61">
        <v>3</v>
      </c>
      <c r="G25" s="61"/>
      <c r="H25" s="61"/>
      <c r="I25" s="61"/>
      <c r="J25" s="61"/>
      <c r="K25" s="61"/>
      <c r="L25" s="61"/>
      <c r="M25" s="61"/>
      <c r="N25" s="61"/>
      <c r="O25" s="61"/>
      <c r="P25" s="61"/>
      <c r="Q25" s="61"/>
      <c r="R25" s="208">
        <f t="shared" si="1"/>
        <v>13</v>
      </c>
      <c r="S25" s="246">
        <f t="shared" si="0"/>
        <v>3.25</v>
      </c>
      <c r="T25" s="249"/>
    </row>
    <row r="26" spans="1:25" ht="48.75" customHeight="1" x14ac:dyDescent="0.25">
      <c r="A26" s="235">
        <v>16</v>
      </c>
      <c r="B26" s="315" t="s">
        <v>392</v>
      </c>
      <c r="C26" s="61">
        <v>5</v>
      </c>
      <c r="D26" s="61">
        <v>4</v>
      </c>
      <c r="E26" s="61">
        <v>4</v>
      </c>
      <c r="F26" s="61">
        <v>4</v>
      </c>
      <c r="G26" s="61"/>
      <c r="H26" s="61"/>
      <c r="I26" s="61"/>
      <c r="J26" s="61"/>
      <c r="K26" s="61"/>
      <c r="L26" s="61"/>
      <c r="M26" s="61"/>
      <c r="N26" s="61"/>
      <c r="O26" s="61"/>
      <c r="P26" s="61"/>
      <c r="Q26" s="61"/>
      <c r="R26" s="208">
        <f t="shared" si="1"/>
        <v>17</v>
      </c>
      <c r="S26" s="246">
        <f t="shared" si="0"/>
        <v>4.25</v>
      </c>
      <c r="T26" s="249"/>
    </row>
    <row r="27" spans="1:25" ht="39.75" customHeight="1" x14ac:dyDescent="0.25">
      <c r="A27" s="235">
        <v>17</v>
      </c>
      <c r="B27" s="289" t="s">
        <v>395</v>
      </c>
      <c r="C27" s="61">
        <v>4</v>
      </c>
      <c r="D27" s="61">
        <v>4</v>
      </c>
      <c r="E27" s="61">
        <v>4</v>
      </c>
      <c r="F27" s="61">
        <v>4</v>
      </c>
      <c r="G27" s="61"/>
      <c r="H27" s="61"/>
      <c r="I27" s="61"/>
      <c r="J27" s="61"/>
      <c r="K27" s="61"/>
      <c r="L27" s="61"/>
      <c r="M27" s="61"/>
      <c r="N27" s="61"/>
      <c r="O27" s="61"/>
      <c r="P27" s="61"/>
      <c r="Q27" s="61"/>
      <c r="R27" s="208">
        <f t="shared" si="1"/>
        <v>16</v>
      </c>
      <c r="S27" s="246">
        <f t="shared" si="0"/>
        <v>4</v>
      </c>
      <c r="T27" s="249"/>
    </row>
    <row r="28" spans="1:25" ht="39.75" customHeight="1" thickBot="1" x14ac:dyDescent="0.3">
      <c r="A28" s="235">
        <v>18</v>
      </c>
      <c r="B28" s="280" t="s">
        <v>409</v>
      </c>
      <c r="C28" s="61">
        <v>5</v>
      </c>
      <c r="D28" s="61">
        <v>5</v>
      </c>
      <c r="E28" s="61">
        <v>5</v>
      </c>
      <c r="F28" s="61">
        <v>5</v>
      </c>
      <c r="G28" s="61"/>
      <c r="H28" s="61"/>
      <c r="I28" s="61"/>
      <c r="J28" s="61"/>
      <c r="K28" s="61"/>
      <c r="L28" s="61"/>
      <c r="M28" s="61"/>
      <c r="N28" s="61"/>
      <c r="O28" s="61"/>
      <c r="P28" s="61"/>
      <c r="Q28" s="61"/>
      <c r="R28" s="208">
        <f t="shared" si="1"/>
        <v>20</v>
      </c>
      <c r="S28" s="246">
        <f t="shared" si="0"/>
        <v>5</v>
      </c>
      <c r="T28" s="249"/>
    </row>
    <row r="29" spans="1:25" ht="47.25" customHeight="1" thickBot="1" x14ac:dyDescent="0.3">
      <c r="A29" s="235">
        <v>19</v>
      </c>
      <c r="B29" s="317" t="s">
        <v>410</v>
      </c>
      <c r="C29" s="61">
        <v>4</v>
      </c>
      <c r="D29" s="61">
        <v>5</v>
      </c>
      <c r="E29" s="61">
        <v>4</v>
      </c>
      <c r="F29" s="61">
        <v>5</v>
      </c>
      <c r="G29" s="61"/>
      <c r="H29" s="61"/>
      <c r="I29" s="61"/>
      <c r="J29" s="61"/>
      <c r="K29" s="61"/>
      <c r="L29" s="61"/>
      <c r="M29" s="61"/>
      <c r="N29" s="61"/>
      <c r="O29" s="61"/>
      <c r="P29" s="61"/>
      <c r="Q29" s="61"/>
      <c r="R29" s="208">
        <f t="shared" si="1"/>
        <v>18</v>
      </c>
      <c r="S29" s="246">
        <f t="shared" si="0"/>
        <v>4.5</v>
      </c>
      <c r="T29" s="249"/>
      <c r="Y29" s="294" t="s">
        <v>396</v>
      </c>
    </row>
    <row r="30" spans="1:25" ht="46.5" customHeight="1" x14ac:dyDescent="0.25">
      <c r="A30" s="235">
        <v>20</v>
      </c>
      <c r="B30" s="317" t="s">
        <v>397</v>
      </c>
      <c r="C30" s="61">
        <v>5</v>
      </c>
      <c r="D30" s="61">
        <v>4</v>
      </c>
      <c r="E30" s="61">
        <v>4</v>
      </c>
      <c r="F30" s="61">
        <v>4</v>
      </c>
      <c r="G30" s="61"/>
      <c r="H30" s="61"/>
      <c r="I30" s="61"/>
      <c r="J30" s="61"/>
      <c r="K30" s="61"/>
      <c r="L30" s="61"/>
      <c r="M30" s="61"/>
      <c r="N30" s="61"/>
      <c r="O30" s="61"/>
      <c r="P30" s="61"/>
      <c r="Q30" s="61"/>
      <c r="R30" s="208">
        <f t="shared" si="1"/>
        <v>17</v>
      </c>
      <c r="S30" s="246">
        <f t="shared" si="0"/>
        <v>4.25</v>
      </c>
      <c r="T30" s="249"/>
    </row>
    <row r="31" spans="1:25" ht="49.5" customHeight="1" x14ac:dyDescent="0.25">
      <c r="A31" s="235">
        <v>21</v>
      </c>
      <c r="B31" s="287" t="s">
        <v>398</v>
      </c>
      <c r="C31" s="61">
        <v>5</v>
      </c>
      <c r="D31" s="61">
        <v>5</v>
      </c>
      <c r="E31" s="61">
        <v>5</v>
      </c>
      <c r="F31" s="61">
        <v>5</v>
      </c>
      <c r="G31" s="61"/>
      <c r="H31" s="61"/>
      <c r="I31" s="61"/>
      <c r="J31" s="61"/>
      <c r="K31" s="61"/>
      <c r="L31" s="61"/>
      <c r="M31" s="61"/>
      <c r="N31" s="61"/>
      <c r="O31" s="61"/>
      <c r="P31" s="61"/>
      <c r="Q31" s="61"/>
      <c r="R31" s="208">
        <f t="shared" si="1"/>
        <v>20</v>
      </c>
      <c r="S31" s="246">
        <f t="shared" si="0"/>
        <v>5</v>
      </c>
      <c r="T31" s="249"/>
      <c r="X31" s="290" t="s">
        <v>347</v>
      </c>
    </row>
    <row r="32" spans="1:25" ht="42" customHeight="1" x14ac:dyDescent="0.25">
      <c r="A32" s="235">
        <v>22</v>
      </c>
      <c r="B32" s="287" t="s">
        <v>412</v>
      </c>
      <c r="C32" s="61">
        <v>4</v>
      </c>
      <c r="D32" s="61">
        <v>4</v>
      </c>
      <c r="E32" s="61">
        <v>4</v>
      </c>
      <c r="F32" s="61">
        <v>4</v>
      </c>
      <c r="G32" s="61"/>
      <c r="H32" s="61"/>
      <c r="I32" s="61"/>
      <c r="J32" s="61"/>
      <c r="K32" s="61"/>
      <c r="L32" s="61"/>
      <c r="M32" s="61"/>
      <c r="N32" s="61"/>
      <c r="O32" s="61"/>
      <c r="P32" s="61"/>
      <c r="Q32" s="61"/>
      <c r="R32" s="208">
        <f t="shared" si="1"/>
        <v>16</v>
      </c>
      <c r="S32" s="247">
        <f t="shared" si="0"/>
        <v>4</v>
      </c>
      <c r="T32" s="249"/>
    </row>
    <row r="33" spans="1:20" ht="48" customHeight="1" x14ac:dyDescent="0.25">
      <c r="A33" s="235">
        <v>23</v>
      </c>
      <c r="B33" s="287" t="s">
        <v>399</v>
      </c>
      <c r="C33" s="61">
        <v>4</v>
      </c>
      <c r="D33" s="61">
        <v>4</v>
      </c>
      <c r="E33" s="61">
        <v>4</v>
      </c>
      <c r="F33" s="61">
        <v>4</v>
      </c>
      <c r="G33" s="61"/>
      <c r="H33" s="61"/>
      <c r="I33" s="61"/>
      <c r="J33" s="61"/>
      <c r="K33" s="61"/>
      <c r="L33" s="61"/>
      <c r="M33" s="61"/>
      <c r="N33" s="61"/>
      <c r="O33" s="61"/>
      <c r="P33" s="61"/>
      <c r="Q33" s="61"/>
      <c r="R33" s="208">
        <f t="shared" si="1"/>
        <v>16</v>
      </c>
      <c r="S33" s="247">
        <f t="shared" si="0"/>
        <v>4</v>
      </c>
      <c r="T33" s="249"/>
    </row>
    <row r="34" spans="1:20" ht="46.5" customHeight="1" x14ac:dyDescent="0.25">
      <c r="A34" s="235">
        <v>24</v>
      </c>
      <c r="B34" s="287" t="s">
        <v>400</v>
      </c>
      <c r="C34" s="61">
        <v>4</v>
      </c>
      <c r="D34" s="61">
        <v>4</v>
      </c>
      <c r="E34" s="61">
        <v>4</v>
      </c>
      <c r="F34" s="61">
        <v>4</v>
      </c>
      <c r="G34" s="61"/>
      <c r="H34" s="61"/>
      <c r="I34" s="61"/>
      <c r="J34" s="61"/>
      <c r="K34" s="61"/>
      <c r="L34" s="61"/>
      <c r="M34" s="61"/>
      <c r="N34" s="61"/>
      <c r="O34" s="61"/>
      <c r="P34" s="61"/>
      <c r="Q34" s="61"/>
      <c r="R34" s="208">
        <f t="shared" si="1"/>
        <v>16</v>
      </c>
      <c r="S34" s="247">
        <f t="shared" si="0"/>
        <v>4</v>
      </c>
      <c r="T34" s="249"/>
    </row>
    <row r="35" spans="1:20" ht="44.25" customHeight="1" x14ac:dyDescent="0.25">
      <c r="A35" s="235">
        <v>25</v>
      </c>
      <c r="B35" s="287" t="s">
        <v>401</v>
      </c>
      <c r="C35" s="61">
        <v>4</v>
      </c>
      <c r="D35" s="61">
        <v>5</v>
      </c>
      <c r="E35" s="61">
        <v>5</v>
      </c>
      <c r="F35" s="61">
        <v>5</v>
      </c>
      <c r="G35" s="61"/>
      <c r="H35" s="61"/>
      <c r="I35" s="61"/>
      <c r="J35" s="61"/>
      <c r="K35" s="61"/>
      <c r="L35" s="61"/>
      <c r="M35" s="61"/>
      <c r="N35" s="61"/>
      <c r="O35" s="61"/>
      <c r="P35" s="61"/>
      <c r="Q35" s="61"/>
      <c r="R35" s="208">
        <f t="shared" si="1"/>
        <v>19</v>
      </c>
      <c r="S35" s="247">
        <f t="shared" si="0"/>
        <v>4.75</v>
      </c>
      <c r="T35" s="249"/>
    </row>
    <row r="36" spans="1:20" ht="42.75" customHeight="1" x14ac:dyDescent="0.25">
      <c r="A36" s="235">
        <v>26</v>
      </c>
      <c r="B36" s="262"/>
      <c r="C36" s="61"/>
      <c r="D36" s="61"/>
      <c r="E36" s="61"/>
      <c r="F36" s="61"/>
      <c r="G36" s="61"/>
      <c r="H36" s="61"/>
      <c r="I36" s="61"/>
      <c r="J36" s="61"/>
      <c r="K36" s="61"/>
      <c r="L36" s="61"/>
      <c r="M36" s="61"/>
      <c r="N36" s="61"/>
      <c r="O36" s="61"/>
      <c r="P36" s="61"/>
      <c r="Q36" s="61"/>
      <c r="R36" s="208">
        <f t="shared" si="1"/>
        <v>0</v>
      </c>
      <c r="S36" s="247">
        <f t="shared" si="0"/>
        <v>0</v>
      </c>
      <c r="T36" s="249"/>
    </row>
    <row r="37" spans="1:20" ht="42" customHeight="1" x14ac:dyDescent="0.25">
      <c r="A37" s="235">
        <v>27</v>
      </c>
      <c r="B37" s="262"/>
      <c r="C37" s="61"/>
      <c r="D37" s="61"/>
      <c r="E37" s="61"/>
      <c r="F37" s="61"/>
      <c r="G37" s="61"/>
      <c r="H37" s="61"/>
      <c r="I37" s="61"/>
      <c r="J37" s="61"/>
      <c r="K37" s="61"/>
      <c r="L37" s="61"/>
      <c r="M37" s="61"/>
      <c r="N37" s="61"/>
      <c r="O37" s="61"/>
      <c r="P37" s="61"/>
      <c r="Q37" s="61"/>
      <c r="R37" s="208">
        <f t="shared" si="1"/>
        <v>0</v>
      </c>
      <c r="S37" s="247">
        <f t="shared" si="0"/>
        <v>0</v>
      </c>
      <c r="T37" s="249"/>
    </row>
    <row r="38" spans="1:20" ht="42.75" customHeight="1" x14ac:dyDescent="0.25">
      <c r="A38" s="235">
        <v>28</v>
      </c>
      <c r="B38" s="262"/>
      <c r="C38" s="61"/>
      <c r="D38" s="61"/>
      <c r="E38" s="61"/>
      <c r="F38" s="61"/>
      <c r="G38" s="61"/>
      <c r="H38" s="61"/>
      <c r="I38" s="61"/>
      <c r="J38" s="61"/>
      <c r="K38" s="61"/>
      <c r="L38" s="61"/>
      <c r="M38" s="61"/>
      <c r="N38" s="61"/>
      <c r="O38" s="61"/>
      <c r="P38" s="61"/>
      <c r="Q38" s="61"/>
      <c r="R38" s="208">
        <f t="shared" si="1"/>
        <v>0</v>
      </c>
      <c r="S38" s="247">
        <f t="shared" si="0"/>
        <v>0</v>
      </c>
      <c r="T38" s="249"/>
    </row>
    <row r="39" spans="1:20" ht="47.25" customHeight="1" x14ac:dyDescent="0.25">
      <c r="A39" s="235">
        <v>29</v>
      </c>
      <c r="B39" s="262"/>
      <c r="C39" s="61"/>
      <c r="D39" s="61"/>
      <c r="E39" s="61"/>
      <c r="F39" s="61"/>
      <c r="G39" s="61"/>
      <c r="H39" s="61"/>
      <c r="I39" s="61"/>
      <c r="J39" s="61"/>
      <c r="K39" s="61"/>
      <c r="L39" s="61"/>
      <c r="M39" s="61"/>
      <c r="N39" s="61"/>
      <c r="O39" s="61"/>
      <c r="P39" s="61"/>
      <c r="Q39" s="61"/>
      <c r="R39" s="208">
        <f t="shared" si="1"/>
        <v>0</v>
      </c>
      <c r="S39" s="247">
        <f t="shared" si="0"/>
        <v>0</v>
      </c>
      <c r="T39" s="249"/>
    </row>
    <row r="40" spans="1:20" ht="50.25" customHeight="1" thickBot="1" x14ac:dyDescent="0.3">
      <c r="A40" s="269">
        <v>30</v>
      </c>
      <c r="B40" s="270"/>
      <c r="C40" s="271"/>
      <c r="D40" s="271"/>
      <c r="E40" s="271"/>
      <c r="F40" s="271"/>
      <c r="G40" s="271"/>
      <c r="H40" s="271"/>
      <c r="I40" s="271"/>
      <c r="J40" s="271"/>
      <c r="K40" s="271"/>
      <c r="L40" s="271"/>
      <c r="M40" s="271"/>
      <c r="N40" s="271"/>
      <c r="O40" s="271"/>
      <c r="P40" s="271"/>
      <c r="Q40" s="271"/>
      <c r="R40" s="272">
        <f>SUM(C40:Q40)</f>
        <v>0</v>
      </c>
      <c r="S40" s="273">
        <f>IF(ISERROR(AVERAGE(C40:Q40)),0,AVERAGE(C40:Q40))</f>
        <v>0</v>
      </c>
      <c r="T40" s="250"/>
    </row>
    <row r="41" spans="1:20" ht="24" customHeight="1" x14ac:dyDescent="0.25">
      <c r="A41" s="471" t="s">
        <v>375</v>
      </c>
      <c r="B41" s="472"/>
      <c r="C41" s="472"/>
      <c r="D41" s="472"/>
      <c r="E41" s="472"/>
      <c r="F41" s="472"/>
      <c r="G41" s="472"/>
      <c r="H41" s="472"/>
      <c r="I41" s="472"/>
      <c r="J41" s="472"/>
      <c r="K41" s="472"/>
      <c r="L41" s="472"/>
      <c r="M41" s="472"/>
      <c r="N41" s="472"/>
      <c r="O41" s="472"/>
      <c r="P41" s="472"/>
      <c r="Q41" s="472"/>
      <c r="R41" s="473"/>
      <c r="S41" s="274">
        <f>SUM(S11:S40)</f>
        <v>108.25</v>
      </c>
      <c r="T41" s="64"/>
    </row>
    <row r="42" spans="1:20" ht="28.5" customHeight="1" thickBot="1" x14ac:dyDescent="0.3">
      <c r="A42" s="467" t="s">
        <v>59</v>
      </c>
      <c r="B42" s="468"/>
      <c r="C42" s="468"/>
      <c r="D42" s="468"/>
      <c r="E42" s="468"/>
      <c r="F42" s="468"/>
      <c r="G42" s="468"/>
      <c r="H42" s="468"/>
      <c r="I42" s="468"/>
      <c r="J42" s="468"/>
      <c r="K42" s="468"/>
      <c r="L42" s="468"/>
      <c r="M42" s="468"/>
      <c r="N42" s="468"/>
      <c r="O42" s="468"/>
      <c r="P42" s="468"/>
      <c r="Q42" s="468"/>
      <c r="R42" s="468"/>
      <c r="S42" s="275">
        <f>S41/A40</f>
        <v>3.6083333333333334</v>
      </c>
      <c r="T42" s="64"/>
    </row>
  </sheetData>
  <sheetProtection selectLockedCells="1"/>
  <mergeCells count="13">
    <mergeCell ref="A42:R42"/>
    <mergeCell ref="A9:T9"/>
    <mergeCell ref="T1:W1"/>
    <mergeCell ref="T2:W2"/>
    <mergeCell ref="T3:W3"/>
    <mergeCell ref="T4:W4"/>
    <mergeCell ref="A41:R41"/>
    <mergeCell ref="A1:A4"/>
    <mergeCell ref="A7:T7"/>
    <mergeCell ref="A6:T6"/>
    <mergeCell ref="B3:S4"/>
    <mergeCell ref="B1:S2"/>
    <mergeCell ref="A5:T5"/>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count="1">
    <dataValidation type="whole" showErrorMessage="1" error="DATO INVÁLIDO_x000a_Tenga en cuenta que la escala de calificación va de 1 a 5" sqref="C11:Q40" xr:uid="{00000000-0002-0000-0400-000000000000}">
      <formula1>1</formula1>
      <formula2>5</formula2>
    </dataValidation>
  </dataValidations>
  <pageMargins left="0.70866141732283472" right="0.70866141732283472" top="0.74803149606299213" bottom="0.74803149606299213" header="0.31496062992125984" footer="0.31496062992125984"/>
  <pageSetup scale="45" orientation="portrait" r:id="rId1"/>
  <drawing r:id="rId2"/>
  <legacyDrawing r:id="rId3"/>
  <controls>
    <mc:AlternateContent xmlns:mc="http://schemas.openxmlformats.org/markup-compatibility/2006">
      <mc:Choice Requires="x14">
        <control shapeId="3073" r:id="rId4" name="CheckBox1">
          <controlPr defaultSize="0" autoLine="0" r:id="rId5">
            <anchor moveWithCells="1">
              <from>
                <xdr:col>19</xdr:col>
                <xdr:colOff>628650</xdr:colOff>
                <xdr:row>10</xdr:row>
                <xdr:rowOff>57150</xdr:rowOff>
              </from>
              <to>
                <xdr:col>19</xdr:col>
                <xdr:colOff>876300</xdr:colOff>
                <xdr:row>10</xdr:row>
                <xdr:rowOff>457200</xdr:rowOff>
              </to>
            </anchor>
          </controlPr>
        </control>
      </mc:Choice>
      <mc:Fallback>
        <control shapeId="3073" r:id="rId4" name="CheckBox1"/>
      </mc:Fallback>
    </mc:AlternateContent>
    <mc:AlternateContent xmlns:mc="http://schemas.openxmlformats.org/markup-compatibility/2006">
      <mc:Choice Requires="x14">
        <control shapeId="3074" r:id="rId6" name="CheckBox2">
          <controlPr defaultSize="0" autoLine="0" r:id="rId7">
            <anchor moveWithCells="1">
              <from>
                <xdr:col>19</xdr:col>
                <xdr:colOff>619125</xdr:colOff>
                <xdr:row>11</xdr:row>
                <xdr:rowOff>161925</xdr:rowOff>
              </from>
              <to>
                <xdr:col>19</xdr:col>
                <xdr:colOff>904875</xdr:colOff>
                <xdr:row>12</xdr:row>
                <xdr:rowOff>57150</xdr:rowOff>
              </to>
            </anchor>
          </controlPr>
        </control>
      </mc:Choice>
      <mc:Fallback>
        <control shapeId="3074" r:id="rId6" name="CheckBox2"/>
      </mc:Fallback>
    </mc:AlternateContent>
    <mc:AlternateContent xmlns:mc="http://schemas.openxmlformats.org/markup-compatibility/2006">
      <mc:Choice Requires="x14">
        <control shapeId="3075" r:id="rId8" name="CheckBox3">
          <controlPr defaultSize="0" autoLine="0" r:id="rId7">
            <anchor moveWithCells="1">
              <from>
                <xdr:col>19</xdr:col>
                <xdr:colOff>619125</xdr:colOff>
                <xdr:row>12</xdr:row>
                <xdr:rowOff>161925</xdr:rowOff>
              </from>
              <to>
                <xdr:col>19</xdr:col>
                <xdr:colOff>904875</xdr:colOff>
                <xdr:row>12</xdr:row>
                <xdr:rowOff>419100</xdr:rowOff>
              </to>
            </anchor>
          </controlPr>
        </control>
      </mc:Choice>
      <mc:Fallback>
        <control shapeId="3075" r:id="rId8" name="CheckBox3"/>
      </mc:Fallback>
    </mc:AlternateContent>
    <mc:AlternateContent xmlns:mc="http://schemas.openxmlformats.org/markup-compatibility/2006">
      <mc:Choice Requires="x14">
        <control shapeId="3076" r:id="rId9" name="CheckBox4">
          <controlPr defaultSize="0" autoLine="0" r:id="rId7">
            <anchor moveWithCells="1">
              <from>
                <xdr:col>19</xdr:col>
                <xdr:colOff>619125</xdr:colOff>
                <xdr:row>13</xdr:row>
                <xdr:rowOff>161925</xdr:rowOff>
              </from>
              <to>
                <xdr:col>19</xdr:col>
                <xdr:colOff>904875</xdr:colOff>
                <xdr:row>13</xdr:row>
                <xdr:rowOff>419100</xdr:rowOff>
              </to>
            </anchor>
          </controlPr>
        </control>
      </mc:Choice>
      <mc:Fallback>
        <control shapeId="3076" r:id="rId9" name="CheckBox4"/>
      </mc:Fallback>
    </mc:AlternateContent>
    <mc:AlternateContent xmlns:mc="http://schemas.openxmlformats.org/markup-compatibility/2006">
      <mc:Choice Requires="x14">
        <control shapeId="3077" r:id="rId10" name="CheckBox5">
          <controlPr defaultSize="0" autoLine="0" r:id="rId11">
            <anchor moveWithCells="1">
              <from>
                <xdr:col>19</xdr:col>
                <xdr:colOff>619125</xdr:colOff>
                <xdr:row>16</xdr:row>
                <xdr:rowOff>0</xdr:rowOff>
              </from>
              <to>
                <xdr:col>19</xdr:col>
                <xdr:colOff>904875</xdr:colOff>
                <xdr:row>16</xdr:row>
                <xdr:rowOff>257175</xdr:rowOff>
              </to>
            </anchor>
          </controlPr>
        </control>
      </mc:Choice>
      <mc:Fallback>
        <control shapeId="3077" r:id="rId10" name="CheckBox5"/>
      </mc:Fallback>
    </mc:AlternateContent>
    <mc:AlternateContent xmlns:mc="http://schemas.openxmlformats.org/markup-compatibility/2006">
      <mc:Choice Requires="x14">
        <control shapeId="3078" r:id="rId12" name="CheckBox6">
          <controlPr defaultSize="0" autoLine="0" r:id="rId11">
            <anchor moveWithCells="1">
              <from>
                <xdr:col>19</xdr:col>
                <xdr:colOff>619125</xdr:colOff>
                <xdr:row>16</xdr:row>
                <xdr:rowOff>0</xdr:rowOff>
              </from>
              <to>
                <xdr:col>19</xdr:col>
                <xdr:colOff>904875</xdr:colOff>
                <xdr:row>16</xdr:row>
                <xdr:rowOff>257175</xdr:rowOff>
              </to>
            </anchor>
          </controlPr>
        </control>
      </mc:Choice>
      <mc:Fallback>
        <control shapeId="3078" r:id="rId12" name="CheckBox6"/>
      </mc:Fallback>
    </mc:AlternateContent>
    <mc:AlternateContent xmlns:mc="http://schemas.openxmlformats.org/markup-compatibility/2006">
      <mc:Choice Requires="x14">
        <control shapeId="3079" r:id="rId13" name="CheckBox7">
          <controlPr defaultSize="0" autoLine="0" r:id="rId7">
            <anchor moveWithCells="1">
              <from>
                <xdr:col>19</xdr:col>
                <xdr:colOff>619125</xdr:colOff>
                <xdr:row>16</xdr:row>
                <xdr:rowOff>161925</xdr:rowOff>
              </from>
              <to>
                <xdr:col>19</xdr:col>
                <xdr:colOff>904875</xdr:colOff>
                <xdr:row>16</xdr:row>
                <xdr:rowOff>419100</xdr:rowOff>
              </to>
            </anchor>
          </controlPr>
        </control>
      </mc:Choice>
      <mc:Fallback>
        <control shapeId="3079" r:id="rId13" name="CheckBox7"/>
      </mc:Fallback>
    </mc:AlternateContent>
    <mc:AlternateContent xmlns:mc="http://schemas.openxmlformats.org/markup-compatibility/2006">
      <mc:Choice Requires="x14">
        <control shapeId="3080" r:id="rId14" name="CheckBox8">
          <controlPr defaultSize="0" autoLine="0" r:id="rId7">
            <anchor moveWithCells="1">
              <from>
                <xdr:col>19</xdr:col>
                <xdr:colOff>619125</xdr:colOff>
                <xdr:row>17</xdr:row>
                <xdr:rowOff>161925</xdr:rowOff>
              </from>
              <to>
                <xdr:col>19</xdr:col>
                <xdr:colOff>904875</xdr:colOff>
                <xdr:row>17</xdr:row>
                <xdr:rowOff>419100</xdr:rowOff>
              </to>
            </anchor>
          </controlPr>
        </control>
      </mc:Choice>
      <mc:Fallback>
        <control shapeId="3080" r:id="rId14" name="CheckBox8"/>
      </mc:Fallback>
    </mc:AlternateContent>
    <mc:AlternateContent xmlns:mc="http://schemas.openxmlformats.org/markup-compatibility/2006">
      <mc:Choice Requires="x14">
        <control shapeId="3081" r:id="rId15" name="CheckBox9">
          <controlPr defaultSize="0" autoLine="0" r:id="rId7">
            <anchor moveWithCells="1">
              <from>
                <xdr:col>19</xdr:col>
                <xdr:colOff>619125</xdr:colOff>
                <xdr:row>18</xdr:row>
                <xdr:rowOff>161925</xdr:rowOff>
              </from>
              <to>
                <xdr:col>19</xdr:col>
                <xdr:colOff>904875</xdr:colOff>
                <xdr:row>18</xdr:row>
                <xdr:rowOff>419100</xdr:rowOff>
              </to>
            </anchor>
          </controlPr>
        </control>
      </mc:Choice>
      <mc:Fallback>
        <control shapeId="3081" r:id="rId15" name="CheckBox9"/>
      </mc:Fallback>
    </mc:AlternateContent>
    <mc:AlternateContent xmlns:mc="http://schemas.openxmlformats.org/markup-compatibility/2006">
      <mc:Choice Requires="x14">
        <control shapeId="3082" r:id="rId16" name="CheckBox10">
          <controlPr defaultSize="0" autoLine="0" r:id="rId7">
            <anchor moveWithCells="1">
              <from>
                <xdr:col>19</xdr:col>
                <xdr:colOff>619125</xdr:colOff>
                <xdr:row>19</xdr:row>
                <xdr:rowOff>161925</xdr:rowOff>
              </from>
              <to>
                <xdr:col>19</xdr:col>
                <xdr:colOff>904875</xdr:colOff>
                <xdr:row>19</xdr:row>
                <xdr:rowOff>419100</xdr:rowOff>
              </to>
            </anchor>
          </controlPr>
        </control>
      </mc:Choice>
      <mc:Fallback>
        <control shapeId="3082" r:id="rId16" name="CheckBox10"/>
      </mc:Fallback>
    </mc:AlternateContent>
    <mc:AlternateContent xmlns:mc="http://schemas.openxmlformats.org/markup-compatibility/2006">
      <mc:Choice Requires="x14">
        <control shapeId="3083" r:id="rId17" name="CheckBox11">
          <controlPr defaultSize="0" autoLine="0" r:id="rId7">
            <anchor moveWithCells="1">
              <from>
                <xdr:col>19</xdr:col>
                <xdr:colOff>619125</xdr:colOff>
                <xdr:row>20</xdr:row>
                <xdr:rowOff>161925</xdr:rowOff>
              </from>
              <to>
                <xdr:col>19</xdr:col>
                <xdr:colOff>904875</xdr:colOff>
                <xdr:row>20</xdr:row>
                <xdr:rowOff>419100</xdr:rowOff>
              </to>
            </anchor>
          </controlPr>
        </control>
      </mc:Choice>
      <mc:Fallback>
        <control shapeId="3083" r:id="rId17" name="CheckBox11"/>
      </mc:Fallback>
    </mc:AlternateContent>
    <mc:AlternateContent xmlns:mc="http://schemas.openxmlformats.org/markup-compatibility/2006">
      <mc:Choice Requires="x14">
        <control shapeId="3084" r:id="rId18" name="CheckBox12">
          <controlPr defaultSize="0" autoLine="0" r:id="rId11">
            <anchor moveWithCells="1">
              <from>
                <xdr:col>19</xdr:col>
                <xdr:colOff>619125</xdr:colOff>
                <xdr:row>22</xdr:row>
                <xdr:rowOff>0</xdr:rowOff>
              </from>
              <to>
                <xdr:col>19</xdr:col>
                <xdr:colOff>904875</xdr:colOff>
                <xdr:row>22</xdr:row>
                <xdr:rowOff>257175</xdr:rowOff>
              </to>
            </anchor>
          </controlPr>
        </control>
      </mc:Choice>
      <mc:Fallback>
        <control shapeId="3084" r:id="rId18" name="CheckBox12"/>
      </mc:Fallback>
    </mc:AlternateContent>
    <mc:AlternateContent xmlns:mc="http://schemas.openxmlformats.org/markup-compatibility/2006">
      <mc:Choice Requires="x14">
        <control shapeId="3085" r:id="rId19" name="CheckBox13">
          <controlPr defaultSize="0" autoLine="0" r:id="rId7">
            <anchor moveWithCells="1">
              <from>
                <xdr:col>19</xdr:col>
                <xdr:colOff>619125</xdr:colOff>
                <xdr:row>22</xdr:row>
                <xdr:rowOff>161925</xdr:rowOff>
              </from>
              <to>
                <xdr:col>19</xdr:col>
                <xdr:colOff>904875</xdr:colOff>
                <xdr:row>22</xdr:row>
                <xdr:rowOff>419100</xdr:rowOff>
              </to>
            </anchor>
          </controlPr>
        </control>
      </mc:Choice>
      <mc:Fallback>
        <control shapeId="3085" r:id="rId19" name="CheckBox13"/>
      </mc:Fallback>
    </mc:AlternateContent>
    <mc:AlternateContent xmlns:mc="http://schemas.openxmlformats.org/markup-compatibility/2006">
      <mc:Choice Requires="x14">
        <control shapeId="3086" r:id="rId20" name="CheckBox14">
          <controlPr defaultSize="0" autoLine="0" r:id="rId7">
            <anchor moveWithCells="1">
              <from>
                <xdr:col>19</xdr:col>
                <xdr:colOff>619125</xdr:colOff>
                <xdr:row>23</xdr:row>
                <xdr:rowOff>161925</xdr:rowOff>
              </from>
              <to>
                <xdr:col>19</xdr:col>
                <xdr:colOff>904875</xdr:colOff>
                <xdr:row>23</xdr:row>
                <xdr:rowOff>419100</xdr:rowOff>
              </to>
            </anchor>
          </controlPr>
        </control>
      </mc:Choice>
      <mc:Fallback>
        <control shapeId="3086" r:id="rId20" name="CheckBox14"/>
      </mc:Fallback>
    </mc:AlternateContent>
    <mc:AlternateContent xmlns:mc="http://schemas.openxmlformats.org/markup-compatibility/2006">
      <mc:Choice Requires="x14">
        <control shapeId="3087" r:id="rId21" name="CheckBox15">
          <controlPr defaultSize="0" autoLine="0" r:id="rId11">
            <anchor moveWithCells="1">
              <from>
                <xdr:col>19</xdr:col>
                <xdr:colOff>619125</xdr:colOff>
                <xdr:row>25</xdr:row>
                <xdr:rowOff>0</xdr:rowOff>
              </from>
              <to>
                <xdr:col>19</xdr:col>
                <xdr:colOff>904875</xdr:colOff>
                <xdr:row>25</xdr:row>
                <xdr:rowOff>257175</xdr:rowOff>
              </to>
            </anchor>
          </controlPr>
        </control>
      </mc:Choice>
      <mc:Fallback>
        <control shapeId="3087" r:id="rId21" name="CheckBox15"/>
      </mc:Fallback>
    </mc:AlternateContent>
    <mc:AlternateContent xmlns:mc="http://schemas.openxmlformats.org/markup-compatibility/2006">
      <mc:Choice Requires="x14">
        <control shapeId="3088" r:id="rId22" name="CheckBox16">
          <controlPr defaultSize="0" autoLine="0" r:id="rId7">
            <anchor moveWithCells="1">
              <from>
                <xdr:col>19</xdr:col>
                <xdr:colOff>619125</xdr:colOff>
                <xdr:row>25</xdr:row>
                <xdr:rowOff>161925</xdr:rowOff>
              </from>
              <to>
                <xdr:col>19</xdr:col>
                <xdr:colOff>904875</xdr:colOff>
                <xdr:row>25</xdr:row>
                <xdr:rowOff>419100</xdr:rowOff>
              </to>
            </anchor>
          </controlPr>
        </control>
      </mc:Choice>
      <mc:Fallback>
        <control shapeId="3088" r:id="rId22" name="CheckBox16"/>
      </mc:Fallback>
    </mc:AlternateContent>
    <mc:AlternateContent xmlns:mc="http://schemas.openxmlformats.org/markup-compatibility/2006">
      <mc:Choice Requires="x14">
        <control shapeId="3089" r:id="rId23" name="CheckBox17">
          <controlPr defaultSize="0" autoLine="0" r:id="rId11">
            <anchor moveWithCells="1">
              <from>
                <xdr:col>19</xdr:col>
                <xdr:colOff>619125</xdr:colOff>
                <xdr:row>27</xdr:row>
                <xdr:rowOff>0</xdr:rowOff>
              </from>
              <to>
                <xdr:col>19</xdr:col>
                <xdr:colOff>904875</xdr:colOff>
                <xdr:row>27</xdr:row>
                <xdr:rowOff>257175</xdr:rowOff>
              </to>
            </anchor>
          </controlPr>
        </control>
      </mc:Choice>
      <mc:Fallback>
        <control shapeId="3089" r:id="rId23" name="CheckBox17"/>
      </mc:Fallback>
    </mc:AlternateContent>
    <mc:AlternateContent xmlns:mc="http://schemas.openxmlformats.org/markup-compatibility/2006">
      <mc:Choice Requires="x14">
        <control shapeId="3090" r:id="rId24" name="CheckBox18">
          <controlPr defaultSize="0" autoLine="0" r:id="rId7">
            <anchor moveWithCells="1">
              <from>
                <xdr:col>19</xdr:col>
                <xdr:colOff>619125</xdr:colOff>
                <xdr:row>27</xdr:row>
                <xdr:rowOff>161925</xdr:rowOff>
              </from>
              <to>
                <xdr:col>19</xdr:col>
                <xdr:colOff>904875</xdr:colOff>
                <xdr:row>27</xdr:row>
                <xdr:rowOff>419100</xdr:rowOff>
              </to>
            </anchor>
          </controlPr>
        </control>
      </mc:Choice>
      <mc:Fallback>
        <control shapeId="3090" r:id="rId24" name="CheckBox18"/>
      </mc:Fallback>
    </mc:AlternateContent>
    <mc:AlternateContent xmlns:mc="http://schemas.openxmlformats.org/markup-compatibility/2006">
      <mc:Choice Requires="x14">
        <control shapeId="3091" r:id="rId25" name="CheckBox19">
          <controlPr defaultSize="0" autoLine="0" r:id="rId11">
            <anchor moveWithCells="1">
              <from>
                <xdr:col>19</xdr:col>
                <xdr:colOff>619125</xdr:colOff>
                <xdr:row>29</xdr:row>
                <xdr:rowOff>0</xdr:rowOff>
              </from>
              <to>
                <xdr:col>19</xdr:col>
                <xdr:colOff>904875</xdr:colOff>
                <xdr:row>29</xdr:row>
                <xdr:rowOff>257175</xdr:rowOff>
              </to>
            </anchor>
          </controlPr>
        </control>
      </mc:Choice>
      <mc:Fallback>
        <control shapeId="3091" r:id="rId25" name="CheckBox19"/>
      </mc:Fallback>
    </mc:AlternateContent>
    <mc:AlternateContent xmlns:mc="http://schemas.openxmlformats.org/markup-compatibility/2006">
      <mc:Choice Requires="x14">
        <control shapeId="3092" r:id="rId26" name="CheckBox20">
          <controlPr defaultSize="0" autoLine="0" r:id="rId7">
            <anchor moveWithCells="1">
              <from>
                <xdr:col>19</xdr:col>
                <xdr:colOff>619125</xdr:colOff>
                <xdr:row>29</xdr:row>
                <xdr:rowOff>161925</xdr:rowOff>
              </from>
              <to>
                <xdr:col>19</xdr:col>
                <xdr:colOff>904875</xdr:colOff>
                <xdr:row>29</xdr:row>
                <xdr:rowOff>419100</xdr:rowOff>
              </to>
            </anchor>
          </controlPr>
        </control>
      </mc:Choice>
      <mc:Fallback>
        <control shapeId="3092" r:id="rId26" name="CheckBox20"/>
      </mc:Fallback>
    </mc:AlternateContent>
    <mc:AlternateContent xmlns:mc="http://schemas.openxmlformats.org/markup-compatibility/2006">
      <mc:Choice Requires="x14">
        <control shapeId="3093" r:id="rId27" name="CheckBox21">
          <controlPr defaultSize="0" autoLine="0" r:id="rId7">
            <anchor moveWithCells="1">
              <from>
                <xdr:col>19</xdr:col>
                <xdr:colOff>619125</xdr:colOff>
                <xdr:row>30</xdr:row>
                <xdr:rowOff>161925</xdr:rowOff>
              </from>
              <to>
                <xdr:col>19</xdr:col>
                <xdr:colOff>904875</xdr:colOff>
                <xdr:row>30</xdr:row>
                <xdr:rowOff>419100</xdr:rowOff>
              </to>
            </anchor>
          </controlPr>
        </control>
      </mc:Choice>
      <mc:Fallback>
        <control shapeId="3093" r:id="rId27" name="CheckBox21"/>
      </mc:Fallback>
    </mc:AlternateContent>
    <mc:AlternateContent xmlns:mc="http://schemas.openxmlformats.org/markup-compatibility/2006">
      <mc:Choice Requires="x14">
        <control shapeId="3094" r:id="rId28" name="CheckBox22">
          <controlPr defaultSize="0" autoLine="0" r:id="rId11">
            <anchor moveWithCells="1">
              <from>
                <xdr:col>19</xdr:col>
                <xdr:colOff>619125</xdr:colOff>
                <xdr:row>34</xdr:row>
                <xdr:rowOff>0</xdr:rowOff>
              </from>
              <to>
                <xdr:col>19</xdr:col>
                <xdr:colOff>904875</xdr:colOff>
                <xdr:row>34</xdr:row>
                <xdr:rowOff>257175</xdr:rowOff>
              </to>
            </anchor>
          </controlPr>
        </control>
      </mc:Choice>
      <mc:Fallback>
        <control shapeId="3094" r:id="rId28" name="CheckBox22"/>
      </mc:Fallback>
    </mc:AlternateContent>
    <mc:AlternateContent xmlns:mc="http://schemas.openxmlformats.org/markup-compatibility/2006">
      <mc:Choice Requires="x14">
        <control shapeId="3095" r:id="rId29" name="CheckBox23">
          <controlPr defaultSize="0" autoLine="0" r:id="rId11">
            <anchor moveWithCells="1">
              <from>
                <xdr:col>19</xdr:col>
                <xdr:colOff>619125</xdr:colOff>
                <xdr:row>34</xdr:row>
                <xdr:rowOff>0</xdr:rowOff>
              </from>
              <to>
                <xdr:col>19</xdr:col>
                <xdr:colOff>904875</xdr:colOff>
                <xdr:row>34</xdr:row>
                <xdr:rowOff>257175</xdr:rowOff>
              </to>
            </anchor>
          </controlPr>
        </control>
      </mc:Choice>
      <mc:Fallback>
        <control shapeId="3095" r:id="rId29" name="CheckBox23"/>
      </mc:Fallback>
    </mc:AlternateContent>
    <mc:AlternateContent xmlns:mc="http://schemas.openxmlformats.org/markup-compatibility/2006">
      <mc:Choice Requires="x14">
        <control shapeId="3096" r:id="rId30" name="CheckBox24">
          <controlPr defaultSize="0" autoLine="0" r:id="rId11">
            <anchor moveWithCells="1">
              <from>
                <xdr:col>19</xdr:col>
                <xdr:colOff>619125</xdr:colOff>
                <xdr:row>34</xdr:row>
                <xdr:rowOff>0</xdr:rowOff>
              </from>
              <to>
                <xdr:col>19</xdr:col>
                <xdr:colOff>904875</xdr:colOff>
                <xdr:row>34</xdr:row>
                <xdr:rowOff>257175</xdr:rowOff>
              </to>
            </anchor>
          </controlPr>
        </control>
      </mc:Choice>
      <mc:Fallback>
        <control shapeId="3096" r:id="rId30" name="CheckBox24"/>
      </mc:Fallback>
    </mc:AlternateContent>
    <mc:AlternateContent xmlns:mc="http://schemas.openxmlformats.org/markup-compatibility/2006">
      <mc:Choice Requires="x14">
        <control shapeId="3097" r:id="rId31" name="CheckBox25">
          <controlPr defaultSize="0" autoLine="0" r:id="rId7">
            <anchor moveWithCells="1">
              <from>
                <xdr:col>19</xdr:col>
                <xdr:colOff>619125</xdr:colOff>
                <xdr:row>34</xdr:row>
                <xdr:rowOff>161925</xdr:rowOff>
              </from>
              <to>
                <xdr:col>19</xdr:col>
                <xdr:colOff>904875</xdr:colOff>
                <xdr:row>34</xdr:row>
                <xdr:rowOff>419100</xdr:rowOff>
              </to>
            </anchor>
          </controlPr>
        </control>
      </mc:Choice>
      <mc:Fallback>
        <control shapeId="3097" r:id="rId31" name="CheckBox25"/>
      </mc:Fallback>
    </mc:AlternateContent>
    <mc:AlternateContent xmlns:mc="http://schemas.openxmlformats.org/markup-compatibility/2006">
      <mc:Choice Requires="x14">
        <control shapeId="3098" r:id="rId32" name="CheckBox26">
          <controlPr defaultSize="0" autoLine="0" r:id="rId11">
            <anchor moveWithCells="1">
              <from>
                <xdr:col>19</xdr:col>
                <xdr:colOff>619125</xdr:colOff>
                <xdr:row>42</xdr:row>
                <xdr:rowOff>0</xdr:rowOff>
              </from>
              <to>
                <xdr:col>19</xdr:col>
                <xdr:colOff>904875</xdr:colOff>
                <xdr:row>43</xdr:row>
                <xdr:rowOff>66675</xdr:rowOff>
              </to>
            </anchor>
          </controlPr>
        </control>
      </mc:Choice>
      <mc:Fallback>
        <control shapeId="3098" r:id="rId32" name="CheckBox26"/>
      </mc:Fallback>
    </mc:AlternateContent>
    <mc:AlternateContent xmlns:mc="http://schemas.openxmlformats.org/markup-compatibility/2006">
      <mc:Choice Requires="x14">
        <control shapeId="3099" r:id="rId33" name="CheckBox27">
          <controlPr defaultSize="0" autoLine="0" r:id="rId11">
            <anchor moveWithCells="1">
              <from>
                <xdr:col>19</xdr:col>
                <xdr:colOff>619125</xdr:colOff>
                <xdr:row>42</xdr:row>
                <xdr:rowOff>0</xdr:rowOff>
              </from>
              <to>
                <xdr:col>19</xdr:col>
                <xdr:colOff>904875</xdr:colOff>
                <xdr:row>43</xdr:row>
                <xdr:rowOff>66675</xdr:rowOff>
              </to>
            </anchor>
          </controlPr>
        </control>
      </mc:Choice>
      <mc:Fallback>
        <control shapeId="3099" r:id="rId33" name="CheckBox27"/>
      </mc:Fallback>
    </mc:AlternateContent>
    <mc:AlternateContent xmlns:mc="http://schemas.openxmlformats.org/markup-compatibility/2006">
      <mc:Choice Requires="x14">
        <control shapeId="3100" r:id="rId34" name="CheckBox28">
          <controlPr defaultSize="0" autoLine="0" r:id="rId11">
            <anchor moveWithCells="1">
              <from>
                <xdr:col>19</xdr:col>
                <xdr:colOff>619125</xdr:colOff>
                <xdr:row>42</xdr:row>
                <xdr:rowOff>0</xdr:rowOff>
              </from>
              <to>
                <xdr:col>19</xdr:col>
                <xdr:colOff>904875</xdr:colOff>
                <xdr:row>43</xdr:row>
                <xdr:rowOff>66675</xdr:rowOff>
              </to>
            </anchor>
          </controlPr>
        </control>
      </mc:Choice>
      <mc:Fallback>
        <control shapeId="3100" r:id="rId34" name="CheckBox28"/>
      </mc:Fallback>
    </mc:AlternateContent>
    <mc:AlternateContent xmlns:mc="http://schemas.openxmlformats.org/markup-compatibility/2006">
      <mc:Choice Requires="x14">
        <control shapeId="3101" r:id="rId35" name="CheckBox29">
          <controlPr defaultSize="0" autoLine="0" r:id="rId11">
            <anchor moveWithCells="1">
              <from>
                <xdr:col>19</xdr:col>
                <xdr:colOff>619125</xdr:colOff>
                <xdr:row>42</xdr:row>
                <xdr:rowOff>0</xdr:rowOff>
              </from>
              <to>
                <xdr:col>19</xdr:col>
                <xdr:colOff>904875</xdr:colOff>
                <xdr:row>43</xdr:row>
                <xdr:rowOff>66675</xdr:rowOff>
              </to>
            </anchor>
          </controlPr>
        </control>
      </mc:Choice>
      <mc:Fallback>
        <control shapeId="3101" r:id="rId35" name="CheckBox29"/>
      </mc:Fallback>
    </mc:AlternateContent>
    <mc:AlternateContent xmlns:mc="http://schemas.openxmlformats.org/markup-compatibility/2006">
      <mc:Choice Requires="x14">
        <control shapeId="3102" r:id="rId36" name="CheckBox30">
          <controlPr defaultSize="0" autoLine="0" r:id="rId11">
            <anchor moveWithCells="1">
              <from>
                <xdr:col>19</xdr:col>
                <xdr:colOff>619125</xdr:colOff>
                <xdr:row>42</xdr:row>
                <xdr:rowOff>0</xdr:rowOff>
              </from>
              <to>
                <xdr:col>19</xdr:col>
                <xdr:colOff>904875</xdr:colOff>
                <xdr:row>43</xdr:row>
                <xdr:rowOff>66675</xdr:rowOff>
              </to>
            </anchor>
          </controlPr>
        </control>
      </mc:Choice>
      <mc:Fallback>
        <control shapeId="3102" r:id="rId36" name="CheckBox30"/>
      </mc:Fallback>
    </mc:AlternateContent>
    <mc:AlternateContent xmlns:mc="http://schemas.openxmlformats.org/markup-compatibility/2006">
      <mc:Choice Requires="x14">
        <control shapeId="3103" r:id="rId37" name="CheckBox31">
          <controlPr defaultSize="0" autoLine="0" r:id="rId11">
            <anchor moveWithCells="1">
              <from>
                <xdr:col>19</xdr:col>
                <xdr:colOff>619125</xdr:colOff>
                <xdr:row>42</xdr:row>
                <xdr:rowOff>0</xdr:rowOff>
              </from>
              <to>
                <xdr:col>19</xdr:col>
                <xdr:colOff>904875</xdr:colOff>
                <xdr:row>43</xdr:row>
                <xdr:rowOff>66675</xdr:rowOff>
              </to>
            </anchor>
          </controlPr>
        </control>
      </mc:Choice>
      <mc:Fallback>
        <control shapeId="3103" r:id="rId37" name="CheckBox31"/>
      </mc:Fallback>
    </mc:AlternateContent>
    <mc:AlternateContent xmlns:mc="http://schemas.openxmlformats.org/markup-compatibility/2006">
      <mc:Choice Requires="x14">
        <control shapeId="3104" r:id="rId38" name="CheckBox32">
          <controlPr defaultSize="0" autoLine="0" r:id="rId11">
            <anchor moveWithCells="1">
              <from>
                <xdr:col>19</xdr:col>
                <xdr:colOff>619125</xdr:colOff>
                <xdr:row>42</xdr:row>
                <xdr:rowOff>0</xdr:rowOff>
              </from>
              <to>
                <xdr:col>19</xdr:col>
                <xdr:colOff>904875</xdr:colOff>
                <xdr:row>43</xdr:row>
                <xdr:rowOff>66675</xdr:rowOff>
              </to>
            </anchor>
          </controlPr>
        </control>
      </mc:Choice>
      <mc:Fallback>
        <control shapeId="3104" r:id="rId38" name="CheckBox32"/>
      </mc:Fallback>
    </mc:AlternateContent>
    <mc:AlternateContent xmlns:mc="http://schemas.openxmlformats.org/markup-compatibility/2006">
      <mc:Choice Requires="x14">
        <control shapeId="3105" r:id="rId39" name="CheckBox33">
          <controlPr defaultSize="0" autoLine="0" r:id="rId11">
            <anchor moveWithCells="1">
              <from>
                <xdr:col>19</xdr:col>
                <xdr:colOff>619125</xdr:colOff>
                <xdr:row>42</xdr:row>
                <xdr:rowOff>0</xdr:rowOff>
              </from>
              <to>
                <xdr:col>19</xdr:col>
                <xdr:colOff>904875</xdr:colOff>
                <xdr:row>43</xdr:row>
                <xdr:rowOff>66675</xdr:rowOff>
              </to>
            </anchor>
          </controlPr>
        </control>
      </mc:Choice>
      <mc:Fallback>
        <control shapeId="3105" r:id="rId39" name="CheckBox33"/>
      </mc:Fallback>
    </mc:AlternateContent>
    <mc:AlternateContent xmlns:mc="http://schemas.openxmlformats.org/markup-compatibility/2006">
      <mc:Choice Requires="x14">
        <control shapeId="3106" r:id="rId40" name="CheckBox34">
          <controlPr defaultSize="0" autoLine="0" r:id="rId11">
            <anchor moveWithCells="1">
              <from>
                <xdr:col>19</xdr:col>
                <xdr:colOff>619125</xdr:colOff>
                <xdr:row>42</xdr:row>
                <xdr:rowOff>0</xdr:rowOff>
              </from>
              <to>
                <xdr:col>19</xdr:col>
                <xdr:colOff>904875</xdr:colOff>
                <xdr:row>43</xdr:row>
                <xdr:rowOff>66675</xdr:rowOff>
              </to>
            </anchor>
          </controlPr>
        </control>
      </mc:Choice>
      <mc:Fallback>
        <control shapeId="3106" r:id="rId40" name="CheckBox34"/>
      </mc:Fallback>
    </mc:AlternateContent>
    <mc:AlternateContent xmlns:mc="http://schemas.openxmlformats.org/markup-compatibility/2006">
      <mc:Choice Requires="x14">
        <control shapeId="3107" r:id="rId41" name="CheckBox35">
          <controlPr defaultSize="0" autoLine="0" r:id="rId11">
            <anchor moveWithCells="1">
              <from>
                <xdr:col>19</xdr:col>
                <xdr:colOff>619125</xdr:colOff>
                <xdr:row>42</xdr:row>
                <xdr:rowOff>0</xdr:rowOff>
              </from>
              <to>
                <xdr:col>19</xdr:col>
                <xdr:colOff>904875</xdr:colOff>
                <xdr:row>43</xdr:row>
                <xdr:rowOff>66675</xdr:rowOff>
              </to>
            </anchor>
          </controlPr>
        </control>
      </mc:Choice>
      <mc:Fallback>
        <control shapeId="3107" r:id="rId41" name="CheckBox35"/>
      </mc:Fallback>
    </mc:AlternateContent>
    <mc:AlternateContent xmlns:mc="http://schemas.openxmlformats.org/markup-compatibility/2006">
      <mc:Choice Requires="x14">
        <control shapeId="3108" r:id="rId42" name="CheckBox36">
          <controlPr defaultSize="0" autoLine="0" r:id="rId11">
            <anchor moveWithCells="1">
              <from>
                <xdr:col>19</xdr:col>
                <xdr:colOff>619125</xdr:colOff>
                <xdr:row>42</xdr:row>
                <xdr:rowOff>0</xdr:rowOff>
              </from>
              <to>
                <xdr:col>19</xdr:col>
                <xdr:colOff>904875</xdr:colOff>
                <xdr:row>43</xdr:row>
                <xdr:rowOff>66675</xdr:rowOff>
              </to>
            </anchor>
          </controlPr>
        </control>
      </mc:Choice>
      <mc:Fallback>
        <control shapeId="3108" r:id="rId42" name="CheckBox36"/>
      </mc:Fallback>
    </mc:AlternateContent>
    <mc:AlternateContent xmlns:mc="http://schemas.openxmlformats.org/markup-compatibility/2006">
      <mc:Choice Requires="x14">
        <control shapeId="3110" r:id="rId43" name="CheckBox38">
          <controlPr defaultSize="0" autoLine="0" r:id="rId11">
            <anchor moveWithCells="1">
              <from>
                <xdr:col>19</xdr:col>
                <xdr:colOff>619125</xdr:colOff>
                <xdr:row>42</xdr:row>
                <xdr:rowOff>0</xdr:rowOff>
              </from>
              <to>
                <xdr:col>19</xdr:col>
                <xdr:colOff>904875</xdr:colOff>
                <xdr:row>43</xdr:row>
                <xdr:rowOff>66675</xdr:rowOff>
              </to>
            </anchor>
          </controlPr>
        </control>
      </mc:Choice>
      <mc:Fallback>
        <control shapeId="3110" r:id="rId43" name="CheckBox38"/>
      </mc:Fallback>
    </mc:AlternateContent>
    <mc:AlternateContent xmlns:mc="http://schemas.openxmlformats.org/markup-compatibility/2006">
      <mc:Choice Requires="x14">
        <control shapeId="3111" r:id="rId44" name="CheckBox39">
          <controlPr defaultSize="0" autoLine="0" r:id="rId11">
            <anchor moveWithCells="1">
              <from>
                <xdr:col>19</xdr:col>
                <xdr:colOff>619125</xdr:colOff>
                <xdr:row>42</xdr:row>
                <xdr:rowOff>0</xdr:rowOff>
              </from>
              <to>
                <xdr:col>19</xdr:col>
                <xdr:colOff>904875</xdr:colOff>
                <xdr:row>43</xdr:row>
                <xdr:rowOff>66675</xdr:rowOff>
              </to>
            </anchor>
          </controlPr>
        </control>
      </mc:Choice>
      <mc:Fallback>
        <control shapeId="3111" r:id="rId44" name="CheckBox39"/>
      </mc:Fallback>
    </mc:AlternateContent>
    <mc:AlternateContent xmlns:mc="http://schemas.openxmlformats.org/markup-compatibility/2006">
      <mc:Choice Requires="x14">
        <control shapeId="3112" r:id="rId45" name="CheckBox40">
          <controlPr defaultSize="0" autoLine="0" r:id="rId11">
            <anchor moveWithCells="1">
              <from>
                <xdr:col>19</xdr:col>
                <xdr:colOff>619125</xdr:colOff>
                <xdr:row>42</xdr:row>
                <xdr:rowOff>0</xdr:rowOff>
              </from>
              <to>
                <xdr:col>19</xdr:col>
                <xdr:colOff>904875</xdr:colOff>
                <xdr:row>43</xdr:row>
                <xdr:rowOff>66675</xdr:rowOff>
              </to>
            </anchor>
          </controlPr>
        </control>
      </mc:Choice>
      <mc:Fallback>
        <control shapeId="3112" r:id="rId45" name="CheckBox40"/>
      </mc:Fallback>
    </mc:AlternateContent>
    <mc:AlternateContent xmlns:mc="http://schemas.openxmlformats.org/markup-compatibility/2006">
      <mc:Choice Requires="x14">
        <control shapeId="3113" r:id="rId46" name="CheckBox41">
          <controlPr defaultSize="0" autoLine="0" r:id="rId11">
            <anchor moveWithCells="1">
              <from>
                <xdr:col>19</xdr:col>
                <xdr:colOff>619125</xdr:colOff>
                <xdr:row>42</xdr:row>
                <xdr:rowOff>0</xdr:rowOff>
              </from>
              <to>
                <xdr:col>19</xdr:col>
                <xdr:colOff>904875</xdr:colOff>
                <xdr:row>43</xdr:row>
                <xdr:rowOff>66675</xdr:rowOff>
              </to>
            </anchor>
          </controlPr>
        </control>
      </mc:Choice>
      <mc:Fallback>
        <control shapeId="3113" r:id="rId46" name="CheckBox41"/>
      </mc:Fallback>
    </mc:AlternateContent>
    <mc:AlternateContent xmlns:mc="http://schemas.openxmlformats.org/markup-compatibility/2006">
      <mc:Choice Requires="x14">
        <control shapeId="3114" r:id="rId47" name="CheckBox42">
          <controlPr defaultSize="0" autoLine="0" r:id="rId11">
            <anchor moveWithCells="1">
              <from>
                <xdr:col>19</xdr:col>
                <xdr:colOff>619125</xdr:colOff>
                <xdr:row>42</xdr:row>
                <xdr:rowOff>0</xdr:rowOff>
              </from>
              <to>
                <xdr:col>19</xdr:col>
                <xdr:colOff>904875</xdr:colOff>
                <xdr:row>43</xdr:row>
                <xdr:rowOff>66675</xdr:rowOff>
              </to>
            </anchor>
          </controlPr>
        </control>
      </mc:Choice>
      <mc:Fallback>
        <control shapeId="3114" r:id="rId47" name="CheckBox42"/>
      </mc:Fallback>
    </mc:AlternateContent>
    <mc:AlternateContent xmlns:mc="http://schemas.openxmlformats.org/markup-compatibility/2006">
      <mc:Choice Requires="x14">
        <control shapeId="3115" r:id="rId48" name="CheckBox43">
          <controlPr defaultSize="0" autoLine="0" r:id="rId11">
            <anchor moveWithCells="1">
              <from>
                <xdr:col>19</xdr:col>
                <xdr:colOff>619125</xdr:colOff>
                <xdr:row>42</xdr:row>
                <xdr:rowOff>0</xdr:rowOff>
              </from>
              <to>
                <xdr:col>19</xdr:col>
                <xdr:colOff>904875</xdr:colOff>
                <xdr:row>43</xdr:row>
                <xdr:rowOff>66675</xdr:rowOff>
              </to>
            </anchor>
          </controlPr>
        </control>
      </mc:Choice>
      <mc:Fallback>
        <control shapeId="3115" r:id="rId48" name="CheckBox43"/>
      </mc:Fallback>
    </mc:AlternateContent>
    <mc:AlternateContent xmlns:mc="http://schemas.openxmlformats.org/markup-compatibility/2006">
      <mc:Choice Requires="x14">
        <control shapeId="3116" r:id="rId49" name="CheckBox44">
          <controlPr defaultSize="0" autoLine="0" r:id="rId11">
            <anchor moveWithCells="1">
              <from>
                <xdr:col>19</xdr:col>
                <xdr:colOff>619125</xdr:colOff>
                <xdr:row>42</xdr:row>
                <xdr:rowOff>0</xdr:rowOff>
              </from>
              <to>
                <xdr:col>19</xdr:col>
                <xdr:colOff>904875</xdr:colOff>
                <xdr:row>43</xdr:row>
                <xdr:rowOff>66675</xdr:rowOff>
              </to>
            </anchor>
          </controlPr>
        </control>
      </mc:Choice>
      <mc:Fallback>
        <control shapeId="3116" r:id="rId49" name="CheckBox44"/>
      </mc:Fallback>
    </mc:AlternateContent>
    <mc:AlternateContent xmlns:mc="http://schemas.openxmlformats.org/markup-compatibility/2006">
      <mc:Choice Requires="x14">
        <control shapeId="3117" r:id="rId50" name="CheckBox45">
          <controlPr defaultSize="0" autoLine="0" r:id="rId11">
            <anchor moveWithCells="1">
              <from>
                <xdr:col>19</xdr:col>
                <xdr:colOff>619125</xdr:colOff>
                <xdr:row>42</xdr:row>
                <xdr:rowOff>0</xdr:rowOff>
              </from>
              <to>
                <xdr:col>19</xdr:col>
                <xdr:colOff>904875</xdr:colOff>
                <xdr:row>43</xdr:row>
                <xdr:rowOff>66675</xdr:rowOff>
              </to>
            </anchor>
          </controlPr>
        </control>
      </mc:Choice>
      <mc:Fallback>
        <control shapeId="3117" r:id="rId50" name="CheckBox45"/>
      </mc:Fallback>
    </mc:AlternateContent>
    <mc:AlternateContent xmlns:mc="http://schemas.openxmlformats.org/markup-compatibility/2006">
      <mc:Choice Requires="x14">
        <control shapeId="3118" r:id="rId51" name="CheckBox46">
          <controlPr defaultSize="0" autoLine="0" r:id="rId7">
            <anchor moveWithCells="1">
              <from>
                <xdr:col>19</xdr:col>
                <xdr:colOff>619125</xdr:colOff>
                <xdr:row>42</xdr:row>
                <xdr:rowOff>0</xdr:rowOff>
              </from>
              <to>
                <xdr:col>19</xdr:col>
                <xdr:colOff>904875</xdr:colOff>
                <xdr:row>43</xdr:row>
                <xdr:rowOff>66675</xdr:rowOff>
              </to>
            </anchor>
          </controlPr>
        </control>
      </mc:Choice>
      <mc:Fallback>
        <control shapeId="3118" r:id="rId51" name="CheckBox46"/>
      </mc:Fallback>
    </mc:AlternateContent>
  </controls>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E12"/>
  <sheetViews>
    <sheetView topLeftCell="A7" zoomScale="120" zoomScaleNormal="120" workbookViewId="0">
      <selection activeCell="A12" sqref="A12"/>
    </sheetView>
  </sheetViews>
  <sheetFormatPr baseColWidth="10" defaultColWidth="11.42578125" defaultRowHeight="15" x14ac:dyDescent="0.25"/>
  <cols>
    <col min="1" max="1" width="31" customWidth="1"/>
    <col min="2" max="2" width="24.140625" customWidth="1"/>
    <col min="3" max="3" width="22.85546875" customWidth="1"/>
    <col min="4" max="4" width="26.5703125" customWidth="1"/>
    <col min="5" max="5" width="21.42578125" customWidth="1"/>
  </cols>
  <sheetData>
    <row r="1" spans="1:5" ht="15" customHeight="1" x14ac:dyDescent="0.25">
      <c r="A1" s="492"/>
      <c r="B1" s="488" t="s">
        <v>15</v>
      </c>
      <c r="C1" s="489"/>
      <c r="D1" s="3" t="s">
        <v>16</v>
      </c>
      <c r="E1" s="493"/>
    </row>
    <row r="2" spans="1:5" ht="15" customHeight="1" x14ac:dyDescent="0.25">
      <c r="A2" s="492"/>
      <c r="B2" s="490"/>
      <c r="C2" s="491"/>
      <c r="D2" s="3" t="s">
        <v>2</v>
      </c>
      <c r="E2" s="493"/>
    </row>
    <row r="3" spans="1:5" ht="30" customHeight="1" x14ac:dyDescent="0.25">
      <c r="A3" s="492"/>
      <c r="B3" s="488" t="s">
        <v>17</v>
      </c>
      <c r="C3" s="489"/>
      <c r="D3" s="3" t="s">
        <v>18</v>
      </c>
      <c r="E3" s="493"/>
    </row>
    <row r="4" spans="1:5" ht="15" customHeight="1" x14ac:dyDescent="0.25">
      <c r="A4" s="492"/>
      <c r="B4" s="490"/>
      <c r="C4" s="491"/>
      <c r="D4" s="3" t="s">
        <v>5</v>
      </c>
      <c r="E4" s="493"/>
    </row>
    <row r="5" spans="1:5" ht="15.75" thickBot="1" x14ac:dyDescent="0.3"/>
    <row r="6" spans="1:5" x14ac:dyDescent="0.25">
      <c r="A6" s="396" t="s">
        <v>19</v>
      </c>
      <c r="B6" s="397"/>
      <c r="C6" s="397"/>
      <c r="D6" s="397"/>
      <c r="E6" s="397"/>
    </row>
    <row r="7" spans="1:5" ht="30.75" thickBot="1" x14ac:dyDescent="0.3">
      <c r="A7" s="4" t="s">
        <v>20</v>
      </c>
      <c r="B7" s="5" t="s">
        <v>21</v>
      </c>
      <c r="C7" s="5" t="s">
        <v>22</v>
      </c>
      <c r="D7" s="10" t="s">
        <v>23</v>
      </c>
      <c r="E7" s="5" t="s">
        <v>24</v>
      </c>
    </row>
    <row r="8" spans="1:5" ht="45" x14ac:dyDescent="0.25">
      <c r="A8" s="12" t="s">
        <v>25</v>
      </c>
      <c r="B8" s="6" t="s">
        <v>26</v>
      </c>
      <c r="C8" s="6" t="s">
        <v>26</v>
      </c>
      <c r="D8" s="6" t="s">
        <v>26</v>
      </c>
      <c r="E8" s="7" t="s">
        <v>26</v>
      </c>
    </row>
    <row r="9" spans="1:5" ht="39" x14ac:dyDescent="0.25">
      <c r="A9" s="13" t="s">
        <v>27</v>
      </c>
      <c r="B9" s="8" t="s">
        <v>26</v>
      </c>
      <c r="C9" s="8" t="s">
        <v>26</v>
      </c>
      <c r="D9" s="8" t="s">
        <v>26</v>
      </c>
      <c r="E9" s="9" t="s">
        <v>26</v>
      </c>
    </row>
    <row r="10" spans="1:5" ht="30" x14ac:dyDescent="0.25">
      <c r="A10" s="11" t="s">
        <v>28</v>
      </c>
      <c r="B10" s="8" t="s">
        <v>26</v>
      </c>
      <c r="C10" s="8" t="s">
        <v>26</v>
      </c>
      <c r="D10" s="8" t="s">
        <v>26</v>
      </c>
      <c r="E10" s="9" t="s">
        <v>26</v>
      </c>
    </row>
    <row r="11" spans="1:5" ht="39" x14ac:dyDescent="0.25">
      <c r="A11" s="13" t="s">
        <v>29</v>
      </c>
      <c r="B11" s="8" t="s">
        <v>26</v>
      </c>
      <c r="C11" s="8" t="s">
        <v>26</v>
      </c>
      <c r="D11" s="8" t="s">
        <v>26</v>
      </c>
      <c r="E11" s="9" t="s">
        <v>26</v>
      </c>
    </row>
    <row r="12" spans="1:5" ht="51.75" x14ac:dyDescent="0.25">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6"/>
  </sheetPr>
  <dimension ref="A1:G18"/>
  <sheetViews>
    <sheetView zoomScale="120" zoomScaleNormal="120" workbookViewId="0">
      <selection activeCell="D10" sqref="D10"/>
    </sheetView>
  </sheetViews>
  <sheetFormatPr baseColWidth="10" defaultColWidth="11.42578125" defaultRowHeight="15" x14ac:dyDescent="0.25"/>
  <cols>
    <col min="1" max="1" width="31" customWidth="1"/>
    <col min="2" max="2" width="27.28515625" customWidth="1"/>
    <col min="3" max="3" width="24.7109375" customWidth="1"/>
    <col min="4" max="5" width="27.28515625" customWidth="1"/>
    <col min="6" max="6" width="32.85546875" customWidth="1"/>
    <col min="7" max="7" width="26.28515625" customWidth="1"/>
  </cols>
  <sheetData>
    <row r="1" spans="1:7" x14ac:dyDescent="0.25">
      <c r="A1" s="497"/>
      <c r="B1" s="426" t="s">
        <v>0</v>
      </c>
      <c r="C1" s="427"/>
      <c r="D1" s="427"/>
      <c r="E1" s="427"/>
      <c r="F1" s="27" t="s">
        <v>1</v>
      </c>
      <c r="G1" s="502"/>
    </row>
    <row r="2" spans="1:7" x14ac:dyDescent="0.25">
      <c r="A2" s="498"/>
      <c r="B2" s="500"/>
      <c r="C2" s="501"/>
      <c r="D2" s="501"/>
      <c r="E2" s="501"/>
      <c r="F2" s="26" t="s">
        <v>31</v>
      </c>
      <c r="G2" s="503"/>
    </row>
    <row r="3" spans="1:7" x14ac:dyDescent="0.25">
      <c r="A3" s="498"/>
      <c r="B3" s="505" t="s">
        <v>32</v>
      </c>
      <c r="C3" s="506"/>
      <c r="D3" s="506"/>
      <c r="E3" s="506"/>
      <c r="F3" s="26" t="s">
        <v>4</v>
      </c>
      <c r="G3" s="503"/>
    </row>
    <row r="4" spans="1:7" ht="15.75" thickBot="1" x14ac:dyDescent="0.3">
      <c r="A4" s="499"/>
      <c r="B4" s="432"/>
      <c r="C4" s="433"/>
      <c r="D4" s="433"/>
      <c r="E4" s="433"/>
      <c r="F4" s="28" t="s">
        <v>5</v>
      </c>
      <c r="G4" s="504"/>
    </row>
    <row r="5" spans="1:7" ht="15.75" thickBot="1" x14ac:dyDescent="0.3"/>
    <row r="6" spans="1:7" s="35" customFormat="1" ht="15.75" x14ac:dyDescent="0.25">
      <c r="A6" s="507" t="s">
        <v>33</v>
      </c>
      <c r="B6" s="508"/>
      <c r="C6" s="508"/>
      <c r="D6" s="508"/>
      <c r="E6" s="508"/>
      <c r="F6" s="508"/>
      <c r="G6" s="509"/>
    </row>
    <row r="7" spans="1:7" ht="31.5" customHeight="1" x14ac:dyDescent="0.25">
      <c r="A7" s="21" t="s">
        <v>34</v>
      </c>
      <c r="B7" s="16" t="s">
        <v>35</v>
      </c>
      <c r="C7" s="32" t="s">
        <v>36</v>
      </c>
      <c r="D7" s="22" t="s">
        <v>37</v>
      </c>
      <c r="E7" s="16" t="s">
        <v>38</v>
      </c>
      <c r="F7" s="17" t="s">
        <v>39</v>
      </c>
      <c r="G7" s="17" t="s">
        <v>40</v>
      </c>
    </row>
    <row r="8" spans="1:7" ht="33" customHeight="1" x14ac:dyDescent="0.25">
      <c r="A8" s="494"/>
      <c r="B8" s="8"/>
      <c r="C8" s="8"/>
      <c r="D8" s="8"/>
      <c r="E8" s="8"/>
      <c r="F8" s="8"/>
      <c r="G8" s="9"/>
    </row>
    <row r="9" spans="1:7" ht="33" customHeight="1" x14ac:dyDescent="0.25">
      <c r="A9" s="495"/>
      <c r="B9" s="8"/>
      <c r="C9" s="8"/>
      <c r="D9" s="8"/>
      <c r="E9" s="8"/>
      <c r="F9" s="8"/>
      <c r="G9" s="9"/>
    </row>
    <row r="10" spans="1:7" ht="33" customHeight="1" x14ac:dyDescent="0.25">
      <c r="A10" s="495"/>
      <c r="B10" s="8"/>
      <c r="C10" s="8"/>
      <c r="D10" s="8"/>
      <c r="E10" s="8"/>
      <c r="F10" s="8"/>
      <c r="G10" s="9"/>
    </row>
    <row r="11" spans="1:7" ht="33" customHeight="1" x14ac:dyDescent="0.25">
      <c r="A11" s="495"/>
      <c r="B11" s="8"/>
      <c r="C11" s="8"/>
      <c r="D11" s="8"/>
      <c r="E11" s="8"/>
      <c r="F11" s="8"/>
      <c r="G11" s="9"/>
    </row>
    <row r="12" spans="1:7" ht="33" customHeight="1" x14ac:dyDescent="0.25">
      <c r="A12" s="495"/>
      <c r="B12" s="8"/>
      <c r="C12" s="8"/>
      <c r="D12" s="8"/>
      <c r="E12" s="8"/>
      <c r="F12" s="8"/>
      <c r="G12" s="9"/>
    </row>
    <row r="13" spans="1:7" ht="33" customHeight="1" x14ac:dyDescent="0.25">
      <c r="A13" s="495"/>
      <c r="B13" s="8"/>
      <c r="C13" s="8"/>
      <c r="D13" s="8"/>
      <c r="E13" s="8"/>
      <c r="F13" s="8"/>
      <c r="G13" s="9"/>
    </row>
    <row r="14" spans="1:7" ht="33" customHeight="1" x14ac:dyDescent="0.25">
      <c r="A14" s="495"/>
      <c r="B14" s="8"/>
      <c r="C14" s="8"/>
      <c r="D14" s="8"/>
      <c r="E14" s="8"/>
      <c r="F14" s="8"/>
      <c r="G14" s="9"/>
    </row>
    <row r="15" spans="1:7" ht="33" customHeight="1" x14ac:dyDescent="0.25">
      <c r="A15" s="495"/>
      <c r="B15" s="8"/>
      <c r="C15" s="8"/>
      <c r="D15" s="8"/>
      <c r="E15" s="8"/>
      <c r="F15" s="8"/>
      <c r="G15" s="9"/>
    </row>
    <row r="16" spans="1:7" ht="33" customHeight="1" x14ac:dyDescent="0.25">
      <c r="A16" s="495"/>
      <c r="B16" s="8"/>
      <c r="C16" s="8"/>
      <c r="D16" s="8"/>
      <c r="E16" s="8"/>
      <c r="F16" s="8"/>
      <c r="G16" s="9"/>
    </row>
    <row r="17" spans="1:7" ht="33" customHeight="1" x14ac:dyDescent="0.25">
      <c r="A17" s="495"/>
      <c r="B17" s="8"/>
      <c r="C17" s="8"/>
      <c r="D17" s="8"/>
      <c r="E17" s="8"/>
      <c r="F17" s="8"/>
      <c r="G17" s="9"/>
    </row>
    <row r="18" spans="1:7" ht="33" customHeight="1" thickBot="1" x14ac:dyDescent="0.3">
      <c r="A18" s="496"/>
      <c r="B18" s="33"/>
      <c r="C18" s="33"/>
      <c r="D18" s="33"/>
      <c r="E18" s="33"/>
      <c r="F18" s="33"/>
      <c r="G18" s="34"/>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242"/>
  <sheetViews>
    <sheetView zoomScale="85" zoomScaleNormal="85" workbookViewId="0">
      <selection activeCell="D1" sqref="D1:D4"/>
    </sheetView>
  </sheetViews>
  <sheetFormatPr baseColWidth="10" defaultRowHeight="15" x14ac:dyDescent="0.25"/>
  <cols>
    <col min="1" max="1" width="30.42578125" customWidth="1"/>
    <col min="2" max="2" width="78.85546875" customWidth="1"/>
    <col min="3" max="3" width="10" customWidth="1"/>
    <col min="4" max="4" width="16.42578125" style="268" customWidth="1"/>
    <col min="5" max="5" width="15.85546875" customWidth="1"/>
  </cols>
  <sheetData>
    <row r="1" spans="1:5" ht="25.5" x14ac:dyDescent="0.25">
      <c r="A1" s="528"/>
      <c r="B1" s="452" t="str">
        <f>CONTEXTO!B1</f>
        <v>PROCESO: GESTIÓN DE RECURSOS FÍSICOS</v>
      </c>
      <c r="C1" s="29" t="s">
        <v>84</v>
      </c>
      <c r="D1" s="260" t="s">
        <v>541</v>
      </c>
      <c r="E1" s="525"/>
    </row>
    <row r="2" spans="1:5" x14ac:dyDescent="0.25">
      <c r="A2" s="529"/>
      <c r="B2" s="453"/>
      <c r="C2" s="30" t="s">
        <v>2</v>
      </c>
      <c r="D2" s="355">
        <v>4</v>
      </c>
      <c r="E2" s="526"/>
    </row>
    <row r="3" spans="1:5" x14ac:dyDescent="0.25">
      <c r="A3" s="529"/>
      <c r="B3" s="531" t="s">
        <v>378</v>
      </c>
      <c r="C3" s="30" t="s">
        <v>86</v>
      </c>
      <c r="D3" s="1093">
        <v>44008</v>
      </c>
      <c r="E3" s="526"/>
    </row>
    <row r="4" spans="1:5" ht="15.75" thickBot="1" x14ac:dyDescent="0.3">
      <c r="A4" s="530"/>
      <c r="B4" s="532"/>
      <c r="C4" s="266" t="s">
        <v>5</v>
      </c>
      <c r="D4" s="356" t="s">
        <v>542</v>
      </c>
      <c r="E4" s="527"/>
    </row>
    <row r="5" spans="1:5" ht="15.75" thickBot="1" x14ac:dyDescent="0.3">
      <c r="A5" s="533"/>
      <c r="B5" s="383"/>
      <c r="C5" s="383"/>
      <c r="D5" s="383"/>
      <c r="E5" s="383"/>
    </row>
    <row r="6" spans="1:5" x14ac:dyDescent="0.25">
      <c r="A6" s="534" t="str">
        <f>+CONTEXTO!A8</f>
        <v>PROCESO: GESTIÓN DE RECURSOS FÍSICOS</v>
      </c>
      <c r="B6" s="535"/>
      <c r="C6" s="535"/>
      <c r="D6" s="535"/>
      <c r="E6" s="536"/>
    </row>
    <row r="7" spans="1:5" x14ac:dyDescent="0.25">
      <c r="A7" s="537"/>
      <c r="B7" s="538"/>
      <c r="C7" s="538"/>
      <c r="D7" s="538"/>
      <c r="E7" s="539"/>
    </row>
    <row r="8" spans="1:5" x14ac:dyDescent="0.25">
      <c r="A8" s="540" t="str">
        <f>+CONTEXTO!A9</f>
        <v xml:space="preserve">OBJETIVO: BRINDAR CON OPORTUNIDAD, EFICIENCIA Y EFICACIA APOYO LOGÍSTICO A LA ADMINISTRACIÓN CENTRAL, MEDIANTE LA ADQUISICIÓN Y MANTENIMIENTO DE LOS BIENES Y SERVICIOS EJECUTANDO EL PRESUPUESTO ASIGNADO, CONTRIBUYENDO A LA GESTIÓN DE LOS PROCESOS Y AL LOGRO DE LOS OBJETIVOS INSTITUCIONALES.
</v>
      </c>
      <c r="B8" s="541"/>
      <c r="C8" s="541"/>
      <c r="D8" s="541"/>
      <c r="E8" s="542"/>
    </row>
    <row r="9" spans="1:5" ht="27" customHeight="1" thickBot="1" x14ac:dyDescent="0.3">
      <c r="A9" s="543"/>
      <c r="B9" s="544"/>
      <c r="C9" s="544"/>
      <c r="D9" s="544"/>
      <c r="E9" s="545"/>
    </row>
    <row r="10" spans="1:5" ht="15.75" thickBot="1" x14ac:dyDescent="0.3">
      <c r="A10" s="546"/>
      <c r="B10" s="546"/>
      <c r="C10" s="546"/>
      <c r="D10" s="546"/>
      <c r="E10" s="546"/>
    </row>
    <row r="11" spans="1:5" ht="27.75" customHeight="1" x14ac:dyDescent="0.25">
      <c r="A11" s="513" t="s">
        <v>370</v>
      </c>
      <c r="B11" s="515" t="s">
        <v>369</v>
      </c>
      <c r="C11" s="515"/>
      <c r="D11" s="517" t="s">
        <v>371</v>
      </c>
      <c r="E11" s="518"/>
    </row>
    <row r="12" spans="1:5" x14ac:dyDescent="0.25">
      <c r="A12" s="514"/>
      <c r="B12" s="516"/>
      <c r="C12" s="516"/>
      <c r="D12" s="96" t="s">
        <v>98</v>
      </c>
      <c r="E12" s="263" t="s">
        <v>99</v>
      </c>
    </row>
    <row r="13" spans="1:5" ht="33" customHeight="1" x14ac:dyDescent="0.25">
      <c r="A13" s="519"/>
      <c r="B13" s="523" t="s">
        <v>316</v>
      </c>
      <c r="C13" s="524"/>
      <c r="D13" s="259"/>
      <c r="E13" s="267"/>
    </row>
    <row r="14" spans="1:5" ht="33" customHeight="1" x14ac:dyDescent="0.25">
      <c r="A14" s="519"/>
      <c r="B14" s="523" t="s">
        <v>320</v>
      </c>
      <c r="C14" s="524"/>
      <c r="D14" s="259"/>
      <c r="E14" s="267"/>
    </row>
    <row r="15" spans="1:5" ht="33" customHeight="1" x14ac:dyDescent="0.25">
      <c r="A15" s="519"/>
      <c r="B15" s="523" t="s">
        <v>317</v>
      </c>
      <c r="C15" s="524"/>
      <c r="D15" s="259"/>
      <c r="E15" s="267"/>
    </row>
    <row r="16" spans="1:5" ht="33" customHeight="1" x14ac:dyDescent="0.25">
      <c r="A16" s="519"/>
      <c r="B16" s="523" t="s">
        <v>318</v>
      </c>
      <c r="C16" s="524"/>
      <c r="D16" s="259"/>
      <c r="E16" s="267"/>
    </row>
    <row r="17" spans="1:5" ht="33" customHeight="1" x14ac:dyDescent="0.25">
      <c r="A17" s="519"/>
      <c r="B17" s="523" t="s">
        <v>319</v>
      </c>
      <c r="C17" s="524"/>
      <c r="D17" s="259"/>
      <c r="E17" s="267"/>
    </row>
    <row r="18" spans="1:5" ht="33" customHeight="1" x14ac:dyDescent="0.25">
      <c r="A18" s="519"/>
      <c r="B18" s="523" t="s">
        <v>321</v>
      </c>
      <c r="C18" s="524"/>
      <c r="D18" s="259"/>
      <c r="E18" s="267"/>
    </row>
    <row r="19" spans="1:5" ht="33" customHeight="1" x14ac:dyDescent="0.25">
      <c r="A19" s="519"/>
      <c r="B19" s="523" t="s">
        <v>322</v>
      </c>
      <c r="C19" s="524"/>
      <c r="D19" s="259"/>
      <c r="E19" s="267"/>
    </row>
    <row r="20" spans="1:5" ht="33" customHeight="1" x14ac:dyDescent="0.25">
      <c r="A20" s="519"/>
      <c r="B20" s="523" t="s">
        <v>323</v>
      </c>
      <c r="C20" s="524"/>
      <c r="D20" s="259"/>
      <c r="E20" s="267"/>
    </row>
    <row r="21" spans="1:5" ht="33" customHeight="1" x14ac:dyDescent="0.25">
      <c r="A21" s="519"/>
      <c r="B21" s="523" t="s">
        <v>324</v>
      </c>
      <c r="C21" s="524"/>
      <c r="D21" s="259"/>
      <c r="E21" s="267"/>
    </row>
    <row r="22" spans="1:5" ht="33" customHeight="1" x14ac:dyDescent="0.25">
      <c r="A22" s="519"/>
      <c r="B22" s="523" t="s">
        <v>325</v>
      </c>
      <c r="C22" s="524"/>
      <c r="D22" s="259"/>
      <c r="E22" s="267"/>
    </row>
    <row r="23" spans="1:5" ht="33" customHeight="1" x14ac:dyDescent="0.25">
      <c r="A23" s="519"/>
      <c r="B23" s="523" t="s">
        <v>326</v>
      </c>
      <c r="C23" s="524"/>
      <c r="D23" s="259"/>
      <c r="E23" s="267"/>
    </row>
    <row r="24" spans="1:5" ht="33" customHeight="1" x14ac:dyDescent="0.25">
      <c r="A24" s="519"/>
      <c r="B24" s="523" t="s">
        <v>327</v>
      </c>
      <c r="C24" s="524"/>
      <c r="D24" s="259"/>
      <c r="E24" s="267"/>
    </row>
    <row r="25" spans="1:5" ht="33" customHeight="1" x14ac:dyDescent="0.25">
      <c r="A25" s="519"/>
      <c r="B25" s="523" t="s">
        <v>328</v>
      </c>
      <c r="C25" s="524"/>
      <c r="D25" s="259"/>
      <c r="E25" s="267"/>
    </row>
    <row r="26" spans="1:5" ht="33" customHeight="1" x14ac:dyDescent="0.25">
      <c r="A26" s="519"/>
      <c r="B26" s="523" t="s">
        <v>329</v>
      </c>
      <c r="C26" s="524"/>
      <c r="D26" s="259"/>
      <c r="E26" s="267"/>
    </row>
    <row r="27" spans="1:5" ht="33" customHeight="1" x14ac:dyDescent="0.25">
      <c r="A27" s="519"/>
      <c r="B27" s="523" t="s">
        <v>330</v>
      </c>
      <c r="C27" s="524"/>
      <c r="D27" s="259"/>
      <c r="E27" s="267"/>
    </row>
    <row r="28" spans="1:5" ht="33" customHeight="1" x14ac:dyDescent="0.25">
      <c r="A28" s="519"/>
      <c r="B28" s="523" t="s">
        <v>331</v>
      </c>
      <c r="C28" s="524"/>
      <c r="D28" s="259"/>
      <c r="E28" s="267"/>
    </row>
    <row r="29" spans="1:5" ht="33" customHeight="1" x14ac:dyDescent="0.25">
      <c r="A29" s="519"/>
      <c r="B29" s="523" t="s">
        <v>332</v>
      </c>
      <c r="C29" s="524"/>
      <c r="D29" s="259"/>
      <c r="E29" s="267"/>
    </row>
    <row r="30" spans="1:5" ht="33" customHeight="1" x14ac:dyDescent="0.25">
      <c r="A30" s="519"/>
      <c r="B30" s="523" t="s">
        <v>333</v>
      </c>
      <c r="C30" s="524"/>
      <c r="D30" s="259"/>
      <c r="E30" s="267"/>
    </row>
    <row r="31" spans="1:5" ht="33" customHeight="1" x14ac:dyDescent="0.25">
      <c r="A31" s="519"/>
      <c r="B31" s="510" t="s">
        <v>334</v>
      </c>
      <c r="C31" s="510"/>
      <c r="D31" s="259"/>
      <c r="E31" s="267"/>
    </row>
    <row r="32" spans="1:5" ht="33" customHeight="1" x14ac:dyDescent="0.25">
      <c r="A32" s="519"/>
      <c r="B32" s="523" t="s">
        <v>335</v>
      </c>
      <c r="C32" s="524"/>
      <c r="D32" s="259"/>
      <c r="E32" s="267"/>
    </row>
    <row r="33" spans="1:5" ht="22.5" customHeight="1" x14ac:dyDescent="0.25">
      <c r="A33" s="519"/>
      <c r="B33" s="521" t="s">
        <v>368</v>
      </c>
      <c r="C33" s="521"/>
      <c r="D33" s="521"/>
      <c r="E33" s="522"/>
    </row>
    <row r="34" spans="1:5" ht="33" customHeight="1" x14ac:dyDescent="0.25">
      <c r="A34" s="519"/>
      <c r="B34" s="510" t="s">
        <v>357</v>
      </c>
      <c r="C34" s="510"/>
      <c r="D34" s="259"/>
      <c r="E34" s="264"/>
    </row>
    <row r="35" spans="1:5" ht="33" customHeight="1" x14ac:dyDescent="0.25">
      <c r="A35" s="519"/>
      <c r="B35" s="510" t="s">
        <v>354</v>
      </c>
      <c r="C35" s="510"/>
      <c r="D35" s="259"/>
      <c r="E35" s="264"/>
    </row>
    <row r="36" spans="1:5" ht="33" customHeight="1" x14ac:dyDescent="0.25">
      <c r="A36" s="519"/>
      <c r="B36" s="510" t="s">
        <v>355</v>
      </c>
      <c r="C36" s="510"/>
      <c r="D36" s="259"/>
      <c r="E36" s="264"/>
    </row>
    <row r="37" spans="1:5" ht="33" customHeight="1" x14ac:dyDescent="0.25">
      <c r="A37" s="519"/>
      <c r="B37" s="510" t="s">
        <v>356</v>
      </c>
      <c r="C37" s="510"/>
      <c r="D37" s="259"/>
      <c r="E37" s="264"/>
    </row>
    <row r="38" spans="1:5" ht="33" customHeight="1" x14ac:dyDescent="0.25">
      <c r="A38" s="519"/>
      <c r="B38" s="510" t="s">
        <v>358</v>
      </c>
      <c r="C38" s="510"/>
      <c r="D38" s="259"/>
      <c r="E38" s="264"/>
    </row>
    <row r="39" spans="1:5" ht="33" customHeight="1" x14ac:dyDescent="0.25">
      <c r="A39" s="519"/>
      <c r="B39" s="510" t="s">
        <v>359</v>
      </c>
      <c r="C39" s="510"/>
      <c r="D39" s="259"/>
      <c r="E39" s="264"/>
    </row>
    <row r="40" spans="1:5" ht="33" customHeight="1" x14ac:dyDescent="0.25">
      <c r="A40" s="519"/>
      <c r="B40" s="510" t="s">
        <v>360</v>
      </c>
      <c r="C40" s="510"/>
      <c r="D40" s="259"/>
      <c r="E40" s="264"/>
    </row>
    <row r="41" spans="1:5" ht="33" customHeight="1" x14ac:dyDescent="0.25">
      <c r="A41" s="519"/>
      <c r="B41" s="510" t="s">
        <v>361</v>
      </c>
      <c r="C41" s="510"/>
      <c r="D41" s="259"/>
      <c r="E41" s="264"/>
    </row>
    <row r="42" spans="1:5" ht="33" customHeight="1" x14ac:dyDescent="0.25">
      <c r="A42" s="519"/>
      <c r="B42" s="510" t="s">
        <v>362</v>
      </c>
      <c r="C42" s="510"/>
      <c r="D42" s="259"/>
      <c r="E42" s="264"/>
    </row>
    <row r="43" spans="1:5" ht="33" customHeight="1" x14ac:dyDescent="0.25">
      <c r="A43" s="519"/>
      <c r="B43" s="510" t="s">
        <v>363</v>
      </c>
      <c r="C43" s="510"/>
      <c r="D43" s="259"/>
      <c r="E43" s="264"/>
    </row>
    <row r="44" spans="1:5" ht="33" customHeight="1" x14ac:dyDescent="0.25">
      <c r="A44" s="519"/>
      <c r="B44" s="510" t="s">
        <v>364</v>
      </c>
      <c r="C44" s="510"/>
      <c r="D44" s="259"/>
      <c r="E44" s="264"/>
    </row>
    <row r="45" spans="1:5" ht="33" customHeight="1" x14ac:dyDescent="0.25">
      <c r="A45" s="519"/>
      <c r="B45" s="510" t="s">
        <v>365</v>
      </c>
      <c r="C45" s="510"/>
      <c r="D45" s="259"/>
      <c r="E45" s="264"/>
    </row>
    <row r="46" spans="1:5" ht="33" customHeight="1" x14ac:dyDescent="0.25">
      <c r="A46" s="519"/>
      <c r="B46" s="510" t="s">
        <v>366</v>
      </c>
      <c r="C46" s="510"/>
      <c r="D46" s="259"/>
      <c r="E46" s="264"/>
    </row>
    <row r="47" spans="1:5" ht="33" customHeight="1" thickBot="1" x14ac:dyDescent="0.3">
      <c r="A47" s="520"/>
      <c r="B47" s="512" t="s">
        <v>367</v>
      </c>
      <c r="C47" s="512"/>
      <c r="D47" s="218" t="s">
        <v>138</v>
      </c>
      <c r="E47" s="265"/>
    </row>
    <row r="49" spans="1:5" ht="15.75" thickBot="1" x14ac:dyDescent="0.3"/>
    <row r="50" spans="1:5" ht="30.75" customHeight="1" x14ac:dyDescent="0.25">
      <c r="A50" s="513" t="s">
        <v>370</v>
      </c>
      <c r="B50" s="515" t="s">
        <v>369</v>
      </c>
      <c r="C50" s="515"/>
      <c r="D50" s="517" t="s">
        <v>371</v>
      </c>
      <c r="E50" s="518"/>
    </row>
    <row r="51" spans="1:5" x14ac:dyDescent="0.25">
      <c r="A51" s="514"/>
      <c r="B51" s="516"/>
      <c r="C51" s="516"/>
      <c r="D51" s="96" t="s">
        <v>98</v>
      </c>
      <c r="E51" s="263" t="s">
        <v>99</v>
      </c>
    </row>
    <row r="52" spans="1:5" ht="33" customHeight="1" x14ac:dyDescent="0.25">
      <c r="A52" s="519"/>
      <c r="B52" s="510" t="s">
        <v>316</v>
      </c>
      <c r="C52" s="511"/>
      <c r="D52" s="259"/>
      <c r="E52" s="264"/>
    </row>
    <row r="53" spans="1:5" ht="33" customHeight="1" x14ac:dyDescent="0.25">
      <c r="A53" s="519"/>
      <c r="B53" s="510" t="s">
        <v>320</v>
      </c>
      <c r="C53" s="511"/>
      <c r="D53" s="259"/>
      <c r="E53" s="264"/>
    </row>
    <row r="54" spans="1:5" ht="33" customHeight="1" x14ac:dyDescent="0.25">
      <c r="A54" s="519"/>
      <c r="B54" s="510" t="s">
        <v>317</v>
      </c>
      <c r="C54" s="511"/>
      <c r="D54" s="259"/>
      <c r="E54" s="264"/>
    </row>
    <row r="55" spans="1:5" ht="33" customHeight="1" x14ac:dyDescent="0.25">
      <c r="A55" s="519"/>
      <c r="B55" s="510" t="s">
        <v>318</v>
      </c>
      <c r="C55" s="511"/>
      <c r="D55" s="259"/>
      <c r="E55" s="264"/>
    </row>
    <row r="56" spans="1:5" ht="33" customHeight="1" x14ac:dyDescent="0.25">
      <c r="A56" s="519"/>
      <c r="B56" s="510" t="s">
        <v>319</v>
      </c>
      <c r="C56" s="511"/>
      <c r="D56" s="259"/>
      <c r="E56" s="264"/>
    </row>
    <row r="57" spans="1:5" ht="33" customHeight="1" x14ac:dyDescent="0.25">
      <c r="A57" s="519"/>
      <c r="B57" s="510" t="s">
        <v>321</v>
      </c>
      <c r="C57" s="511"/>
      <c r="D57" s="259"/>
      <c r="E57" s="264"/>
    </row>
    <row r="58" spans="1:5" ht="33" customHeight="1" x14ac:dyDescent="0.25">
      <c r="A58" s="519"/>
      <c r="B58" s="510" t="s">
        <v>322</v>
      </c>
      <c r="C58" s="511"/>
      <c r="D58" s="259"/>
      <c r="E58" s="264"/>
    </row>
    <row r="59" spans="1:5" ht="33" customHeight="1" x14ac:dyDescent="0.25">
      <c r="A59" s="519"/>
      <c r="B59" s="510" t="s">
        <v>323</v>
      </c>
      <c r="C59" s="511"/>
      <c r="D59" s="259"/>
      <c r="E59" s="264"/>
    </row>
    <row r="60" spans="1:5" ht="33" customHeight="1" x14ac:dyDescent="0.25">
      <c r="A60" s="519"/>
      <c r="B60" s="510" t="s">
        <v>324</v>
      </c>
      <c r="C60" s="511"/>
      <c r="D60" s="259"/>
      <c r="E60" s="264"/>
    </row>
    <row r="61" spans="1:5" ht="33" customHeight="1" x14ac:dyDescent="0.25">
      <c r="A61" s="519"/>
      <c r="B61" s="510" t="s">
        <v>325</v>
      </c>
      <c r="C61" s="511"/>
      <c r="D61" s="259"/>
      <c r="E61" s="264"/>
    </row>
    <row r="62" spans="1:5" ht="33" customHeight="1" x14ac:dyDescent="0.25">
      <c r="A62" s="519"/>
      <c r="B62" s="510" t="s">
        <v>326</v>
      </c>
      <c r="C62" s="511"/>
      <c r="D62" s="259"/>
      <c r="E62" s="264"/>
    </row>
    <row r="63" spans="1:5" ht="33" customHeight="1" x14ac:dyDescent="0.25">
      <c r="A63" s="519"/>
      <c r="B63" s="510" t="s">
        <v>327</v>
      </c>
      <c r="C63" s="511"/>
      <c r="D63" s="259"/>
      <c r="E63" s="264"/>
    </row>
    <row r="64" spans="1:5" ht="33" customHeight="1" x14ac:dyDescent="0.25">
      <c r="A64" s="519"/>
      <c r="B64" s="510" t="s">
        <v>328</v>
      </c>
      <c r="C64" s="511"/>
      <c r="D64" s="259"/>
      <c r="E64" s="264"/>
    </row>
    <row r="65" spans="1:5" ht="33" customHeight="1" x14ac:dyDescent="0.25">
      <c r="A65" s="519"/>
      <c r="B65" s="510" t="s">
        <v>329</v>
      </c>
      <c r="C65" s="511"/>
      <c r="D65" s="259"/>
      <c r="E65" s="264"/>
    </row>
    <row r="66" spans="1:5" ht="33" customHeight="1" x14ac:dyDescent="0.25">
      <c r="A66" s="519"/>
      <c r="B66" s="510" t="s">
        <v>330</v>
      </c>
      <c r="C66" s="511"/>
      <c r="D66" s="259"/>
      <c r="E66" s="264"/>
    </row>
    <row r="67" spans="1:5" ht="33" customHeight="1" x14ac:dyDescent="0.25">
      <c r="A67" s="519"/>
      <c r="B67" s="510" t="s">
        <v>331</v>
      </c>
      <c r="C67" s="511"/>
      <c r="D67" s="259"/>
      <c r="E67" s="264"/>
    </row>
    <row r="68" spans="1:5" ht="33" customHeight="1" x14ac:dyDescent="0.25">
      <c r="A68" s="519"/>
      <c r="B68" s="510" t="s">
        <v>332</v>
      </c>
      <c r="C68" s="511"/>
      <c r="D68" s="259"/>
      <c r="E68" s="264"/>
    </row>
    <row r="69" spans="1:5" ht="33" customHeight="1" x14ac:dyDescent="0.25">
      <c r="A69" s="519"/>
      <c r="B69" s="510" t="s">
        <v>333</v>
      </c>
      <c r="C69" s="511"/>
      <c r="D69" s="259"/>
      <c r="E69" s="264"/>
    </row>
    <row r="70" spans="1:5" ht="33" customHeight="1" x14ac:dyDescent="0.25">
      <c r="A70" s="519"/>
      <c r="B70" s="510" t="s">
        <v>334</v>
      </c>
      <c r="C70" s="510"/>
      <c r="D70" s="259"/>
      <c r="E70" s="264"/>
    </row>
    <row r="71" spans="1:5" ht="33" customHeight="1" x14ac:dyDescent="0.25">
      <c r="A71" s="519"/>
      <c r="B71" s="510" t="s">
        <v>335</v>
      </c>
      <c r="C71" s="511"/>
      <c r="D71" s="259"/>
      <c r="E71" s="264"/>
    </row>
    <row r="72" spans="1:5" ht="33" customHeight="1" x14ac:dyDescent="0.25">
      <c r="A72" s="519"/>
      <c r="B72" s="521" t="s">
        <v>368</v>
      </c>
      <c r="C72" s="521"/>
      <c r="D72" s="521"/>
      <c r="E72" s="522"/>
    </row>
    <row r="73" spans="1:5" ht="33" customHeight="1" x14ac:dyDescent="0.25">
      <c r="A73" s="519"/>
      <c r="B73" s="510" t="s">
        <v>357</v>
      </c>
      <c r="C73" s="510"/>
      <c r="D73" s="259"/>
      <c r="E73" s="264"/>
    </row>
    <row r="74" spans="1:5" ht="33" customHeight="1" x14ac:dyDescent="0.25">
      <c r="A74" s="519"/>
      <c r="B74" s="510" t="s">
        <v>354</v>
      </c>
      <c r="C74" s="510"/>
      <c r="D74" s="259"/>
      <c r="E74" s="264"/>
    </row>
    <row r="75" spans="1:5" ht="33" customHeight="1" x14ac:dyDescent="0.25">
      <c r="A75" s="519"/>
      <c r="B75" s="510" t="s">
        <v>355</v>
      </c>
      <c r="C75" s="510"/>
      <c r="D75" s="259"/>
      <c r="E75" s="264"/>
    </row>
    <row r="76" spans="1:5" ht="33" customHeight="1" x14ac:dyDescent="0.25">
      <c r="A76" s="519"/>
      <c r="B76" s="510" t="s">
        <v>356</v>
      </c>
      <c r="C76" s="510"/>
      <c r="D76" s="259"/>
      <c r="E76" s="264"/>
    </row>
    <row r="77" spans="1:5" ht="33" customHeight="1" x14ac:dyDescent="0.25">
      <c r="A77" s="519"/>
      <c r="B77" s="510" t="s">
        <v>358</v>
      </c>
      <c r="C77" s="510"/>
      <c r="D77" s="259"/>
      <c r="E77" s="264"/>
    </row>
    <row r="78" spans="1:5" ht="33" customHeight="1" x14ac:dyDescent="0.25">
      <c r="A78" s="519"/>
      <c r="B78" s="510" t="s">
        <v>359</v>
      </c>
      <c r="C78" s="510"/>
      <c r="D78" s="259"/>
      <c r="E78" s="264"/>
    </row>
    <row r="79" spans="1:5" ht="33" customHeight="1" x14ac:dyDescent="0.25">
      <c r="A79" s="519"/>
      <c r="B79" s="510" t="s">
        <v>360</v>
      </c>
      <c r="C79" s="510"/>
      <c r="D79" s="259"/>
      <c r="E79" s="264"/>
    </row>
    <row r="80" spans="1:5" ht="33" customHeight="1" x14ac:dyDescent="0.25">
      <c r="A80" s="519"/>
      <c r="B80" s="510" t="s">
        <v>361</v>
      </c>
      <c r="C80" s="510"/>
      <c r="D80" s="259"/>
      <c r="E80" s="264"/>
    </row>
    <row r="81" spans="1:5" ht="33" customHeight="1" x14ac:dyDescent="0.25">
      <c r="A81" s="519"/>
      <c r="B81" s="510" t="s">
        <v>362</v>
      </c>
      <c r="C81" s="510"/>
      <c r="D81" s="259"/>
      <c r="E81" s="264"/>
    </row>
    <row r="82" spans="1:5" ht="33" customHeight="1" x14ac:dyDescent="0.25">
      <c r="A82" s="519"/>
      <c r="B82" s="510" t="s">
        <v>363</v>
      </c>
      <c r="C82" s="510"/>
      <c r="D82" s="259"/>
      <c r="E82" s="264"/>
    </row>
    <row r="83" spans="1:5" ht="33" customHeight="1" x14ac:dyDescent="0.25">
      <c r="A83" s="519"/>
      <c r="B83" s="510" t="s">
        <v>364</v>
      </c>
      <c r="C83" s="510"/>
      <c r="D83" s="259"/>
      <c r="E83" s="264"/>
    </row>
    <row r="84" spans="1:5" ht="33" customHeight="1" x14ac:dyDescent="0.25">
      <c r="A84" s="519"/>
      <c r="B84" s="510" t="s">
        <v>365</v>
      </c>
      <c r="C84" s="510"/>
      <c r="D84" s="259"/>
      <c r="E84" s="264"/>
    </row>
    <row r="85" spans="1:5" ht="33" customHeight="1" x14ac:dyDescent="0.25">
      <c r="A85" s="519"/>
      <c r="B85" s="510" t="s">
        <v>366</v>
      </c>
      <c r="C85" s="510"/>
      <c r="D85" s="259"/>
      <c r="E85" s="264"/>
    </row>
    <row r="86" spans="1:5" ht="33" customHeight="1" thickBot="1" x14ac:dyDescent="0.3">
      <c r="A86" s="520"/>
      <c r="B86" s="512" t="s">
        <v>367</v>
      </c>
      <c r="C86" s="512"/>
      <c r="D86" s="218"/>
      <c r="E86" s="265"/>
    </row>
    <row r="88" spans="1:5" ht="15.75" thickBot="1" x14ac:dyDescent="0.3"/>
    <row r="89" spans="1:5" ht="28.5" customHeight="1" x14ac:dyDescent="0.25">
      <c r="A89" s="513" t="s">
        <v>370</v>
      </c>
      <c r="B89" s="515" t="s">
        <v>369</v>
      </c>
      <c r="C89" s="515"/>
      <c r="D89" s="517" t="s">
        <v>371</v>
      </c>
      <c r="E89" s="518"/>
    </row>
    <row r="90" spans="1:5" x14ac:dyDescent="0.25">
      <c r="A90" s="514"/>
      <c r="B90" s="516"/>
      <c r="C90" s="516"/>
      <c r="D90" s="96" t="s">
        <v>98</v>
      </c>
      <c r="E90" s="263" t="s">
        <v>99</v>
      </c>
    </row>
    <row r="91" spans="1:5" ht="33" customHeight="1" x14ac:dyDescent="0.25">
      <c r="A91" s="519"/>
      <c r="B91" s="523" t="s">
        <v>316</v>
      </c>
      <c r="C91" s="524"/>
      <c r="D91" s="259"/>
      <c r="E91" s="267"/>
    </row>
    <row r="92" spans="1:5" ht="33" customHeight="1" x14ac:dyDescent="0.25">
      <c r="A92" s="519"/>
      <c r="B92" s="523" t="s">
        <v>320</v>
      </c>
      <c r="C92" s="524"/>
      <c r="D92" s="259"/>
      <c r="E92" s="267"/>
    </row>
    <row r="93" spans="1:5" ht="33" customHeight="1" x14ac:dyDescent="0.25">
      <c r="A93" s="519"/>
      <c r="B93" s="523" t="s">
        <v>317</v>
      </c>
      <c r="C93" s="524"/>
      <c r="D93" s="259"/>
      <c r="E93" s="267"/>
    </row>
    <row r="94" spans="1:5" ht="33" customHeight="1" x14ac:dyDescent="0.25">
      <c r="A94" s="519"/>
      <c r="B94" s="523" t="s">
        <v>318</v>
      </c>
      <c r="C94" s="524"/>
      <c r="D94" s="259"/>
      <c r="E94" s="267"/>
    </row>
    <row r="95" spans="1:5" ht="33" customHeight="1" x14ac:dyDescent="0.25">
      <c r="A95" s="519"/>
      <c r="B95" s="523" t="s">
        <v>319</v>
      </c>
      <c r="C95" s="524"/>
      <c r="D95" s="259"/>
      <c r="E95" s="267"/>
    </row>
    <row r="96" spans="1:5" ht="33" customHeight="1" x14ac:dyDescent="0.25">
      <c r="A96" s="519"/>
      <c r="B96" s="523" t="s">
        <v>321</v>
      </c>
      <c r="C96" s="524"/>
      <c r="D96" s="259"/>
      <c r="E96" s="267"/>
    </row>
    <row r="97" spans="1:5" ht="33" customHeight="1" x14ac:dyDescent="0.25">
      <c r="A97" s="519"/>
      <c r="B97" s="523" t="s">
        <v>322</v>
      </c>
      <c r="C97" s="524"/>
      <c r="D97" s="259"/>
      <c r="E97" s="267"/>
    </row>
    <row r="98" spans="1:5" ht="33" customHeight="1" x14ac:dyDescent="0.25">
      <c r="A98" s="519"/>
      <c r="B98" s="523" t="s">
        <v>323</v>
      </c>
      <c r="C98" s="524"/>
      <c r="D98" s="259"/>
      <c r="E98" s="267"/>
    </row>
    <row r="99" spans="1:5" ht="33" customHeight="1" x14ac:dyDescent="0.25">
      <c r="A99" s="519"/>
      <c r="B99" s="523" t="s">
        <v>324</v>
      </c>
      <c r="C99" s="524"/>
      <c r="D99" s="259"/>
      <c r="E99" s="267"/>
    </row>
    <row r="100" spans="1:5" ht="33" customHeight="1" x14ac:dyDescent="0.25">
      <c r="A100" s="519"/>
      <c r="B100" s="523" t="s">
        <v>325</v>
      </c>
      <c r="C100" s="524"/>
      <c r="D100" s="259"/>
      <c r="E100" s="267"/>
    </row>
    <row r="101" spans="1:5" ht="33" customHeight="1" x14ac:dyDescent="0.25">
      <c r="A101" s="519"/>
      <c r="B101" s="523" t="s">
        <v>326</v>
      </c>
      <c r="C101" s="524"/>
      <c r="D101" s="259"/>
      <c r="E101" s="267"/>
    </row>
    <row r="102" spans="1:5" ht="33" customHeight="1" x14ac:dyDescent="0.25">
      <c r="A102" s="519"/>
      <c r="B102" s="523" t="s">
        <v>327</v>
      </c>
      <c r="C102" s="524"/>
      <c r="D102" s="259"/>
      <c r="E102" s="267"/>
    </row>
    <row r="103" spans="1:5" ht="33" customHeight="1" x14ac:dyDescent="0.25">
      <c r="A103" s="519"/>
      <c r="B103" s="523" t="s">
        <v>328</v>
      </c>
      <c r="C103" s="524"/>
      <c r="D103" s="259"/>
      <c r="E103" s="267"/>
    </row>
    <row r="104" spans="1:5" ht="33" customHeight="1" x14ac:dyDescent="0.25">
      <c r="A104" s="519"/>
      <c r="B104" s="523" t="s">
        <v>329</v>
      </c>
      <c r="C104" s="524"/>
      <c r="D104" s="259"/>
      <c r="E104" s="267"/>
    </row>
    <row r="105" spans="1:5" ht="33" customHeight="1" x14ac:dyDescent="0.25">
      <c r="A105" s="519"/>
      <c r="B105" s="523" t="s">
        <v>330</v>
      </c>
      <c r="C105" s="524"/>
      <c r="D105" s="259"/>
      <c r="E105" s="267"/>
    </row>
    <row r="106" spans="1:5" ht="33" customHeight="1" x14ac:dyDescent="0.25">
      <c r="A106" s="519"/>
      <c r="B106" s="523" t="s">
        <v>331</v>
      </c>
      <c r="C106" s="524"/>
      <c r="D106" s="259"/>
      <c r="E106" s="267"/>
    </row>
    <row r="107" spans="1:5" ht="33" customHeight="1" x14ac:dyDescent="0.25">
      <c r="A107" s="519"/>
      <c r="B107" s="523" t="s">
        <v>332</v>
      </c>
      <c r="C107" s="524"/>
      <c r="D107" s="259"/>
      <c r="E107" s="267"/>
    </row>
    <row r="108" spans="1:5" ht="33" customHeight="1" x14ac:dyDescent="0.25">
      <c r="A108" s="519"/>
      <c r="B108" s="523" t="s">
        <v>333</v>
      </c>
      <c r="C108" s="524"/>
      <c r="D108" s="259"/>
      <c r="E108" s="267"/>
    </row>
    <row r="109" spans="1:5" ht="33" customHeight="1" x14ac:dyDescent="0.25">
      <c r="A109" s="519"/>
      <c r="B109" s="510" t="s">
        <v>334</v>
      </c>
      <c r="C109" s="510"/>
      <c r="D109" s="259"/>
      <c r="E109" s="267"/>
    </row>
    <row r="110" spans="1:5" ht="33" customHeight="1" x14ac:dyDescent="0.25">
      <c r="A110" s="519"/>
      <c r="B110" s="523" t="s">
        <v>335</v>
      </c>
      <c r="C110" s="524"/>
      <c r="D110" s="259"/>
      <c r="E110" s="267"/>
    </row>
    <row r="111" spans="1:5" ht="33" customHeight="1" x14ac:dyDescent="0.25">
      <c r="A111" s="519"/>
      <c r="B111" s="521" t="s">
        <v>368</v>
      </c>
      <c r="C111" s="521"/>
      <c r="D111" s="521"/>
      <c r="E111" s="522"/>
    </row>
    <row r="112" spans="1:5" ht="33" customHeight="1" x14ac:dyDescent="0.25">
      <c r="A112" s="519"/>
      <c r="B112" s="510" t="s">
        <v>357</v>
      </c>
      <c r="C112" s="510"/>
      <c r="D112" s="259"/>
      <c r="E112" s="264"/>
    </row>
    <row r="113" spans="1:5" ht="33" customHeight="1" x14ac:dyDescent="0.25">
      <c r="A113" s="519"/>
      <c r="B113" s="510" t="s">
        <v>354</v>
      </c>
      <c r="C113" s="510"/>
      <c r="D113" s="259"/>
      <c r="E113" s="264"/>
    </row>
    <row r="114" spans="1:5" ht="33" customHeight="1" x14ac:dyDescent="0.25">
      <c r="A114" s="519"/>
      <c r="B114" s="510" t="s">
        <v>355</v>
      </c>
      <c r="C114" s="510"/>
      <c r="D114" s="259"/>
      <c r="E114" s="264"/>
    </row>
    <row r="115" spans="1:5" ht="33" customHeight="1" x14ac:dyDescent="0.25">
      <c r="A115" s="519"/>
      <c r="B115" s="510" t="s">
        <v>356</v>
      </c>
      <c r="C115" s="510"/>
      <c r="D115" s="259"/>
      <c r="E115" s="264"/>
    </row>
    <row r="116" spans="1:5" ht="33" customHeight="1" x14ac:dyDescent="0.25">
      <c r="A116" s="519"/>
      <c r="B116" s="510" t="s">
        <v>358</v>
      </c>
      <c r="C116" s="510"/>
      <c r="D116" s="259"/>
      <c r="E116" s="264"/>
    </row>
    <row r="117" spans="1:5" ht="33" customHeight="1" x14ac:dyDescent="0.25">
      <c r="A117" s="519"/>
      <c r="B117" s="510" t="s">
        <v>359</v>
      </c>
      <c r="C117" s="510"/>
      <c r="D117" s="259"/>
      <c r="E117" s="264"/>
    </row>
    <row r="118" spans="1:5" ht="33" customHeight="1" x14ac:dyDescent="0.25">
      <c r="A118" s="519"/>
      <c r="B118" s="510" t="s">
        <v>360</v>
      </c>
      <c r="C118" s="510"/>
      <c r="D118" s="259"/>
      <c r="E118" s="264"/>
    </row>
    <row r="119" spans="1:5" ht="33" customHeight="1" x14ac:dyDescent="0.25">
      <c r="A119" s="519"/>
      <c r="B119" s="510" t="s">
        <v>361</v>
      </c>
      <c r="C119" s="510"/>
      <c r="D119" s="259"/>
      <c r="E119" s="264"/>
    </row>
    <row r="120" spans="1:5" ht="33" customHeight="1" x14ac:dyDescent="0.25">
      <c r="A120" s="519"/>
      <c r="B120" s="510" t="s">
        <v>362</v>
      </c>
      <c r="C120" s="510"/>
      <c r="D120" s="259"/>
      <c r="E120" s="264"/>
    </row>
    <row r="121" spans="1:5" ht="33" customHeight="1" x14ac:dyDescent="0.25">
      <c r="A121" s="519"/>
      <c r="B121" s="510" t="s">
        <v>363</v>
      </c>
      <c r="C121" s="510"/>
      <c r="D121" s="259"/>
      <c r="E121" s="264"/>
    </row>
    <row r="122" spans="1:5" ht="33" customHeight="1" x14ac:dyDescent="0.25">
      <c r="A122" s="519"/>
      <c r="B122" s="510" t="s">
        <v>364</v>
      </c>
      <c r="C122" s="510"/>
      <c r="D122" s="259"/>
      <c r="E122" s="264"/>
    </row>
    <row r="123" spans="1:5" ht="33" customHeight="1" x14ac:dyDescent="0.25">
      <c r="A123" s="519"/>
      <c r="B123" s="510" t="s">
        <v>365</v>
      </c>
      <c r="C123" s="510"/>
      <c r="D123" s="259"/>
      <c r="E123" s="264"/>
    </row>
    <row r="124" spans="1:5" ht="33" customHeight="1" x14ac:dyDescent="0.25">
      <c r="A124" s="519"/>
      <c r="B124" s="510" t="s">
        <v>366</v>
      </c>
      <c r="C124" s="510"/>
      <c r="D124" s="259"/>
      <c r="E124" s="264"/>
    </row>
    <row r="125" spans="1:5" ht="33" customHeight="1" thickBot="1" x14ac:dyDescent="0.3">
      <c r="A125" s="520"/>
      <c r="B125" s="512" t="s">
        <v>367</v>
      </c>
      <c r="C125" s="512"/>
      <c r="D125" s="218"/>
      <c r="E125" s="265"/>
    </row>
    <row r="127" spans="1:5" ht="15.75" thickBot="1" x14ac:dyDescent="0.3"/>
    <row r="128" spans="1:5" ht="30" customHeight="1" x14ac:dyDescent="0.25">
      <c r="A128" s="513" t="s">
        <v>370</v>
      </c>
      <c r="B128" s="515" t="s">
        <v>369</v>
      </c>
      <c r="C128" s="515"/>
      <c r="D128" s="517" t="s">
        <v>371</v>
      </c>
      <c r="E128" s="518"/>
    </row>
    <row r="129" spans="1:5" x14ac:dyDescent="0.25">
      <c r="A129" s="514"/>
      <c r="B129" s="516"/>
      <c r="C129" s="516"/>
      <c r="D129" s="96" t="s">
        <v>98</v>
      </c>
      <c r="E129" s="263" t="s">
        <v>99</v>
      </c>
    </row>
    <row r="130" spans="1:5" ht="33" customHeight="1" x14ac:dyDescent="0.25">
      <c r="A130" s="519"/>
      <c r="B130" s="510" t="s">
        <v>316</v>
      </c>
      <c r="C130" s="511"/>
      <c r="D130" s="259"/>
      <c r="E130" s="264"/>
    </row>
    <row r="131" spans="1:5" ht="33" customHeight="1" x14ac:dyDescent="0.25">
      <c r="A131" s="519"/>
      <c r="B131" s="510" t="s">
        <v>320</v>
      </c>
      <c r="C131" s="511"/>
      <c r="D131" s="259"/>
      <c r="E131" s="264"/>
    </row>
    <row r="132" spans="1:5" ht="33" customHeight="1" x14ac:dyDescent="0.25">
      <c r="A132" s="519"/>
      <c r="B132" s="510" t="s">
        <v>317</v>
      </c>
      <c r="C132" s="511"/>
      <c r="D132" s="259"/>
      <c r="E132" s="264"/>
    </row>
    <row r="133" spans="1:5" ht="33" customHeight="1" x14ac:dyDescent="0.25">
      <c r="A133" s="519"/>
      <c r="B133" s="510" t="s">
        <v>318</v>
      </c>
      <c r="C133" s="511"/>
      <c r="D133" s="259"/>
      <c r="E133" s="264"/>
    </row>
    <row r="134" spans="1:5" ht="33" customHeight="1" x14ac:dyDescent="0.25">
      <c r="A134" s="519"/>
      <c r="B134" s="510" t="s">
        <v>319</v>
      </c>
      <c r="C134" s="511"/>
      <c r="D134" s="259"/>
      <c r="E134" s="264"/>
    </row>
    <row r="135" spans="1:5" ht="33" customHeight="1" x14ac:dyDescent="0.25">
      <c r="A135" s="519"/>
      <c r="B135" s="510" t="s">
        <v>321</v>
      </c>
      <c r="C135" s="511"/>
      <c r="D135" s="259"/>
      <c r="E135" s="264"/>
    </row>
    <row r="136" spans="1:5" ht="33" customHeight="1" x14ac:dyDescent="0.25">
      <c r="A136" s="519"/>
      <c r="B136" s="510" t="s">
        <v>322</v>
      </c>
      <c r="C136" s="511"/>
      <c r="D136" s="259"/>
      <c r="E136" s="264"/>
    </row>
    <row r="137" spans="1:5" ht="33" customHeight="1" x14ac:dyDescent="0.25">
      <c r="A137" s="519"/>
      <c r="B137" s="510" t="s">
        <v>323</v>
      </c>
      <c r="C137" s="511"/>
      <c r="D137" s="259"/>
      <c r="E137" s="264"/>
    </row>
    <row r="138" spans="1:5" ht="33" customHeight="1" x14ac:dyDescent="0.25">
      <c r="A138" s="519"/>
      <c r="B138" s="510" t="s">
        <v>324</v>
      </c>
      <c r="C138" s="511"/>
      <c r="D138" s="259"/>
      <c r="E138" s="264"/>
    </row>
    <row r="139" spans="1:5" ht="33" customHeight="1" x14ac:dyDescent="0.25">
      <c r="A139" s="519"/>
      <c r="B139" s="510" t="s">
        <v>325</v>
      </c>
      <c r="C139" s="511"/>
      <c r="D139" s="259"/>
      <c r="E139" s="264"/>
    </row>
    <row r="140" spans="1:5" ht="33" customHeight="1" x14ac:dyDescent="0.25">
      <c r="A140" s="519"/>
      <c r="B140" s="510" t="s">
        <v>326</v>
      </c>
      <c r="C140" s="511"/>
      <c r="D140" s="259"/>
      <c r="E140" s="264"/>
    </row>
    <row r="141" spans="1:5" ht="33" customHeight="1" x14ac:dyDescent="0.25">
      <c r="A141" s="519"/>
      <c r="B141" s="510" t="s">
        <v>327</v>
      </c>
      <c r="C141" s="511"/>
      <c r="D141" s="259"/>
      <c r="E141" s="264"/>
    </row>
    <row r="142" spans="1:5" ht="33" customHeight="1" x14ac:dyDescent="0.25">
      <c r="A142" s="519"/>
      <c r="B142" s="510" t="s">
        <v>328</v>
      </c>
      <c r="C142" s="511"/>
      <c r="D142" s="259"/>
      <c r="E142" s="264"/>
    </row>
    <row r="143" spans="1:5" ht="33" customHeight="1" x14ac:dyDescent="0.25">
      <c r="A143" s="519"/>
      <c r="B143" s="510" t="s">
        <v>329</v>
      </c>
      <c r="C143" s="511"/>
      <c r="D143" s="259"/>
      <c r="E143" s="264"/>
    </row>
    <row r="144" spans="1:5" ht="33" customHeight="1" x14ac:dyDescent="0.25">
      <c r="A144" s="519"/>
      <c r="B144" s="510" t="s">
        <v>330</v>
      </c>
      <c r="C144" s="511"/>
      <c r="D144" s="259"/>
      <c r="E144" s="264"/>
    </row>
    <row r="145" spans="1:5" ht="33" customHeight="1" x14ac:dyDescent="0.25">
      <c r="A145" s="519"/>
      <c r="B145" s="510" t="s">
        <v>331</v>
      </c>
      <c r="C145" s="511"/>
      <c r="D145" s="259"/>
      <c r="E145" s="264"/>
    </row>
    <row r="146" spans="1:5" ht="33" customHeight="1" x14ac:dyDescent="0.25">
      <c r="A146" s="519"/>
      <c r="B146" s="510" t="s">
        <v>332</v>
      </c>
      <c r="C146" s="511"/>
      <c r="D146" s="259"/>
      <c r="E146" s="264"/>
    </row>
    <row r="147" spans="1:5" ht="33" customHeight="1" x14ac:dyDescent="0.25">
      <c r="A147" s="519"/>
      <c r="B147" s="510" t="s">
        <v>333</v>
      </c>
      <c r="C147" s="511"/>
      <c r="D147" s="259"/>
      <c r="E147" s="264"/>
    </row>
    <row r="148" spans="1:5" ht="33" customHeight="1" x14ac:dyDescent="0.25">
      <c r="A148" s="519"/>
      <c r="B148" s="510" t="s">
        <v>334</v>
      </c>
      <c r="C148" s="510"/>
      <c r="D148" s="259"/>
      <c r="E148" s="264"/>
    </row>
    <row r="149" spans="1:5" ht="33" customHeight="1" x14ac:dyDescent="0.25">
      <c r="A149" s="519"/>
      <c r="B149" s="510" t="s">
        <v>335</v>
      </c>
      <c r="C149" s="511"/>
      <c r="D149" s="259"/>
      <c r="E149" s="264"/>
    </row>
    <row r="150" spans="1:5" ht="33" customHeight="1" x14ac:dyDescent="0.25">
      <c r="A150" s="519"/>
      <c r="B150" s="521" t="s">
        <v>368</v>
      </c>
      <c r="C150" s="521"/>
      <c r="D150" s="521"/>
      <c r="E150" s="522"/>
    </row>
    <row r="151" spans="1:5" ht="33" customHeight="1" x14ac:dyDescent="0.25">
      <c r="A151" s="519"/>
      <c r="B151" s="510" t="s">
        <v>357</v>
      </c>
      <c r="C151" s="510"/>
      <c r="D151" s="259"/>
      <c r="E151" s="264"/>
    </row>
    <row r="152" spans="1:5" ht="33" customHeight="1" x14ac:dyDescent="0.25">
      <c r="A152" s="519"/>
      <c r="B152" s="510" t="s">
        <v>354</v>
      </c>
      <c r="C152" s="510"/>
      <c r="D152" s="259"/>
      <c r="E152" s="264"/>
    </row>
    <row r="153" spans="1:5" ht="33" customHeight="1" x14ac:dyDescent="0.25">
      <c r="A153" s="519"/>
      <c r="B153" s="510" t="s">
        <v>355</v>
      </c>
      <c r="C153" s="510"/>
      <c r="D153" s="259"/>
      <c r="E153" s="264"/>
    </row>
    <row r="154" spans="1:5" ht="33" customHeight="1" x14ac:dyDescent="0.25">
      <c r="A154" s="519"/>
      <c r="B154" s="510" t="s">
        <v>356</v>
      </c>
      <c r="C154" s="510"/>
      <c r="D154" s="259"/>
      <c r="E154" s="264"/>
    </row>
    <row r="155" spans="1:5" ht="33" customHeight="1" x14ac:dyDescent="0.25">
      <c r="A155" s="519"/>
      <c r="B155" s="510" t="s">
        <v>358</v>
      </c>
      <c r="C155" s="510"/>
      <c r="D155" s="259"/>
      <c r="E155" s="264"/>
    </row>
    <row r="156" spans="1:5" ht="33" customHeight="1" x14ac:dyDescent="0.25">
      <c r="A156" s="519"/>
      <c r="B156" s="510" t="s">
        <v>359</v>
      </c>
      <c r="C156" s="510"/>
      <c r="D156" s="259"/>
      <c r="E156" s="264"/>
    </row>
    <row r="157" spans="1:5" ht="33" customHeight="1" x14ac:dyDescent="0.25">
      <c r="A157" s="519"/>
      <c r="B157" s="510" t="s">
        <v>360</v>
      </c>
      <c r="C157" s="510"/>
      <c r="D157" s="259"/>
      <c r="E157" s="264"/>
    </row>
    <row r="158" spans="1:5" ht="33" customHeight="1" x14ac:dyDescent="0.25">
      <c r="A158" s="519"/>
      <c r="B158" s="510" t="s">
        <v>361</v>
      </c>
      <c r="C158" s="510"/>
      <c r="D158" s="259"/>
      <c r="E158" s="264"/>
    </row>
    <row r="159" spans="1:5" ht="33" customHeight="1" x14ac:dyDescent="0.25">
      <c r="A159" s="519"/>
      <c r="B159" s="510" t="s">
        <v>362</v>
      </c>
      <c r="C159" s="510"/>
      <c r="D159" s="259"/>
      <c r="E159" s="264"/>
    </row>
    <row r="160" spans="1:5" ht="33" customHeight="1" x14ac:dyDescent="0.25">
      <c r="A160" s="519"/>
      <c r="B160" s="510" t="s">
        <v>363</v>
      </c>
      <c r="C160" s="510"/>
      <c r="D160" s="259"/>
      <c r="E160" s="264"/>
    </row>
    <row r="161" spans="1:5" ht="33" customHeight="1" x14ac:dyDescent="0.25">
      <c r="A161" s="519"/>
      <c r="B161" s="510" t="s">
        <v>364</v>
      </c>
      <c r="C161" s="510"/>
      <c r="D161" s="259"/>
      <c r="E161" s="264"/>
    </row>
    <row r="162" spans="1:5" ht="33" customHeight="1" x14ac:dyDescent="0.25">
      <c r="A162" s="519"/>
      <c r="B162" s="510" t="s">
        <v>365</v>
      </c>
      <c r="C162" s="510"/>
      <c r="D162" s="259"/>
      <c r="E162" s="264"/>
    </row>
    <row r="163" spans="1:5" ht="33" customHeight="1" x14ac:dyDescent="0.25">
      <c r="A163" s="519"/>
      <c r="B163" s="510" t="s">
        <v>366</v>
      </c>
      <c r="C163" s="510"/>
      <c r="D163" s="259"/>
      <c r="E163" s="264"/>
    </row>
    <row r="164" spans="1:5" ht="33" customHeight="1" thickBot="1" x14ac:dyDescent="0.3">
      <c r="A164" s="520"/>
      <c r="B164" s="512" t="s">
        <v>367</v>
      </c>
      <c r="C164" s="512"/>
      <c r="D164" s="218"/>
      <c r="E164" s="265"/>
    </row>
    <row r="166" spans="1:5" ht="15.75" thickBot="1" x14ac:dyDescent="0.3"/>
    <row r="167" spans="1:5" ht="30" customHeight="1" x14ac:dyDescent="0.25">
      <c r="A167" s="513" t="s">
        <v>370</v>
      </c>
      <c r="B167" s="515" t="s">
        <v>369</v>
      </c>
      <c r="C167" s="515"/>
      <c r="D167" s="517" t="s">
        <v>371</v>
      </c>
      <c r="E167" s="518"/>
    </row>
    <row r="168" spans="1:5" x14ac:dyDescent="0.25">
      <c r="A168" s="514"/>
      <c r="B168" s="516"/>
      <c r="C168" s="516"/>
      <c r="D168" s="96" t="s">
        <v>98</v>
      </c>
      <c r="E168" s="263" t="s">
        <v>99</v>
      </c>
    </row>
    <row r="169" spans="1:5" ht="33" customHeight="1" x14ac:dyDescent="0.25">
      <c r="A169" s="519"/>
      <c r="B169" s="510" t="s">
        <v>316</v>
      </c>
      <c r="C169" s="511"/>
      <c r="D169" s="259"/>
      <c r="E169" s="264"/>
    </row>
    <row r="170" spans="1:5" ht="33" customHeight="1" x14ac:dyDescent="0.25">
      <c r="A170" s="519"/>
      <c r="B170" s="510" t="s">
        <v>320</v>
      </c>
      <c r="C170" s="511"/>
      <c r="D170" s="259"/>
      <c r="E170" s="264"/>
    </row>
    <row r="171" spans="1:5" ht="33" customHeight="1" x14ac:dyDescent="0.25">
      <c r="A171" s="519"/>
      <c r="B171" s="510" t="s">
        <v>317</v>
      </c>
      <c r="C171" s="511"/>
      <c r="D171" s="259"/>
      <c r="E171" s="264"/>
    </row>
    <row r="172" spans="1:5" ht="33" customHeight="1" x14ac:dyDescent="0.25">
      <c r="A172" s="519"/>
      <c r="B172" s="510" t="s">
        <v>318</v>
      </c>
      <c r="C172" s="511"/>
      <c r="D172" s="259"/>
      <c r="E172" s="264"/>
    </row>
    <row r="173" spans="1:5" ht="33" customHeight="1" x14ac:dyDescent="0.25">
      <c r="A173" s="519"/>
      <c r="B173" s="510" t="s">
        <v>319</v>
      </c>
      <c r="C173" s="511"/>
      <c r="D173" s="259"/>
      <c r="E173" s="264"/>
    </row>
    <row r="174" spans="1:5" ht="33" customHeight="1" x14ac:dyDescent="0.25">
      <c r="A174" s="519"/>
      <c r="B174" s="510" t="s">
        <v>321</v>
      </c>
      <c r="C174" s="511"/>
      <c r="D174" s="259"/>
      <c r="E174" s="264"/>
    </row>
    <row r="175" spans="1:5" ht="33" customHeight="1" x14ac:dyDescent="0.25">
      <c r="A175" s="519"/>
      <c r="B175" s="510" t="s">
        <v>322</v>
      </c>
      <c r="C175" s="511"/>
      <c r="D175" s="259"/>
      <c r="E175" s="264"/>
    </row>
    <row r="176" spans="1:5" ht="33" customHeight="1" x14ac:dyDescent="0.25">
      <c r="A176" s="519"/>
      <c r="B176" s="510" t="s">
        <v>323</v>
      </c>
      <c r="C176" s="511"/>
      <c r="D176" s="259"/>
      <c r="E176" s="264"/>
    </row>
    <row r="177" spans="1:5" ht="33" customHeight="1" x14ac:dyDescent="0.25">
      <c r="A177" s="519"/>
      <c r="B177" s="510" t="s">
        <v>324</v>
      </c>
      <c r="C177" s="511"/>
      <c r="D177" s="259"/>
      <c r="E177" s="264"/>
    </row>
    <row r="178" spans="1:5" ht="33" customHeight="1" x14ac:dyDescent="0.25">
      <c r="A178" s="519"/>
      <c r="B178" s="510" t="s">
        <v>325</v>
      </c>
      <c r="C178" s="511"/>
      <c r="D178" s="259"/>
      <c r="E178" s="264"/>
    </row>
    <row r="179" spans="1:5" ht="33" customHeight="1" x14ac:dyDescent="0.25">
      <c r="A179" s="519"/>
      <c r="B179" s="510" t="s">
        <v>326</v>
      </c>
      <c r="C179" s="511"/>
      <c r="D179" s="259"/>
      <c r="E179" s="264"/>
    </row>
    <row r="180" spans="1:5" ht="33" customHeight="1" x14ac:dyDescent="0.25">
      <c r="A180" s="519"/>
      <c r="B180" s="510" t="s">
        <v>327</v>
      </c>
      <c r="C180" s="511"/>
      <c r="D180" s="259"/>
      <c r="E180" s="264"/>
    </row>
    <row r="181" spans="1:5" ht="33" customHeight="1" x14ac:dyDescent="0.25">
      <c r="A181" s="519"/>
      <c r="B181" s="510" t="s">
        <v>328</v>
      </c>
      <c r="C181" s="511"/>
      <c r="D181" s="259"/>
      <c r="E181" s="264"/>
    </row>
    <row r="182" spans="1:5" ht="33" customHeight="1" x14ac:dyDescent="0.25">
      <c r="A182" s="519"/>
      <c r="B182" s="510" t="s">
        <v>329</v>
      </c>
      <c r="C182" s="511"/>
      <c r="D182" s="259"/>
      <c r="E182" s="264"/>
    </row>
    <row r="183" spans="1:5" ht="33" customHeight="1" x14ac:dyDescent="0.25">
      <c r="A183" s="519"/>
      <c r="B183" s="510" t="s">
        <v>330</v>
      </c>
      <c r="C183" s="511"/>
      <c r="D183" s="259"/>
      <c r="E183" s="264"/>
    </row>
    <row r="184" spans="1:5" ht="33" customHeight="1" x14ac:dyDescent="0.25">
      <c r="A184" s="519"/>
      <c r="B184" s="510" t="s">
        <v>331</v>
      </c>
      <c r="C184" s="511"/>
      <c r="D184" s="259"/>
      <c r="E184" s="264"/>
    </row>
    <row r="185" spans="1:5" ht="33" customHeight="1" x14ac:dyDescent="0.25">
      <c r="A185" s="519"/>
      <c r="B185" s="510" t="s">
        <v>332</v>
      </c>
      <c r="C185" s="511"/>
      <c r="D185" s="259"/>
      <c r="E185" s="264"/>
    </row>
    <row r="186" spans="1:5" ht="33" customHeight="1" x14ac:dyDescent="0.25">
      <c r="A186" s="519"/>
      <c r="B186" s="510" t="s">
        <v>333</v>
      </c>
      <c r="C186" s="511"/>
      <c r="D186" s="259"/>
      <c r="E186" s="264"/>
    </row>
    <row r="187" spans="1:5" ht="33" customHeight="1" x14ac:dyDescent="0.25">
      <c r="A187" s="519"/>
      <c r="B187" s="510" t="s">
        <v>334</v>
      </c>
      <c r="C187" s="510"/>
      <c r="D187" s="259"/>
      <c r="E187" s="264"/>
    </row>
    <row r="188" spans="1:5" ht="33" customHeight="1" x14ac:dyDescent="0.25">
      <c r="A188" s="519"/>
      <c r="B188" s="510" t="s">
        <v>335</v>
      </c>
      <c r="C188" s="511"/>
      <c r="D188" s="259"/>
      <c r="E188" s="264"/>
    </row>
    <row r="189" spans="1:5" ht="33" customHeight="1" x14ac:dyDescent="0.25">
      <c r="A189" s="519"/>
      <c r="B189" s="521" t="s">
        <v>368</v>
      </c>
      <c r="C189" s="521"/>
      <c r="D189" s="521"/>
      <c r="E189" s="522"/>
    </row>
    <row r="190" spans="1:5" ht="33" customHeight="1" x14ac:dyDescent="0.25">
      <c r="A190" s="519"/>
      <c r="B190" s="510" t="s">
        <v>357</v>
      </c>
      <c r="C190" s="510"/>
      <c r="D190" s="259"/>
      <c r="E190" s="264"/>
    </row>
    <row r="191" spans="1:5" ht="33" customHeight="1" x14ac:dyDescent="0.25">
      <c r="A191" s="519"/>
      <c r="B191" s="510" t="s">
        <v>354</v>
      </c>
      <c r="C191" s="510"/>
      <c r="D191" s="259"/>
      <c r="E191" s="264"/>
    </row>
    <row r="192" spans="1:5" ht="33" customHeight="1" x14ac:dyDescent="0.25">
      <c r="A192" s="519"/>
      <c r="B192" s="510" t="s">
        <v>355</v>
      </c>
      <c r="C192" s="510"/>
      <c r="D192" s="259"/>
      <c r="E192" s="264"/>
    </row>
    <row r="193" spans="1:5" ht="33" customHeight="1" x14ac:dyDescent="0.25">
      <c r="A193" s="519"/>
      <c r="B193" s="510" t="s">
        <v>356</v>
      </c>
      <c r="C193" s="510"/>
      <c r="D193" s="259"/>
      <c r="E193" s="264"/>
    </row>
    <row r="194" spans="1:5" ht="33" customHeight="1" x14ac:dyDescent="0.25">
      <c r="A194" s="519"/>
      <c r="B194" s="510" t="s">
        <v>358</v>
      </c>
      <c r="C194" s="510"/>
      <c r="D194" s="259"/>
      <c r="E194" s="264"/>
    </row>
    <row r="195" spans="1:5" ht="33" customHeight="1" x14ac:dyDescent="0.25">
      <c r="A195" s="519"/>
      <c r="B195" s="510" t="s">
        <v>359</v>
      </c>
      <c r="C195" s="510"/>
      <c r="D195" s="259"/>
      <c r="E195" s="264"/>
    </row>
    <row r="196" spans="1:5" ht="33" customHeight="1" x14ac:dyDescent="0.25">
      <c r="A196" s="519"/>
      <c r="B196" s="510" t="s">
        <v>360</v>
      </c>
      <c r="C196" s="510"/>
      <c r="D196" s="259"/>
      <c r="E196" s="264"/>
    </row>
    <row r="197" spans="1:5" ht="33" customHeight="1" x14ac:dyDescent="0.25">
      <c r="A197" s="519"/>
      <c r="B197" s="510" t="s">
        <v>361</v>
      </c>
      <c r="C197" s="510"/>
      <c r="D197" s="259"/>
      <c r="E197" s="264"/>
    </row>
    <row r="198" spans="1:5" ht="33" customHeight="1" x14ac:dyDescent="0.25">
      <c r="A198" s="519"/>
      <c r="B198" s="510" t="s">
        <v>362</v>
      </c>
      <c r="C198" s="510"/>
      <c r="D198" s="259"/>
      <c r="E198" s="264"/>
    </row>
    <row r="199" spans="1:5" ht="33" customHeight="1" x14ac:dyDescent="0.25">
      <c r="A199" s="519"/>
      <c r="B199" s="510" t="s">
        <v>363</v>
      </c>
      <c r="C199" s="510"/>
      <c r="D199" s="259"/>
      <c r="E199" s="264"/>
    </row>
    <row r="200" spans="1:5" ht="33" customHeight="1" x14ac:dyDescent="0.25">
      <c r="A200" s="519"/>
      <c r="B200" s="510" t="s">
        <v>364</v>
      </c>
      <c r="C200" s="510"/>
      <c r="D200" s="259"/>
      <c r="E200" s="264"/>
    </row>
    <row r="201" spans="1:5" ht="33" customHeight="1" x14ac:dyDescent="0.25">
      <c r="A201" s="519"/>
      <c r="B201" s="510" t="s">
        <v>365</v>
      </c>
      <c r="C201" s="510"/>
      <c r="D201" s="259"/>
      <c r="E201" s="264"/>
    </row>
    <row r="202" spans="1:5" ht="33" customHeight="1" x14ac:dyDescent="0.25">
      <c r="A202" s="519"/>
      <c r="B202" s="510" t="s">
        <v>366</v>
      </c>
      <c r="C202" s="510"/>
      <c r="D202" s="259"/>
      <c r="E202" s="264"/>
    </row>
    <row r="203" spans="1:5" ht="33" customHeight="1" thickBot="1" x14ac:dyDescent="0.3">
      <c r="A203" s="520"/>
      <c r="B203" s="512" t="s">
        <v>367</v>
      </c>
      <c r="C203" s="512"/>
      <c r="D203" s="218"/>
      <c r="E203" s="265"/>
    </row>
    <row r="205" spans="1:5" ht="15.75" thickBot="1" x14ac:dyDescent="0.3"/>
    <row r="206" spans="1:5" ht="29.25" customHeight="1" x14ac:dyDescent="0.25">
      <c r="A206" s="513" t="s">
        <v>370</v>
      </c>
      <c r="B206" s="515" t="s">
        <v>369</v>
      </c>
      <c r="C206" s="515"/>
      <c r="D206" s="517" t="s">
        <v>371</v>
      </c>
      <c r="E206" s="518"/>
    </row>
    <row r="207" spans="1:5" x14ac:dyDescent="0.25">
      <c r="A207" s="514"/>
      <c r="B207" s="516"/>
      <c r="C207" s="516"/>
      <c r="D207" s="96" t="s">
        <v>98</v>
      </c>
      <c r="E207" s="263" t="s">
        <v>99</v>
      </c>
    </row>
    <row r="208" spans="1:5" ht="33" customHeight="1" x14ac:dyDescent="0.25">
      <c r="A208" s="519"/>
      <c r="B208" s="510" t="s">
        <v>316</v>
      </c>
      <c r="C208" s="511"/>
      <c r="D208" s="259"/>
      <c r="E208" s="264"/>
    </row>
    <row r="209" spans="1:5" ht="33" customHeight="1" x14ac:dyDescent="0.25">
      <c r="A209" s="519"/>
      <c r="B209" s="510" t="s">
        <v>320</v>
      </c>
      <c r="C209" s="511"/>
      <c r="D209" s="259"/>
      <c r="E209" s="264"/>
    </row>
    <row r="210" spans="1:5" ht="33" customHeight="1" x14ac:dyDescent="0.25">
      <c r="A210" s="519"/>
      <c r="B210" s="510" t="s">
        <v>317</v>
      </c>
      <c r="C210" s="511"/>
      <c r="D210" s="259"/>
      <c r="E210" s="264"/>
    </row>
    <row r="211" spans="1:5" ht="33" customHeight="1" x14ac:dyDescent="0.25">
      <c r="A211" s="519"/>
      <c r="B211" s="510" t="s">
        <v>318</v>
      </c>
      <c r="C211" s="511"/>
      <c r="D211" s="259"/>
      <c r="E211" s="264"/>
    </row>
    <row r="212" spans="1:5" ht="33" customHeight="1" x14ac:dyDescent="0.25">
      <c r="A212" s="519"/>
      <c r="B212" s="510" t="s">
        <v>319</v>
      </c>
      <c r="C212" s="511"/>
      <c r="D212" s="259"/>
      <c r="E212" s="264"/>
    </row>
    <row r="213" spans="1:5" ht="33" customHeight="1" x14ac:dyDescent="0.25">
      <c r="A213" s="519"/>
      <c r="B213" s="510" t="s">
        <v>321</v>
      </c>
      <c r="C213" s="511"/>
      <c r="D213" s="259"/>
      <c r="E213" s="264"/>
    </row>
    <row r="214" spans="1:5" ht="33" customHeight="1" x14ac:dyDescent="0.25">
      <c r="A214" s="519"/>
      <c r="B214" s="510" t="s">
        <v>322</v>
      </c>
      <c r="C214" s="511"/>
      <c r="D214" s="259"/>
      <c r="E214" s="264"/>
    </row>
    <row r="215" spans="1:5" ht="33" customHeight="1" x14ac:dyDescent="0.25">
      <c r="A215" s="519"/>
      <c r="B215" s="510" t="s">
        <v>323</v>
      </c>
      <c r="C215" s="511"/>
      <c r="D215" s="259"/>
      <c r="E215" s="264"/>
    </row>
    <row r="216" spans="1:5" ht="33" customHeight="1" x14ac:dyDescent="0.25">
      <c r="A216" s="519"/>
      <c r="B216" s="510" t="s">
        <v>324</v>
      </c>
      <c r="C216" s="511"/>
      <c r="D216" s="259"/>
      <c r="E216" s="264"/>
    </row>
    <row r="217" spans="1:5" ht="33" customHeight="1" x14ac:dyDescent="0.25">
      <c r="A217" s="519"/>
      <c r="B217" s="510" t="s">
        <v>325</v>
      </c>
      <c r="C217" s="511"/>
      <c r="D217" s="259"/>
      <c r="E217" s="264"/>
    </row>
    <row r="218" spans="1:5" ht="33" customHeight="1" x14ac:dyDescent="0.25">
      <c r="A218" s="519"/>
      <c r="B218" s="510" t="s">
        <v>326</v>
      </c>
      <c r="C218" s="511"/>
      <c r="D218" s="259"/>
      <c r="E218" s="264"/>
    </row>
    <row r="219" spans="1:5" ht="33" customHeight="1" x14ac:dyDescent="0.25">
      <c r="A219" s="519"/>
      <c r="B219" s="510" t="s">
        <v>327</v>
      </c>
      <c r="C219" s="511"/>
      <c r="D219" s="259"/>
      <c r="E219" s="264"/>
    </row>
    <row r="220" spans="1:5" ht="33" customHeight="1" x14ac:dyDescent="0.25">
      <c r="A220" s="519"/>
      <c r="B220" s="510" t="s">
        <v>328</v>
      </c>
      <c r="C220" s="511"/>
      <c r="D220" s="259"/>
      <c r="E220" s="264"/>
    </row>
    <row r="221" spans="1:5" ht="33" customHeight="1" x14ac:dyDescent="0.25">
      <c r="A221" s="519"/>
      <c r="B221" s="510" t="s">
        <v>329</v>
      </c>
      <c r="C221" s="511"/>
      <c r="D221" s="259"/>
      <c r="E221" s="264"/>
    </row>
    <row r="222" spans="1:5" ht="33" customHeight="1" x14ac:dyDescent="0.25">
      <c r="A222" s="519"/>
      <c r="B222" s="510" t="s">
        <v>330</v>
      </c>
      <c r="C222" s="511"/>
      <c r="D222" s="259"/>
      <c r="E222" s="264"/>
    </row>
    <row r="223" spans="1:5" ht="33" customHeight="1" x14ac:dyDescent="0.25">
      <c r="A223" s="519"/>
      <c r="B223" s="510" t="s">
        <v>331</v>
      </c>
      <c r="C223" s="511"/>
      <c r="D223" s="259"/>
      <c r="E223" s="264"/>
    </row>
    <row r="224" spans="1:5" ht="33" customHeight="1" x14ac:dyDescent="0.25">
      <c r="A224" s="519"/>
      <c r="B224" s="510" t="s">
        <v>332</v>
      </c>
      <c r="C224" s="511"/>
      <c r="D224" s="259"/>
      <c r="E224" s="264"/>
    </row>
    <row r="225" spans="1:5" ht="33" customHeight="1" x14ac:dyDescent="0.25">
      <c r="A225" s="519"/>
      <c r="B225" s="510" t="s">
        <v>333</v>
      </c>
      <c r="C225" s="511"/>
      <c r="D225" s="259"/>
      <c r="E225" s="264"/>
    </row>
    <row r="226" spans="1:5" ht="33" customHeight="1" x14ac:dyDescent="0.25">
      <c r="A226" s="519"/>
      <c r="B226" s="510" t="s">
        <v>334</v>
      </c>
      <c r="C226" s="510"/>
      <c r="D226" s="259"/>
      <c r="E226" s="264"/>
    </row>
    <row r="227" spans="1:5" ht="33" customHeight="1" x14ac:dyDescent="0.25">
      <c r="A227" s="519"/>
      <c r="B227" s="510" t="s">
        <v>335</v>
      </c>
      <c r="C227" s="511"/>
      <c r="D227" s="259"/>
      <c r="E227" s="264"/>
    </row>
    <row r="228" spans="1:5" ht="33" customHeight="1" x14ac:dyDescent="0.25">
      <c r="A228" s="519"/>
      <c r="B228" s="521" t="s">
        <v>368</v>
      </c>
      <c r="C228" s="521"/>
      <c r="D228" s="521"/>
      <c r="E228" s="522"/>
    </row>
    <row r="229" spans="1:5" ht="33" customHeight="1" x14ac:dyDescent="0.25">
      <c r="A229" s="519"/>
      <c r="B229" s="510" t="s">
        <v>357</v>
      </c>
      <c r="C229" s="510"/>
      <c r="D229" s="259"/>
      <c r="E229" s="264"/>
    </row>
    <row r="230" spans="1:5" ht="33" customHeight="1" x14ac:dyDescent="0.25">
      <c r="A230" s="519"/>
      <c r="B230" s="510" t="s">
        <v>354</v>
      </c>
      <c r="C230" s="510"/>
      <c r="D230" s="259"/>
      <c r="E230" s="264"/>
    </row>
    <row r="231" spans="1:5" ht="33" customHeight="1" x14ac:dyDescent="0.25">
      <c r="A231" s="519"/>
      <c r="B231" s="510" t="s">
        <v>355</v>
      </c>
      <c r="C231" s="510"/>
      <c r="D231" s="259"/>
      <c r="E231" s="264"/>
    </row>
    <row r="232" spans="1:5" ht="33" customHeight="1" x14ac:dyDescent="0.25">
      <c r="A232" s="519"/>
      <c r="B232" s="510" t="s">
        <v>356</v>
      </c>
      <c r="C232" s="510"/>
      <c r="D232" s="259"/>
      <c r="E232" s="264"/>
    </row>
    <row r="233" spans="1:5" ht="33" customHeight="1" x14ac:dyDescent="0.25">
      <c r="A233" s="519"/>
      <c r="B233" s="510" t="s">
        <v>358</v>
      </c>
      <c r="C233" s="510"/>
      <c r="D233" s="259"/>
      <c r="E233" s="264"/>
    </row>
    <row r="234" spans="1:5" ht="33" customHeight="1" x14ac:dyDescent="0.25">
      <c r="A234" s="519"/>
      <c r="B234" s="510" t="s">
        <v>359</v>
      </c>
      <c r="C234" s="510"/>
      <c r="D234" s="259"/>
      <c r="E234" s="264"/>
    </row>
    <row r="235" spans="1:5" ht="33" customHeight="1" x14ac:dyDescent="0.25">
      <c r="A235" s="519"/>
      <c r="B235" s="510" t="s">
        <v>360</v>
      </c>
      <c r="C235" s="510"/>
      <c r="D235" s="259"/>
      <c r="E235" s="264"/>
    </row>
    <row r="236" spans="1:5" ht="33" customHeight="1" x14ac:dyDescent="0.25">
      <c r="A236" s="519"/>
      <c r="B236" s="510" t="s">
        <v>361</v>
      </c>
      <c r="C236" s="510"/>
      <c r="D236" s="259"/>
      <c r="E236" s="264"/>
    </row>
    <row r="237" spans="1:5" ht="33" customHeight="1" x14ac:dyDescent="0.25">
      <c r="A237" s="519"/>
      <c r="B237" s="510" t="s">
        <v>362</v>
      </c>
      <c r="C237" s="510"/>
      <c r="D237" s="259"/>
      <c r="E237" s="264"/>
    </row>
    <row r="238" spans="1:5" ht="33" customHeight="1" x14ac:dyDescent="0.25">
      <c r="A238" s="519"/>
      <c r="B238" s="510" t="s">
        <v>363</v>
      </c>
      <c r="C238" s="510"/>
      <c r="D238" s="259"/>
      <c r="E238" s="264"/>
    </row>
    <row r="239" spans="1:5" ht="33" customHeight="1" x14ac:dyDescent="0.25">
      <c r="A239" s="519"/>
      <c r="B239" s="510" t="s">
        <v>364</v>
      </c>
      <c r="C239" s="510"/>
      <c r="D239" s="259"/>
      <c r="E239" s="264"/>
    </row>
    <row r="240" spans="1:5" ht="33" customHeight="1" x14ac:dyDescent="0.25">
      <c r="A240" s="519"/>
      <c r="B240" s="510" t="s">
        <v>365</v>
      </c>
      <c r="C240" s="510"/>
      <c r="D240" s="259"/>
      <c r="E240" s="264"/>
    </row>
    <row r="241" spans="1:5" ht="33" customHeight="1" x14ac:dyDescent="0.25">
      <c r="A241" s="519"/>
      <c r="B241" s="510" t="s">
        <v>366</v>
      </c>
      <c r="C241" s="510"/>
      <c r="D241" s="259"/>
      <c r="E241" s="264"/>
    </row>
    <row r="242" spans="1:5" ht="33" customHeight="1" thickBot="1" x14ac:dyDescent="0.3">
      <c r="A242" s="520"/>
      <c r="B242" s="512" t="s">
        <v>367</v>
      </c>
      <c r="C242" s="512"/>
      <c r="D242" s="218"/>
      <c r="E242" s="265"/>
    </row>
  </sheetData>
  <mergeCells count="242">
    <mergeCell ref="A13:A47"/>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6:C46"/>
    <mergeCell ref="B47:C47"/>
    <mergeCell ref="B38:C38"/>
    <mergeCell ref="A1:A4"/>
    <mergeCell ref="B1:B2"/>
    <mergeCell ref="B3:B4"/>
    <mergeCell ref="A5:E5"/>
    <mergeCell ref="A6:E7"/>
    <mergeCell ref="A8:E9"/>
    <mergeCell ref="A10:E10"/>
    <mergeCell ref="A11:A12"/>
    <mergeCell ref="B11:C12"/>
    <mergeCell ref="D11:E11"/>
    <mergeCell ref="B39:C39"/>
    <mergeCell ref="E1:E4"/>
    <mergeCell ref="B33:E33"/>
    <mergeCell ref="B41:C41"/>
    <mergeCell ref="B42:C42"/>
    <mergeCell ref="B43:C43"/>
    <mergeCell ref="B44:C44"/>
    <mergeCell ref="B45:C45"/>
    <mergeCell ref="B34:C34"/>
    <mergeCell ref="B35:C35"/>
    <mergeCell ref="B36:C36"/>
    <mergeCell ref="B37:C37"/>
    <mergeCell ref="B40:C40"/>
    <mergeCell ref="B64:C64"/>
    <mergeCell ref="B65:C65"/>
    <mergeCell ref="B66:C66"/>
    <mergeCell ref="B67:C67"/>
    <mergeCell ref="B68:C68"/>
    <mergeCell ref="A50:A51"/>
    <mergeCell ref="B50:C51"/>
    <mergeCell ref="D50:E50"/>
    <mergeCell ref="A52:A86"/>
    <mergeCell ref="B52:C52"/>
    <mergeCell ref="B53:C53"/>
    <mergeCell ref="B54:C54"/>
    <mergeCell ref="B55:C55"/>
    <mergeCell ref="B56:C56"/>
    <mergeCell ref="B57:C57"/>
    <mergeCell ref="B58:C58"/>
    <mergeCell ref="B59:C59"/>
    <mergeCell ref="B60:C60"/>
    <mergeCell ref="B61:C61"/>
    <mergeCell ref="B62:C62"/>
    <mergeCell ref="B63:C63"/>
    <mergeCell ref="B74:C74"/>
    <mergeCell ref="B75:C75"/>
    <mergeCell ref="B76:C76"/>
    <mergeCell ref="B77:C77"/>
    <mergeCell ref="B78:C78"/>
    <mergeCell ref="B69:C69"/>
    <mergeCell ref="B70:C70"/>
    <mergeCell ref="B71:C71"/>
    <mergeCell ref="B72:E72"/>
    <mergeCell ref="B73:C73"/>
    <mergeCell ref="B84:C84"/>
    <mergeCell ref="B85:C85"/>
    <mergeCell ref="B86:C86"/>
    <mergeCell ref="A89:A90"/>
    <mergeCell ref="B89:C90"/>
    <mergeCell ref="B79:C79"/>
    <mergeCell ref="B80:C80"/>
    <mergeCell ref="B81:C81"/>
    <mergeCell ref="B82:C82"/>
    <mergeCell ref="B83:C83"/>
    <mergeCell ref="D89:E89"/>
    <mergeCell ref="A91:A125"/>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10:C110"/>
    <mergeCell ref="B111:E111"/>
    <mergeCell ref="B112:C112"/>
    <mergeCell ref="B113:C113"/>
    <mergeCell ref="B114:C114"/>
    <mergeCell ref="B105:C105"/>
    <mergeCell ref="B106:C106"/>
    <mergeCell ref="B107:C107"/>
    <mergeCell ref="B108:C108"/>
    <mergeCell ref="B109:C109"/>
    <mergeCell ref="B120:C120"/>
    <mergeCell ref="B121:C121"/>
    <mergeCell ref="B122:C122"/>
    <mergeCell ref="B123:C123"/>
    <mergeCell ref="B124:C124"/>
    <mergeCell ref="B115:C115"/>
    <mergeCell ref="B116:C116"/>
    <mergeCell ref="B117:C117"/>
    <mergeCell ref="B118:C118"/>
    <mergeCell ref="B119:C119"/>
    <mergeCell ref="B141:C141"/>
    <mergeCell ref="B142:C142"/>
    <mergeCell ref="B143:C143"/>
    <mergeCell ref="B144:C144"/>
    <mergeCell ref="B145:C145"/>
    <mergeCell ref="B125:C125"/>
    <mergeCell ref="A128:A129"/>
    <mergeCell ref="B128:C129"/>
    <mergeCell ref="D128:E128"/>
    <mergeCell ref="A130:A164"/>
    <mergeCell ref="B130:C130"/>
    <mergeCell ref="B131:C131"/>
    <mergeCell ref="B132:C132"/>
    <mergeCell ref="B133:C133"/>
    <mergeCell ref="B134:C134"/>
    <mergeCell ref="B135:C135"/>
    <mergeCell ref="B136:C136"/>
    <mergeCell ref="B137:C137"/>
    <mergeCell ref="B138:C138"/>
    <mergeCell ref="B139:C139"/>
    <mergeCell ref="B140:C140"/>
    <mergeCell ref="B151:C151"/>
    <mergeCell ref="B152:C152"/>
    <mergeCell ref="B153:C153"/>
    <mergeCell ref="B154:C154"/>
    <mergeCell ref="B155:C155"/>
    <mergeCell ref="B146:C146"/>
    <mergeCell ref="B147:C147"/>
    <mergeCell ref="B148:C148"/>
    <mergeCell ref="B149:C149"/>
    <mergeCell ref="B150:E150"/>
    <mergeCell ref="B161:C161"/>
    <mergeCell ref="B162:C162"/>
    <mergeCell ref="B163:C163"/>
    <mergeCell ref="B164:C164"/>
    <mergeCell ref="A167:A168"/>
    <mergeCell ref="B167:C168"/>
    <mergeCell ref="B156:C156"/>
    <mergeCell ref="B157:C157"/>
    <mergeCell ref="B158:C158"/>
    <mergeCell ref="B159:C159"/>
    <mergeCell ref="B160:C160"/>
    <mergeCell ref="D167:E167"/>
    <mergeCell ref="A169:A203"/>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8:C188"/>
    <mergeCell ref="B189:E189"/>
    <mergeCell ref="B190:C190"/>
    <mergeCell ref="B191:C191"/>
    <mergeCell ref="B192:C192"/>
    <mergeCell ref="B183:C183"/>
    <mergeCell ref="B184:C184"/>
    <mergeCell ref="B185:C185"/>
    <mergeCell ref="B186:C186"/>
    <mergeCell ref="B187:C187"/>
    <mergeCell ref="B198:C198"/>
    <mergeCell ref="B199:C199"/>
    <mergeCell ref="B200:C200"/>
    <mergeCell ref="B201:C201"/>
    <mergeCell ref="B202:C202"/>
    <mergeCell ref="B193:C193"/>
    <mergeCell ref="B194:C194"/>
    <mergeCell ref="B195:C195"/>
    <mergeCell ref="B196:C196"/>
    <mergeCell ref="B197:C197"/>
    <mergeCell ref="B203:C203"/>
    <mergeCell ref="A206:A207"/>
    <mergeCell ref="B206:C207"/>
    <mergeCell ref="D206:E206"/>
    <mergeCell ref="A208:A242"/>
    <mergeCell ref="B208:C208"/>
    <mergeCell ref="B209:C209"/>
    <mergeCell ref="B210:C210"/>
    <mergeCell ref="B211:C211"/>
    <mergeCell ref="B212:C212"/>
    <mergeCell ref="B213:C213"/>
    <mergeCell ref="B214:C214"/>
    <mergeCell ref="B215:C215"/>
    <mergeCell ref="B216:C216"/>
    <mergeCell ref="B217:C217"/>
    <mergeCell ref="B218:C218"/>
    <mergeCell ref="B229:C229"/>
    <mergeCell ref="B230:C230"/>
    <mergeCell ref="B231:C231"/>
    <mergeCell ref="B224:C224"/>
    <mergeCell ref="B225:C225"/>
    <mergeCell ref="B226:C226"/>
    <mergeCell ref="B227:C227"/>
    <mergeCell ref="B228:E228"/>
    <mergeCell ref="B239:C239"/>
    <mergeCell ref="B240:C240"/>
    <mergeCell ref="B219:C219"/>
    <mergeCell ref="B220:C220"/>
    <mergeCell ref="B221:C221"/>
    <mergeCell ref="B222:C222"/>
    <mergeCell ref="B223:C223"/>
    <mergeCell ref="B241:C241"/>
    <mergeCell ref="B242:C242"/>
    <mergeCell ref="B234:C234"/>
    <mergeCell ref="B235:C235"/>
    <mergeCell ref="B236:C236"/>
    <mergeCell ref="B237:C237"/>
    <mergeCell ref="B238:C238"/>
    <mergeCell ref="B232:C232"/>
    <mergeCell ref="B233:C233"/>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700-000000000000}">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tabColor rgb="FFFFC000"/>
    <pageSetUpPr fitToPage="1"/>
  </sheetPr>
  <dimension ref="A1:N132"/>
  <sheetViews>
    <sheetView zoomScale="70" zoomScaleNormal="70" workbookViewId="0">
      <selection activeCell="H1" sqref="H1:I4"/>
    </sheetView>
  </sheetViews>
  <sheetFormatPr baseColWidth="10" defaultColWidth="11.42578125" defaultRowHeight="14.25" x14ac:dyDescent="0.2"/>
  <cols>
    <col min="1" max="2" width="6.5703125" style="1" customWidth="1"/>
    <col min="3" max="3" width="32.7109375" style="1" customWidth="1"/>
    <col min="4" max="4" width="22.7109375" style="1" customWidth="1"/>
    <col min="5" max="5" width="38" style="1" customWidth="1"/>
    <col min="6" max="6" width="27.7109375" style="1" customWidth="1"/>
    <col min="7" max="7" width="18.28515625" style="1" customWidth="1"/>
    <col min="8" max="8" width="15.5703125" style="1" customWidth="1"/>
    <col min="9" max="9" width="15.140625" style="1" customWidth="1"/>
    <col min="10" max="10" width="20" style="1" customWidth="1"/>
    <col min="11" max="16384" width="11.42578125" style="1"/>
  </cols>
  <sheetData>
    <row r="1" spans="1:14" ht="15" customHeight="1" x14ac:dyDescent="0.2">
      <c r="A1" s="612" t="str">
        <f>CONTEXTO!B1</f>
        <v>PROCESO: GESTIÓN DE RECURSOS FÍSICOS</v>
      </c>
      <c r="B1" s="427"/>
      <c r="C1" s="427"/>
      <c r="D1" s="427"/>
      <c r="E1" s="427"/>
      <c r="F1" s="427"/>
      <c r="G1" s="428"/>
      <c r="H1" s="1090" t="s">
        <v>543</v>
      </c>
      <c r="I1" s="1090"/>
      <c r="J1" s="625"/>
      <c r="K1" s="2"/>
      <c r="N1" s="451"/>
    </row>
    <row r="2" spans="1:14" ht="15" customHeight="1" x14ac:dyDescent="0.2">
      <c r="A2" s="613"/>
      <c r="B2" s="430"/>
      <c r="C2" s="430"/>
      <c r="D2" s="430"/>
      <c r="E2" s="430"/>
      <c r="F2" s="430"/>
      <c r="G2" s="431"/>
      <c r="H2" s="510" t="s">
        <v>536</v>
      </c>
      <c r="I2" s="510"/>
      <c r="J2" s="626"/>
      <c r="K2" s="2"/>
      <c r="N2" s="451"/>
    </row>
    <row r="3" spans="1:14" ht="15" customHeight="1" x14ac:dyDescent="0.2">
      <c r="A3" s="613" t="s">
        <v>60</v>
      </c>
      <c r="B3" s="430"/>
      <c r="C3" s="430"/>
      <c r="D3" s="430"/>
      <c r="E3" s="430"/>
      <c r="F3" s="430"/>
      <c r="G3" s="431"/>
      <c r="H3" s="510" t="s">
        <v>537</v>
      </c>
      <c r="I3" s="510"/>
      <c r="J3" s="626"/>
      <c r="K3" s="2"/>
      <c r="N3" s="451"/>
    </row>
    <row r="4" spans="1:14" ht="15.75" customHeight="1" x14ac:dyDescent="0.2">
      <c r="A4" s="614"/>
      <c r="B4" s="501"/>
      <c r="C4" s="501"/>
      <c r="D4" s="501"/>
      <c r="E4" s="501"/>
      <c r="F4" s="501"/>
      <c r="G4" s="615"/>
      <c r="H4" s="510" t="s">
        <v>544</v>
      </c>
      <c r="I4" s="510"/>
      <c r="J4" s="627"/>
      <c r="K4" s="2"/>
      <c r="N4" s="451"/>
    </row>
    <row r="5" spans="1:14" ht="15.75" customHeight="1" x14ac:dyDescent="0.2">
      <c r="A5" s="622"/>
      <c r="B5" s="623"/>
      <c r="C5" s="623"/>
      <c r="D5" s="623"/>
      <c r="E5" s="623"/>
      <c r="F5" s="623"/>
      <c r="G5" s="623"/>
      <c r="H5" s="623"/>
      <c r="I5" s="623"/>
      <c r="J5" s="624"/>
      <c r="K5" s="2"/>
      <c r="N5" s="59"/>
    </row>
    <row r="6" spans="1:14" ht="15" customHeight="1" x14ac:dyDescent="0.2">
      <c r="A6" s="616" t="str">
        <f>CONTEXTO!A8</f>
        <v>PROCESO: GESTIÓN DE RECURSOS FÍSICOS</v>
      </c>
      <c r="B6" s="617"/>
      <c r="C6" s="617"/>
      <c r="D6" s="617"/>
      <c r="E6" s="617"/>
      <c r="F6" s="617"/>
      <c r="G6" s="617"/>
      <c r="H6" s="617"/>
      <c r="I6" s="617"/>
      <c r="J6" s="618"/>
    </row>
    <row r="7" spans="1:14" ht="32.25" customHeight="1" thickBot="1" x14ac:dyDescent="0.25">
      <c r="A7" s="619"/>
      <c r="B7" s="620"/>
      <c r="C7" s="620"/>
      <c r="D7" s="620"/>
      <c r="E7" s="620"/>
      <c r="F7" s="620"/>
      <c r="G7" s="620"/>
      <c r="H7" s="620"/>
      <c r="I7" s="620"/>
      <c r="J7" s="621"/>
    </row>
    <row r="8" spans="1:14" ht="23.25" customHeight="1" x14ac:dyDescent="0.2">
      <c r="A8" s="630" t="s">
        <v>61</v>
      </c>
      <c r="B8" s="630"/>
      <c r="C8" s="630"/>
      <c r="D8" s="630"/>
      <c r="E8" s="602" t="s">
        <v>9</v>
      </c>
      <c r="F8" s="628"/>
      <c r="G8" s="628"/>
      <c r="H8" s="628"/>
      <c r="I8" s="628"/>
      <c r="J8" s="629"/>
    </row>
    <row r="9" spans="1:14" ht="23.25" customHeight="1" x14ac:dyDescent="0.2">
      <c r="A9" s="630"/>
      <c r="B9" s="630"/>
      <c r="C9" s="630"/>
      <c r="D9" s="630"/>
      <c r="E9" s="601" t="s">
        <v>62</v>
      </c>
      <c r="F9" s="601"/>
      <c r="G9" s="601" t="s">
        <v>63</v>
      </c>
      <c r="H9" s="601"/>
      <c r="I9" s="601"/>
      <c r="J9" s="601"/>
    </row>
    <row r="10" spans="1:14" ht="23.25" customHeight="1" x14ac:dyDescent="0.25">
      <c r="A10" s="630"/>
      <c r="B10" s="630"/>
      <c r="C10" s="630"/>
      <c r="D10" s="630"/>
      <c r="E10" s="555" t="s">
        <v>64</v>
      </c>
      <c r="F10" s="555"/>
      <c r="G10" s="609" t="s">
        <v>65</v>
      </c>
      <c r="H10" s="610"/>
      <c r="I10" s="610"/>
      <c r="J10" s="611"/>
    </row>
    <row r="11" spans="1:14" ht="33.75" customHeight="1" x14ac:dyDescent="0.2">
      <c r="A11" s="630"/>
      <c r="B11" s="630"/>
      <c r="C11" s="630"/>
      <c r="D11" s="630"/>
      <c r="E11" s="559" t="s">
        <v>447</v>
      </c>
      <c r="F11" s="560"/>
      <c r="G11" s="547" t="s">
        <v>464</v>
      </c>
      <c r="H11" s="547"/>
      <c r="I11" s="547"/>
      <c r="J11" s="547"/>
    </row>
    <row r="12" spans="1:14" ht="24.75" customHeight="1" x14ac:dyDescent="0.2">
      <c r="A12" s="630"/>
      <c r="B12" s="630"/>
      <c r="C12" s="630"/>
      <c r="D12" s="630"/>
      <c r="E12" s="559" t="s">
        <v>448</v>
      </c>
      <c r="F12" s="560"/>
      <c r="G12" s="547" t="s">
        <v>465</v>
      </c>
      <c r="H12" s="547"/>
      <c r="I12" s="547"/>
      <c r="J12" s="547"/>
    </row>
    <row r="13" spans="1:14" ht="43.5" customHeight="1" x14ac:dyDescent="0.2">
      <c r="A13" s="630"/>
      <c r="B13" s="630"/>
      <c r="C13" s="630"/>
      <c r="D13" s="630"/>
      <c r="E13" s="559" t="s">
        <v>449</v>
      </c>
      <c r="F13" s="560"/>
      <c r="G13" s="547" t="s">
        <v>487</v>
      </c>
      <c r="H13" s="547"/>
      <c r="I13" s="547"/>
      <c r="J13" s="547"/>
    </row>
    <row r="14" spans="1:14" ht="43.5" customHeight="1" x14ac:dyDescent="0.2">
      <c r="A14" s="630"/>
      <c r="B14" s="630"/>
      <c r="C14" s="630"/>
      <c r="D14" s="630"/>
      <c r="E14" s="559" t="s">
        <v>450</v>
      </c>
      <c r="F14" s="560"/>
      <c r="G14" s="547" t="s">
        <v>488</v>
      </c>
      <c r="H14" s="547"/>
      <c r="I14" s="547"/>
      <c r="J14" s="547"/>
    </row>
    <row r="15" spans="1:14" ht="49.5" customHeight="1" x14ac:dyDescent="0.2">
      <c r="A15" s="630"/>
      <c r="B15" s="630"/>
      <c r="C15" s="630"/>
      <c r="D15" s="630"/>
      <c r="E15" s="559" t="s">
        <v>451</v>
      </c>
      <c r="F15" s="560"/>
      <c r="G15" s="631" t="s">
        <v>466</v>
      </c>
      <c r="H15" s="631"/>
      <c r="I15" s="631"/>
      <c r="J15" s="631"/>
    </row>
    <row r="16" spans="1:14" ht="49.5" customHeight="1" x14ac:dyDescent="0.2">
      <c r="A16" s="630"/>
      <c r="B16" s="630"/>
      <c r="C16" s="630"/>
      <c r="D16" s="630"/>
      <c r="E16" s="559" t="s">
        <v>452</v>
      </c>
      <c r="F16" s="560"/>
      <c r="G16" s="632" t="s">
        <v>467</v>
      </c>
      <c r="H16" s="632"/>
      <c r="I16" s="632"/>
      <c r="J16" s="632"/>
    </row>
    <row r="17" spans="1:10" ht="36.75" customHeight="1" x14ac:dyDescent="0.2">
      <c r="A17" s="630"/>
      <c r="B17" s="630"/>
      <c r="C17" s="630"/>
      <c r="D17" s="630"/>
      <c r="E17" s="559" t="s">
        <v>453</v>
      </c>
      <c r="F17" s="560"/>
      <c r="G17" s="548" t="s">
        <v>468</v>
      </c>
      <c r="H17" s="548"/>
      <c r="I17" s="548"/>
      <c r="J17" s="548"/>
    </row>
    <row r="18" spans="1:10" ht="30.75" customHeight="1" x14ac:dyDescent="0.2">
      <c r="A18" s="630"/>
      <c r="B18" s="630"/>
      <c r="C18" s="630"/>
      <c r="D18" s="630"/>
      <c r="E18" s="559" t="s">
        <v>454</v>
      </c>
      <c r="F18" s="560"/>
      <c r="G18" s="591"/>
      <c r="H18" s="591"/>
      <c r="I18" s="591"/>
      <c r="J18" s="591"/>
    </row>
    <row r="19" spans="1:10" ht="40.5" customHeight="1" x14ac:dyDescent="0.2">
      <c r="A19" s="630"/>
      <c r="B19" s="630"/>
      <c r="C19" s="630"/>
      <c r="D19" s="630"/>
      <c r="E19" s="559" t="s">
        <v>455</v>
      </c>
      <c r="F19" s="560"/>
      <c r="G19" s="591"/>
      <c r="H19" s="591"/>
      <c r="I19" s="591"/>
      <c r="J19" s="591"/>
    </row>
    <row r="20" spans="1:10" ht="29.25" customHeight="1" x14ac:dyDescent="0.2">
      <c r="A20" s="630"/>
      <c r="B20" s="630"/>
      <c r="C20" s="630"/>
      <c r="D20" s="630"/>
      <c r="E20" s="559" t="s">
        <v>456</v>
      </c>
      <c r="F20" s="560"/>
      <c r="G20" s="591"/>
      <c r="H20" s="591"/>
      <c r="I20" s="591"/>
      <c r="J20" s="591"/>
    </row>
    <row r="21" spans="1:10" ht="20.25" customHeight="1" x14ac:dyDescent="0.2">
      <c r="A21" s="630"/>
      <c r="B21" s="630"/>
      <c r="C21" s="630"/>
      <c r="D21" s="630"/>
      <c r="E21" s="559" t="s">
        <v>457</v>
      </c>
      <c r="F21" s="560"/>
      <c r="G21" s="605"/>
      <c r="H21" s="606"/>
      <c r="I21" s="606"/>
      <c r="J21" s="607"/>
    </row>
    <row r="22" spans="1:10" ht="37.5" customHeight="1" x14ac:dyDescent="0.2">
      <c r="A22" s="630"/>
      <c r="B22" s="630"/>
      <c r="C22" s="630"/>
      <c r="D22" s="630"/>
      <c r="E22" s="322" t="s">
        <v>458</v>
      </c>
      <c r="F22" s="323"/>
      <c r="G22" s="563"/>
      <c r="H22" s="592"/>
      <c r="I22" s="592"/>
      <c r="J22" s="564"/>
    </row>
    <row r="23" spans="1:10" ht="36" customHeight="1" x14ac:dyDescent="0.2">
      <c r="A23" s="630"/>
      <c r="B23" s="630"/>
      <c r="C23" s="630"/>
      <c r="D23" s="630"/>
      <c r="E23" s="559" t="s">
        <v>459</v>
      </c>
      <c r="F23" s="560"/>
      <c r="G23" s="563"/>
      <c r="H23" s="592"/>
      <c r="I23" s="592"/>
      <c r="J23" s="564"/>
    </row>
    <row r="24" spans="1:10" ht="34.5" customHeight="1" x14ac:dyDescent="0.2">
      <c r="A24" s="630"/>
      <c r="B24" s="630"/>
      <c r="C24" s="630"/>
      <c r="D24" s="630"/>
      <c r="E24" s="559" t="s">
        <v>460</v>
      </c>
      <c r="F24" s="560"/>
      <c r="G24" s="563"/>
      <c r="H24" s="592"/>
      <c r="I24" s="592"/>
      <c r="J24" s="564"/>
    </row>
    <row r="25" spans="1:10" ht="49.5" hidden="1" customHeight="1" x14ac:dyDescent="0.2">
      <c r="A25" s="630"/>
      <c r="B25" s="630"/>
      <c r="C25" s="630"/>
      <c r="D25" s="630"/>
      <c r="E25" s="559"/>
      <c r="F25" s="560"/>
      <c r="G25" s="605"/>
      <c r="H25" s="606"/>
      <c r="I25" s="606"/>
      <c r="J25" s="607"/>
    </row>
    <row r="26" spans="1:10" ht="51.75" customHeight="1" x14ac:dyDescent="0.2">
      <c r="A26" s="549" t="s">
        <v>7</v>
      </c>
      <c r="B26" s="549" t="s">
        <v>63</v>
      </c>
      <c r="C26" s="555" t="s">
        <v>66</v>
      </c>
      <c r="D26" s="555"/>
      <c r="E26" s="601" t="s">
        <v>258</v>
      </c>
      <c r="F26" s="555"/>
      <c r="G26" s="602" t="s">
        <v>259</v>
      </c>
      <c r="H26" s="603"/>
      <c r="I26" s="603"/>
      <c r="J26" s="604"/>
    </row>
    <row r="27" spans="1:10" ht="48.75" customHeight="1" x14ac:dyDescent="0.2">
      <c r="A27" s="549"/>
      <c r="B27" s="549"/>
      <c r="C27" s="547" t="s">
        <v>461</v>
      </c>
      <c r="D27" s="547"/>
      <c r="E27" s="569" t="s">
        <v>481</v>
      </c>
      <c r="F27" s="569"/>
      <c r="G27" s="579" t="s">
        <v>504</v>
      </c>
      <c r="H27" s="579"/>
      <c r="I27" s="579"/>
      <c r="J27" s="579"/>
    </row>
    <row r="28" spans="1:10" ht="51" customHeight="1" x14ac:dyDescent="0.2">
      <c r="A28" s="549"/>
      <c r="B28" s="549"/>
      <c r="C28" s="557" t="s">
        <v>462</v>
      </c>
      <c r="D28" s="558"/>
      <c r="E28" s="569" t="s">
        <v>482</v>
      </c>
      <c r="F28" s="569"/>
      <c r="G28" s="579" t="s">
        <v>505</v>
      </c>
      <c r="H28" s="579"/>
      <c r="I28" s="579"/>
      <c r="J28" s="579"/>
    </row>
    <row r="29" spans="1:10" ht="54.75" customHeight="1" x14ac:dyDescent="0.2">
      <c r="A29" s="549"/>
      <c r="B29" s="549"/>
      <c r="C29" s="547" t="s">
        <v>463</v>
      </c>
      <c r="D29" s="548"/>
      <c r="E29" s="567" t="s">
        <v>529</v>
      </c>
      <c r="F29" s="608"/>
      <c r="G29" s="579" t="s">
        <v>506</v>
      </c>
      <c r="H29" s="579"/>
      <c r="I29" s="579"/>
      <c r="J29" s="579"/>
    </row>
    <row r="30" spans="1:10" ht="49.5" customHeight="1" x14ac:dyDescent="0.2">
      <c r="A30" s="549"/>
      <c r="B30" s="549"/>
      <c r="C30" s="547" t="s">
        <v>485</v>
      </c>
      <c r="D30" s="548"/>
      <c r="E30" s="547" t="s">
        <v>483</v>
      </c>
      <c r="F30" s="547"/>
      <c r="G30" s="559"/>
      <c r="H30" s="600"/>
      <c r="I30" s="600"/>
      <c r="J30" s="560"/>
    </row>
    <row r="31" spans="1:10" ht="51" customHeight="1" x14ac:dyDescent="0.2">
      <c r="A31" s="549"/>
      <c r="B31" s="549"/>
      <c r="C31" s="547" t="s">
        <v>486</v>
      </c>
      <c r="D31" s="548"/>
      <c r="E31" s="589" t="s">
        <v>531</v>
      </c>
      <c r="F31" s="590"/>
      <c r="G31" s="591"/>
      <c r="H31" s="592"/>
      <c r="I31" s="592"/>
      <c r="J31" s="564"/>
    </row>
    <row r="32" spans="1:10" ht="35.25" customHeight="1" x14ac:dyDescent="0.2">
      <c r="A32" s="549"/>
      <c r="B32" s="549"/>
      <c r="C32" s="547" t="s">
        <v>480</v>
      </c>
      <c r="D32" s="548"/>
      <c r="E32" s="559"/>
      <c r="F32" s="560"/>
      <c r="G32" s="591"/>
      <c r="H32" s="591"/>
      <c r="I32" s="591"/>
      <c r="J32" s="591"/>
    </row>
    <row r="33" spans="1:10" ht="47.25" customHeight="1" x14ac:dyDescent="0.2">
      <c r="A33" s="549"/>
      <c r="B33" s="549"/>
      <c r="C33" s="567" t="s">
        <v>484</v>
      </c>
      <c r="D33" s="568"/>
      <c r="E33" s="594"/>
      <c r="F33" s="595"/>
      <c r="G33" s="563"/>
      <c r="H33" s="592"/>
      <c r="I33" s="592"/>
      <c r="J33" s="564"/>
    </row>
    <row r="34" spans="1:10" ht="37.5" customHeight="1" x14ac:dyDescent="0.2">
      <c r="A34" s="549"/>
      <c r="B34" s="549"/>
      <c r="C34" s="547" t="s">
        <v>503</v>
      </c>
      <c r="D34" s="548"/>
      <c r="E34" s="569"/>
      <c r="F34" s="569"/>
      <c r="G34" s="591"/>
      <c r="H34" s="591"/>
      <c r="I34" s="591"/>
      <c r="J34" s="591"/>
    </row>
    <row r="35" spans="1:10" ht="51" hidden="1" customHeight="1" x14ac:dyDescent="0.2">
      <c r="A35" s="549"/>
      <c r="B35" s="549"/>
      <c r="C35" s="569"/>
      <c r="D35" s="569"/>
      <c r="E35" s="591"/>
      <c r="F35" s="591"/>
      <c r="G35" s="591"/>
      <c r="H35" s="591"/>
      <c r="I35" s="591"/>
      <c r="J35" s="591"/>
    </row>
    <row r="36" spans="1:10" ht="51" hidden="1" customHeight="1" x14ac:dyDescent="0.2">
      <c r="A36" s="549"/>
      <c r="B36" s="549"/>
      <c r="C36" s="559"/>
      <c r="D36" s="560"/>
      <c r="E36" s="563"/>
      <c r="F36" s="564"/>
      <c r="G36" s="563"/>
      <c r="H36" s="592"/>
      <c r="I36" s="592"/>
      <c r="J36" s="564"/>
    </row>
    <row r="37" spans="1:10" ht="45.75" hidden="1" customHeight="1" x14ac:dyDescent="0.2">
      <c r="A37" s="549"/>
      <c r="B37" s="549"/>
      <c r="C37" s="570"/>
      <c r="D37" s="571"/>
      <c r="E37" s="565"/>
      <c r="F37" s="566"/>
      <c r="G37" s="565"/>
      <c r="H37" s="593"/>
      <c r="I37" s="593"/>
      <c r="J37" s="566"/>
    </row>
    <row r="38" spans="1:10" ht="41.25" hidden="1" customHeight="1" x14ac:dyDescent="0.2">
      <c r="A38" s="549"/>
      <c r="B38" s="549"/>
      <c r="C38" s="556"/>
      <c r="D38" s="556"/>
      <c r="E38" s="596"/>
      <c r="F38" s="596"/>
      <c r="G38" s="596"/>
      <c r="H38" s="596"/>
      <c r="I38" s="596"/>
      <c r="J38" s="596"/>
    </row>
    <row r="39" spans="1:10" ht="66" customHeight="1" x14ac:dyDescent="0.25">
      <c r="A39" s="549"/>
      <c r="B39" s="549" t="s">
        <v>62</v>
      </c>
      <c r="C39" s="555" t="s">
        <v>67</v>
      </c>
      <c r="D39" s="555"/>
      <c r="E39" s="550" t="s">
        <v>260</v>
      </c>
      <c r="F39" s="551"/>
      <c r="G39" s="552" t="s">
        <v>261</v>
      </c>
      <c r="H39" s="553"/>
      <c r="I39" s="553"/>
      <c r="J39" s="554"/>
    </row>
    <row r="40" spans="1:10" ht="64.5" customHeight="1" x14ac:dyDescent="0.2">
      <c r="A40" s="549"/>
      <c r="B40" s="549"/>
      <c r="C40" s="570" t="s">
        <v>469</v>
      </c>
      <c r="D40" s="571"/>
      <c r="E40" s="579" t="s">
        <v>507</v>
      </c>
      <c r="F40" s="579"/>
      <c r="G40" s="580" t="s">
        <v>508</v>
      </c>
      <c r="H40" s="581"/>
      <c r="I40" s="581"/>
      <c r="J40" s="581"/>
    </row>
    <row r="41" spans="1:10" ht="73.5" customHeight="1" x14ac:dyDescent="0.2">
      <c r="A41" s="549"/>
      <c r="B41" s="549"/>
      <c r="C41" s="570" t="s">
        <v>470</v>
      </c>
      <c r="D41" s="571"/>
      <c r="E41" s="582" t="s">
        <v>521</v>
      </c>
      <c r="F41" s="569"/>
      <c r="G41" s="583" t="s">
        <v>530</v>
      </c>
      <c r="H41" s="584"/>
      <c r="I41" s="584"/>
      <c r="J41" s="584"/>
    </row>
    <row r="42" spans="1:10" ht="59.25" customHeight="1" x14ac:dyDescent="0.2">
      <c r="A42" s="549"/>
      <c r="B42" s="549"/>
      <c r="C42" s="559" t="s">
        <v>471</v>
      </c>
      <c r="D42" s="560"/>
      <c r="E42" s="587" t="s">
        <v>509</v>
      </c>
      <c r="F42" s="587"/>
      <c r="G42" s="588" t="s">
        <v>510</v>
      </c>
      <c r="H42" s="588"/>
      <c r="I42" s="588"/>
      <c r="J42" s="588"/>
    </row>
    <row r="43" spans="1:10" ht="60" customHeight="1" x14ac:dyDescent="0.2">
      <c r="A43" s="549"/>
      <c r="B43" s="549"/>
      <c r="C43" s="561" t="s">
        <v>472</v>
      </c>
      <c r="D43" s="562"/>
      <c r="E43" s="587" t="s">
        <v>500</v>
      </c>
      <c r="F43" s="587"/>
      <c r="G43" s="580" t="s">
        <v>511</v>
      </c>
      <c r="H43" s="580"/>
      <c r="I43" s="580"/>
      <c r="J43" s="580"/>
    </row>
    <row r="44" spans="1:10" ht="56.25" customHeight="1" x14ac:dyDescent="0.2">
      <c r="A44" s="549"/>
      <c r="B44" s="549"/>
      <c r="C44" s="563" t="s">
        <v>473</v>
      </c>
      <c r="D44" s="564"/>
      <c r="E44" s="556"/>
      <c r="F44" s="556"/>
      <c r="G44" s="586" t="s">
        <v>526</v>
      </c>
      <c r="H44" s="586"/>
      <c r="I44" s="586"/>
      <c r="J44" s="586"/>
    </row>
    <row r="45" spans="1:10" ht="45.75" customHeight="1" x14ac:dyDescent="0.2">
      <c r="A45" s="549"/>
      <c r="B45" s="549"/>
      <c r="C45" s="565" t="s">
        <v>474</v>
      </c>
      <c r="D45" s="566"/>
      <c r="E45" s="556"/>
      <c r="F45" s="556"/>
      <c r="G45" s="556"/>
      <c r="H45" s="556"/>
      <c r="I45" s="556"/>
      <c r="J45" s="556"/>
    </row>
    <row r="46" spans="1:10" ht="45" customHeight="1" x14ac:dyDescent="0.2">
      <c r="A46" s="549"/>
      <c r="B46" s="549"/>
      <c r="C46" s="570" t="s">
        <v>475</v>
      </c>
      <c r="D46" s="571"/>
      <c r="E46" s="565"/>
      <c r="F46" s="566"/>
      <c r="G46" s="565"/>
      <c r="H46" s="593"/>
      <c r="I46" s="593"/>
      <c r="J46" s="566"/>
    </row>
    <row r="47" spans="1:10" ht="50.25" customHeight="1" x14ac:dyDescent="0.2">
      <c r="A47" s="549"/>
      <c r="B47" s="549"/>
      <c r="C47" s="573" t="s">
        <v>476</v>
      </c>
      <c r="D47" s="574"/>
      <c r="E47" s="565"/>
      <c r="F47" s="566"/>
      <c r="G47" s="565"/>
      <c r="H47" s="593"/>
      <c r="I47" s="593"/>
      <c r="J47" s="566"/>
    </row>
    <row r="48" spans="1:10" ht="52.5" customHeight="1" x14ac:dyDescent="0.2">
      <c r="A48" s="549"/>
      <c r="B48" s="549"/>
      <c r="C48" s="575" t="s">
        <v>477</v>
      </c>
      <c r="D48" s="576"/>
      <c r="E48" s="597"/>
      <c r="F48" s="598"/>
      <c r="G48" s="597"/>
      <c r="H48" s="599"/>
      <c r="I48" s="599"/>
      <c r="J48" s="598"/>
    </row>
    <row r="49" spans="1:10" ht="48" customHeight="1" x14ac:dyDescent="0.2">
      <c r="A49" s="549"/>
      <c r="B49" s="549"/>
      <c r="C49" s="559" t="s">
        <v>478</v>
      </c>
      <c r="D49" s="564"/>
      <c r="E49" s="565"/>
      <c r="F49" s="566"/>
      <c r="G49" s="565"/>
      <c r="H49" s="593"/>
      <c r="I49" s="593"/>
      <c r="J49" s="566"/>
    </row>
    <row r="50" spans="1:10" ht="46.5" customHeight="1" x14ac:dyDescent="0.2">
      <c r="A50" s="549"/>
      <c r="B50" s="549"/>
      <c r="C50" s="577" t="s">
        <v>479</v>
      </c>
      <c r="D50" s="578"/>
      <c r="E50" s="597"/>
      <c r="F50" s="598"/>
      <c r="G50" s="597"/>
      <c r="H50" s="599"/>
      <c r="I50" s="599"/>
      <c r="J50" s="598"/>
    </row>
    <row r="51" spans="1:10" ht="48" hidden="1" customHeight="1" x14ac:dyDescent="0.2">
      <c r="A51" s="549"/>
      <c r="B51" s="549"/>
      <c r="C51" s="563"/>
      <c r="D51" s="564"/>
      <c r="E51" s="565"/>
      <c r="F51" s="566"/>
      <c r="G51" s="565"/>
      <c r="H51" s="593"/>
      <c r="I51" s="593"/>
      <c r="J51" s="566"/>
    </row>
    <row r="52" spans="1:10" ht="53.25" hidden="1" customHeight="1" x14ac:dyDescent="0.2">
      <c r="A52" s="549"/>
      <c r="B52" s="549"/>
      <c r="C52" s="563"/>
      <c r="D52" s="564"/>
      <c r="E52" s="565"/>
      <c r="F52" s="566"/>
      <c r="G52" s="565"/>
      <c r="H52" s="593"/>
      <c r="I52" s="593"/>
      <c r="J52" s="566"/>
    </row>
    <row r="53" spans="1:10" ht="43.5" hidden="1" customHeight="1" x14ac:dyDescent="0.2">
      <c r="A53" s="549"/>
      <c r="B53" s="549"/>
      <c r="C53" s="556"/>
      <c r="D53" s="556"/>
      <c r="E53" s="556"/>
      <c r="F53" s="556"/>
      <c r="G53" s="556"/>
      <c r="H53" s="556"/>
      <c r="I53" s="556"/>
      <c r="J53" s="556"/>
    </row>
    <row r="54" spans="1:10" ht="48.75" hidden="1" customHeight="1" x14ac:dyDescent="0.2">
      <c r="A54" s="549"/>
      <c r="B54" s="549"/>
      <c r="C54" s="556"/>
      <c r="D54" s="556"/>
      <c r="E54" s="556"/>
      <c r="F54" s="556"/>
      <c r="G54" s="556"/>
      <c r="H54" s="556"/>
      <c r="I54" s="556"/>
      <c r="J54" s="556"/>
    </row>
    <row r="55" spans="1:10" x14ac:dyDescent="0.2">
      <c r="C55" s="63"/>
      <c r="D55" s="63"/>
      <c r="E55" s="585"/>
      <c r="F55" s="585"/>
      <c r="G55" s="585"/>
      <c r="H55" s="585"/>
      <c r="I55" s="585"/>
      <c r="J55" s="585"/>
    </row>
    <row r="56" spans="1:10" x14ac:dyDescent="0.2">
      <c r="C56" s="63"/>
      <c r="D56" s="63"/>
      <c r="E56" s="585"/>
      <c r="F56" s="585"/>
      <c r="G56" s="585"/>
      <c r="H56" s="585"/>
      <c r="I56" s="585"/>
      <c r="J56" s="585"/>
    </row>
    <row r="57" spans="1:10" x14ac:dyDescent="0.2">
      <c r="E57" s="572"/>
      <c r="F57" s="572"/>
      <c r="G57" s="572"/>
      <c r="H57" s="572"/>
      <c r="I57" s="572"/>
      <c r="J57" s="572"/>
    </row>
    <row r="58" spans="1:10" x14ac:dyDescent="0.2">
      <c r="E58" s="572"/>
      <c r="F58" s="572"/>
      <c r="G58" s="572"/>
      <c r="H58" s="572"/>
      <c r="I58" s="572"/>
      <c r="J58" s="572"/>
    </row>
    <row r="59" spans="1:10" x14ac:dyDescent="0.2">
      <c r="E59" s="572"/>
      <c r="F59" s="572"/>
      <c r="G59" s="572"/>
      <c r="H59" s="572"/>
      <c r="I59" s="572"/>
      <c r="J59" s="572"/>
    </row>
    <row r="60" spans="1:10" x14ac:dyDescent="0.2">
      <c r="E60" s="572"/>
      <c r="F60" s="572"/>
      <c r="G60" s="572"/>
      <c r="H60" s="572"/>
      <c r="I60" s="572"/>
      <c r="J60" s="572"/>
    </row>
    <row r="61" spans="1:10" x14ac:dyDescent="0.2">
      <c r="E61" s="572"/>
      <c r="F61" s="572"/>
      <c r="G61" s="572"/>
      <c r="H61" s="572"/>
      <c r="I61" s="572"/>
      <c r="J61" s="572"/>
    </row>
    <row r="62" spans="1:10" x14ac:dyDescent="0.2">
      <c r="E62" s="572"/>
      <c r="F62" s="572"/>
      <c r="G62" s="572"/>
      <c r="H62" s="572"/>
      <c r="I62" s="572"/>
      <c r="J62" s="572"/>
    </row>
    <row r="63" spans="1:10" x14ac:dyDescent="0.2">
      <c r="E63" s="572"/>
      <c r="F63" s="572"/>
      <c r="G63" s="572"/>
      <c r="H63" s="572"/>
      <c r="I63" s="572"/>
      <c r="J63" s="572"/>
    </row>
    <row r="64" spans="1:10" x14ac:dyDescent="0.2">
      <c r="E64" s="572"/>
      <c r="F64" s="572"/>
      <c r="G64" s="572"/>
      <c r="H64" s="572"/>
      <c r="I64" s="572"/>
      <c r="J64" s="572"/>
    </row>
    <row r="65" spans="5:10" x14ac:dyDescent="0.2">
      <c r="E65" s="572"/>
      <c r="F65" s="572"/>
      <c r="G65" s="572"/>
      <c r="H65" s="572"/>
      <c r="I65" s="572"/>
      <c r="J65" s="572"/>
    </row>
    <row r="66" spans="5:10" x14ac:dyDescent="0.2">
      <c r="E66" s="572"/>
      <c r="F66" s="572"/>
      <c r="G66" s="572"/>
      <c r="H66" s="572"/>
      <c r="I66" s="572"/>
      <c r="J66" s="572"/>
    </row>
    <row r="67" spans="5:10" x14ac:dyDescent="0.2">
      <c r="E67" s="572"/>
      <c r="F67" s="572"/>
      <c r="G67" s="572"/>
      <c r="H67" s="572"/>
      <c r="I67" s="572"/>
      <c r="J67" s="572"/>
    </row>
    <row r="68" spans="5:10" x14ac:dyDescent="0.2">
      <c r="E68" s="572"/>
      <c r="F68" s="572"/>
      <c r="G68" s="572"/>
      <c r="H68" s="572"/>
      <c r="I68" s="572"/>
      <c r="J68" s="572"/>
    </row>
    <row r="69" spans="5:10" x14ac:dyDescent="0.2">
      <c r="E69" s="572"/>
      <c r="F69" s="572"/>
      <c r="G69" s="572"/>
      <c r="H69" s="572"/>
      <c r="I69" s="572"/>
      <c r="J69" s="572"/>
    </row>
    <row r="70" spans="5:10" x14ac:dyDescent="0.2">
      <c r="E70" s="572"/>
      <c r="F70" s="572"/>
      <c r="G70" s="572"/>
      <c r="H70" s="572"/>
      <c r="I70" s="572"/>
      <c r="J70" s="572"/>
    </row>
    <row r="71" spans="5:10" x14ac:dyDescent="0.2">
      <c r="E71" s="572"/>
      <c r="F71" s="572"/>
      <c r="G71" s="572"/>
      <c r="H71" s="572"/>
      <c r="I71" s="572"/>
      <c r="J71" s="572"/>
    </row>
    <row r="72" spans="5:10" x14ac:dyDescent="0.2">
      <c r="E72" s="572"/>
      <c r="F72" s="572"/>
      <c r="G72" s="572"/>
      <c r="H72" s="572"/>
      <c r="I72" s="572"/>
      <c r="J72" s="572"/>
    </row>
    <row r="73" spans="5:10" x14ac:dyDescent="0.2">
      <c r="E73" s="572"/>
      <c r="F73" s="572"/>
      <c r="G73" s="572"/>
      <c r="H73" s="572"/>
      <c r="I73" s="572"/>
      <c r="J73" s="572"/>
    </row>
    <row r="74" spans="5:10" x14ac:dyDescent="0.2">
      <c r="E74" s="572"/>
      <c r="F74" s="572"/>
      <c r="G74" s="572"/>
      <c r="H74" s="572"/>
      <c r="I74" s="572"/>
      <c r="J74" s="572"/>
    </row>
    <row r="75" spans="5:10" x14ac:dyDescent="0.2">
      <c r="E75" s="572"/>
      <c r="F75" s="572"/>
      <c r="G75" s="572"/>
      <c r="H75" s="572"/>
      <c r="I75" s="572"/>
      <c r="J75" s="572"/>
    </row>
    <row r="76" spans="5:10" x14ac:dyDescent="0.2">
      <c r="E76" s="572"/>
      <c r="F76" s="572"/>
      <c r="G76" s="572"/>
      <c r="H76" s="572"/>
      <c r="I76" s="572"/>
      <c r="J76" s="572"/>
    </row>
    <row r="77" spans="5:10" x14ac:dyDescent="0.2">
      <c r="E77" s="572"/>
      <c r="F77" s="572"/>
      <c r="G77" s="572"/>
      <c r="H77" s="572"/>
      <c r="I77" s="572"/>
      <c r="J77" s="572"/>
    </row>
    <row r="78" spans="5:10" x14ac:dyDescent="0.2">
      <c r="E78" s="572"/>
      <c r="F78" s="572"/>
      <c r="G78" s="572"/>
      <c r="H78" s="572"/>
      <c r="I78" s="572"/>
      <c r="J78" s="572"/>
    </row>
    <row r="79" spans="5:10" x14ac:dyDescent="0.2">
      <c r="E79" s="572"/>
      <c r="F79" s="572"/>
      <c r="G79" s="572"/>
      <c r="H79" s="572"/>
      <c r="I79" s="572"/>
      <c r="J79" s="572"/>
    </row>
    <row r="80" spans="5:10" x14ac:dyDescent="0.2">
      <c r="E80" s="572"/>
      <c r="F80" s="572"/>
      <c r="G80" s="572"/>
      <c r="H80" s="572"/>
      <c r="I80" s="572"/>
      <c r="J80" s="572"/>
    </row>
    <row r="81" spans="5:10" x14ac:dyDescent="0.2">
      <c r="E81" s="572"/>
      <c r="F81" s="572"/>
      <c r="G81" s="572"/>
      <c r="H81" s="572"/>
      <c r="I81" s="572"/>
      <c r="J81" s="572"/>
    </row>
    <row r="82" spans="5:10" x14ac:dyDescent="0.2">
      <c r="E82" s="572"/>
      <c r="F82" s="572"/>
      <c r="G82" s="572"/>
      <c r="H82" s="572"/>
      <c r="I82" s="572"/>
      <c r="J82" s="572"/>
    </row>
    <row r="83" spans="5:10" x14ac:dyDescent="0.2">
      <c r="E83" s="572"/>
      <c r="F83" s="572"/>
      <c r="G83" s="572"/>
      <c r="H83" s="572"/>
      <c r="I83" s="572"/>
      <c r="J83" s="572"/>
    </row>
    <row r="84" spans="5:10" x14ac:dyDescent="0.2">
      <c r="E84" s="572"/>
      <c r="F84" s="572"/>
      <c r="G84" s="572"/>
      <c r="H84" s="572"/>
      <c r="I84" s="572"/>
      <c r="J84" s="572"/>
    </row>
    <row r="85" spans="5:10" x14ac:dyDescent="0.2">
      <c r="E85" s="572"/>
      <c r="F85" s="572"/>
      <c r="G85" s="572"/>
      <c r="H85" s="572"/>
      <c r="I85" s="572"/>
      <c r="J85" s="572"/>
    </row>
    <row r="86" spans="5:10" x14ac:dyDescent="0.2">
      <c r="E86" s="572"/>
      <c r="F86" s="572"/>
      <c r="G86" s="572"/>
      <c r="H86" s="572"/>
      <c r="I86" s="572"/>
      <c r="J86" s="572"/>
    </row>
    <row r="87" spans="5:10" x14ac:dyDescent="0.2">
      <c r="E87" s="572"/>
      <c r="F87" s="572"/>
      <c r="G87" s="572"/>
      <c r="H87" s="572"/>
      <c r="I87" s="572"/>
      <c r="J87" s="572"/>
    </row>
    <row r="88" spans="5:10" x14ac:dyDescent="0.2">
      <c r="E88" s="572"/>
      <c r="F88" s="572"/>
      <c r="G88" s="572"/>
      <c r="H88" s="572"/>
      <c r="I88" s="572"/>
      <c r="J88" s="572"/>
    </row>
    <row r="89" spans="5:10" x14ac:dyDescent="0.2">
      <c r="E89" s="572"/>
      <c r="F89" s="572"/>
      <c r="G89" s="572"/>
      <c r="H89" s="572"/>
      <c r="I89" s="572"/>
      <c r="J89" s="572"/>
    </row>
    <row r="90" spans="5:10" x14ac:dyDescent="0.2">
      <c r="E90" s="572"/>
      <c r="F90" s="572"/>
      <c r="G90" s="572"/>
      <c r="H90" s="572"/>
      <c r="I90" s="572"/>
      <c r="J90" s="572"/>
    </row>
    <row r="91" spans="5:10" x14ac:dyDescent="0.2">
      <c r="E91" s="572"/>
      <c r="F91" s="572"/>
      <c r="G91" s="572"/>
      <c r="H91" s="572"/>
      <c r="I91" s="572"/>
      <c r="J91" s="572"/>
    </row>
    <row r="92" spans="5:10" x14ac:dyDescent="0.2">
      <c r="E92" s="572"/>
      <c r="F92" s="572"/>
      <c r="G92" s="572"/>
      <c r="H92" s="572"/>
      <c r="I92" s="572"/>
      <c r="J92" s="572"/>
    </row>
    <row r="93" spans="5:10" x14ac:dyDescent="0.2">
      <c r="E93" s="572"/>
      <c r="F93" s="572"/>
      <c r="G93" s="572"/>
      <c r="H93" s="572"/>
      <c r="I93" s="572"/>
      <c r="J93" s="572"/>
    </row>
    <row r="94" spans="5:10" x14ac:dyDescent="0.2">
      <c r="E94" s="572"/>
      <c r="F94" s="572"/>
      <c r="G94" s="572"/>
      <c r="H94" s="572"/>
      <c r="I94" s="572"/>
      <c r="J94" s="572"/>
    </row>
    <row r="95" spans="5:10" x14ac:dyDescent="0.2">
      <c r="E95" s="572"/>
      <c r="F95" s="572"/>
      <c r="G95" s="572"/>
      <c r="H95" s="572"/>
      <c r="I95" s="572"/>
      <c r="J95" s="572"/>
    </row>
    <row r="96" spans="5:10" x14ac:dyDescent="0.2">
      <c r="E96" s="572"/>
      <c r="F96" s="572"/>
      <c r="G96" s="572"/>
      <c r="H96" s="572"/>
      <c r="I96" s="572"/>
      <c r="J96" s="572"/>
    </row>
    <row r="97" spans="5:10" x14ac:dyDescent="0.2">
      <c r="E97" s="572"/>
      <c r="F97" s="572"/>
      <c r="G97" s="572"/>
      <c r="H97" s="572"/>
      <c r="I97" s="572"/>
      <c r="J97" s="572"/>
    </row>
    <row r="98" spans="5:10" x14ac:dyDescent="0.2">
      <c r="E98" s="572"/>
      <c r="F98" s="572"/>
      <c r="G98" s="572"/>
      <c r="H98" s="572"/>
      <c r="I98" s="572"/>
      <c r="J98" s="572"/>
    </row>
    <row r="99" spans="5:10" x14ac:dyDescent="0.2">
      <c r="E99" s="572"/>
      <c r="F99" s="572"/>
      <c r="G99" s="572"/>
      <c r="H99" s="572"/>
      <c r="I99" s="572"/>
      <c r="J99" s="572"/>
    </row>
    <row r="100" spans="5:10" x14ac:dyDescent="0.2">
      <c r="E100" s="572"/>
      <c r="F100" s="572"/>
      <c r="G100" s="572"/>
      <c r="H100" s="572"/>
      <c r="I100" s="572"/>
      <c r="J100" s="572"/>
    </row>
    <row r="101" spans="5:10" x14ac:dyDescent="0.2">
      <c r="E101" s="572"/>
      <c r="F101" s="572"/>
      <c r="G101" s="572"/>
      <c r="H101" s="572"/>
      <c r="I101" s="572"/>
      <c r="J101" s="572"/>
    </row>
    <row r="102" spans="5:10" x14ac:dyDescent="0.2">
      <c r="E102" s="572"/>
      <c r="F102" s="572"/>
      <c r="G102" s="572"/>
      <c r="H102" s="572"/>
      <c r="I102" s="572"/>
      <c r="J102" s="572"/>
    </row>
    <row r="103" spans="5:10" x14ac:dyDescent="0.2">
      <c r="E103" s="572"/>
      <c r="F103" s="572"/>
      <c r="G103" s="572"/>
      <c r="H103" s="572"/>
      <c r="I103" s="572"/>
      <c r="J103" s="572"/>
    </row>
    <row r="104" spans="5:10" x14ac:dyDescent="0.2">
      <c r="E104" s="572"/>
      <c r="F104" s="572"/>
      <c r="G104" s="572"/>
      <c r="H104" s="572"/>
      <c r="I104" s="572"/>
      <c r="J104" s="572"/>
    </row>
    <row r="105" spans="5:10" x14ac:dyDescent="0.2">
      <c r="E105" s="572"/>
      <c r="F105" s="572"/>
      <c r="G105" s="572"/>
      <c r="H105" s="572"/>
      <c r="I105" s="572"/>
      <c r="J105" s="572"/>
    </row>
    <row r="106" spans="5:10" x14ac:dyDescent="0.2">
      <c r="E106" s="572"/>
      <c r="F106" s="572"/>
      <c r="G106" s="572"/>
      <c r="H106" s="572"/>
      <c r="I106" s="572"/>
      <c r="J106" s="572"/>
    </row>
    <row r="107" spans="5:10" x14ac:dyDescent="0.2">
      <c r="E107" s="572"/>
      <c r="F107" s="572"/>
      <c r="G107" s="572"/>
      <c r="H107" s="572"/>
      <c r="I107" s="572"/>
      <c r="J107" s="572"/>
    </row>
    <row r="108" spans="5:10" x14ac:dyDescent="0.2">
      <c r="E108" s="572"/>
      <c r="F108" s="572"/>
      <c r="G108" s="572"/>
      <c r="H108" s="572"/>
      <c r="I108" s="572"/>
      <c r="J108" s="572"/>
    </row>
    <row r="109" spans="5:10" x14ac:dyDescent="0.2">
      <c r="E109" s="572"/>
      <c r="F109" s="572"/>
      <c r="G109" s="572"/>
      <c r="H109" s="572"/>
      <c r="I109" s="572"/>
      <c r="J109" s="572"/>
    </row>
    <row r="110" spans="5:10" x14ac:dyDescent="0.2">
      <c r="E110" s="572"/>
      <c r="F110" s="572"/>
      <c r="G110" s="572"/>
      <c r="H110" s="572"/>
      <c r="I110" s="572"/>
      <c r="J110" s="572"/>
    </row>
    <row r="111" spans="5:10" x14ac:dyDescent="0.2">
      <c r="E111" s="572"/>
      <c r="F111" s="572"/>
      <c r="G111" s="572"/>
      <c r="H111" s="572"/>
      <c r="I111" s="572"/>
      <c r="J111" s="572"/>
    </row>
    <row r="112" spans="5:10" x14ac:dyDescent="0.2">
      <c r="E112" s="572"/>
      <c r="F112" s="572"/>
      <c r="G112" s="572"/>
      <c r="H112" s="572"/>
      <c r="I112" s="572"/>
      <c r="J112" s="572"/>
    </row>
    <row r="113" spans="5:10" x14ac:dyDescent="0.2">
      <c r="E113" s="572"/>
      <c r="F113" s="572"/>
      <c r="G113" s="572"/>
      <c r="H113" s="572"/>
      <c r="I113" s="572"/>
      <c r="J113" s="572"/>
    </row>
    <row r="114" spans="5:10" x14ac:dyDescent="0.2">
      <c r="E114" s="572"/>
      <c r="F114" s="572"/>
      <c r="G114" s="572"/>
      <c r="H114" s="572"/>
      <c r="I114" s="572"/>
      <c r="J114" s="572"/>
    </row>
    <row r="115" spans="5:10" x14ac:dyDescent="0.2">
      <c r="E115" s="572"/>
      <c r="F115" s="572"/>
      <c r="G115" s="572"/>
      <c r="H115" s="572"/>
      <c r="I115" s="572"/>
      <c r="J115" s="572"/>
    </row>
    <row r="116" spans="5:10" x14ac:dyDescent="0.2">
      <c r="E116" s="572"/>
      <c r="F116" s="572"/>
      <c r="G116" s="572"/>
      <c r="H116" s="572"/>
      <c r="I116" s="572"/>
      <c r="J116" s="572"/>
    </row>
    <row r="117" spans="5:10" x14ac:dyDescent="0.2">
      <c r="E117" s="572"/>
      <c r="F117" s="572"/>
      <c r="G117" s="572"/>
      <c r="H117" s="572"/>
      <c r="I117" s="572"/>
      <c r="J117" s="572"/>
    </row>
    <row r="118" spans="5:10" x14ac:dyDescent="0.2">
      <c r="E118" s="572"/>
      <c r="F118" s="572"/>
      <c r="G118" s="572"/>
      <c r="H118" s="572"/>
      <c r="I118" s="572"/>
      <c r="J118" s="572"/>
    </row>
    <row r="119" spans="5:10" x14ac:dyDescent="0.2">
      <c r="E119" s="572"/>
      <c r="F119" s="572"/>
      <c r="G119" s="572"/>
      <c r="H119" s="572"/>
      <c r="I119" s="572"/>
      <c r="J119" s="572"/>
    </row>
    <row r="120" spans="5:10" x14ac:dyDescent="0.2">
      <c r="E120" s="572"/>
      <c r="F120" s="572"/>
      <c r="G120" s="572"/>
      <c r="H120" s="572"/>
      <c r="I120" s="572"/>
      <c r="J120" s="572"/>
    </row>
    <row r="121" spans="5:10" x14ac:dyDescent="0.2">
      <c r="E121" s="572"/>
      <c r="F121" s="572"/>
      <c r="G121" s="572"/>
      <c r="H121" s="572"/>
      <c r="I121" s="572"/>
      <c r="J121" s="572"/>
    </row>
    <row r="122" spans="5:10" x14ac:dyDescent="0.2">
      <c r="E122" s="572"/>
      <c r="F122" s="572"/>
      <c r="G122" s="572"/>
      <c r="H122" s="572"/>
      <c r="I122" s="572"/>
      <c r="J122" s="572"/>
    </row>
    <row r="123" spans="5:10" x14ac:dyDescent="0.2">
      <c r="E123" s="572"/>
      <c r="F123" s="572"/>
      <c r="G123" s="572"/>
      <c r="H123" s="572"/>
      <c r="I123" s="572"/>
      <c r="J123" s="572"/>
    </row>
    <row r="124" spans="5:10" x14ac:dyDescent="0.2">
      <c r="E124" s="572"/>
      <c r="F124" s="572"/>
      <c r="G124" s="572"/>
      <c r="H124" s="572"/>
      <c r="I124" s="572"/>
      <c r="J124" s="572"/>
    </row>
    <row r="125" spans="5:10" x14ac:dyDescent="0.2">
      <c r="E125" s="572"/>
      <c r="F125" s="572"/>
      <c r="G125" s="572"/>
      <c r="H125" s="572"/>
      <c r="I125" s="572"/>
      <c r="J125" s="572"/>
    </row>
    <row r="126" spans="5:10" x14ac:dyDescent="0.2">
      <c r="E126" s="572"/>
      <c r="F126" s="572"/>
      <c r="G126" s="572"/>
      <c r="H126" s="572"/>
      <c r="I126" s="572"/>
      <c r="J126" s="572"/>
    </row>
    <row r="127" spans="5:10" x14ac:dyDescent="0.2">
      <c r="E127" s="572"/>
      <c r="F127" s="572"/>
      <c r="G127" s="572"/>
      <c r="H127" s="572"/>
      <c r="I127" s="572"/>
      <c r="J127" s="572"/>
    </row>
    <row r="128" spans="5:10" x14ac:dyDescent="0.2">
      <c r="E128" s="572"/>
      <c r="F128" s="572"/>
      <c r="G128" s="572"/>
      <c r="H128" s="572"/>
      <c r="I128" s="572"/>
      <c r="J128" s="572"/>
    </row>
    <row r="129" spans="5:10" x14ac:dyDescent="0.2">
      <c r="E129" s="572"/>
      <c r="F129" s="572"/>
      <c r="G129" s="572"/>
      <c r="H129" s="572"/>
      <c r="I129" s="572"/>
      <c r="J129" s="572"/>
    </row>
    <row r="130" spans="5:10" x14ac:dyDescent="0.2">
      <c r="E130" s="572"/>
      <c r="F130" s="572"/>
      <c r="G130" s="572"/>
      <c r="H130" s="572"/>
      <c r="I130" s="572"/>
      <c r="J130" s="572"/>
    </row>
    <row r="131" spans="5:10" x14ac:dyDescent="0.2">
      <c r="E131" s="572"/>
      <c r="F131" s="572"/>
      <c r="G131" s="572"/>
      <c r="H131" s="572"/>
      <c r="I131" s="572"/>
      <c r="J131" s="572"/>
    </row>
    <row r="132" spans="5:10" x14ac:dyDescent="0.2">
      <c r="E132" s="572"/>
      <c r="F132" s="572"/>
      <c r="G132" s="572"/>
      <c r="H132" s="572"/>
      <c r="I132" s="572"/>
      <c r="J132" s="572"/>
    </row>
  </sheetData>
  <sheetProtection selectLockedCells="1"/>
  <mergeCells count="291">
    <mergeCell ref="E18:F18"/>
    <mergeCell ref="G18:J18"/>
    <mergeCell ref="E19:F19"/>
    <mergeCell ref="G19:J19"/>
    <mergeCell ref="E14:F14"/>
    <mergeCell ref="G13:J13"/>
    <mergeCell ref="E15:F15"/>
    <mergeCell ref="G15:J15"/>
    <mergeCell ref="E16:F16"/>
    <mergeCell ref="G16:J16"/>
    <mergeCell ref="N1:N4"/>
    <mergeCell ref="H1:I1"/>
    <mergeCell ref="H2:I2"/>
    <mergeCell ref="H3:I3"/>
    <mergeCell ref="H4:I4"/>
    <mergeCell ref="E11:F11"/>
    <mergeCell ref="G11:J11"/>
    <mergeCell ref="E12:F12"/>
    <mergeCell ref="G12:J12"/>
    <mergeCell ref="E9:F9"/>
    <mergeCell ref="E10:F10"/>
    <mergeCell ref="G9:J9"/>
    <mergeCell ref="G10:J10"/>
    <mergeCell ref="A1:G2"/>
    <mergeCell ref="A3:G4"/>
    <mergeCell ref="A6:J7"/>
    <mergeCell ref="A5:J5"/>
    <mergeCell ref="J1:J4"/>
    <mergeCell ref="E8:J8"/>
    <mergeCell ref="A8:D25"/>
    <mergeCell ref="E13:F13"/>
    <mergeCell ref="G14:J14"/>
    <mergeCell ref="E17:F17"/>
    <mergeCell ref="G17:J17"/>
    <mergeCell ref="E21:F21"/>
    <mergeCell ref="E25:F25"/>
    <mergeCell ref="E30:F30"/>
    <mergeCell ref="G30:J30"/>
    <mergeCell ref="E20:F20"/>
    <mergeCell ref="G20:J20"/>
    <mergeCell ref="E26:F26"/>
    <mergeCell ref="G26:J26"/>
    <mergeCell ref="E27:F27"/>
    <mergeCell ref="G27:J27"/>
    <mergeCell ref="G21:J21"/>
    <mergeCell ref="G25:J25"/>
    <mergeCell ref="G22:J22"/>
    <mergeCell ref="G23:J23"/>
    <mergeCell ref="G24:J24"/>
    <mergeCell ref="E28:F28"/>
    <mergeCell ref="G28:J28"/>
    <mergeCell ref="E29:F29"/>
    <mergeCell ref="E23:F23"/>
    <mergeCell ref="E24:F24"/>
    <mergeCell ref="G29:J29"/>
    <mergeCell ref="G58:J58"/>
    <mergeCell ref="E43:F43"/>
    <mergeCell ref="G43:J43"/>
    <mergeCell ref="E34:F34"/>
    <mergeCell ref="G34:J34"/>
    <mergeCell ref="E35:F35"/>
    <mergeCell ref="G35:J35"/>
    <mergeCell ref="E38:F38"/>
    <mergeCell ref="G38:J38"/>
    <mergeCell ref="E48:F48"/>
    <mergeCell ref="G48:J48"/>
    <mergeCell ref="E50:F50"/>
    <mergeCell ref="G50:J50"/>
    <mergeCell ref="G52:J52"/>
    <mergeCell ref="E52:F52"/>
    <mergeCell ref="E36:F36"/>
    <mergeCell ref="G46:J46"/>
    <mergeCell ref="G47:J47"/>
    <mergeCell ref="G36:J36"/>
    <mergeCell ref="G37:J37"/>
    <mergeCell ref="E46:F46"/>
    <mergeCell ref="E47:F47"/>
    <mergeCell ref="E31:F31"/>
    <mergeCell ref="G31:J31"/>
    <mergeCell ref="E32:F32"/>
    <mergeCell ref="G49:J49"/>
    <mergeCell ref="G51:J51"/>
    <mergeCell ref="G32:J32"/>
    <mergeCell ref="G33:J33"/>
    <mergeCell ref="E33:F33"/>
    <mergeCell ref="G57:J57"/>
    <mergeCell ref="G61:J61"/>
    <mergeCell ref="E40:F40"/>
    <mergeCell ref="G40:J40"/>
    <mergeCell ref="E41:F41"/>
    <mergeCell ref="G41:J41"/>
    <mergeCell ref="E54:F54"/>
    <mergeCell ref="G54:J54"/>
    <mergeCell ref="E55:F55"/>
    <mergeCell ref="G55:J55"/>
    <mergeCell ref="E44:F44"/>
    <mergeCell ref="G44:J44"/>
    <mergeCell ref="E45:F45"/>
    <mergeCell ref="G45:J45"/>
    <mergeCell ref="E53:F53"/>
    <mergeCell ref="G53:J53"/>
    <mergeCell ref="E42:F42"/>
    <mergeCell ref="G42:J42"/>
    <mergeCell ref="E56:F56"/>
    <mergeCell ref="G56:J56"/>
    <mergeCell ref="E57:F57"/>
    <mergeCell ref="E49:F49"/>
    <mergeCell ref="G59:J59"/>
    <mergeCell ref="E60:F60"/>
    <mergeCell ref="G60:J60"/>
    <mergeCell ref="G65:J65"/>
    <mergeCell ref="E66:F66"/>
    <mergeCell ref="G66:J66"/>
    <mergeCell ref="E67:F67"/>
    <mergeCell ref="G67:J67"/>
    <mergeCell ref="E62:F62"/>
    <mergeCell ref="G62:J62"/>
    <mergeCell ref="E63:F63"/>
    <mergeCell ref="G63:J63"/>
    <mergeCell ref="E64:F64"/>
    <mergeCell ref="G64:J64"/>
    <mergeCell ref="G71:J71"/>
    <mergeCell ref="E72:F72"/>
    <mergeCell ref="G72:J72"/>
    <mergeCell ref="E73:F73"/>
    <mergeCell ref="G73:J73"/>
    <mergeCell ref="E68:F68"/>
    <mergeCell ref="G68:J68"/>
    <mergeCell ref="E69:F69"/>
    <mergeCell ref="G69:J69"/>
    <mergeCell ref="E70:F70"/>
    <mergeCell ref="G70:J70"/>
    <mergeCell ref="G77:J77"/>
    <mergeCell ref="E78:F78"/>
    <mergeCell ref="G78:J78"/>
    <mergeCell ref="E79:F79"/>
    <mergeCell ref="G79:J79"/>
    <mergeCell ref="E74:F74"/>
    <mergeCell ref="G74:J74"/>
    <mergeCell ref="E75:F75"/>
    <mergeCell ref="G75:J75"/>
    <mergeCell ref="E76:F76"/>
    <mergeCell ref="G76:J76"/>
    <mergeCell ref="G83:J83"/>
    <mergeCell ref="E84:F84"/>
    <mergeCell ref="G84:J84"/>
    <mergeCell ref="E85:F85"/>
    <mergeCell ref="G85:J85"/>
    <mergeCell ref="E80:F80"/>
    <mergeCell ref="G80:J80"/>
    <mergeCell ref="E81:F81"/>
    <mergeCell ref="G81:J81"/>
    <mergeCell ref="E82:F82"/>
    <mergeCell ref="G82:J82"/>
    <mergeCell ref="G89:J89"/>
    <mergeCell ref="E90:F90"/>
    <mergeCell ref="G90:J90"/>
    <mergeCell ref="E91:F91"/>
    <mergeCell ref="G91:J91"/>
    <mergeCell ref="E86:F86"/>
    <mergeCell ref="G86:J86"/>
    <mergeCell ref="E87:F87"/>
    <mergeCell ref="G87:J87"/>
    <mergeCell ref="E88:F88"/>
    <mergeCell ref="G88:J88"/>
    <mergeCell ref="G95:J95"/>
    <mergeCell ref="E96:F96"/>
    <mergeCell ref="G96:J96"/>
    <mergeCell ref="E97:F97"/>
    <mergeCell ref="G97:J97"/>
    <mergeCell ref="E92:F92"/>
    <mergeCell ref="G92:J92"/>
    <mergeCell ref="E93:F93"/>
    <mergeCell ref="G93:J93"/>
    <mergeCell ref="E94:F94"/>
    <mergeCell ref="G94:J94"/>
    <mergeCell ref="G101:J101"/>
    <mergeCell ref="E102:F102"/>
    <mergeCell ref="G102:J102"/>
    <mergeCell ref="E103:F103"/>
    <mergeCell ref="G103:J103"/>
    <mergeCell ref="E98:F98"/>
    <mergeCell ref="G98:J98"/>
    <mergeCell ref="E99:F99"/>
    <mergeCell ref="G99:J99"/>
    <mergeCell ref="E100:F100"/>
    <mergeCell ref="G100:J100"/>
    <mergeCell ref="E116:F116"/>
    <mergeCell ref="G116:J116"/>
    <mergeCell ref="E117:F117"/>
    <mergeCell ref="G117:J117"/>
    <mergeCell ref="E118:F118"/>
    <mergeCell ref="E128:F128"/>
    <mergeCell ref="G128:J128"/>
    <mergeCell ref="E129:F129"/>
    <mergeCell ref="G129:J129"/>
    <mergeCell ref="E125:F125"/>
    <mergeCell ref="G125:J125"/>
    <mergeCell ref="E126:F126"/>
    <mergeCell ref="G126:J126"/>
    <mergeCell ref="E127:F127"/>
    <mergeCell ref="G127:J127"/>
    <mergeCell ref="G118:J118"/>
    <mergeCell ref="G115:J115"/>
    <mergeCell ref="E112:F112"/>
    <mergeCell ref="G112:J112"/>
    <mergeCell ref="G113:J113"/>
    <mergeCell ref="E114:F114"/>
    <mergeCell ref="G114:J114"/>
    <mergeCell ref="E115:F115"/>
    <mergeCell ref="E110:F110"/>
    <mergeCell ref="G110:J110"/>
    <mergeCell ref="E111:F111"/>
    <mergeCell ref="G111:J111"/>
    <mergeCell ref="G107:J107"/>
    <mergeCell ref="E108:F108"/>
    <mergeCell ref="G108:J108"/>
    <mergeCell ref="E109:F109"/>
    <mergeCell ref="G109:J109"/>
    <mergeCell ref="E104:F104"/>
    <mergeCell ref="G104:J104"/>
    <mergeCell ref="E105:F105"/>
    <mergeCell ref="G105:J105"/>
    <mergeCell ref="E106:F106"/>
    <mergeCell ref="G106:J106"/>
    <mergeCell ref="E132:F132"/>
    <mergeCell ref="G132:J132"/>
    <mergeCell ref="G131:J131"/>
    <mergeCell ref="E119:F119"/>
    <mergeCell ref="G119:J119"/>
    <mergeCell ref="E120:F120"/>
    <mergeCell ref="G120:J120"/>
    <mergeCell ref="E121:F121"/>
    <mergeCell ref="G121:J121"/>
    <mergeCell ref="E131:F131"/>
    <mergeCell ref="E122:F122"/>
    <mergeCell ref="G122:J122"/>
    <mergeCell ref="E123:F123"/>
    <mergeCell ref="G123:J123"/>
    <mergeCell ref="E124:F124"/>
    <mergeCell ref="G124:J124"/>
    <mergeCell ref="E130:F130"/>
    <mergeCell ref="G130:J130"/>
    <mergeCell ref="C32:D32"/>
    <mergeCell ref="E113:F113"/>
    <mergeCell ref="E107:F107"/>
    <mergeCell ref="E101:F101"/>
    <mergeCell ref="E95:F95"/>
    <mergeCell ref="E89:F89"/>
    <mergeCell ref="E83:F83"/>
    <mergeCell ref="E77:F77"/>
    <mergeCell ref="E71:F71"/>
    <mergeCell ref="E65:F65"/>
    <mergeCell ref="E59:F59"/>
    <mergeCell ref="C36:D36"/>
    <mergeCell ref="C37:D37"/>
    <mergeCell ref="C46:D46"/>
    <mergeCell ref="C47:D47"/>
    <mergeCell ref="C49:D49"/>
    <mergeCell ref="C52:D52"/>
    <mergeCell ref="C51:D51"/>
    <mergeCell ref="E51:F51"/>
    <mergeCell ref="E61:F61"/>
    <mergeCell ref="E37:F37"/>
    <mergeCell ref="C48:D48"/>
    <mergeCell ref="C50:D50"/>
    <mergeCell ref="E58:F58"/>
    <mergeCell ref="C31:D31"/>
    <mergeCell ref="A26:A54"/>
    <mergeCell ref="E39:F39"/>
    <mergeCell ref="G39:J39"/>
    <mergeCell ref="B39:B54"/>
    <mergeCell ref="C39:D39"/>
    <mergeCell ref="C26:D26"/>
    <mergeCell ref="C53:D53"/>
    <mergeCell ref="C54:D54"/>
    <mergeCell ref="B26:B38"/>
    <mergeCell ref="C27:D27"/>
    <mergeCell ref="C28:D28"/>
    <mergeCell ref="C42:D42"/>
    <mergeCell ref="C43:D43"/>
    <mergeCell ref="C44:D44"/>
    <mergeCell ref="C45:D45"/>
    <mergeCell ref="C33:D33"/>
    <mergeCell ref="C35:D35"/>
    <mergeCell ref="C38:D38"/>
    <mergeCell ref="C40:D40"/>
    <mergeCell ref="C41:D41"/>
    <mergeCell ref="C29:D29"/>
    <mergeCell ref="C30:D30"/>
    <mergeCell ref="C34:D34"/>
  </mergeCells>
  <printOptions horizontalCentered="1" verticalCentered="1"/>
  <pageMargins left="0.23622047244094491" right="0.23622047244094491" top="0.74803149606299213" bottom="0.74803149606299213" header="0.31496062992125984" footer="0.31496062992125984"/>
  <pageSetup scale="3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tabColor theme="6"/>
  </sheetPr>
  <dimension ref="A1:L41"/>
  <sheetViews>
    <sheetView zoomScale="55" zoomScaleNormal="55" workbookViewId="0">
      <selection activeCell="F1" sqref="F1:I4"/>
    </sheetView>
  </sheetViews>
  <sheetFormatPr baseColWidth="10" defaultColWidth="11.42578125" defaultRowHeight="14.25" x14ac:dyDescent="0.2"/>
  <cols>
    <col min="1" max="1" width="31" style="1" customWidth="1"/>
    <col min="2" max="2" width="39.5703125" style="1" customWidth="1"/>
    <col min="3" max="3" width="29" style="1" customWidth="1"/>
    <col min="4" max="4" width="38" style="1" customWidth="1"/>
    <col min="5" max="5" width="32.85546875" style="1" customWidth="1"/>
    <col min="6" max="9" width="10.42578125" style="1" customWidth="1"/>
    <col min="10" max="10" width="16.7109375" style="1" customWidth="1"/>
    <col min="11" max="16384" width="11.42578125" style="1"/>
  </cols>
  <sheetData>
    <row r="1" spans="1:12" ht="28.5" customHeight="1" x14ac:dyDescent="0.2">
      <c r="A1" s="497"/>
      <c r="B1" s="452" t="str">
        <f>CONTEXTO!B1</f>
        <v>PROCESO: GESTIÓN DE RECURSOS FÍSICOS</v>
      </c>
      <c r="C1" s="452"/>
      <c r="D1" s="452"/>
      <c r="E1" s="452"/>
      <c r="F1" s="1090" t="s">
        <v>535</v>
      </c>
      <c r="G1" s="1090"/>
      <c r="H1" s="1090"/>
      <c r="I1" s="1090"/>
      <c r="J1" s="640"/>
    </row>
    <row r="2" spans="1:12" x14ac:dyDescent="0.2">
      <c r="A2" s="498"/>
      <c r="B2" s="453" t="s">
        <v>68</v>
      </c>
      <c r="C2" s="453"/>
      <c r="D2" s="453"/>
      <c r="E2" s="453"/>
      <c r="F2" s="510" t="s">
        <v>536</v>
      </c>
      <c r="G2" s="510"/>
      <c r="H2" s="510"/>
      <c r="I2" s="510"/>
      <c r="J2" s="641"/>
    </row>
    <row r="3" spans="1:12" ht="15" customHeight="1" x14ac:dyDescent="0.2">
      <c r="A3" s="498"/>
      <c r="B3" s="453"/>
      <c r="C3" s="453"/>
      <c r="D3" s="453"/>
      <c r="E3" s="453"/>
      <c r="F3" s="510" t="s">
        <v>537</v>
      </c>
      <c r="G3" s="510"/>
      <c r="H3" s="510"/>
      <c r="I3" s="510"/>
      <c r="J3" s="641"/>
    </row>
    <row r="4" spans="1:12" ht="15" thickBot="1" x14ac:dyDescent="0.25">
      <c r="A4" s="498"/>
      <c r="B4" s="453"/>
      <c r="C4" s="453"/>
      <c r="D4" s="453"/>
      <c r="E4" s="453"/>
      <c r="F4" s="510" t="s">
        <v>545</v>
      </c>
      <c r="G4" s="510"/>
      <c r="H4" s="510"/>
      <c r="I4" s="510"/>
      <c r="J4" s="642"/>
    </row>
    <row r="5" spans="1:12" ht="15.75" x14ac:dyDescent="0.2">
      <c r="A5" s="650"/>
      <c r="B5" s="651"/>
      <c r="C5" s="651"/>
      <c r="D5" s="651"/>
      <c r="E5" s="651"/>
      <c r="F5" s="651"/>
      <c r="G5" s="651"/>
      <c r="H5" s="651"/>
      <c r="I5" s="651"/>
      <c r="J5" s="652"/>
    </row>
    <row r="6" spans="1:12" ht="39.75" customHeight="1" x14ac:dyDescent="0.2">
      <c r="A6" s="646" t="str">
        <f>CONTEXTO!A8</f>
        <v>PROCESO: GESTIÓN DE RECURSOS FÍSICOS</v>
      </c>
      <c r="B6" s="647"/>
      <c r="C6" s="647"/>
      <c r="D6" s="647"/>
      <c r="E6" s="647"/>
      <c r="F6" s="647"/>
      <c r="G6" s="647"/>
      <c r="H6" s="647"/>
      <c r="I6" s="647"/>
      <c r="J6" s="648"/>
    </row>
    <row r="7" spans="1:12" s="68" customFormat="1" ht="63" customHeight="1" thickBot="1" x14ac:dyDescent="0.25">
      <c r="A7" s="643" t="str">
        <f>CONTEXTO!A9</f>
        <v xml:space="preserve">OBJETIVO: BRINDAR CON OPORTUNIDAD, EFICIENCIA Y EFICACIA APOYO LOGÍSTICO A LA ADMINISTRACIÓN CENTRAL, MEDIANTE LA ADQUISICIÓN Y MANTENIMIENTO DE LOS BIENES Y SERVICIOS EJECUTANDO EL PRESUPUESTO ASIGNADO, CONTRIBUYENDO A LA GESTIÓN DE LOS PROCESOS Y AL LOGRO DE LOS OBJETIVOS INSTITUCIONALES.
</v>
      </c>
      <c r="B7" s="644"/>
      <c r="C7" s="644"/>
      <c r="D7" s="644"/>
      <c r="E7" s="644"/>
      <c r="F7" s="644"/>
      <c r="G7" s="644"/>
      <c r="H7" s="644"/>
      <c r="I7" s="644"/>
      <c r="J7" s="645"/>
    </row>
    <row r="8" spans="1:12" s="68" customFormat="1" ht="25.5" customHeight="1" thickBot="1" x14ac:dyDescent="0.25">
      <c r="A8" s="649"/>
      <c r="B8" s="649"/>
      <c r="C8" s="649"/>
      <c r="D8" s="649"/>
      <c r="E8" s="649"/>
      <c r="F8" s="649"/>
      <c r="G8" s="649"/>
      <c r="H8" s="649"/>
      <c r="I8" s="649"/>
      <c r="J8" s="649"/>
    </row>
    <row r="9" spans="1:12" s="68" customFormat="1" ht="69" customHeight="1" x14ac:dyDescent="0.2">
      <c r="A9" s="82" t="s">
        <v>264</v>
      </c>
      <c r="B9" s="83" t="s">
        <v>263</v>
      </c>
      <c r="C9" s="84" t="s">
        <v>265</v>
      </c>
      <c r="D9" s="85" t="s">
        <v>79</v>
      </c>
      <c r="E9" s="86" t="s">
        <v>69</v>
      </c>
      <c r="F9" s="87" t="s">
        <v>70</v>
      </c>
      <c r="G9" s="87" t="s">
        <v>71</v>
      </c>
      <c r="H9" s="87" t="s">
        <v>72</v>
      </c>
      <c r="I9" s="87" t="s">
        <v>73</v>
      </c>
      <c r="J9" s="88" t="s">
        <v>74</v>
      </c>
    </row>
    <row r="10" spans="1:12" s="68" customFormat="1" ht="74.25" customHeight="1" x14ac:dyDescent="0.2">
      <c r="A10" s="638" t="s">
        <v>416</v>
      </c>
      <c r="B10" s="223" t="s">
        <v>389</v>
      </c>
      <c r="C10" s="639" t="s">
        <v>415</v>
      </c>
      <c r="D10" s="302" t="s">
        <v>417</v>
      </c>
      <c r="E10" s="639" t="s">
        <v>414</v>
      </c>
      <c r="F10" s="633" t="s">
        <v>138</v>
      </c>
      <c r="G10" s="633" t="s">
        <v>139</v>
      </c>
      <c r="H10" s="633" t="s">
        <v>138</v>
      </c>
      <c r="I10" s="633" t="s">
        <v>139</v>
      </c>
      <c r="J10" s="634" t="str">
        <f>IF(F10="NA","GESTION",IF(G10="NA","GESTION",IF(H10="NA","GESTION",IF(I10="NA","GESTION",IF(F10&lt;&gt;"X"," ",IF(G10&lt;&gt;"X"," ",IF(H10&lt;&gt;"X"," ",IF(I10&lt;&gt;"X"," ","CORRUPCION"))))))))</f>
        <v>GESTION</v>
      </c>
      <c r="K10" s="81"/>
      <c r="L10" s="81"/>
    </row>
    <row r="11" spans="1:12" ht="74.25" customHeight="1" x14ac:dyDescent="0.2">
      <c r="A11" s="638"/>
      <c r="B11" s="223" t="s">
        <v>397</v>
      </c>
      <c r="C11" s="639"/>
      <c r="D11" s="302" t="s">
        <v>418</v>
      </c>
      <c r="E11" s="639"/>
      <c r="F11" s="633"/>
      <c r="G11" s="633"/>
      <c r="H11" s="633"/>
      <c r="I11" s="633"/>
      <c r="J11" s="634"/>
    </row>
    <row r="12" spans="1:12" ht="60.75" customHeight="1" x14ac:dyDescent="0.2">
      <c r="A12" s="638"/>
      <c r="B12" s="223"/>
      <c r="C12" s="639"/>
      <c r="D12" s="303" t="s">
        <v>413</v>
      </c>
      <c r="E12" s="639"/>
      <c r="F12" s="633"/>
      <c r="G12" s="633"/>
      <c r="H12" s="633"/>
      <c r="I12" s="633"/>
      <c r="J12" s="634"/>
    </row>
    <row r="13" spans="1:12" ht="67.5" customHeight="1" x14ac:dyDescent="0.2">
      <c r="A13" s="653" t="s">
        <v>425</v>
      </c>
      <c r="B13" s="223" t="s">
        <v>410</v>
      </c>
      <c r="C13" s="635" t="s">
        <v>420</v>
      </c>
      <c r="D13" s="304" t="s">
        <v>421</v>
      </c>
      <c r="E13" s="635" t="s">
        <v>419</v>
      </c>
      <c r="F13" s="633" t="s">
        <v>138</v>
      </c>
      <c r="G13" s="633" t="s">
        <v>138</v>
      </c>
      <c r="H13" s="633" t="s">
        <v>139</v>
      </c>
      <c r="I13" s="633" t="s">
        <v>138</v>
      </c>
      <c r="J13" s="634" t="str">
        <f>IF(F13="NA","GESTION",IF(G13="NA","GESTION",IF(H13="NA","GESTION",IF(I13="NA","GESTION",IF(F13&lt;&gt;"X"," ",IF(G13&lt;&gt;"X"," ",IF(H13&lt;&gt;"X"," ",IF(I13&lt;&gt;"X"," ","CORRUPCION"))))))))</f>
        <v>GESTION</v>
      </c>
    </row>
    <row r="14" spans="1:12" ht="63.75" customHeight="1" x14ac:dyDescent="0.2">
      <c r="A14" s="654"/>
      <c r="B14" s="223" t="s">
        <v>398</v>
      </c>
      <c r="C14" s="636"/>
      <c r="D14" s="304" t="s">
        <v>417</v>
      </c>
      <c r="E14" s="636"/>
      <c r="F14" s="633"/>
      <c r="G14" s="633"/>
      <c r="H14" s="633"/>
      <c r="I14" s="633"/>
      <c r="J14" s="634"/>
    </row>
    <row r="15" spans="1:12" ht="64.5" customHeight="1" x14ac:dyDescent="0.2">
      <c r="A15" s="655"/>
      <c r="B15" s="223"/>
      <c r="C15" s="637"/>
      <c r="D15" s="305" t="s">
        <v>422</v>
      </c>
      <c r="E15" s="637"/>
      <c r="F15" s="633"/>
      <c r="G15" s="633"/>
      <c r="H15" s="633"/>
      <c r="I15" s="633"/>
      <c r="J15" s="634"/>
    </row>
    <row r="16" spans="1:12" ht="64.5" customHeight="1" x14ac:dyDescent="0.2">
      <c r="A16" s="638" t="s">
        <v>424</v>
      </c>
      <c r="B16" s="223" t="s">
        <v>426</v>
      </c>
      <c r="C16" s="639" t="s">
        <v>427</v>
      </c>
      <c r="D16" s="303" t="s">
        <v>428</v>
      </c>
      <c r="E16" s="639" t="s">
        <v>423</v>
      </c>
      <c r="F16" s="633" t="s">
        <v>138</v>
      </c>
      <c r="G16" s="633" t="s">
        <v>138</v>
      </c>
      <c r="H16" s="633" t="s">
        <v>138</v>
      </c>
      <c r="I16" s="633" t="s">
        <v>138</v>
      </c>
      <c r="J16" s="634" t="str">
        <f>IF(F16="NA","GESTION",IF(G16="NA","GESTION",IF(H16="NA","GESTION",IF(I16="NA","GESTION",IF(F16&lt;&gt;"X"," ",IF(G16&lt;&gt;"X"," ",IF(H16&lt;&gt;"X"," ",IF(I16&lt;&gt;"X"," ","CORRUPCION"))))))))</f>
        <v>CORRUPCION</v>
      </c>
    </row>
    <row r="17" spans="1:10" ht="63.75" customHeight="1" x14ac:dyDescent="0.2">
      <c r="A17" s="638"/>
      <c r="B17" s="223" t="s">
        <v>401</v>
      </c>
      <c r="C17" s="639"/>
      <c r="D17" s="302" t="s">
        <v>429</v>
      </c>
      <c r="E17" s="639"/>
      <c r="F17" s="633"/>
      <c r="G17" s="633"/>
      <c r="H17" s="633"/>
      <c r="I17" s="633"/>
      <c r="J17" s="634"/>
    </row>
    <row r="18" spans="1:10" ht="50.25" customHeight="1" x14ac:dyDescent="0.2">
      <c r="A18" s="638"/>
      <c r="B18" s="223"/>
      <c r="C18" s="639"/>
      <c r="D18" s="302" t="s">
        <v>430</v>
      </c>
      <c r="E18" s="639"/>
      <c r="F18" s="633"/>
      <c r="G18" s="633"/>
      <c r="H18" s="633"/>
      <c r="I18" s="633"/>
      <c r="J18" s="634"/>
    </row>
    <row r="19" spans="1:10" ht="58.5" customHeight="1" x14ac:dyDescent="0.2">
      <c r="A19" s="663" t="s">
        <v>432</v>
      </c>
      <c r="B19" s="295" t="s">
        <v>383</v>
      </c>
      <c r="C19" s="666" t="s">
        <v>433</v>
      </c>
      <c r="D19" s="306" t="s">
        <v>434</v>
      </c>
      <c r="E19" s="639" t="s">
        <v>431</v>
      </c>
      <c r="F19" s="633" t="s">
        <v>138</v>
      </c>
      <c r="G19" s="633" t="s">
        <v>138</v>
      </c>
      <c r="H19" s="633" t="s">
        <v>138</v>
      </c>
      <c r="I19" s="633" t="s">
        <v>138</v>
      </c>
      <c r="J19" s="634" t="str">
        <f>IF(F19="NA","GESTION",IF(G19="NA","GESTION",IF(H19="NA","GESTION",IF(I19="NA","GESTION",IF(F19&lt;&gt;"X"," ",IF(G19&lt;&gt;"X"," ",IF(H19&lt;&gt;"X"," ",IF(I19&lt;&gt;"X"," ","CORRUPCION"))))))))</f>
        <v>CORRUPCION</v>
      </c>
    </row>
    <row r="20" spans="1:10" ht="67.5" customHeight="1" x14ac:dyDescent="0.2">
      <c r="A20" s="664"/>
      <c r="B20" s="295" t="s">
        <v>398</v>
      </c>
      <c r="C20" s="667"/>
      <c r="D20" s="307" t="s">
        <v>435</v>
      </c>
      <c r="E20" s="639"/>
      <c r="F20" s="633"/>
      <c r="G20" s="633"/>
      <c r="H20" s="633"/>
      <c r="I20" s="633"/>
      <c r="J20" s="634"/>
    </row>
    <row r="21" spans="1:10" ht="78.75" customHeight="1" x14ac:dyDescent="0.2">
      <c r="A21" s="665"/>
      <c r="B21" s="225"/>
      <c r="C21" s="668"/>
      <c r="D21" s="302" t="s">
        <v>430</v>
      </c>
      <c r="E21" s="639"/>
      <c r="F21" s="633"/>
      <c r="G21" s="633"/>
      <c r="H21" s="633"/>
      <c r="I21" s="633"/>
      <c r="J21" s="634"/>
    </row>
    <row r="22" spans="1:10" ht="71.25" hidden="1" customHeight="1" x14ac:dyDescent="0.2">
      <c r="A22" s="224"/>
      <c r="B22" s="225"/>
      <c r="C22" s="225"/>
      <c r="D22" s="225"/>
      <c r="E22" s="656" t="s">
        <v>252</v>
      </c>
      <c r="F22" s="225"/>
      <c r="G22" s="225"/>
      <c r="H22" s="225"/>
      <c r="I22" s="225"/>
      <c r="J22" s="634" t="str">
        <f>IF(F22="NA","GESTION",IF(G22="NA","GESTION",IF(H22="NA","GESTION",IF(I22="NA","GESTION",IF(F22&lt;&gt;"X"," ",IF(G22&lt;&gt;"X"," ",IF(H22&lt;&gt;"X"," ",IF(I22&lt;&gt;"X"," ","CORRUPCION"))))))))</f>
        <v xml:space="preserve"> </v>
      </c>
    </row>
    <row r="23" spans="1:10" ht="80.25" hidden="1" customHeight="1" x14ac:dyDescent="0.2">
      <c r="A23" s="224"/>
      <c r="B23" s="225"/>
      <c r="C23" s="225"/>
      <c r="D23" s="225"/>
      <c r="E23" s="657"/>
      <c r="F23" s="225"/>
      <c r="G23" s="225"/>
      <c r="H23" s="225"/>
      <c r="I23" s="225"/>
      <c r="J23" s="634"/>
    </row>
    <row r="24" spans="1:10" ht="69.75" hidden="1" customHeight="1" x14ac:dyDescent="0.2">
      <c r="A24" s="224"/>
      <c r="B24" s="225"/>
      <c r="C24" s="225"/>
      <c r="D24" s="225"/>
      <c r="E24" s="658"/>
      <c r="F24" s="225"/>
      <c r="G24" s="225"/>
      <c r="H24" s="225"/>
      <c r="I24" s="225"/>
      <c r="J24" s="634"/>
    </row>
    <row r="25" spans="1:10" ht="54.75" hidden="1" customHeight="1" x14ac:dyDescent="0.2">
      <c r="A25" s="224"/>
      <c r="B25" s="225"/>
      <c r="C25" s="225"/>
      <c r="D25" s="225"/>
      <c r="E25" s="656" t="s">
        <v>270</v>
      </c>
      <c r="F25" s="225"/>
      <c r="G25" s="225"/>
      <c r="H25" s="225"/>
      <c r="I25" s="225"/>
      <c r="J25" s="634" t="str">
        <f>IF(F25="NA","GESTION",IF(G25="NA","GESTION",IF(H25="NA","GESTION",IF(I25="NA","GESTION",IF(F25&lt;&gt;"X"," ",IF(G25&lt;&gt;"X"," ",IF(H25&lt;&gt;"X"," ",IF(I25&lt;&gt;"X"," ","CORRUPCION"))))))))</f>
        <v xml:space="preserve"> </v>
      </c>
    </row>
    <row r="26" spans="1:10" ht="65.25" hidden="1" customHeight="1" x14ac:dyDescent="0.2">
      <c r="A26" s="224"/>
      <c r="B26" s="225"/>
      <c r="C26" s="225"/>
      <c r="D26" s="225"/>
      <c r="E26" s="657"/>
      <c r="F26" s="225"/>
      <c r="G26" s="225"/>
      <c r="H26" s="225"/>
      <c r="I26" s="225"/>
      <c r="J26" s="634"/>
    </row>
    <row r="27" spans="1:10" ht="69.75" hidden="1" customHeight="1" x14ac:dyDescent="0.2">
      <c r="A27" s="224"/>
      <c r="B27" s="225"/>
      <c r="C27" s="225"/>
      <c r="D27" s="225"/>
      <c r="E27" s="658"/>
      <c r="F27" s="225"/>
      <c r="G27" s="225"/>
      <c r="H27" s="225"/>
      <c r="I27" s="225"/>
      <c r="J27" s="634"/>
    </row>
    <row r="28" spans="1:10" ht="68.25" hidden="1" customHeight="1" x14ac:dyDescent="0.2">
      <c r="A28" s="224"/>
      <c r="B28" s="225"/>
      <c r="C28" s="225"/>
      <c r="D28" s="225"/>
      <c r="E28" s="656" t="s">
        <v>266</v>
      </c>
      <c r="F28" s="225"/>
      <c r="G28" s="225"/>
      <c r="H28" s="225"/>
      <c r="I28" s="225"/>
      <c r="J28" s="634" t="str">
        <f>IF(F28="NA","GESTION",IF(G28="NA","GESTION",IF(H28="NA","GESTION",IF(I28="NA","GESTION",IF(F28&lt;&gt;"X"," ",IF(G28&lt;&gt;"X"," ",IF(H28&lt;&gt;"X"," ",IF(I28&lt;&gt;"X"," ","CORRUPCION"))))))))</f>
        <v xml:space="preserve"> </v>
      </c>
    </row>
    <row r="29" spans="1:10" ht="69" hidden="1" customHeight="1" x14ac:dyDescent="0.2">
      <c r="A29" s="224"/>
      <c r="B29" s="225"/>
      <c r="C29" s="225"/>
      <c r="D29" s="225"/>
      <c r="E29" s="657"/>
      <c r="F29" s="225"/>
      <c r="G29" s="225"/>
      <c r="H29" s="225"/>
      <c r="I29" s="225"/>
      <c r="J29" s="634"/>
    </row>
    <row r="30" spans="1:10" ht="59.25" hidden="1" customHeight="1" x14ac:dyDescent="0.2">
      <c r="A30" s="224"/>
      <c r="B30" s="225"/>
      <c r="C30" s="225"/>
      <c r="D30" s="225"/>
      <c r="E30" s="658"/>
      <c r="F30" s="225"/>
      <c r="G30" s="225"/>
      <c r="H30" s="225"/>
      <c r="I30" s="225"/>
      <c r="J30" s="634"/>
    </row>
    <row r="31" spans="1:10" ht="57" hidden="1" customHeight="1" x14ac:dyDescent="0.2">
      <c r="A31" s="224"/>
      <c r="B31" s="225"/>
      <c r="C31" s="225"/>
      <c r="D31" s="225"/>
      <c r="E31" s="656" t="s">
        <v>267</v>
      </c>
      <c r="F31" s="225"/>
      <c r="G31" s="225"/>
      <c r="H31" s="225"/>
      <c r="I31" s="225"/>
      <c r="J31" s="634" t="str">
        <f>IF(F31="NA","GESTION",IF(G31="NA","GESTION",IF(H31="NA","GESTION",IF(I31="NA","GESTION",IF(F31&lt;&gt;"X"," ",IF(G31&lt;&gt;"X"," ",IF(H31&lt;&gt;"X"," ",IF(I31&lt;&gt;"X"," ","CORRUPCION"))))))))</f>
        <v xml:space="preserve"> </v>
      </c>
    </row>
    <row r="32" spans="1:10" ht="61.5" hidden="1" customHeight="1" x14ac:dyDescent="0.2">
      <c r="A32" s="224"/>
      <c r="B32" s="225"/>
      <c r="C32" s="225"/>
      <c r="D32" s="225"/>
      <c r="E32" s="657"/>
      <c r="F32" s="225"/>
      <c r="G32" s="225"/>
      <c r="H32" s="225"/>
      <c r="I32" s="225"/>
      <c r="J32" s="634"/>
    </row>
    <row r="33" spans="1:10" ht="71.25" hidden="1" customHeight="1" x14ac:dyDescent="0.2">
      <c r="A33" s="224"/>
      <c r="B33" s="225"/>
      <c r="C33" s="225"/>
      <c r="D33" s="225"/>
      <c r="E33" s="658"/>
      <c r="F33" s="225"/>
      <c r="G33" s="225"/>
      <c r="H33" s="225"/>
      <c r="I33" s="225"/>
      <c r="J33" s="634"/>
    </row>
    <row r="34" spans="1:10" ht="64.5" hidden="1" customHeight="1" x14ac:dyDescent="0.2">
      <c r="A34" s="226"/>
      <c r="B34" s="227"/>
      <c r="C34" s="227"/>
      <c r="D34" s="227"/>
      <c r="E34" s="659" t="s">
        <v>268</v>
      </c>
      <c r="F34" s="227"/>
      <c r="G34" s="227"/>
      <c r="H34" s="227"/>
      <c r="I34" s="227"/>
      <c r="J34" s="634" t="str">
        <f>IF(F34="NA","GESTION",IF(G34="NA","GESTION",IF(H34="NA","GESTION",IF(I34="NA","GESTION",IF(F34&lt;&gt;"X"," ",IF(G34&lt;&gt;"X"," ",IF(H34&lt;&gt;"X"," ",IF(I34&lt;&gt;"X"," ","CORRUPCION"))))))))</f>
        <v xml:space="preserve"> </v>
      </c>
    </row>
    <row r="35" spans="1:10" ht="74.25" hidden="1" customHeight="1" x14ac:dyDescent="0.2">
      <c r="A35" s="228"/>
      <c r="B35" s="229"/>
      <c r="C35" s="229"/>
      <c r="D35" s="229"/>
      <c r="E35" s="660"/>
      <c r="F35" s="229"/>
      <c r="G35" s="229"/>
      <c r="H35" s="229"/>
      <c r="I35" s="229"/>
      <c r="J35" s="634"/>
    </row>
    <row r="36" spans="1:10" ht="54.75" hidden="1" customHeight="1" x14ac:dyDescent="0.2">
      <c r="A36" s="228"/>
      <c r="B36" s="229"/>
      <c r="C36" s="229"/>
      <c r="D36" s="229"/>
      <c r="E36" s="662"/>
      <c r="F36" s="229"/>
      <c r="G36" s="229"/>
      <c r="H36" s="229"/>
      <c r="I36" s="229"/>
      <c r="J36" s="634"/>
    </row>
    <row r="37" spans="1:10" ht="77.25" hidden="1" customHeight="1" x14ac:dyDescent="0.2">
      <c r="A37" s="228"/>
      <c r="B37" s="229"/>
      <c r="C37" s="229"/>
      <c r="D37" s="229"/>
      <c r="E37" s="659" t="s">
        <v>269</v>
      </c>
      <c r="F37" s="229"/>
      <c r="G37" s="229"/>
      <c r="H37" s="229"/>
      <c r="I37" s="229"/>
      <c r="J37" s="634" t="str">
        <f>IF(F37="NA","GESTION",IF(G37="NA","GESTION",IF(H37="NA","GESTION",IF(I37="NA","GESTION",IF(F37&lt;&gt;"X"," ",IF(G37&lt;&gt;"X"," ",IF(H37&lt;&gt;"X"," ",IF(I37&lt;&gt;"X"," ","CORRUPCION"))))))))</f>
        <v xml:space="preserve"> </v>
      </c>
    </row>
    <row r="38" spans="1:10" ht="66.75" hidden="1" customHeight="1" x14ac:dyDescent="0.2">
      <c r="A38" s="228"/>
      <c r="B38" s="229"/>
      <c r="C38" s="229"/>
      <c r="D38" s="229"/>
      <c r="E38" s="660"/>
      <c r="F38" s="229"/>
      <c r="G38" s="229"/>
      <c r="H38" s="229"/>
      <c r="I38" s="229"/>
      <c r="J38" s="634"/>
    </row>
    <row r="39" spans="1:10" ht="52.5" hidden="1" customHeight="1" thickBot="1" x14ac:dyDescent="0.25">
      <c r="A39" s="230"/>
      <c r="B39" s="231"/>
      <c r="C39" s="231"/>
      <c r="D39" s="231"/>
      <c r="E39" s="661"/>
      <c r="F39" s="231"/>
      <c r="G39" s="231"/>
      <c r="H39" s="231"/>
      <c r="I39" s="231"/>
      <c r="J39" s="634"/>
    </row>
    <row r="40" spans="1:10" ht="66" hidden="1" customHeight="1" x14ac:dyDescent="0.2"/>
    <row r="41" spans="1:10" ht="76.5" customHeight="1" x14ac:dyDescent="0.2"/>
  </sheetData>
  <sheetProtection selectLockedCells="1"/>
  <mergeCells count="56">
    <mergeCell ref="H19:H21"/>
    <mergeCell ref="I19:I21"/>
    <mergeCell ref="A19:A21"/>
    <mergeCell ref="C19:C21"/>
    <mergeCell ref="F19:F21"/>
    <mergeCell ref="G19:G21"/>
    <mergeCell ref="E31:E33"/>
    <mergeCell ref="J31:J33"/>
    <mergeCell ref="E37:E39"/>
    <mergeCell ref="J37:J39"/>
    <mergeCell ref="E34:E36"/>
    <mergeCell ref="J34:J36"/>
    <mergeCell ref="E22:E24"/>
    <mergeCell ref="J22:J24"/>
    <mergeCell ref="E25:E27"/>
    <mergeCell ref="J25:J27"/>
    <mergeCell ref="E28:E30"/>
    <mergeCell ref="J28:J30"/>
    <mergeCell ref="A7:J7"/>
    <mergeCell ref="A6:J6"/>
    <mergeCell ref="A8:J8"/>
    <mergeCell ref="A5:J5"/>
    <mergeCell ref="E19:E21"/>
    <mergeCell ref="J19:J21"/>
    <mergeCell ref="C13:C15"/>
    <mergeCell ref="G16:G18"/>
    <mergeCell ref="H16:H18"/>
    <mergeCell ref="A13:A15"/>
    <mergeCell ref="A10:A12"/>
    <mergeCell ref="E10:E12"/>
    <mergeCell ref="F10:F12"/>
    <mergeCell ref="G10:G12"/>
    <mergeCell ref="C10:C12"/>
    <mergeCell ref="F13:F15"/>
    <mergeCell ref="A1:A4"/>
    <mergeCell ref="J1:J4"/>
    <mergeCell ref="F1:I1"/>
    <mergeCell ref="F2:I2"/>
    <mergeCell ref="F3:I3"/>
    <mergeCell ref="F4:I4"/>
    <mergeCell ref="B1:E1"/>
    <mergeCell ref="B2:E4"/>
    <mergeCell ref="E13:E15"/>
    <mergeCell ref="G13:G15"/>
    <mergeCell ref="H13:H15"/>
    <mergeCell ref="A16:A18"/>
    <mergeCell ref="C16:C18"/>
    <mergeCell ref="E16:E18"/>
    <mergeCell ref="F16:F18"/>
    <mergeCell ref="H10:H12"/>
    <mergeCell ref="I16:I18"/>
    <mergeCell ref="J16:J18"/>
    <mergeCell ref="I10:I12"/>
    <mergeCell ref="J10:J12"/>
    <mergeCell ref="J13:J15"/>
    <mergeCell ref="I13:I15"/>
  </mergeCells>
  <printOptions horizontalCentered="1" verticalCentered="1"/>
  <pageMargins left="0" right="0" top="0" bottom="0" header="0" footer="0"/>
  <pageSetup scale="4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NOOO!$A$2:$A$4</xm:f>
          </x14:formula1>
          <xm:sqref>F10:I21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tabColor theme="6"/>
    <pageSetUpPr fitToPage="1"/>
  </sheetPr>
  <dimension ref="A1:F39"/>
  <sheetViews>
    <sheetView zoomScale="80" zoomScaleNormal="80" workbookViewId="0">
      <selection activeCell="D1" sqref="D1:E4"/>
    </sheetView>
  </sheetViews>
  <sheetFormatPr baseColWidth="10" defaultColWidth="11.42578125" defaultRowHeight="14.25" x14ac:dyDescent="0.2"/>
  <cols>
    <col min="1" max="1" width="31" style="1" customWidth="1"/>
    <col min="2" max="2" width="47.42578125" style="1" customWidth="1"/>
    <col min="3" max="3" width="27.28515625" style="1" customWidth="1"/>
    <col min="4" max="4" width="38.85546875" style="1" customWidth="1"/>
    <col min="5" max="5" width="15" style="1" customWidth="1"/>
    <col min="6" max="6" width="19.28515625" style="1" customWidth="1"/>
    <col min="7" max="16384" width="11.42578125" style="1"/>
  </cols>
  <sheetData>
    <row r="1" spans="1:6" ht="28.5" customHeight="1" x14ac:dyDescent="0.2">
      <c r="A1" s="497"/>
      <c r="B1" s="452" t="str">
        <f>CONTEXTO!B1</f>
        <v>PROCESO: GESTIÓN DE RECURSOS FÍSICOS</v>
      </c>
      <c r="C1" s="452"/>
      <c r="D1" s="1090" t="s">
        <v>535</v>
      </c>
      <c r="E1" s="1090"/>
      <c r="F1" s="640"/>
    </row>
    <row r="2" spans="1:6" x14ac:dyDescent="0.2">
      <c r="A2" s="498"/>
      <c r="B2" s="453" t="s">
        <v>75</v>
      </c>
      <c r="C2" s="453"/>
      <c r="D2" s="510" t="s">
        <v>536</v>
      </c>
      <c r="E2" s="510"/>
      <c r="F2" s="641"/>
    </row>
    <row r="3" spans="1:6" ht="15" customHeight="1" x14ac:dyDescent="0.2">
      <c r="A3" s="498"/>
      <c r="B3" s="453"/>
      <c r="C3" s="453"/>
      <c r="D3" s="510" t="s">
        <v>537</v>
      </c>
      <c r="E3" s="510"/>
      <c r="F3" s="641"/>
    </row>
    <row r="4" spans="1:6" ht="15" thickBot="1" x14ac:dyDescent="0.25">
      <c r="A4" s="498"/>
      <c r="B4" s="453"/>
      <c r="C4" s="453"/>
      <c r="D4" s="510" t="s">
        <v>546</v>
      </c>
      <c r="E4" s="510"/>
      <c r="F4" s="642"/>
    </row>
    <row r="5" spans="1:6" ht="15.75" x14ac:dyDescent="0.2">
      <c r="A5" s="650"/>
      <c r="B5" s="651"/>
      <c r="C5" s="651"/>
      <c r="D5" s="651"/>
      <c r="E5" s="651"/>
      <c r="F5" s="652"/>
    </row>
    <row r="6" spans="1:6" s="68" customFormat="1" ht="25.5" customHeight="1" x14ac:dyDescent="0.2">
      <c r="A6" s="685" t="str">
        <f>CONTEXTO!A8</f>
        <v>PROCESO: GESTIÓN DE RECURSOS FÍSICOS</v>
      </c>
      <c r="B6" s="686"/>
      <c r="C6" s="686"/>
      <c r="D6" s="686"/>
      <c r="E6" s="686"/>
      <c r="F6" s="687"/>
    </row>
    <row r="7" spans="1:6" s="68" customFormat="1" ht="65.25" customHeight="1" thickBot="1" x14ac:dyDescent="0.25">
      <c r="A7" s="688" t="str">
        <f>CONTEXTO!A9</f>
        <v xml:space="preserve">OBJETIVO: BRINDAR CON OPORTUNIDAD, EFICIENCIA Y EFICACIA APOYO LOGÍSTICO A LA ADMINISTRACIÓN CENTRAL, MEDIANTE LA ADQUISICIÓN Y MANTENIMIENTO DE LOS BIENES Y SERVICIOS EJECUTANDO EL PRESUPUESTO ASIGNADO, CONTRIBUYENDO A LA GESTIÓN DE LOS PROCESOS Y AL LOGRO DE LOS OBJETIVOS INSTITUCIONALES.
</v>
      </c>
      <c r="B7" s="689"/>
      <c r="C7" s="689"/>
      <c r="D7" s="689"/>
      <c r="E7" s="689"/>
      <c r="F7" s="690"/>
    </row>
    <row r="8" spans="1:6" s="68" customFormat="1" ht="18.75" customHeight="1" thickBot="1" x14ac:dyDescent="0.25">
      <c r="A8" s="649"/>
      <c r="B8" s="649"/>
      <c r="C8" s="649"/>
      <c r="D8" s="649"/>
      <c r="E8" s="649"/>
      <c r="F8" s="680"/>
    </row>
    <row r="9" spans="1:6" ht="31.5" customHeight="1" x14ac:dyDescent="0.2">
      <c r="A9" s="89" t="s">
        <v>69</v>
      </c>
      <c r="B9" s="90" t="s">
        <v>76</v>
      </c>
      <c r="C9" s="90" t="s">
        <v>77</v>
      </c>
      <c r="D9" s="146" t="s">
        <v>78</v>
      </c>
      <c r="E9" s="508" t="s">
        <v>79</v>
      </c>
      <c r="F9" s="509"/>
    </row>
    <row r="10" spans="1:6" ht="38.25" x14ac:dyDescent="0.2">
      <c r="A10" s="683" t="str">
        <f>'IDENTIFICACION DE RIESGOS'!E10:E12</f>
        <v xml:space="preserve">Posibilidad de la suspensión de los servicios de Aseo, Vigilancia y Aseguramiento de los empleados y los Bienes de la Administración Municipal </v>
      </c>
      <c r="B10" s="547" t="s">
        <v>489</v>
      </c>
      <c r="C10" s="684" t="str">
        <f>'IDENTIFICACION DE RIESGOS'!J10:J12</f>
        <v>GESTION</v>
      </c>
      <c r="D10" s="297" t="str">
        <f>'IDENTIFICACION DE RIESGOS'!B10</f>
        <v>Falta de Presupuesto para cumplir con el correcto funcionamiento de los procesos de la entidad y metas del plan de desarrollo</v>
      </c>
      <c r="E10" s="675" t="str">
        <f>'IDENTIFICACION DE RIESGOS'!D10</f>
        <v xml:space="preserve">Perdida de Activos y recursos </v>
      </c>
      <c r="F10" s="676"/>
    </row>
    <row r="11" spans="1:6" ht="51" x14ac:dyDescent="0.2">
      <c r="A11" s="683"/>
      <c r="B11" s="547"/>
      <c r="C11" s="684"/>
      <c r="D11" s="297" t="str">
        <f>'IDENTIFICACION DE RIESGOS'!B11</f>
        <v>Demora en la adjudicación de los procesos contractuales para adelantar las actividades propias de la Direccion. (demora en los tiempo de respuesta)</v>
      </c>
      <c r="E11" s="675" t="str">
        <f>'IDENTIFICACION DE RIESGOS'!D11</f>
        <v>Alto nivel de inseguridad en las diferentes sedes adscritas al municipio</v>
      </c>
      <c r="F11" s="676"/>
    </row>
    <row r="12" spans="1:6" ht="29.25" customHeight="1" x14ac:dyDescent="0.2">
      <c r="A12" s="683"/>
      <c r="B12" s="547"/>
      <c r="C12" s="684"/>
      <c r="D12" s="297">
        <f>'IDENTIFICACION DE RIESGOS'!B12</f>
        <v>0</v>
      </c>
      <c r="E12" s="675" t="str">
        <f>'IDENTIFICACION DE RIESGOS'!D12</f>
        <v xml:space="preserve">Sanciones </v>
      </c>
      <c r="F12" s="676"/>
    </row>
    <row r="13" spans="1:6" ht="38.25" x14ac:dyDescent="0.2">
      <c r="A13" s="669" t="str">
        <f>'IDENTIFICACION DE RIESGOS'!E13:E15</f>
        <v>Posibilidad de utilizacion de los predios del municipio para beneficios particulares, debido a la Identificación parcial de los mismos</v>
      </c>
      <c r="B13" s="672" t="s">
        <v>491</v>
      </c>
      <c r="C13" s="677" t="str">
        <f>'IDENTIFICACION DE RIESGOS'!J13:J15</f>
        <v>GESTION</v>
      </c>
      <c r="D13" s="297" t="str">
        <f>'IDENTIFICACION DE RIESGOS'!B13</f>
        <v>Deficiente articulacion de la informacion entre procesos para la identificación de los predios de propiedad del Municipio</v>
      </c>
      <c r="E13" s="675" t="str">
        <f>'IDENTIFICACION DE RIESGOS'!D13</f>
        <v>Uso inadecuado o invasion del predio</v>
      </c>
      <c r="F13" s="676"/>
    </row>
    <row r="14" spans="1:6" ht="38.25" x14ac:dyDescent="0.2">
      <c r="A14" s="670"/>
      <c r="B14" s="673"/>
      <c r="C14" s="678"/>
      <c r="D14" s="297" t="str">
        <f>'IDENTIFICACION DE RIESGOS'!B14</f>
        <v>Falta de Politicas y/o procedimientos para la identificacion de los bienes fiscales y de uso publico del municipio.</v>
      </c>
      <c r="E14" s="675" t="str">
        <f>'IDENTIFICACION DE RIESGOS'!D14</f>
        <v xml:space="preserve">Perdida de Activos y recursos </v>
      </c>
      <c r="F14" s="676"/>
    </row>
    <row r="15" spans="1:6" ht="38.25" customHeight="1" x14ac:dyDescent="0.2">
      <c r="A15" s="671"/>
      <c r="B15" s="674"/>
      <c r="C15" s="679"/>
      <c r="D15" s="297">
        <f>'IDENTIFICACION DE RIESGOS'!B15</f>
        <v>0</v>
      </c>
      <c r="E15" s="675" t="str">
        <f>'IDENTIFICACION DE RIESGOS'!D15</f>
        <v>Desgaste administrativo</v>
      </c>
      <c r="F15" s="676"/>
    </row>
    <row r="16" spans="1:6" ht="38.25" x14ac:dyDescent="0.2">
      <c r="A16" s="683" t="str">
        <f>'IDENTIFICACION DE RIESGOS'!E16:E18</f>
        <v>Posibilidad del Uso inadecuado de los bienes de la Entidad, para beneficio propio o de un tercero</v>
      </c>
      <c r="B16" s="691" t="s">
        <v>490</v>
      </c>
      <c r="C16" s="684" t="str">
        <f>'IDENTIFICACION DE RIESGOS'!J16:J18</f>
        <v>CORRUPCION</v>
      </c>
      <c r="D16" s="297" t="str">
        <f>'IDENTIFICACION DE RIESGOS'!B16</f>
        <v>Desconcimiento sobre la utilizacion adecuada de los elementos y bienes a cargo de los funcionarios</v>
      </c>
      <c r="E16" s="675" t="str">
        <f>'IDENTIFICACION DE RIESGOS'!D16</f>
        <v xml:space="preserve">Perdida , daño o deterioro de los bienes </v>
      </c>
      <c r="F16" s="676"/>
    </row>
    <row r="17" spans="1:6" ht="38.25" x14ac:dyDescent="0.2">
      <c r="A17" s="683"/>
      <c r="B17" s="692"/>
      <c r="C17" s="684"/>
      <c r="D17" s="297" t="str">
        <f>'IDENTIFICACION DE RIESGOS'!B17</f>
        <v>Presiones externas o de un superior jerárquico, omisión de las políticas para el uso adecuado de los bienes.</v>
      </c>
      <c r="E17" s="675" t="str">
        <f>'IDENTIFICACION DE RIESGOS'!D17</f>
        <v>Sanciones legales</v>
      </c>
      <c r="F17" s="676"/>
    </row>
    <row r="18" spans="1:6" ht="47.25" customHeight="1" x14ac:dyDescent="0.2">
      <c r="A18" s="683"/>
      <c r="B18" s="693"/>
      <c r="C18" s="684"/>
      <c r="D18" s="297">
        <f>'IDENTIFICACION DE RIESGOS'!B18</f>
        <v>0</v>
      </c>
      <c r="E18" s="675" t="str">
        <f>'IDENTIFICACION DE RIESGOS'!D18</f>
        <v>Sanciones disciplinarias, penales, fiscales y administrativas</v>
      </c>
      <c r="F18" s="676"/>
    </row>
    <row r="19" spans="1:6" ht="38.25" x14ac:dyDescent="0.2">
      <c r="A19" s="683" t="str">
        <f>'IDENTIFICACION DE RIESGOS'!E19</f>
        <v>Posibilidad de Solicitar y/o recibir dadivas para omitir y/o manipular Informacion real de un predio publico en favorecimiento de un tercero.</v>
      </c>
      <c r="B19" s="691" t="s">
        <v>498</v>
      </c>
      <c r="C19" s="677" t="str">
        <f>'IDENTIFICACION DE RIESGOS'!J19</f>
        <v>CORRUPCION</v>
      </c>
      <c r="D19" s="311" t="str">
        <f>'IDENTIFICACION DE RIESGOS'!B19</f>
        <v>Baja seguridad informatica en la base de datos asociada al proceso de Identificacion de los Predios</v>
      </c>
      <c r="E19" s="675" t="str">
        <f>'IDENTIFICACION DE RIESGOS'!D19</f>
        <v>Perdida del bien</v>
      </c>
      <c r="F19" s="676"/>
    </row>
    <row r="20" spans="1:6" ht="38.25" x14ac:dyDescent="0.2">
      <c r="A20" s="683"/>
      <c r="B20" s="692"/>
      <c r="C20" s="678"/>
      <c r="D20" s="297" t="str">
        <f>'IDENTIFICACION DE RIESGOS'!B20</f>
        <v>Falta de Politicas y/o procedimientos para la identificacion de los bienes fiscales y de uso publico del municipio.</v>
      </c>
      <c r="E20" s="675" t="str">
        <f>'IDENTIFICACION DE RIESGOS'!D20</f>
        <v>Perdida de la imagen y credibilidad institucional</v>
      </c>
      <c r="F20" s="676"/>
    </row>
    <row r="21" spans="1:6" ht="63" customHeight="1" x14ac:dyDescent="0.2">
      <c r="A21" s="683"/>
      <c r="B21" s="693"/>
      <c r="C21" s="679"/>
      <c r="D21" s="297">
        <f>'IDENTIFICACION DE RIESGOS'!B21</f>
        <v>0</v>
      </c>
      <c r="E21" s="675" t="str">
        <f>'IDENTIFICACION DE RIESGOS'!D21</f>
        <v>Sanciones disciplinarias, penales, fiscales y administrativas</v>
      </c>
      <c r="F21" s="676"/>
    </row>
    <row r="22" spans="1:6" ht="63" hidden="1" customHeight="1" x14ac:dyDescent="0.2">
      <c r="A22" s="694" t="str">
        <f>'IDENTIFICACION DE RIESGOS'!E22</f>
        <v>e</v>
      </c>
      <c r="B22" s="697"/>
      <c r="C22" s="677" t="str">
        <f>'IDENTIFICACION DE RIESGOS'!J22</f>
        <v xml:space="preserve"> </v>
      </c>
      <c r="D22" s="105">
        <f>'IDENTIFICACION DE RIESGOS'!B22</f>
        <v>0</v>
      </c>
      <c r="E22" s="681">
        <f>'IDENTIFICACION DE RIESGOS'!D22</f>
        <v>0</v>
      </c>
      <c r="F22" s="682"/>
    </row>
    <row r="23" spans="1:6" ht="54.75" hidden="1" customHeight="1" x14ac:dyDescent="0.2">
      <c r="A23" s="695"/>
      <c r="B23" s="698"/>
      <c r="C23" s="678"/>
      <c r="D23" s="105">
        <f>'IDENTIFICACION DE RIESGOS'!B23</f>
        <v>0</v>
      </c>
      <c r="E23" s="681">
        <f>'IDENTIFICACION DE RIESGOS'!D23</f>
        <v>0</v>
      </c>
      <c r="F23" s="682"/>
    </row>
    <row r="24" spans="1:6" ht="54.75" hidden="1" customHeight="1" x14ac:dyDescent="0.2">
      <c r="A24" s="696"/>
      <c r="B24" s="699"/>
      <c r="C24" s="679"/>
      <c r="D24" s="105">
        <f>'IDENTIFICACION DE RIESGOS'!B24</f>
        <v>0</v>
      </c>
      <c r="E24" s="681">
        <f>'IDENTIFICACION DE RIESGOS'!D24</f>
        <v>0</v>
      </c>
      <c r="F24" s="682"/>
    </row>
    <row r="25" spans="1:6" ht="47.25" hidden="1" customHeight="1" x14ac:dyDescent="0.2">
      <c r="A25" s="694" t="str">
        <f>'IDENTIFICACION DE RIESGOS'!E25</f>
        <v>f</v>
      </c>
      <c r="B25" s="697"/>
      <c r="C25" s="677" t="str">
        <f>'IDENTIFICACION DE RIESGOS'!J25</f>
        <v xml:space="preserve"> </v>
      </c>
      <c r="D25" s="105">
        <f>'IDENTIFICACION DE RIESGOS'!B25</f>
        <v>0</v>
      </c>
      <c r="E25" s="681">
        <f>'IDENTIFICACION DE RIESGOS'!D25</f>
        <v>0</v>
      </c>
      <c r="F25" s="682"/>
    </row>
    <row r="26" spans="1:6" ht="44.25" hidden="1" customHeight="1" x14ac:dyDescent="0.2">
      <c r="A26" s="695"/>
      <c r="B26" s="698"/>
      <c r="C26" s="678"/>
      <c r="D26" s="105">
        <f>'IDENTIFICACION DE RIESGOS'!B26</f>
        <v>0</v>
      </c>
      <c r="E26" s="681">
        <f>'IDENTIFICACION DE RIESGOS'!D26</f>
        <v>0</v>
      </c>
      <c r="F26" s="682"/>
    </row>
    <row r="27" spans="1:6" ht="45" hidden="1" customHeight="1" x14ac:dyDescent="0.2">
      <c r="A27" s="696"/>
      <c r="B27" s="699"/>
      <c r="C27" s="679"/>
      <c r="D27" s="105">
        <f>'IDENTIFICACION DE RIESGOS'!B27</f>
        <v>0</v>
      </c>
      <c r="E27" s="681">
        <f>'IDENTIFICACION DE RIESGOS'!D27</f>
        <v>0</v>
      </c>
      <c r="F27" s="682"/>
    </row>
    <row r="28" spans="1:6" ht="58.5" hidden="1" customHeight="1" x14ac:dyDescent="0.2">
      <c r="A28" s="694" t="str">
        <f>'IDENTIFICACION DE RIESGOS'!E28</f>
        <v>g</v>
      </c>
      <c r="B28" s="697"/>
      <c r="C28" s="677" t="str">
        <f>'IDENTIFICACION DE RIESGOS'!J28</f>
        <v xml:space="preserve"> </v>
      </c>
      <c r="D28" s="105">
        <f>'IDENTIFICACION DE RIESGOS'!B28</f>
        <v>0</v>
      </c>
      <c r="E28" s="681">
        <f>'IDENTIFICACION DE RIESGOS'!D28</f>
        <v>0</v>
      </c>
      <c r="F28" s="682"/>
    </row>
    <row r="29" spans="1:6" ht="55.5" hidden="1" customHeight="1" x14ac:dyDescent="0.2">
      <c r="A29" s="695"/>
      <c r="B29" s="698"/>
      <c r="C29" s="678"/>
      <c r="D29" s="105">
        <f>'IDENTIFICACION DE RIESGOS'!B29</f>
        <v>0</v>
      </c>
      <c r="E29" s="681">
        <f>'IDENTIFICACION DE RIESGOS'!D29</f>
        <v>0</v>
      </c>
      <c r="F29" s="682"/>
    </row>
    <row r="30" spans="1:6" ht="63.75" hidden="1" customHeight="1" x14ac:dyDescent="0.2">
      <c r="A30" s="696"/>
      <c r="B30" s="699"/>
      <c r="C30" s="679"/>
      <c r="D30" s="105">
        <f>'IDENTIFICACION DE RIESGOS'!B30</f>
        <v>0</v>
      </c>
      <c r="E30" s="681">
        <f>'IDENTIFICACION DE RIESGOS'!D30</f>
        <v>0</v>
      </c>
      <c r="F30" s="682"/>
    </row>
    <row r="31" spans="1:6" ht="47.25" hidden="1" customHeight="1" x14ac:dyDescent="0.2">
      <c r="A31" s="694" t="str">
        <f>'IDENTIFICACION DE RIESGOS'!E31</f>
        <v>h</v>
      </c>
      <c r="B31" s="697"/>
      <c r="C31" s="677" t="str">
        <f>'IDENTIFICACION DE RIESGOS'!J31</f>
        <v xml:space="preserve"> </v>
      </c>
      <c r="D31" s="105">
        <f>'IDENTIFICACION DE RIESGOS'!B31</f>
        <v>0</v>
      </c>
      <c r="E31" s="681">
        <f>'IDENTIFICACION DE RIESGOS'!D31</f>
        <v>0</v>
      </c>
      <c r="F31" s="682"/>
    </row>
    <row r="32" spans="1:6" ht="55.5" hidden="1" customHeight="1" x14ac:dyDescent="0.2">
      <c r="A32" s="695"/>
      <c r="B32" s="698"/>
      <c r="C32" s="678"/>
      <c r="D32" s="105">
        <f>'IDENTIFICACION DE RIESGOS'!B32</f>
        <v>0</v>
      </c>
      <c r="E32" s="681">
        <f>'IDENTIFICACION DE RIESGOS'!D32</f>
        <v>0</v>
      </c>
      <c r="F32" s="682"/>
    </row>
    <row r="33" spans="1:6" ht="57.75" hidden="1" customHeight="1" x14ac:dyDescent="0.2">
      <c r="A33" s="696"/>
      <c r="B33" s="699"/>
      <c r="C33" s="679"/>
      <c r="D33" s="105">
        <f>'IDENTIFICACION DE RIESGOS'!B33</f>
        <v>0</v>
      </c>
      <c r="E33" s="681">
        <f>'IDENTIFICACION DE RIESGOS'!D33</f>
        <v>0</v>
      </c>
      <c r="F33" s="682"/>
    </row>
    <row r="34" spans="1:6" ht="45.75" hidden="1" customHeight="1" x14ac:dyDescent="0.2">
      <c r="A34" s="700" t="str">
        <f>'IDENTIFICACION DE RIESGOS'!E34</f>
        <v>i</v>
      </c>
      <c r="B34" s="712"/>
      <c r="C34" s="703" t="str">
        <f>'IDENTIFICACION DE RIESGOS'!J34</f>
        <v xml:space="preserve"> </v>
      </c>
      <c r="D34" s="106">
        <f>'IDENTIFICACION DE RIESGOS'!B34</f>
        <v>0</v>
      </c>
      <c r="E34" s="706">
        <f>'IDENTIFICACION DE RIESGOS'!D34</f>
        <v>0</v>
      </c>
      <c r="F34" s="707"/>
    </row>
    <row r="35" spans="1:6" ht="57.75" hidden="1" customHeight="1" x14ac:dyDescent="0.2">
      <c r="A35" s="701"/>
      <c r="B35" s="713"/>
      <c r="C35" s="704"/>
      <c r="D35" s="107">
        <f>'IDENTIFICACION DE RIESGOS'!B35</f>
        <v>0</v>
      </c>
      <c r="E35" s="706">
        <f>'IDENTIFICACION DE RIESGOS'!D35</f>
        <v>0</v>
      </c>
      <c r="F35" s="707"/>
    </row>
    <row r="36" spans="1:6" ht="51" hidden="1" customHeight="1" x14ac:dyDescent="0.2">
      <c r="A36" s="702"/>
      <c r="B36" s="714"/>
      <c r="C36" s="705"/>
      <c r="D36" s="107">
        <f>'IDENTIFICACION DE RIESGOS'!B36</f>
        <v>0</v>
      </c>
      <c r="E36" s="706">
        <f>'IDENTIFICACION DE RIESGOS'!D36</f>
        <v>0</v>
      </c>
      <c r="F36" s="707"/>
    </row>
    <row r="37" spans="1:6" ht="51" hidden="1" customHeight="1" x14ac:dyDescent="0.2">
      <c r="A37" s="700" t="str">
        <f>'IDENTIFICACION DE RIESGOS'!E37</f>
        <v>j</v>
      </c>
      <c r="B37" s="712"/>
      <c r="C37" s="703">
        <f>'IDENTIFICACION DE RIESGOS'!J39</f>
        <v>0</v>
      </c>
      <c r="D37" s="107">
        <f>'IDENTIFICACION DE RIESGOS'!B37</f>
        <v>0</v>
      </c>
      <c r="E37" s="706">
        <f>'IDENTIFICACION DE RIESGOS'!D37</f>
        <v>0</v>
      </c>
      <c r="F37" s="707"/>
    </row>
    <row r="38" spans="1:6" ht="51" hidden="1" customHeight="1" x14ac:dyDescent="0.2">
      <c r="A38" s="701"/>
      <c r="B38" s="713"/>
      <c r="C38" s="704"/>
      <c r="D38" s="107">
        <f>'IDENTIFICACION DE RIESGOS'!B38</f>
        <v>0</v>
      </c>
      <c r="E38" s="706">
        <f>'IDENTIFICACION DE RIESGOS'!D38</f>
        <v>0</v>
      </c>
      <c r="F38" s="707"/>
    </row>
    <row r="39" spans="1:6" ht="54" hidden="1" customHeight="1" thickBot="1" x14ac:dyDescent="0.25">
      <c r="A39" s="709"/>
      <c r="B39" s="715"/>
      <c r="C39" s="708"/>
      <c r="D39" s="108">
        <f>'IDENTIFICACION DE RIESGOS'!B39</f>
        <v>0</v>
      </c>
      <c r="E39" s="710">
        <f>'IDENTIFICACION DE RIESGOS'!D39</f>
        <v>0</v>
      </c>
      <c r="F39" s="711"/>
    </row>
  </sheetData>
  <sheetProtection selectLockedCells="1"/>
  <mergeCells count="73">
    <mergeCell ref="A34:A36"/>
    <mergeCell ref="C34:C36"/>
    <mergeCell ref="E35:F35"/>
    <mergeCell ref="E36:F36"/>
    <mergeCell ref="C37:C39"/>
    <mergeCell ref="A37:A39"/>
    <mergeCell ref="E37:F37"/>
    <mergeCell ref="E38:F38"/>
    <mergeCell ref="E34:F34"/>
    <mergeCell ref="E39:F39"/>
    <mergeCell ref="B34:B36"/>
    <mergeCell ref="B37:B39"/>
    <mergeCell ref="A28:A30"/>
    <mergeCell ref="C28:C30"/>
    <mergeCell ref="E29:F29"/>
    <mergeCell ref="E30:F30"/>
    <mergeCell ref="A31:A33"/>
    <mergeCell ref="C31:C33"/>
    <mergeCell ref="E32:F32"/>
    <mergeCell ref="E33:F33"/>
    <mergeCell ref="E28:F28"/>
    <mergeCell ref="E31:F31"/>
    <mergeCell ref="B28:B30"/>
    <mergeCell ref="B31:B33"/>
    <mergeCell ref="A25:A27"/>
    <mergeCell ref="C25:C27"/>
    <mergeCell ref="E23:F23"/>
    <mergeCell ref="E24:F24"/>
    <mergeCell ref="E26:F26"/>
    <mergeCell ref="E27:F27"/>
    <mergeCell ref="B25:B27"/>
    <mergeCell ref="E20:F20"/>
    <mergeCell ref="E21:F21"/>
    <mergeCell ref="A22:A24"/>
    <mergeCell ref="C19:C21"/>
    <mergeCell ref="C22:C24"/>
    <mergeCell ref="B19:B21"/>
    <mergeCell ref="B22:B24"/>
    <mergeCell ref="A8:F8"/>
    <mergeCell ref="A5:F5"/>
    <mergeCell ref="E19:F19"/>
    <mergeCell ref="E22:F22"/>
    <mergeCell ref="E25:F25"/>
    <mergeCell ref="A10:A12"/>
    <mergeCell ref="B10:B12"/>
    <mergeCell ref="E9:F9"/>
    <mergeCell ref="E10:F10"/>
    <mergeCell ref="C10:C12"/>
    <mergeCell ref="A6:F6"/>
    <mergeCell ref="A7:F7"/>
    <mergeCell ref="A16:A18"/>
    <mergeCell ref="B16:B18"/>
    <mergeCell ref="C16:C18"/>
    <mergeCell ref="A19:A21"/>
    <mergeCell ref="A1:A4"/>
    <mergeCell ref="B1:C1"/>
    <mergeCell ref="D1:E1"/>
    <mergeCell ref="F1:F4"/>
    <mergeCell ref="B2:C4"/>
    <mergeCell ref="D2:E2"/>
    <mergeCell ref="D3:E3"/>
    <mergeCell ref="D4:E4"/>
    <mergeCell ref="E16:F16"/>
    <mergeCell ref="E17:F17"/>
    <mergeCell ref="E18:F18"/>
    <mergeCell ref="E11:F11"/>
    <mergeCell ref="E12:F12"/>
    <mergeCell ref="A13:A15"/>
    <mergeCell ref="B13:B15"/>
    <mergeCell ref="E13:F13"/>
    <mergeCell ref="E15:F15"/>
    <mergeCell ref="C13:C15"/>
    <mergeCell ref="E14:F14"/>
  </mergeCells>
  <printOptions horizontalCentered="1" verticalCentered="1"/>
  <pageMargins left="0" right="0" top="0" bottom="0" header="0" footer="0"/>
  <pageSetup paperSize="5" scale="63"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tabColor rgb="FF009999"/>
    <pageSetUpPr fitToPage="1"/>
  </sheetPr>
  <dimension ref="A1:W20"/>
  <sheetViews>
    <sheetView zoomScaleNormal="100" workbookViewId="0">
      <selection activeCell="Q1" sqref="Q1:S4"/>
    </sheetView>
  </sheetViews>
  <sheetFormatPr baseColWidth="10" defaultColWidth="11.42578125" defaultRowHeight="14.25" x14ac:dyDescent="0.2"/>
  <cols>
    <col min="1" max="1" width="31.7109375" style="1" customWidth="1"/>
    <col min="2" max="2" width="21.7109375" style="1" customWidth="1"/>
    <col min="3" max="17" width="4" style="1" customWidth="1"/>
    <col min="18" max="18" width="7" style="1" customWidth="1"/>
    <col min="19" max="19" width="15.28515625" style="71" customWidth="1"/>
    <col min="20" max="20" width="18.85546875" style="1" customWidth="1"/>
    <col min="21" max="16384" width="11.42578125" style="1"/>
  </cols>
  <sheetData>
    <row r="1" spans="1:23" ht="27.75" customHeight="1" x14ac:dyDescent="0.2">
      <c r="A1" s="497"/>
      <c r="B1" s="426" t="str">
        <f>CONTEXTO!B1</f>
        <v>PROCESO: GESTIÓN DE RECURSOS FÍSICOS</v>
      </c>
      <c r="C1" s="427"/>
      <c r="D1" s="427"/>
      <c r="E1" s="427"/>
      <c r="F1" s="427"/>
      <c r="G1" s="427"/>
      <c r="H1" s="427"/>
      <c r="I1" s="427"/>
      <c r="J1" s="427"/>
      <c r="K1" s="427"/>
      <c r="L1" s="427"/>
      <c r="M1" s="427"/>
      <c r="N1" s="427"/>
      <c r="O1" s="427"/>
      <c r="P1" s="428"/>
      <c r="Q1" s="1090" t="s">
        <v>547</v>
      </c>
      <c r="R1" s="1090"/>
      <c r="S1" s="1090"/>
      <c r="T1" s="640"/>
    </row>
    <row r="2" spans="1:23" ht="20.25" customHeight="1" x14ac:dyDescent="0.2">
      <c r="A2" s="498"/>
      <c r="B2" s="500"/>
      <c r="C2" s="501"/>
      <c r="D2" s="501"/>
      <c r="E2" s="501"/>
      <c r="F2" s="501"/>
      <c r="G2" s="501"/>
      <c r="H2" s="501"/>
      <c r="I2" s="501"/>
      <c r="J2" s="501"/>
      <c r="K2" s="501"/>
      <c r="L2" s="501"/>
      <c r="M2" s="501"/>
      <c r="N2" s="501"/>
      <c r="O2" s="501"/>
      <c r="P2" s="615"/>
      <c r="Q2" s="510" t="s">
        <v>536</v>
      </c>
      <c r="R2" s="510"/>
      <c r="S2" s="510"/>
      <c r="T2" s="641"/>
    </row>
    <row r="3" spans="1:23" ht="18.75" customHeight="1" x14ac:dyDescent="0.2">
      <c r="A3" s="498"/>
      <c r="B3" s="505" t="s">
        <v>81</v>
      </c>
      <c r="C3" s="506"/>
      <c r="D3" s="506"/>
      <c r="E3" s="506"/>
      <c r="F3" s="506"/>
      <c r="G3" s="506"/>
      <c r="H3" s="506"/>
      <c r="I3" s="506"/>
      <c r="J3" s="506"/>
      <c r="K3" s="506"/>
      <c r="L3" s="506"/>
      <c r="M3" s="506"/>
      <c r="N3" s="506"/>
      <c r="O3" s="506"/>
      <c r="P3" s="720"/>
      <c r="Q3" s="510" t="s">
        <v>537</v>
      </c>
      <c r="R3" s="510"/>
      <c r="S3" s="510"/>
      <c r="T3" s="641"/>
    </row>
    <row r="4" spans="1:23" ht="19.5" customHeight="1" thickBot="1" x14ac:dyDescent="0.25">
      <c r="A4" s="499"/>
      <c r="B4" s="432"/>
      <c r="C4" s="433"/>
      <c r="D4" s="433"/>
      <c r="E4" s="433"/>
      <c r="F4" s="433"/>
      <c r="G4" s="433"/>
      <c r="H4" s="433"/>
      <c r="I4" s="433"/>
      <c r="J4" s="433"/>
      <c r="K4" s="433"/>
      <c r="L4" s="433"/>
      <c r="M4" s="433"/>
      <c r="N4" s="433"/>
      <c r="O4" s="433"/>
      <c r="P4" s="434"/>
      <c r="Q4" s="510" t="s">
        <v>548</v>
      </c>
      <c r="R4" s="510"/>
      <c r="S4" s="510"/>
      <c r="T4" s="642"/>
    </row>
    <row r="5" spans="1:23" ht="19.5" customHeight="1" x14ac:dyDescent="0.2">
      <c r="A5" s="650"/>
      <c r="B5" s="651"/>
      <c r="C5" s="651"/>
      <c r="D5" s="651"/>
      <c r="E5" s="651"/>
      <c r="F5" s="651"/>
      <c r="G5" s="651"/>
      <c r="H5" s="651"/>
      <c r="I5" s="651"/>
      <c r="J5" s="651"/>
      <c r="K5" s="651"/>
      <c r="L5" s="651"/>
      <c r="M5" s="651"/>
      <c r="N5" s="651"/>
      <c r="O5" s="651"/>
      <c r="P5" s="651"/>
      <c r="Q5" s="651"/>
      <c r="R5" s="651"/>
      <c r="S5" s="651"/>
      <c r="T5" s="652"/>
    </row>
    <row r="6" spans="1:23" ht="24.75" customHeight="1" x14ac:dyDescent="0.2">
      <c r="A6" s="685" t="str">
        <f>CONTEXTO!A8</f>
        <v>PROCESO: GESTIÓN DE RECURSOS FÍSICOS</v>
      </c>
      <c r="B6" s="686"/>
      <c r="C6" s="686"/>
      <c r="D6" s="686"/>
      <c r="E6" s="686"/>
      <c r="F6" s="686"/>
      <c r="G6" s="686"/>
      <c r="H6" s="686"/>
      <c r="I6" s="686"/>
      <c r="J6" s="686"/>
      <c r="K6" s="686"/>
      <c r="L6" s="686"/>
      <c r="M6" s="686"/>
      <c r="N6" s="686"/>
      <c r="O6" s="686"/>
      <c r="P6" s="686"/>
      <c r="Q6" s="686"/>
      <c r="R6" s="686"/>
      <c r="S6" s="686"/>
      <c r="T6" s="687"/>
    </row>
    <row r="7" spans="1:23" ht="66.75" customHeight="1" thickBot="1" x14ac:dyDescent="0.25">
      <c r="A7" s="734" t="str">
        <f>CONTEXTO!A9</f>
        <v xml:space="preserve">OBJETIVO: BRINDAR CON OPORTUNIDAD, EFICIENCIA Y EFICACIA APOYO LOGÍSTICO A LA ADMINISTRACIÓN CENTRAL, MEDIANTE LA ADQUISICIÓN Y MANTENIMIENTO DE LOS BIENES Y SERVICIOS EJECUTANDO EL PRESUPUESTO ASIGNADO, CONTRIBUYENDO A LA GESTIÓN DE LOS PROCESOS Y AL LOGRO DE LOS OBJETIVOS INSTITUCIONALES.
</v>
      </c>
      <c r="B7" s="735"/>
      <c r="C7" s="735"/>
      <c r="D7" s="735"/>
      <c r="E7" s="735"/>
      <c r="F7" s="735"/>
      <c r="G7" s="735"/>
      <c r="H7" s="735"/>
      <c r="I7" s="735"/>
      <c r="J7" s="735"/>
      <c r="K7" s="735"/>
      <c r="L7" s="735"/>
      <c r="M7" s="735"/>
      <c r="N7" s="735"/>
      <c r="O7" s="735"/>
      <c r="P7" s="735"/>
      <c r="Q7" s="735"/>
      <c r="R7" s="735"/>
      <c r="S7" s="735"/>
      <c r="T7" s="736"/>
    </row>
    <row r="8" spans="1:23" ht="19.5" customHeight="1" thickBot="1" x14ac:dyDescent="0.25">
      <c r="A8" s="649"/>
      <c r="B8" s="649"/>
      <c r="C8" s="649"/>
      <c r="D8" s="649"/>
      <c r="E8" s="649"/>
      <c r="F8" s="649"/>
      <c r="G8" s="649"/>
      <c r="H8" s="649"/>
      <c r="I8" s="649"/>
      <c r="J8" s="649"/>
      <c r="K8" s="649"/>
      <c r="L8" s="649"/>
      <c r="M8" s="649"/>
      <c r="N8" s="649"/>
      <c r="O8" s="649"/>
      <c r="P8" s="649"/>
      <c r="Q8" s="649"/>
      <c r="R8" s="649"/>
      <c r="S8" s="649"/>
      <c r="T8" s="680"/>
    </row>
    <row r="9" spans="1:23" ht="37.5" customHeight="1" x14ac:dyDescent="0.2">
      <c r="A9" s="721" t="s">
        <v>69</v>
      </c>
      <c r="B9" s="722"/>
      <c r="C9" s="725" t="s">
        <v>82</v>
      </c>
      <c r="D9" s="726"/>
      <c r="E9" s="726"/>
      <c r="F9" s="726"/>
      <c r="G9" s="726"/>
      <c r="H9" s="726"/>
      <c r="I9" s="726"/>
      <c r="J9" s="726"/>
      <c r="K9" s="726"/>
      <c r="L9" s="726"/>
      <c r="M9" s="726"/>
      <c r="N9" s="726"/>
      <c r="O9" s="726"/>
      <c r="P9" s="726"/>
      <c r="Q9" s="726"/>
      <c r="R9" s="726"/>
      <c r="S9" s="726"/>
      <c r="T9" s="727"/>
    </row>
    <row r="10" spans="1:23" ht="25.5" customHeight="1" x14ac:dyDescent="0.2">
      <c r="A10" s="723"/>
      <c r="B10" s="724"/>
      <c r="C10" s="65" t="s">
        <v>43</v>
      </c>
      <c r="D10" s="65" t="s">
        <v>44</v>
      </c>
      <c r="E10" s="65" t="s">
        <v>45</v>
      </c>
      <c r="F10" s="65" t="s">
        <v>46</v>
      </c>
      <c r="G10" s="65" t="s">
        <v>47</v>
      </c>
      <c r="H10" s="65" t="s">
        <v>48</v>
      </c>
      <c r="I10" s="65" t="s">
        <v>49</v>
      </c>
      <c r="J10" s="65" t="s">
        <v>50</v>
      </c>
      <c r="K10" s="65" t="s">
        <v>51</v>
      </c>
      <c r="L10" s="65" t="s">
        <v>52</v>
      </c>
      <c r="M10" s="65" t="s">
        <v>53</v>
      </c>
      <c r="N10" s="65" t="s">
        <v>54</v>
      </c>
      <c r="O10" s="65" t="s">
        <v>55</v>
      </c>
      <c r="P10" s="65" t="s">
        <v>56</v>
      </c>
      <c r="Q10" s="65" t="s">
        <v>57</v>
      </c>
      <c r="R10" s="66" t="s">
        <v>58</v>
      </c>
      <c r="S10" s="69" t="s">
        <v>59</v>
      </c>
      <c r="T10" s="91" t="s">
        <v>83</v>
      </c>
    </row>
    <row r="11" spans="1:23" ht="44.25" customHeight="1" x14ac:dyDescent="0.2">
      <c r="A11" s="730" t="str">
        <f>DESCRIPCION!A10</f>
        <v xml:space="preserve">Posibilidad de la suspensión de los servicios de Aseo, Vigilancia y Aseguramiento de los empleados y los Bienes de la Administración Municipal </v>
      </c>
      <c r="B11" s="731"/>
      <c r="C11" s="214">
        <v>2</v>
      </c>
      <c r="D11" s="214">
        <v>3</v>
      </c>
      <c r="E11" s="214">
        <v>2</v>
      </c>
      <c r="F11" s="214">
        <v>2</v>
      </c>
      <c r="G11" s="214"/>
      <c r="H11" s="214"/>
      <c r="I11" s="214"/>
      <c r="J11" s="214"/>
      <c r="K11" s="214"/>
      <c r="L11" s="214"/>
      <c r="M11" s="214"/>
      <c r="N11" s="214"/>
      <c r="O11" s="214"/>
      <c r="P11" s="214"/>
      <c r="Q11" s="214"/>
      <c r="R11" s="103">
        <f>SUM(C11:Q11)</f>
        <v>9</v>
      </c>
      <c r="S11" s="110">
        <f t="shared" ref="S11:S20" si="0">IF(ISERROR(AVERAGE(C11:Q11)),0,AVERAGE(C11:Q11))</f>
        <v>2.25</v>
      </c>
      <c r="T11" s="72" t="str">
        <f>IF(AND(S11&gt;=1,S11&lt;1.5),"Rara Vez",IF(AND(S11&gt;=1.6,S11&lt;2.5),"Improbable",IF(AND(S11&gt;=2.6,S11&lt;3.5),"Posible",IF(AND(S11&gt;=3.6,S11&lt;4.5),"Probable",IF(AND(S11&gt;=4.6),"Casi Seguro"," ")))))</f>
        <v>Improbable</v>
      </c>
      <c r="W11" s="70"/>
    </row>
    <row r="12" spans="1:23" ht="38.25" customHeight="1" x14ac:dyDescent="0.2">
      <c r="A12" s="732" t="str">
        <f>DESCRIPCION!A13</f>
        <v>Posibilidad de utilizacion de los predios del municipio para beneficios particulares, debido a la Identificación parcial de los mismos</v>
      </c>
      <c r="B12" s="733"/>
      <c r="C12" s="214">
        <v>2</v>
      </c>
      <c r="D12" s="214">
        <v>4</v>
      </c>
      <c r="E12" s="214">
        <v>3</v>
      </c>
      <c r="F12" s="214">
        <v>4</v>
      </c>
      <c r="G12" s="214"/>
      <c r="H12" s="214"/>
      <c r="I12" s="214"/>
      <c r="J12" s="214"/>
      <c r="K12" s="214"/>
      <c r="L12" s="214"/>
      <c r="M12" s="214"/>
      <c r="N12" s="214"/>
      <c r="O12" s="214"/>
      <c r="P12" s="214"/>
      <c r="Q12" s="214"/>
      <c r="R12" s="147">
        <f>SUM(C12:Q12)</f>
        <v>13</v>
      </c>
      <c r="S12" s="110">
        <f t="shared" si="0"/>
        <v>3.25</v>
      </c>
      <c r="T12" s="72" t="str">
        <f>IF(AND(S12&gt;=1,S12&lt;1.5),"Rara Vez",IF(AND(S12&gt;=1.6,S12&lt;2.5),"Improbable",IF(AND(S12&gt;=2.6,S12&lt;3.5),"Posible",IF(AND(S12&gt;=3.6,S12&lt;4.5),"Probable",IF(AND(S12&gt;=4.6),"Casi Seguro"," ")))))</f>
        <v>Posible</v>
      </c>
      <c r="W12" s="70"/>
    </row>
    <row r="13" spans="1:23" ht="39.75" customHeight="1" x14ac:dyDescent="0.2">
      <c r="A13" s="728" t="str">
        <f>DESCRIPCION!A16</f>
        <v>Posibilidad del Uso inadecuado de los bienes de la Entidad, para beneficio propio o de un tercero</v>
      </c>
      <c r="B13" s="729"/>
      <c r="C13" s="214">
        <v>3</v>
      </c>
      <c r="D13" s="214">
        <v>3</v>
      </c>
      <c r="E13" s="214">
        <v>3</v>
      </c>
      <c r="F13" s="214">
        <v>3</v>
      </c>
      <c r="G13" s="214"/>
      <c r="H13" s="214"/>
      <c r="I13" s="214"/>
      <c r="J13" s="214"/>
      <c r="K13" s="214"/>
      <c r="L13" s="214"/>
      <c r="M13" s="214"/>
      <c r="N13" s="214"/>
      <c r="O13" s="214"/>
      <c r="P13" s="214"/>
      <c r="Q13" s="214"/>
      <c r="R13" s="103">
        <f t="shared" ref="R13:R20" si="1">SUM(C13:Q13)</f>
        <v>12</v>
      </c>
      <c r="S13" s="110">
        <f t="shared" si="0"/>
        <v>3</v>
      </c>
      <c r="T13" s="72" t="str">
        <f t="shared" ref="T13:T20" si="2">IF(AND(S13&gt;=1,S13&lt;1.5),"Rara Vez",IF(AND(S13&gt;=1.6,S13&lt;2.5),"Improbable",IF(AND(S13&gt;=2.6,S13&lt;3.5),"Posible",IF(AND(S13&gt;=3.6,S13&lt;4.5),"Probable",IF(AND(S13&gt;=4.6),"Casi Seguro"," ")))))</f>
        <v>Posible</v>
      </c>
    </row>
    <row r="14" spans="1:23" ht="39.75" customHeight="1" x14ac:dyDescent="0.2">
      <c r="A14" s="728" t="str">
        <f>DESCRIPCION!A19</f>
        <v>Posibilidad de Solicitar y/o recibir dadivas para omitir y/o manipular Informacion real de un predio publico en favorecimiento de un tercero.</v>
      </c>
      <c r="B14" s="729"/>
      <c r="C14" s="214">
        <v>1</v>
      </c>
      <c r="D14" s="214">
        <v>1</v>
      </c>
      <c r="E14" s="214">
        <v>1</v>
      </c>
      <c r="F14" s="214">
        <v>1</v>
      </c>
      <c r="G14" s="214"/>
      <c r="H14" s="214"/>
      <c r="I14" s="214"/>
      <c r="J14" s="214"/>
      <c r="K14" s="214"/>
      <c r="L14" s="214"/>
      <c r="M14" s="214"/>
      <c r="N14" s="214"/>
      <c r="O14" s="214"/>
      <c r="P14" s="214"/>
      <c r="Q14" s="214"/>
      <c r="R14" s="103">
        <f t="shared" si="1"/>
        <v>4</v>
      </c>
      <c r="S14" s="110">
        <f t="shared" si="0"/>
        <v>1</v>
      </c>
      <c r="T14" s="72" t="str">
        <f t="shared" si="2"/>
        <v>Rara Vez</v>
      </c>
    </row>
    <row r="15" spans="1:23" ht="39.75" customHeight="1" x14ac:dyDescent="0.2">
      <c r="A15" s="716" t="str">
        <f>DESCRIPCION!A22</f>
        <v>e</v>
      </c>
      <c r="B15" s="717"/>
      <c r="C15" s="214"/>
      <c r="D15" s="214"/>
      <c r="E15" s="214"/>
      <c r="F15" s="214"/>
      <c r="G15" s="214"/>
      <c r="H15" s="214"/>
      <c r="I15" s="214"/>
      <c r="J15" s="214"/>
      <c r="K15" s="214"/>
      <c r="L15" s="214"/>
      <c r="M15" s="214"/>
      <c r="N15" s="214"/>
      <c r="O15" s="214"/>
      <c r="P15" s="214"/>
      <c r="Q15" s="214"/>
      <c r="R15" s="103">
        <f t="shared" si="1"/>
        <v>0</v>
      </c>
      <c r="S15" s="110">
        <f t="shared" si="0"/>
        <v>0</v>
      </c>
      <c r="T15" s="72" t="str">
        <f t="shared" si="2"/>
        <v xml:space="preserve"> </v>
      </c>
    </row>
    <row r="16" spans="1:23" ht="39.75" customHeight="1" x14ac:dyDescent="0.2">
      <c r="A16" s="716" t="str">
        <f>DESCRIPCION!A25</f>
        <v>f</v>
      </c>
      <c r="B16" s="717"/>
      <c r="C16" s="214"/>
      <c r="D16" s="214"/>
      <c r="E16" s="214"/>
      <c r="F16" s="214"/>
      <c r="G16" s="214"/>
      <c r="H16" s="214"/>
      <c r="I16" s="214"/>
      <c r="J16" s="214"/>
      <c r="K16" s="214"/>
      <c r="L16" s="214"/>
      <c r="M16" s="214"/>
      <c r="N16" s="214"/>
      <c r="O16" s="214"/>
      <c r="P16" s="214"/>
      <c r="Q16" s="214"/>
      <c r="R16" s="103">
        <f t="shared" si="1"/>
        <v>0</v>
      </c>
      <c r="S16" s="110">
        <f t="shared" si="0"/>
        <v>0</v>
      </c>
      <c r="T16" s="72" t="str">
        <f t="shared" si="2"/>
        <v xml:space="preserve"> </v>
      </c>
    </row>
    <row r="17" spans="1:20" ht="39.75" customHeight="1" x14ac:dyDescent="0.2">
      <c r="A17" s="716" t="str">
        <f>DESCRIPCION!A28</f>
        <v>g</v>
      </c>
      <c r="B17" s="717"/>
      <c r="C17" s="214"/>
      <c r="D17" s="214"/>
      <c r="E17" s="214"/>
      <c r="F17" s="214"/>
      <c r="G17" s="214"/>
      <c r="H17" s="214"/>
      <c r="I17" s="214"/>
      <c r="J17" s="214"/>
      <c r="K17" s="214"/>
      <c r="L17" s="214"/>
      <c r="M17" s="214"/>
      <c r="N17" s="214"/>
      <c r="O17" s="214"/>
      <c r="P17" s="214"/>
      <c r="Q17" s="214"/>
      <c r="R17" s="103">
        <f t="shared" si="1"/>
        <v>0</v>
      </c>
      <c r="S17" s="110">
        <f t="shared" si="0"/>
        <v>0</v>
      </c>
      <c r="T17" s="72" t="str">
        <f t="shared" si="2"/>
        <v xml:space="preserve"> </v>
      </c>
    </row>
    <row r="18" spans="1:20" ht="39.75" customHeight="1" x14ac:dyDescent="0.2">
      <c r="A18" s="716" t="str">
        <f>DESCRIPCION!A31</f>
        <v>h</v>
      </c>
      <c r="B18" s="717"/>
      <c r="C18" s="214"/>
      <c r="D18" s="214"/>
      <c r="E18" s="214"/>
      <c r="F18" s="214"/>
      <c r="G18" s="214"/>
      <c r="H18" s="214"/>
      <c r="I18" s="214"/>
      <c r="J18" s="214"/>
      <c r="K18" s="214"/>
      <c r="L18" s="214"/>
      <c r="M18" s="214"/>
      <c r="N18" s="214"/>
      <c r="O18" s="214"/>
      <c r="P18" s="214"/>
      <c r="Q18" s="214"/>
      <c r="R18" s="103">
        <f t="shared" si="1"/>
        <v>0</v>
      </c>
      <c r="S18" s="110">
        <f t="shared" si="0"/>
        <v>0</v>
      </c>
      <c r="T18" s="72" t="str">
        <f t="shared" si="2"/>
        <v xml:space="preserve"> </v>
      </c>
    </row>
    <row r="19" spans="1:20" ht="39.75" customHeight="1" x14ac:dyDescent="0.2">
      <c r="A19" s="716" t="str">
        <f>DESCRIPCION!A34</f>
        <v>i</v>
      </c>
      <c r="B19" s="717"/>
      <c r="C19" s="214"/>
      <c r="D19" s="214"/>
      <c r="E19" s="214"/>
      <c r="F19" s="214"/>
      <c r="G19" s="214"/>
      <c r="H19" s="214"/>
      <c r="I19" s="214"/>
      <c r="J19" s="214"/>
      <c r="K19" s="214"/>
      <c r="L19" s="214"/>
      <c r="M19" s="214"/>
      <c r="N19" s="214"/>
      <c r="O19" s="214"/>
      <c r="P19" s="214"/>
      <c r="Q19" s="214"/>
      <c r="R19" s="103">
        <f t="shared" si="1"/>
        <v>0</v>
      </c>
      <c r="S19" s="110">
        <f t="shared" si="0"/>
        <v>0</v>
      </c>
      <c r="T19" s="72" t="str">
        <f t="shared" si="2"/>
        <v xml:space="preserve"> </v>
      </c>
    </row>
    <row r="20" spans="1:20" ht="39.75" customHeight="1" thickBot="1" x14ac:dyDescent="0.25">
      <c r="A20" s="718" t="str">
        <f>DESCRIPCION!A37</f>
        <v>j</v>
      </c>
      <c r="B20" s="719"/>
      <c r="C20" s="214"/>
      <c r="D20" s="214"/>
      <c r="E20" s="214"/>
      <c r="F20" s="214"/>
      <c r="G20" s="214"/>
      <c r="H20" s="214"/>
      <c r="I20" s="214"/>
      <c r="J20" s="214"/>
      <c r="K20" s="214"/>
      <c r="L20" s="214"/>
      <c r="M20" s="214"/>
      <c r="N20" s="214"/>
      <c r="O20" s="214"/>
      <c r="P20" s="214"/>
      <c r="Q20" s="214"/>
      <c r="R20" s="104">
        <f t="shared" si="1"/>
        <v>0</v>
      </c>
      <c r="S20" s="111">
        <f t="shared" si="0"/>
        <v>0</v>
      </c>
      <c r="T20" s="92" t="str">
        <f t="shared" si="2"/>
        <v xml:space="preserve"> </v>
      </c>
    </row>
  </sheetData>
  <sheetProtection selectLockedCells="1"/>
  <mergeCells count="24">
    <mergeCell ref="A7:T7"/>
    <mergeCell ref="A8:T8"/>
    <mergeCell ref="Q1:S1"/>
    <mergeCell ref="Q2:S2"/>
    <mergeCell ref="Q3:S3"/>
    <mergeCell ref="Q4:S4"/>
    <mergeCell ref="A5:T5"/>
    <mergeCell ref="A1:A4"/>
    <mergeCell ref="A19:B19"/>
    <mergeCell ref="A20:B20"/>
    <mergeCell ref="B1:P2"/>
    <mergeCell ref="B3:P4"/>
    <mergeCell ref="A9:B10"/>
    <mergeCell ref="C9:T9"/>
    <mergeCell ref="A14:B14"/>
    <mergeCell ref="A15:B15"/>
    <mergeCell ref="A16:B16"/>
    <mergeCell ref="A17:B17"/>
    <mergeCell ref="A18:B18"/>
    <mergeCell ref="A11:B11"/>
    <mergeCell ref="A12:B12"/>
    <mergeCell ref="A13:B13"/>
    <mergeCell ref="T1:T4"/>
    <mergeCell ref="A6:T6"/>
  </mergeCells>
  <dataValidations count="1">
    <dataValidation type="whole" allowBlank="1" showInputMessage="1" showErrorMessage="1" error="DATO INVÁLIDO_x000a_Tenga en cuenta que la escala de calificación es de 1 a 5" sqref="C11:Q20" xr:uid="{00000000-0002-0000-0B00-000000000000}">
      <formula1>1</formula1>
      <formula2>5</formula2>
    </dataValidation>
  </dataValidations>
  <pageMargins left="0.70866141732283472" right="0.70866141732283472" top="0.74803149606299213" bottom="0.74803149606299213" header="0.31496062992125984" footer="0.31496062992125984"/>
  <pageSetup scale="5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2">
    <tabColor theme="5" tint="-0.249977111117893"/>
    <pageSetUpPr fitToPage="1"/>
  </sheetPr>
  <dimension ref="A1:G22"/>
  <sheetViews>
    <sheetView zoomScale="70" zoomScaleNormal="70" workbookViewId="0">
      <selection activeCell="E1" sqref="E1:E4"/>
    </sheetView>
  </sheetViews>
  <sheetFormatPr baseColWidth="10" defaultColWidth="11.42578125" defaultRowHeight="14.25" x14ac:dyDescent="0.2"/>
  <cols>
    <col min="1" max="1" width="34" style="1" customWidth="1"/>
    <col min="2" max="2" width="22.42578125" style="1" customWidth="1"/>
    <col min="3" max="3" width="24.140625" style="1" customWidth="1"/>
    <col min="4" max="4" width="32.7109375" style="1" customWidth="1"/>
    <col min="5" max="5" width="39.42578125" style="1" customWidth="1"/>
    <col min="6" max="6" width="17.85546875" style="1" customWidth="1"/>
    <col min="7" max="16384" width="11.42578125" style="1"/>
  </cols>
  <sheetData>
    <row r="1" spans="1:7" ht="22.5" customHeight="1" x14ac:dyDescent="0.2">
      <c r="A1" s="742"/>
      <c r="B1" s="452" t="str">
        <f>CONTEXTO!B1</f>
        <v>PROCESO: GESTIÓN DE RECURSOS FÍSICOS</v>
      </c>
      <c r="C1" s="452"/>
      <c r="D1" s="452"/>
      <c r="E1" s="29" t="s">
        <v>549</v>
      </c>
      <c r="F1" s="640"/>
    </row>
    <row r="2" spans="1:7" ht="15.75" customHeight="1" x14ac:dyDescent="0.2">
      <c r="A2" s="533"/>
      <c r="B2" s="453"/>
      <c r="C2" s="453"/>
      <c r="D2" s="453"/>
      <c r="E2" s="30" t="s">
        <v>536</v>
      </c>
      <c r="F2" s="641"/>
    </row>
    <row r="3" spans="1:7" ht="15" customHeight="1" x14ac:dyDescent="0.2">
      <c r="A3" s="533"/>
      <c r="B3" s="453" t="s">
        <v>85</v>
      </c>
      <c r="C3" s="453"/>
      <c r="D3" s="453"/>
      <c r="E3" s="30" t="s">
        <v>537</v>
      </c>
      <c r="F3" s="641"/>
    </row>
    <row r="4" spans="1:7" ht="15.75" customHeight="1" x14ac:dyDescent="0.2">
      <c r="A4" s="737"/>
      <c r="B4" s="453"/>
      <c r="C4" s="453"/>
      <c r="D4" s="453"/>
      <c r="E4" s="30" t="s">
        <v>550</v>
      </c>
      <c r="F4" s="641"/>
    </row>
    <row r="5" spans="1:7" ht="15.75" customHeight="1" x14ac:dyDescent="0.2">
      <c r="A5" s="737"/>
      <c r="B5" s="738"/>
      <c r="C5" s="738"/>
      <c r="D5" s="738"/>
      <c r="E5" s="738"/>
      <c r="F5" s="739"/>
    </row>
    <row r="6" spans="1:7" x14ac:dyDescent="0.2">
      <c r="A6" s="537" t="str">
        <f>CONTEXTO!A8</f>
        <v>PROCESO: GESTIÓN DE RECURSOS FÍSICOS</v>
      </c>
      <c r="B6" s="538"/>
      <c r="C6" s="538"/>
      <c r="D6" s="538"/>
      <c r="E6" s="538"/>
      <c r="F6" s="539"/>
    </row>
    <row r="7" spans="1:7" ht="13.5" customHeight="1" x14ac:dyDescent="0.2">
      <c r="A7" s="537"/>
      <c r="B7" s="538"/>
      <c r="C7" s="538"/>
      <c r="D7" s="538"/>
      <c r="E7" s="538"/>
      <c r="F7" s="539"/>
    </row>
    <row r="8" spans="1:7" ht="59.25" customHeight="1" x14ac:dyDescent="0.2">
      <c r="A8" s="745" t="str">
        <f>CONTEXTO!A9</f>
        <v xml:space="preserve">OBJETIVO: BRINDAR CON OPORTUNIDAD, EFICIENCIA Y EFICACIA APOYO LOGÍSTICO A LA ADMINISTRACIÓN CENTRAL, MEDIANTE LA ADQUISICIÓN Y MANTENIMIENTO DE LOS BIENES Y SERVICIOS EJECUTANDO EL PRESUPUESTO ASIGNADO, CONTRIBUYENDO A LA GESTIÓN DE LOS PROCESOS Y AL LOGRO DE LOS OBJETIVOS INSTITUCIONALES.
</v>
      </c>
      <c r="B8" s="746"/>
      <c r="C8" s="746"/>
      <c r="D8" s="746"/>
      <c r="E8" s="746"/>
      <c r="F8" s="747"/>
    </row>
    <row r="9" spans="1:7" ht="15" thickBot="1" x14ac:dyDescent="0.25">
      <c r="A9" s="748"/>
      <c r="B9" s="749"/>
      <c r="C9" s="749"/>
      <c r="D9" s="749"/>
      <c r="E9" s="749"/>
      <c r="F9" s="750"/>
    </row>
    <row r="10" spans="1:7" ht="15" thickBot="1" x14ac:dyDescent="0.25">
      <c r="A10" s="751"/>
      <c r="B10" s="649"/>
      <c r="C10" s="649"/>
      <c r="D10" s="649"/>
      <c r="E10" s="649"/>
      <c r="F10" s="649"/>
      <c r="G10" s="58"/>
    </row>
    <row r="11" spans="1:7" ht="51" customHeight="1" x14ac:dyDescent="0.2">
      <c r="A11" s="753" t="s">
        <v>87</v>
      </c>
      <c r="B11" s="743" t="s">
        <v>88</v>
      </c>
      <c r="C11" s="743" t="s">
        <v>89</v>
      </c>
      <c r="D11" s="743"/>
      <c r="E11" s="743"/>
      <c r="F11" s="752"/>
    </row>
    <row r="12" spans="1:7" ht="15" x14ac:dyDescent="0.2">
      <c r="A12" s="754"/>
      <c r="B12" s="744"/>
      <c r="C12" s="744" t="s">
        <v>90</v>
      </c>
      <c r="D12" s="744"/>
      <c r="E12" s="755" t="s">
        <v>91</v>
      </c>
      <c r="F12" s="756"/>
    </row>
    <row r="13" spans="1:7" ht="174" customHeight="1" x14ac:dyDescent="0.2">
      <c r="A13" s="215" t="str">
        <f>+PROBABILIDAD!A11</f>
        <v xml:space="preserve">Posibilidad de la suspensión de los servicios de Aseo, Vigilancia y Aseguramiento de los empleados y los Bienes de la Administración Municipal </v>
      </c>
      <c r="B13" s="213" t="s">
        <v>153</v>
      </c>
      <c r="C13" s="524" t="str">
        <f>IF(B13="5. CATASTROFICO",+NOOO!$C$28,IF(B13="4. MAYOR",+NOOO!$C$29,IF(B13="3. MODERADO",+NOOO!$C$30,IF(B13="2. MENOR",+NOOO!$C$31,IF(B13="1. INSIGNIFICANTE",NOOO!$C$32," ")))))</f>
        <v>*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v>
      </c>
      <c r="D13" s="524"/>
      <c r="E13" s="740" t="str">
        <f>IF(B13="5. CATASTROFICO",+NOOO!$B$28,IF(B13="4. MAYOR",+NOOO!$B$29,IF(B13="3. MODERADO",+NOOO!$B$30,IF(B13="2. MENOR",+NOOO!$B$31,IF(B13="1. INSIGNIFICANTE",NOOO!$B$32," ")))))</f>
        <v>* Interrupción de las operaciones de la Entidad por algunas horas.
* Reclamaciones o quejas de los usuarios que implican investigaciones internas disciplinarias.
* Imagen institucional afectada localmente por retrasos en la prestación del servicio a los usuarios o ciudadanos.</v>
      </c>
      <c r="F13" s="741"/>
    </row>
    <row r="14" spans="1:7" ht="174" customHeight="1" x14ac:dyDescent="0.2">
      <c r="A14" s="298" t="str">
        <f>+PROBABILIDAD!A12</f>
        <v>Posibilidad de utilizacion de los predios del municipio para beneficios particulares, debido a la Identificación parcial de los mismos</v>
      </c>
      <c r="B14" s="213" t="s">
        <v>153</v>
      </c>
      <c r="C14" s="524" t="str">
        <f>IF(B14="5. CATASTROFICO",+NOOO!$C$28,IF(B14="4. MAYOR",+NOOO!$C$29,IF(B14="3. MODERADO",+NOOO!$C$30,IF(B14="2. MENOR",+NOOO!$C$31,IF(B14="1. INSIGNIFICANTE",NOOO!$C$32," ")))))</f>
        <v>*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v>
      </c>
      <c r="D14" s="524"/>
      <c r="E14" s="740" t="str">
        <f>IF(B14="5. CATASTROFICO",+NOOO!$B$28,IF(B14="4. MAYOR",+NOOO!$B$29,IF(B14="3. MODERADO",+NOOO!$B$30,IF(B14="2. MENOR",+NOOO!$B$31,IF(B14="1. INSIGNIFICANTE",NOOO!$B$32," ")))))</f>
        <v>* Interrupción de las operaciones de la Entidad por algunas horas.
* Reclamaciones o quejas de los usuarios que implican investigaciones internas disciplinarias.
* Imagen institucional afectada localmente por retrasos en la prestación del servicio a los usuarios o ciudadanos.</v>
      </c>
      <c r="F14" s="741"/>
    </row>
    <row r="15" spans="1:7" ht="174" customHeight="1" x14ac:dyDescent="0.2">
      <c r="A15" s="216"/>
      <c r="B15" s="213" t="s">
        <v>92</v>
      </c>
      <c r="C15" s="524" t="str">
        <f>IF(B15="5. CATASTROFICO",+NOOO!$C$28,IF(B15="4. MAYOR",+NOOO!$C$29,IF(B15="3. MODERADO",+NOOO!$C$30,IF(B15="2. MENOR",+NOOO!$C$31,IF(B15="1. INSIGNIFICANTE",NOOO!$C$32," ")))))</f>
        <v xml:space="preserve"> </v>
      </c>
      <c r="D15" s="524"/>
      <c r="E15" s="740" t="str">
        <f>IF(B15="5. CATASTROFICO",+NOOO!$B$28,IF(B15="4. MAYOR",+NOOO!$B$29,IF(B15="3. MODERADO",+NOOO!$B$30,IF(B15="2. MENOR",+NOOO!$B$31,IF(B15="1. INSIGNIFICANTE",NOOO!$B$32," ")))))</f>
        <v xml:space="preserve"> </v>
      </c>
      <c r="F15" s="741"/>
    </row>
    <row r="16" spans="1:7" ht="174" customHeight="1" x14ac:dyDescent="0.2">
      <c r="A16" s="216"/>
      <c r="B16" s="213" t="s">
        <v>92</v>
      </c>
      <c r="C16" s="524" t="str">
        <f>IF(B16="5. CATASTROFICO",+NOOO!$C$28,IF(B16="4. MAYOR",+NOOO!$C$29,IF(B16="3. MODERADO",+NOOO!$C$30,IF(B16="2. MENOR",+NOOO!$C$31,IF(B16="1. INSIGNIFICANTE",NOOO!$C$32," ")))))</f>
        <v xml:space="preserve"> </v>
      </c>
      <c r="D16" s="524"/>
      <c r="E16" s="740" t="str">
        <f>IF(B16="5. CATASTROFICO",+NOOO!$B$28,IF(B16="4. MAYOR",+NOOO!$B$29,IF(B16="3. MODERADO",+NOOO!$B$30,IF(B16="2. MENOR",+NOOO!$B$31,IF(B16="1. INSIGNIFICANTE",NOOO!$B$32," ")))))</f>
        <v xml:space="preserve"> </v>
      </c>
      <c r="F16" s="741"/>
    </row>
    <row r="17" spans="1:6" ht="174" customHeight="1" x14ac:dyDescent="0.2">
      <c r="A17" s="216"/>
      <c r="B17" s="213" t="s">
        <v>92</v>
      </c>
      <c r="C17" s="524" t="str">
        <f>IF(B17="5. CATASTROFICO",+NOOO!$C$28,IF(B17="4. MAYOR",+NOOO!$C$29,IF(B17="3. MODERADO",+NOOO!$C$30,IF(B17="2. MENOR",+NOOO!$C$31,IF(B17="1. INSIGNIFICANTE",NOOO!$C$32," ")))))</f>
        <v xml:space="preserve"> </v>
      </c>
      <c r="D17" s="524"/>
      <c r="E17" s="740" t="str">
        <f>IF(B17="5. CATASTROFICO",+NOOO!$B$28,IF(B17="4. MAYOR",+NOOO!$B$29,IF(B17="3. MODERADO",+NOOO!$B$30,IF(B17="2. MENOR",+NOOO!$B$31,IF(B17="1. INSIGNIFICANTE",NOOO!$B$32," ")))))</f>
        <v xml:space="preserve"> </v>
      </c>
      <c r="F17" s="741"/>
    </row>
    <row r="18" spans="1:6" ht="174" customHeight="1" x14ac:dyDescent="0.2">
      <c r="A18" s="216"/>
      <c r="B18" s="213" t="s">
        <v>92</v>
      </c>
      <c r="C18" s="524" t="str">
        <f>IF(B18="5. CATASTROFICO",+NOOO!$C$28,IF(B18="4. MAYOR",+NOOO!$C$29,IF(B18="3. MODERADO",+NOOO!$C$30,IF(B18="2. MENOR",+NOOO!$C$31,IF(B18="1. INSIGNIFICANTE",NOOO!$C$32," ")))))</f>
        <v xml:space="preserve"> </v>
      </c>
      <c r="D18" s="524"/>
      <c r="E18" s="740" t="str">
        <f>IF(B18="5. CATASTROFICO",+NOOO!$B$28,IF(B18="4. MAYOR",+NOOO!$B$29,IF(B18="3. MODERADO",+NOOO!$B$30,IF(B18="2. MENOR",+NOOO!$B$31,IF(B18="1. INSIGNIFICANTE",NOOO!$B$32," ")))))</f>
        <v xml:space="preserve"> </v>
      </c>
      <c r="F18" s="741"/>
    </row>
    <row r="19" spans="1:6" ht="174" customHeight="1" x14ac:dyDescent="0.2">
      <c r="A19" s="216"/>
      <c r="B19" s="213" t="s">
        <v>92</v>
      </c>
      <c r="C19" s="524" t="str">
        <f>IF(B19="5. CATASTROFICO",+NOOO!$C$28,IF(B19="4. MAYOR",+NOOO!$C$29,IF(B19="3. MODERADO",+NOOO!$C$30,IF(B19="2. MENOR",+NOOO!$C$31,IF(B19="1. INSIGNIFICANTE",NOOO!$C$32," ")))))</f>
        <v xml:space="preserve"> </v>
      </c>
      <c r="D19" s="524"/>
      <c r="E19" s="740" t="str">
        <f>IF(B19="5. CATASTROFICO",+NOOO!$B$28,IF(B19="4. MAYOR",+NOOO!$B$29,IF(B19="3. MODERADO",+NOOO!$B$30,IF(B19="2. MENOR",+NOOO!$B$31,IF(B19="1. INSIGNIFICANTE",NOOO!$B$32," ")))))</f>
        <v xml:space="preserve"> </v>
      </c>
      <c r="F19" s="741"/>
    </row>
    <row r="20" spans="1:6" ht="174" customHeight="1" x14ac:dyDescent="0.2">
      <c r="A20" s="216"/>
      <c r="B20" s="213" t="s">
        <v>92</v>
      </c>
      <c r="C20" s="524" t="str">
        <f>IF(B20="5. CATASTROFICO",+NOOO!$C$28,IF(B20="4. MAYOR",+NOOO!$C$29,IF(B20="3. MODERADO",+NOOO!$C$30,IF(B20="2. MENOR",+NOOO!$C$31,IF(B20="1. INSIGNIFICANTE",NOOO!$C$32," ")))))</f>
        <v xml:space="preserve"> </v>
      </c>
      <c r="D20" s="524"/>
      <c r="E20" s="740" t="str">
        <f>IF(B20="5. CATASTROFICO",+NOOO!$B$28,IF(B20="4. MAYOR",+NOOO!$B$29,IF(B20="3. MODERADO",+NOOO!$B$30,IF(B20="2. MENOR",+NOOO!$B$31,IF(B20="1. INSIGNIFICANTE",NOOO!$B$32," ")))))</f>
        <v xml:space="preserve"> </v>
      </c>
      <c r="F20" s="741"/>
    </row>
    <row r="21" spans="1:6" ht="188.25" customHeight="1" x14ac:dyDescent="0.2">
      <c r="A21" s="216"/>
      <c r="B21" s="213" t="s">
        <v>92</v>
      </c>
      <c r="C21" s="524" t="str">
        <f>IF(B21="5. CATASTROFICO",+NOOO!$C$28,IF(B21="4. MAYOR",+NOOO!$C$29,IF(B21="3. MODERADO",+NOOO!$C$30,IF(B21="2. MENOR",+NOOO!$C$31,IF(B21="1. INSIGNIFICANTE",NOOO!$C$32," ")))))</f>
        <v xml:space="preserve"> </v>
      </c>
      <c r="D21" s="524"/>
      <c r="E21" s="740" t="str">
        <f>IF(B21="5. CATASTROFICO",+NOOO!$B$28,IF(B21="4. MAYOR",+NOOO!$B$29,IF(B21="3. MODERADO",+NOOO!$B$30,IF(B21="2. MENOR",+NOOO!$B$31,IF(B21="1. INSIGNIFICANTE",NOOO!$B$32," ")))))</f>
        <v xml:space="preserve"> </v>
      </c>
      <c r="F21" s="741"/>
    </row>
    <row r="22" spans="1:6" ht="183" customHeight="1" thickBot="1" x14ac:dyDescent="0.25">
      <c r="A22" s="217"/>
      <c r="B22" s="218" t="s">
        <v>92</v>
      </c>
      <c r="C22" s="443" t="str">
        <f>IF(B22="5. CATASTROFICO",+NOOO!$C$28,IF(B22="4. MAYOR",+NOOO!$C$29,IF(B22="3. MODERADO",+NOOO!$C$30,IF(B22="2. MENOR",+NOOO!$C$31,IF(B22="1. INSIGNIFICANTE",NOOO!$C$32," ")))))</f>
        <v xml:space="preserve"> </v>
      </c>
      <c r="D22" s="443"/>
      <c r="E22" s="757" t="str">
        <f>IF(B22="5. CATASTROFICO",+NOOO!$B$28,IF(B22="4. MAYOR",+NOOO!$B$29,IF(B22="3. MODERADO",+NOOO!$B$30,IF(B22="2. MENOR",+NOOO!$B$31,IF(B22="1. INSIGNIFICANTE",NOOO!$B$32," ")))))</f>
        <v xml:space="preserve"> </v>
      </c>
      <c r="F22" s="758"/>
    </row>
  </sheetData>
  <sheetProtection selectLockedCells="1"/>
  <mergeCells count="33">
    <mergeCell ref="E21:F21"/>
    <mergeCell ref="C18:D18"/>
    <mergeCell ref="E22:F22"/>
    <mergeCell ref="C22:D22"/>
    <mergeCell ref="C21:D21"/>
    <mergeCell ref="A10:F10"/>
    <mergeCell ref="C15:D15"/>
    <mergeCell ref="C20:D20"/>
    <mergeCell ref="E20:F20"/>
    <mergeCell ref="E15:F15"/>
    <mergeCell ref="C16:D16"/>
    <mergeCell ref="E16:F16"/>
    <mergeCell ref="C17:D17"/>
    <mergeCell ref="E17:F17"/>
    <mergeCell ref="C11:F11"/>
    <mergeCell ref="A11:A12"/>
    <mergeCell ref="E12:F12"/>
    <mergeCell ref="F1:F4"/>
    <mergeCell ref="C19:D19"/>
    <mergeCell ref="A5:F5"/>
    <mergeCell ref="E18:F18"/>
    <mergeCell ref="B1:D2"/>
    <mergeCell ref="B3:D4"/>
    <mergeCell ref="E19:F19"/>
    <mergeCell ref="A6:F7"/>
    <mergeCell ref="A1:A4"/>
    <mergeCell ref="C14:D14"/>
    <mergeCell ref="E14:F14"/>
    <mergeCell ref="C13:D13"/>
    <mergeCell ref="E13:F13"/>
    <mergeCell ref="B11:B12"/>
    <mergeCell ref="A8:F9"/>
    <mergeCell ref="C12:D12"/>
  </mergeCells>
  <printOptions horizontalCentered="1"/>
  <pageMargins left="0.31496062992125984" right="0.31496062992125984" top="0.74803149606299213" bottom="0" header="0.31496062992125984" footer="0.31496062992125984"/>
  <pageSetup scale="58"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C00-000000000000}">
          <x14:formula1>
            <xm:f>NOOO!$A$20:$A$25</xm:f>
          </x14:formula1>
          <xm:sqref>B13:B22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3">
    <tabColor theme="5" tint="-0.249977111117893"/>
    <pageSetUpPr fitToPage="1"/>
  </sheetPr>
  <dimension ref="A1:F124"/>
  <sheetViews>
    <sheetView zoomScale="80" zoomScaleNormal="80" workbookViewId="0">
      <selection activeCell="C1" sqref="C1:E4"/>
    </sheetView>
  </sheetViews>
  <sheetFormatPr baseColWidth="10" defaultColWidth="11.42578125" defaultRowHeight="14.25" x14ac:dyDescent="0.2"/>
  <cols>
    <col min="1" max="1" width="34" style="1" customWidth="1"/>
    <col min="2" max="2" width="91" style="1" customWidth="1"/>
    <col min="3" max="3" width="16.5703125" style="1" customWidth="1"/>
    <col min="4" max="4" width="10.28515625" style="1" customWidth="1"/>
    <col min="5" max="5" width="8.28515625" style="1" customWidth="1"/>
    <col min="6" max="6" width="15" style="1" customWidth="1"/>
    <col min="7" max="16384" width="11.42578125" style="1"/>
  </cols>
  <sheetData>
    <row r="1" spans="1:6" ht="22.5" customHeight="1" x14ac:dyDescent="0.2">
      <c r="A1" s="528"/>
      <c r="B1" s="452" t="str">
        <f>CONTEXTO!B1</f>
        <v>PROCESO: GESTIÓN DE RECURSOS FÍSICOS</v>
      </c>
      <c r="C1" s="778" t="s">
        <v>551</v>
      </c>
      <c r="D1" s="778"/>
      <c r="E1" s="778"/>
      <c r="F1" s="780"/>
    </row>
    <row r="2" spans="1:6" ht="15.75" customHeight="1" x14ac:dyDescent="0.2">
      <c r="A2" s="529"/>
      <c r="B2" s="453"/>
      <c r="C2" s="779" t="s">
        <v>536</v>
      </c>
      <c r="D2" s="779"/>
      <c r="E2" s="779"/>
      <c r="F2" s="781"/>
    </row>
    <row r="3" spans="1:6" ht="15" customHeight="1" x14ac:dyDescent="0.2">
      <c r="A3" s="529"/>
      <c r="B3" s="453" t="s">
        <v>93</v>
      </c>
      <c r="C3" s="779" t="s">
        <v>537</v>
      </c>
      <c r="D3" s="779"/>
      <c r="E3" s="779"/>
      <c r="F3" s="781"/>
    </row>
    <row r="4" spans="1:6" ht="15.75" customHeight="1" x14ac:dyDescent="0.2">
      <c r="A4" s="529"/>
      <c r="B4" s="453"/>
      <c r="C4" s="779" t="s">
        <v>552</v>
      </c>
      <c r="D4" s="779"/>
      <c r="E4" s="779"/>
      <c r="F4" s="781"/>
    </row>
    <row r="5" spans="1:6" ht="15.75" customHeight="1" x14ac:dyDescent="0.2">
      <c r="A5" s="772"/>
      <c r="B5" s="773"/>
      <c r="C5" s="773"/>
      <c r="D5" s="773"/>
      <c r="E5" s="773"/>
      <c r="F5" s="774"/>
    </row>
    <row r="6" spans="1:6" x14ac:dyDescent="0.2">
      <c r="A6" s="537" t="str">
        <f>+CONTEXTO!A8</f>
        <v>PROCESO: GESTIÓN DE RECURSOS FÍSICOS</v>
      </c>
      <c r="B6" s="538"/>
      <c r="C6" s="538"/>
      <c r="D6" s="538"/>
      <c r="E6" s="538"/>
      <c r="F6" s="539"/>
    </row>
    <row r="7" spans="1:6" ht="12.75" customHeight="1" x14ac:dyDescent="0.2">
      <c r="A7" s="537"/>
      <c r="B7" s="538"/>
      <c r="C7" s="538"/>
      <c r="D7" s="538"/>
      <c r="E7" s="538"/>
      <c r="F7" s="539"/>
    </row>
    <row r="8" spans="1:6" ht="60.75" customHeight="1" x14ac:dyDescent="0.2">
      <c r="A8" s="540" t="str">
        <f>+CONTEXTO!A9</f>
        <v xml:space="preserve">OBJETIVO: BRINDAR CON OPORTUNIDAD, EFICIENCIA Y EFICACIA APOYO LOGÍSTICO A LA ADMINISTRACIÓN CENTRAL, MEDIANTE LA ADQUISICIÓN Y MANTENIMIENTO DE LOS BIENES Y SERVICIOS EJECUTANDO EL PRESUPUESTO ASIGNADO, CONTRIBUYENDO A LA GESTIÓN DE LOS PROCESOS Y AL LOGRO DE LOS OBJETIVOS INSTITUCIONALES.
</v>
      </c>
      <c r="B8" s="541"/>
      <c r="C8" s="541"/>
      <c r="D8" s="541"/>
      <c r="E8" s="541"/>
      <c r="F8" s="542"/>
    </row>
    <row r="9" spans="1:6" ht="3.75" customHeight="1" thickBot="1" x14ac:dyDescent="0.25">
      <c r="A9" s="543"/>
      <c r="B9" s="544"/>
      <c r="C9" s="544"/>
      <c r="D9" s="544"/>
      <c r="E9" s="544"/>
      <c r="F9" s="545"/>
    </row>
    <row r="10" spans="1:6" ht="13.5" customHeight="1" thickBot="1" x14ac:dyDescent="0.25">
      <c r="A10" s="546"/>
      <c r="B10" s="546"/>
      <c r="C10" s="546"/>
      <c r="D10" s="546"/>
      <c r="E10" s="546"/>
      <c r="F10" s="546"/>
    </row>
    <row r="11" spans="1:6" ht="34.5" customHeight="1" x14ac:dyDescent="0.25">
      <c r="A11" s="765" t="s">
        <v>94</v>
      </c>
      <c r="B11" s="515" t="s">
        <v>95</v>
      </c>
      <c r="C11" s="515"/>
      <c r="D11" s="767" t="s">
        <v>96</v>
      </c>
      <c r="E11" s="767"/>
      <c r="F11" s="763" t="s">
        <v>97</v>
      </c>
    </row>
    <row r="12" spans="1:6" ht="21" customHeight="1" x14ac:dyDescent="0.2">
      <c r="A12" s="766"/>
      <c r="B12" s="516"/>
      <c r="C12" s="516"/>
      <c r="D12" s="96" t="s">
        <v>98</v>
      </c>
      <c r="E12" s="96" t="s">
        <v>99</v>
      </c>
      <c r="F12" s="764"/>
    </row>
    <row r="13" spans="1:6" ht="26.25" customHeight="1" x14ac:dyDescent="0.2">
      <c r="A13" s="519" t="str">
        <f>+PROBABILIDAD!A13</f>
        <v>Posibilidad del Uso inadecuado de los bienes de la Entidad, para beneficio propio o de un tercero</v>
      </c>
      <c r="B13" s="524" t="s">
        <v>100</v>
      </c>
      <c r="C13" s="524"/>
      <c r="D13" s="213" t="s">
        <v>138</v>
      </c>
      <c r="E13" s="213"/>
      <c r="F13" s="775" t="str">
        <f>IF(D28="X","CATASTROFICO",IF(AND(D32&gt;0,D32&lt;=5),"MODERADO",IF(AND(D32&gt;=6,D32&lt;=11),"MAYOR",IF(AND(D32&gt;=12,D32&lt;=19),"CATASTROFICO",IF(AND(D32=0),"MENOR")))))</f>
        <v>MAYOR</v>
      </c>
    </row>
    <row r="14" spans="1:6" ht="26.25" customHeight="1" x14ac:dyDescent="0.2">
      <c r="A14" s="519"/>
      <c r="B14" s="524" t="s">
        <v>101</v>
      </c>
      <c r="C14" s="524"/>
      <c r="D14" s="213"/>
      <c r="E14" s="213" t="s">
        <v>138</v>
      </c>
      <c r="F14" s="776"/>
    </row>
    <row r="15" spans="1:6" ht="26.25" customHeight="1" x14ac:dyDescent="0.2">
      <c r="A15" s="519"/>
      <c r="B15" s="524" t="s">
        <v>102</v>
      </c>
      <c r="C15" s="524"/>
      <c r="D15" s="213"/>
      <c r="E15" s="213" t="s">
        <v>138</v>
      </c>
      <c r="F15" s="776"/>
    </row>
    <row r="16" spans="1:6" ht="26.25" customHeight="1" x14ac:dyDescent="0.2">
      <c r="A16" s="519"/>
      <c r="B16" s="524" t="s">
        <v>103</v>
      </c>
      <c r="C16" s="524"/>
      <c r="D16" s="213"/>
      <c r="E16" s="213" t="s">
        <v>138</v>
      </c>
      <c r="F16" s="776"/>
    </row>
    <row r="17" spans="1:6" ht="26.25" customHeight="1" x14ac:dyDescent="0.2">
      <c r="A17" s="519"/>
      <c r="B17" s="524" t="s">
        <v>104</v>
      </c>
      <c r="C17" s="524"/>
      <c r="D17" s="213" t="s">
        <v>138</v>
      </c>
      <c r="E17" s="213"/>
      <c r="F17" s="776"/>
    </row>
    <row r="18" spans="1:6" ht="26.25" customHeight="1" x14ac:dyDescent="0.2">
      <c r="A18" s="519"/>
      <c r="B18" s="524" t="s">
        <v>105</v>
      </c>
      <c r="C18" s="524"/>
      <c r="D18" s="213" t="s">
        <v>138</v>
      </c>
      <c r="E18" s="213"/>
      <c r="F18" s="776"/>
    </row>
    <row r="19" spans="1:6" ht="26.25" customHeight="1" x14ac:dyDescent="0.2">
      <c r="A19" s="519"/>
      <c r="B19" s="524" t="s">
        <v>106</v>
      </c>
      <c r="C19" s="524"/>
      <c r="D19" s="213"/>
      <c r="E19" s="213" t="s">
        <v>138</v>
      </c>
      <c r="F19" s="776"/>
    </row>
    <row r="20" spans="1:6" ht="33" customHeight="1" x14ac:dyDescent="0.2">
      <c r="A20" s="519"/>
      <c r="B20" s="524" t="s">
        <v>107</v>
      </c>
      <c r="C20" s="524"/>
      <c r="D20" s="213"/>
      <c r="E20" s="213" t="s">
        <v>138</v>
      </c>
      <c r="F20" s="776"/>
    </row>
    <row r="21" spans="1:6" ht="26.25" customHeight="1" x14ac:dyDescent="0.2">
      <c r="A21" s="519"/>
      <c r="B21" s="524" t="s">
        <v>108</v>
      </c>
      <c r="C21" s="524"/>
      <c r="D21" s="213" t="s">
        <v>138</v>
      </c>
      <c r="E21" s="213"/>
      <c r="F21" s="776"/>
    </row>
    <row r="22" spans="1:6" ht="26.25" customHeight="1" x14ac:dyDescent="0.2">
      <c r="A22" s="519"/>
      <c r="B22" s="524" t="s">
        <v>109</v>
      </c>
      <c r="C22" s="524"/>
      <c r="D22" s="213" t="s">
        <v>138</v>
      </c>
      <c r="E22" s="213"/>
      <c r="F22" s="776"/>
    </row>
    <row r="23" spans="1:6" ht="26.25" customHeight="1" x14ac:dyDescent="0.2">
      <c r="A23" s="519"/>
      <c r="B23" s="524" t="s">
        <v>110</v>
      </c>
      <c r="C23" s="524"/>
      <c r="D23" s="213" t="s">
        <v>138</v>
      </c>
      <c r="E23" s="213"/>
      <c r="F23" s="776"/>
    </row>
    <row r="24" spans="1:6" ht="26.25" customHeight="1" x14ac:dyDescent="0.2">
      <c r="A24" s="519"/>
      <c r="B24" s="524" t="s">
        <v>111</v>
      </c>
      <c r="C24" s="524"/>
      <c r="D24" s="213" t="s">
        <v>138</v>
      </c>
      <c r="E24" s="213"/>
      <c r="F24" s="776"/>
    </row>
    <row r="25" spans="1:6" ht="26.25" customHeight="1" x14ac:dyDescent="0.2">
      <c r="A25" s="519"/>
      <c r="B25" s="524" t="s">
        <v>112</v>
      </c>
      <c r="C25" s="524"/>
      <c r="D25" s="213" t="s">
        <v>138</v>
      </c>
      <c r="E25" s="213"/>
      <c r="F25" s="776"/>
    </row>
    <row r="26" spans="1:6" ht="26.25" customHeight="1" x14ac:dyDescent="0.2">
      <c r="A26" s="519"/>
      <c r="B26" s="524" t="s">
        <v>113</v>
      </c>
      <c r="C26" s="524"/>
      <c r="D26" s="213"/>
      <c r="E26" s="213" t="s">
        <v>138</v>
      </c>
      <c r="F26" s="776"/>
    </row>
    <row r="27" spans="1:6" ht="26.25" customHeight="1" x14ac:dyDescent="0.2">
      <c r="A27" s="519"/>
      <c r="B27" s="524" t="s">
        <v>114</v>
      </c>
      <c r="C27" s="524"/>
      <c r="D27" s="213"/>
      <c r="E27" s="213" t="s">
        <v>138</v>
      </c>
      <c r="F27" s="776"/>
    </row>
    <row r="28" spans="1:6" ht="26.25" customHeight="1" x14ac:dyDescent="0.2">
      <c r="A28" s="519"/>
      <c r="B28" s="524" t="s">
        <v>115</v>
      </c>
      <c r="C28" s="524"/>
      <c r="D28" s="213"/>
      <c r="E28" s="213" t="s">
        <v>138</v>
      </c>
      <c r="F28" s="776"/>
    </row>
    <row r="29" spans="1:6" ht="26.25" customHeight="1" x14ac:dyDescent="0.2">
      <c r="A29" s="519"/>
      <c r="B29" s="524" t="s">
        <v>116</v>
      </c>
      <c r="C29" s="524"/>
      <c r="D29" s="213"/>
      <c r="E29" s="213" t="s">
        <v>138</v>
      </c>
      <c r="F29" s="776"/>
    </row>
    <row r="30" spans="1:6" ht="26.25" customHeight="1" x14ac:dyDescent="0.2">
      <c r="A30" s="519"/>
      <c r="B30" s="524" t="s">
        <v>117</v>
      </c>
      <c r="C30" s="524"/>
      <c r="D30" s="213"/>
      <c r="E30" s="213" t="s">
        <v>138</v>
      </c>
      <c r="F30" s="776"/>
    </row>
    <row r="31" spans="1:6" ht="26.25" customHeight="1" x14ac:dyDescent="0.2">
      <c r="A31" s="519"/>
      <c r="B31" s="524" t="s">
        <v>118</v>
      </c>
      <c r="C31" s="524"/>
      <c r="D31" s="213"/>
      <c r="E31" s="213" t="s">
        <v>138</v>
      </c>
      <c r="F31" s="776"/>
    </row>
    <row r="32" spans="1:6" ht="16.5" thickBot="1" x14ac:dyDescent="0.3">
      <c r="A32" s="520"/>
      <c r="B32" s="768" t="s">
        <v>58</v>
      </c>
      <c r="C32" s="769"/>
      <c r="D32" s="93">
        <f>+NOOO!B54</f>
        <v>8</v>
      </c>
      <c r="E32" s="94"/>
      <c r="F32" s="777"/>
    </row>
    <row r="33" spans="1:6" ht="15.75" customHeight="1" thickBot="1" x14ac:dyDescent="0.25">
      <c r="A33" s="770"/>
      <c r="B33" s="383"/>
      <c r="C33" s="383"/>
      <c r="D33" s="383"/>
      <c r="E33" s="383"/>
      <c r="F33" s="771"/>
    </row>
    <row r="34" spans="1:6" ht="34.5" customHeight="1" x14ac:dyDescent="0.25">
      <c r="A34" s="765" t="s">
        <v>94</v>
      </c>
      <c r="B34" s="515" t="s">
        <v>95</v>
      </c>
      <c r="C34" s="515"/>
      <c r="D34" s="767" t="s">
        <v>96</v>
      </c>
      <c r="E34" s="767"/>
      <c r="F34" s="763" t="s">
        <v>97</v>
      </c>
    </row>
    <row r="35" spans="1:6" ht="21" customHeight="1" x14ac:dyDescent="0.25">
      <c r="A35" s="766"/>
      <c r="B35" s="516"/>
      <c r="C35" s="516"/>
      <c r="D35" s="73" t="s">
        <v>98</v>
      </c>
      <c r="E35" s="73" t="s">
        <v>99</v>
      </c>
      <c r="F35" s="764"/>
    </row>
    <row r="36" spans="1:6" ht="26.25" customHeight="1" x14ac:dyDescent="0.2">
      <c r="A36" s="519" t="str">
        <f>+PROBABILIDAD!A14</f>
        <v>Posibilidad de Solicitar y/o recibir dadivas para omitir y/o manipular Informacion real de un predio publico en favorecimiento de un tercero.</v>
      </c>
      <c r="B36" s="524" t="s">
        <v>100</v>
      </c>
      <c r="C36" s="524"/>
      <c r="D36" s="213" t="s">
        <v>138</v>
      </c>
      <c r="E36" s="213"/>
      <c r="F36" s="761" t="str">
        <f>IF(D51="X","CATASTROFICO",IF(AND(D55&gt;0,D55&lt;=5),"MODERADO",IF(AND(D55&gt;=6,D55&lt;=11),"MAYOR",IF(AND(D55&gt;=12,D55&lt;=19),"CATASTROFICO"," "))))</f>
        <v>MAYOR</v>
      </c>
    </row>
    <row r="37" spans="1:6" ht="26.25" customHeight="1" x14ac:dyDescent="0.2">
      <c r="A37" s="519"/>
      <c r="B37" s="524" t="s">
        <v>101</v>
      </c>
      <c r="C37" s="524"/>
      <c r="D37" s="213" t="s">
        <v>138</v>
      </c>
      <c r="E37" s="213"/>
      <c r="F37" s="761"/>
    </row>
    <row r="38" spans="1:6" ht="26.25" customHeight="1" x14ac:dyDescent="0.2">
      <c r="A38" s="519"/>
      <c r="B38" s="524" t="s">
        <v>102</v>
      </c>
      <c r="C38" s="524"/>
      <c r="D38" s="213" t="s">
        <v>138</v>
      </c>
      <c r="E38" s="213"/>
      <c r="F38" s="761"/>
    </row>
    <row r="39" spans="1:6" ht="26.25" customHeight="1" x14ac:dyDescent="0.2">
      <c r="A39" s="519"/>
      <c r="B39" s="524" t="s">
        <v>103</v>
      </c>
      <c r="C39" s="524"/>
      <c r="D39" s="213" t="s">
        <v>138</v>
      </c>
      <c r="E39" s="213"/>
      <c r="F39" s="761"/>
    </row>
    <row r="40" spans="1:6" ht="26.25" customHeight="1" x14ac:dyDescent="0.2">
      <c r="A40" s="519"/>
      <c r="B40" s="524" t="s">
        <v>104</v>
      </c>
      <c r="C40" s="524"/>
      <c r="D40" s="213" t="s">
        <v>138</v>
      </c>
      <c r="E40" s="213"/>
      <c r="F40" s="761"/>
    </row>
    <row r="41" spans="1:6" ht="26.25" customHeight="1" x14ac:dyDescent="0.2">
      <c r="A41" s="519"/>
      <c r="B41" s="524" t="s">
        <v>105</v>
      </c>
      <c r="C41" s="524"/>
      <c r="D41" s="213"/>
      <c r="E41" s="213" t="s">
        <v>138</v>
      </c>
      <c r="F41" s="761"/>
    </row>
    <row r="42" spans="1:6" ht="26.25" customHeight="1" x14ac:dyDescent="0.2">
      <c r="A42" s="519"/>
      <c r="B42" s="524" t="s">
        <v>106</v>
      </c>
      <c r="C42" s="524"/>
      <c r="D42" s="213"/>
      <c r="E42" s="213" t="s">
        <v>138</v>
      </c>
      <c r="F42" s="761"/>
    </row>
    <row r="43" spans="1:6" ht="33" customHeight="1" x14ac:dyDescent="0.2">
      <c r="A43" s="519"/>
      <c r="B43" s="524" t="s">
        <v>107</v>
      </c>
      <c r="C43" s="524"/>
      <c r="D43" s="213"/>
      <c r="E43" s="213" t="s">
        <v>138</v>
      </c>
      <c r="F43" s="761"/>
    </row>
    <row r="44" spans="1:6" ht="26.25" customHeight="1" x14ac:dyDescent="0.2">
      <c r="A44" s="519"/>
      <c r="B44" s="524" t="s">
        <v>108</v>
      </c>
      <c r="C44" s="524"/>
      <c r="D44" s="213" t="s">
        <v>138</v>
      </c>
      <c r="E44" s="213"/>
      <c r="F44" s="761"/>
    </row>
    <row r="45" spans="1:6" ht="26.25" customHeight="1" x14ac:dyDescent="0.2">
      <c r="A45" s="519"/>
      <c r="B45" s="524" t="s">
        <v>109</v>
      </c>
      <c r="C45" s="524"/>
      <c r="D45" s="213" t="s">
        <v>138</v>
      </c>
      <c r="E45" s="213"/>
      <c r="F45" s="761"/>
    </row>
    <row r="46" spans="1:6" ht="26.25" customHeight="1" x14ac:dyDescent="0.2">
      <c r="A46" s="519"/>
      <c r="B46" s="524" t="s">
        <v>110</v>
      </c>
      <c r="C46" s="524"/>
      <c r="D46" s="213" t="s">
        <v>138</v>
      </c>
      <c r="E46" s="213"/>
      <c r="F46" s="761"/>
    </row>
    <row r="47" spans="1:6" ht="26.25" customHeight="1" x14ac:dyDescent="0.2">
      <c r="A47" s="519"/>
      <c r="B47" s="524" t="s">
        <v>111</v>
      </c>
      <c r="C47" s="524"/>
      <c r="D47" s="219" t="s">
        <v>138</v>
      </c>
      <c r="E47" s="219"/>
      <c r="F47" s="761"/>
    </row>
    <row r="48" spans="1:6" ht="26.25" customHeight="1" x14ac:dyDescent="0.2">
      <c r="A48" s="519"/>
      <c r="B48" s="524" t="s">
        <v>112</v>
      </c>
      <c r="C48" s="524"/>
      <c r="D48" s="219" t="s">
        <v>138</v>
      </c>
      <c r="E48" s="219"/>
      <c r="F48" s="761"/>
    </row>
    <row r="49" spans="1:6" ht="26.25" customHeight="1" x14ac:dyDescent="0.2">
      <c r="A49" s="519"/>
      <c r="B49" s="524" t="s">
        <v>113</v>
      </c>
      <c r="C49" s="524"/>
      <c r="D49" s="219"/>
      <c r="E49" s="219" t="s">
        <v>138</v>
      </c>
      <c r="F49" s="761"/>
    </row>
    <row r="50" spans="1:6" ht="26.25" customHeight="1" x14ac:dyDescent="0.2">
      <c r="A50" s="519"/>
      <c r="B50" s="524" t="s">
        <v>114</v>
      </c>
      <c r="C50" s="524"/>
      <c r="D50" s="219" t="s">
        <v>138</v>
      </c>
      <c r="E50" s="219"/>
      <c r="F50" s="761"/>
    </row>
    <row r="51" spans="1:6" ht="26.25" customHeight="1" x14ac:dyDescent="0.2">
      <c r="A51" s="519"/>
      <c r="B51" s="524" t="s">
        <v>115</v>
      </c>
      <c r="C51" s="524"/>
      <c r="D51" s="219"/>
      <c r="E51" s="219" t="s">
        <v>138</v>
      </c>
      <c r="F51" s="761"/>
    </row>
    <row r="52" spans="1:6" ht="26.25" customHeight="1" x14ac:dyDescent="0.2">
      <c r="A52" s="519"/>
      <c r="B52" s="524" t="s">
        <v>116</v>
      </c>
      <c r="C52" s="524"/>
      <c r="D52" s="219"/>
      <c r="E52" s="219" t="s">
        <v>138</v>
      </c>
      <c r="F52" s="761"/>
    </row>
    <row r="53" spans="1:6" ht="26.25" customHeight="1" x14ac:dyDescent="0.2">
      <c r="A53" s="519"/>
      <c r="B53" s="524" t="s">
        <v>117</v>
      </c>
      <c r="C53" s="524"/>
      <c r="D53" s="219"/>
      <c r="E53" s="219" t="s">
        <v>138</v>
      </c>
      <c r="F53" s="761"/>
    </row>
    <row r="54" spans="1:6" ht="26.25" customHeight="1" x14ac:dyDescent="0.2">
      <c r="A54" s="519"/>
      <c r="B54" s="524" t="s">
        <v>118</v>
      </c>
      <c r="C54" s="524"/>
      <c r="D54" s="219"/>
      <c r="E54" s="219" t="s">
        <v>138</v>
      </c>
      <c r="F54" s="761"/>
    </row>
    <row r="55" spans="1:6" ht="16.5" thickBot="1" x14ac:dyDescent="0.3">
      <c r="A55" s="520"/>
      <c r="B55" s="768" t="s">
        <v>58</v>
      </c>
      <c r="C55" s="769"/>
      <c r="D55" s="93">
        <f>+NOOO!B77</f>
        <v>11</v>
      </c>
      <c r="E55" s="94"/>
      <c r="F55" s="762"/>
    </row>
    <row r="56" spans="1:6" ht="15" thickBot="1" x14ac:dyDescent="0.25"/>
    <row r="57" spans="1:6" ht="34.5" customHeight="1" x14ac:dyDescent="0.25">
      <c r="A57" s="765" t="s">
        <v>94</v>
      </c>
      <c r="B57" s="515" t="s">
        <v>95</v>
      </c>
      <c r="C57" s="515"/>
      <c r="D57" s="767" t="s">
        <v>96</v>
      </c>
      <c r="E57" s="767"/>
      <c r="F57" s="763" t="s">
        <v>97</v>
      </c>
    </row>
    <row r="58" spans="1:6" ht="21" customHeight="1" x14ac:dyDescent="0.25">
      <c r="A58" s="766"/>
      <c r="B58" s="516"/>
      <c r="C58" s="516"/>
      <c r="D58" s="73" t="s">
        <v>98</v>
      </c>
      <c r="E58" s="73" t="s">
        <v>99</v>
      </c>
      <c r="F58" s="764"/>
    </row>
    <row r="59" spans="1:6" ht="26.25" customHeight="1" x14ac:dyDescent="0.2">
      <c r="A59" s="759"/>
      <c r="B59" s="524" t="s">
        <v>100</v>
      </c>
      <c r="C59" s="524"/>
      <c r="D59" s="220"/>
      <c r="E59" s="220"/>
      <c r="F59" s="761" t="str">
        <f>IF(D74="X","CATASTROFICO",IF(AND(D78&gt;0,D78&lt;=5),"MODERADO",IF(AND(D78&gt;=6,D78&lt;=11),"MAYOR",IF(AND(D78&gt;=12,D78&lt;=19),"CATASTROFICO"," "))))</f>
        <v xml:space="preserve"> </v>
      </c>
    </row>
    <row r="60" spans="1:6" ht="26.25" customHeight="1" x14ac:dyDescent="0.2">
      <c r="A60" s="759"/>
      <c r="B60" s="524" t="s">
        <v>101</v>
      </c>
      <c r="C60" s="524"/>
      <c r="D60" s="220"/>
      <c r="E60" s="220"/>
      <c r="F60" s="761"/>
    </row>
    <row r="61" spans="1:6" ht="26.25" customHeight="1" x14ac:dyDescent="0.2">
      <c r="A61" s="759"/>
      <c r="B61" s="524" t="s">
        <v>102</v>
      </c>
      <c r="C61" s="524"/>
      <c r="D61" s="220"/>
      <c r="E61" s="220"/>
      <c r="F61" s="761"/>
    </row>
    <row r="62" spans="1:6" ht="26.25" customHeight="1" x14ac:dyDescent="0.2">
      <c r="A62" s="759"/>
      <c r="B62" s="524" t="s">
        <v>103</v>
      </c>
      <c r="C62" s="524"/>
      <c r="D62" s="220"/>
      <c r="E62" s="220"/>
      <c r="F62" s="761"/>
    </row>
    <row r="63" spans="1:6" ht="26.25" customHeight="1" x14ac:dyDescent="0.2">
      <c r="A63" s="759"/>
      <c r="B63" s="524" t="s">
        <v>104</v>
      </c>
      <c r="C63" s="524"/>
      <c r="D63" s="220"/>
      <c r="E63" s="220"/>
      <c r="F63" s="761"/>
    </row>
    <row r="64" spans="1:6" ht="26.25" customHeight="1" x14ac:dyDescent="0.2">
      <c r="A64" s="759"/>
      <c r="B64" s="524" t="s">
        <v>105</v>
      </c>
      <c r="C64" s="524"/>
      <c r="D64" s="220"/>
      <c r="E64" s="220"/>
      <c r="F64" s="761"/>
    </row>
    <row r="65" spans="1:6" ht="26.25" customHeight="1" x14ac:dyDescent="0.2">
      <c r="A65" s="759"/>
      <c r="B65" s="524" t="s">
        <v>106</v>
      </c>
      <c r="C65" s="524"/>
      <c r="D65" s="220"/>
      <c r="E65" s="220"/>
      <c r="F65" s="761"/>
    </row>
    <row r="66" spans="1:6" ht="32.25" customHeight="1" x14ac:dyDescent="0.2">
      <c r="A66" s="759"/>
      <c r="B66" s="524" t="s">
        <v>107</v>
      </c>
      <c r="C66" s="524"/>
      <c r="D66" s="220"/>
      <c r="E66" s="220"/>
      <c r="F66" s="761"/>
    </row>
    <row r="67" spans="1:6" ht="26.25" customHeight="1" x14ac:dyDescent="0.2">
      <c r="A67" s="759"/>
      <c r="B67" s="524" t="s">
        <v>108</v>
      </c>
      <c r="C67" s="524"/>
      <c r="D67" s="220"/>
      <c r="E67" s="220"/>
      <c r="F67" s="761"/>
    </row>
    <row r="68" spans="1:6" ht="26.25" customHeight="1" x14ac:dyDescent="0.2">
      <c r="A68" s="759"/>
      <c r="B68" s="524" t="s">
        <v>109</v>
      </c>
      <c r="C68" s="524"/>
      <c r="D68" s="220"/>
      <c r="E68" s="220"/>
      <c r="F68" s="761"/>
    </row>
    <row r="69" spans="1:6" ht="26.25" customHeight="1" x14ac:dyDescent="0.2">
      <c r="A69" s="759"/>
      <c r="B69" s="524" t="s">
        <v>110</v>
      </c>
      <c r="C69" s="524"/>
      <c r="D69" s="220"/>
      <c r="E69" s="220"/>
      <c r="F69" s="761"/>
    </row>
    <row r="70" spans="1:6" ht="26.25" customHeight="1" x14ac:dyDescent="0.2">
      <c r="A70" s="759"/>
      <c r="B70" s="524" t="s">
        <v>111</v>
      </c>
      <c r="C70" s="524"/>
      <c r="D70" s="220"/>
      <c r="E70" s="220"/>
      <c r="F70" s="761"/>
    </row>
    <row r="71" spans="1:6" ht="26.25" customHeight="1" x14ac:dyDescent="0.2">
      <c r="A71" s="759"/>
      <c r="B71" s="524" t="s">
        <v>112</v>
      </c>
      <c r="C71" s="524"/>
      <c r="D71" s="220"/>
      <c r="E71" s="220"/>
      <c r="F71" s="761"/>
    </row>
    <row r="72" spans="1:6" ht="26.25" customHeight="1" x14ac:dyDescent="0.2">
      <c r="A72" s="759"/>
      <c r="B72" s="524" t="s">
        <v>113</v>
      </c>
      <c r="C72" s="524"/>
      <c r="D72" s="220"/>
      <c r="E72" s="220"/>
      <c r="F72" s="761"/>
    </row>
    <row r="73" spans="1:6" ht="26.25" customHeight="1" x14ac:dyDescent="0.2">
      <c r="A73" s="759"/>
      <c r="B73" s="524" t="s">
        <v>114</v>
      </c>
      <c r="C73" s="524"/>
      <c r="D73" s="220"/>
      <c r="E73" s="220"/>
      <c r="F73" s="761"/>
    </row>
    <row r="74" spans="1:6" ht="26.25" customHeight="1" x14ac:dyDescent="0.2">
      <c r="A74" s="759"/>
      <c r="B74" s="524" t="s">
        <v>115</v>
      </c>
      <c r="C74" s="524"/>
      <c r="D74" s="220"/>
      <c r="E74" s="220"/>
      <c r="F74" s="761"/>
    </row>
    <row r="75" spans="1:6" ht="26.25" customHeight="1" x14ac:dyDescent="0.2">
      <c r="A75" s="759"/>
      <c r="B75" s="524" t="s">
        <v>116</v>
      </c>
      <c r="C75" s="524"/>
      <c r="D75" s="220"/>
      <c r="E75" s="220"/>
      <c r="F75" s="761"/>
    </row>
    <row r="76" spans="1:6" ht="26.25" customHeight="1" x14ac:dyDescent="0.2">
      <c r="A76" s="759"/>
      <c r="B76" s="524" t="s">
        <v>117</v>
      </c>
      <c r="C76" s="524"/>
      <c r="D76" s="220"/>
      <c r="E76" s="220"/>
      <c r="F76" s="761"/>
    </row>
    <row r="77" spans="1:6" ht="26.25" customHeight="1" x14ac:dyDescent="0.2">
      <c r="A77" s="759"/>
      <c r="B77" s="524" t="s">
        <v>118</v>
      </c>
      <c r="C77" s="524"/>
      <c r="D77" s="220"/>
      <c r="E77" s="220"/>
      <c r="F77" s="761"/>
    </row>
    <row r="78" spans="1:6" ht="16.5" thickBot="1" x14ac:dyDescent="0.3">
      <c r="A78" s="760"/>
      <c r="B78" s="768" t="s">
        <v>58</v>
      </c>
      <c r="C78" s="769"/>
      <c r="D78" s="93">
        <f>+NOOO!B100</f>
        <v>0</v>
      </c>
      <c r="E78" s="94"/>
      <c r="F78" s="762"/>
    </row>
    <row r="79" spans="1:6" ht="15" thickBot="1" x14ac:dyDescent="0.25"/>
    <row r="80" spans="1:6" ht="34.5" customHeight="1" x14ac:dyDescent="0.25">
      <c r="A80" s="765" t="s">
        <v>94</v>
      </c>
      <c r="B80" s="515" t="s">
        <v>95</v>
      </c>
      <c r="C80" s="515"/>
      <c r="D80" s="767" t="s">
        <v>96</v>
      </c>
      <c r="E80" s="767"/>
      <c r="F80" s="763" t="s">
        <v>97</v>
      </c>
    </row>
    <row r="81" spans="1:6" ht="21" customHeight="1" x14ac:dyDescent="0.25">
      <c r="A81" s="766"/>
      <c r="B81" s="516"/>
      <c r="C81" s="516"/>
      <c r="D81" s="73" t="s">
        <v>98</v>
      </c>
      <c r="E81" s="73" t="s">
        <v>99</v>
      </c>
      <c r="F81" s="764"/>
    </row>
    <row r="82" spans="1:6" ht="26.25" customHeight="1" x14ac:dyDescent="0.2">
      <c r="A82" s="759"/>
      <c r="B82" s="524" t="s">
        <v>100</v>
      </c>
      <c r="C82" s="524"/>
      <c r="D82" s="220"/>
      <c r="E82" s="220"/>
      <c r="F82" s="761" t="str">
        <f>IF(D97="X","CATASTROFICO",IF(AND(D101&gt;0,D101&lt;=5),"MODERADO",IF(AND(D101&gt;=6,D101&lt;=11),"MAYOR",IF(AND(D101&gt;=12,D101&lt;=19),"CATASTROFICO"," "))))</f>
        <v xml:space="preserve"> </v>
      </c>
    </row>
    <row r="83" spans="1:6" ht="26.25" customHeight="1" x14ac:dyDescent="0.2">
      <c r="A83" s="759"/>
      <c r="B83" s="524" t="s">
        <v>101</v>
      </c>
      <c r="C83" s="524"/>
      <c r="D83" s="220"/>
      <c r="E83" s="220"/>
      <c r="F83" s="761"/>
    </row>
    <row r="84" spans="1:6" ht="26.25" customHeight="1" x14ac:dyDescent="0.2">
      <c r="A84" s="759"/>
      <c r="B84" s="524" t="s">
        <v>102</v>
      </c>
      <c r="C84" s="524"/>
      <c r="D84" s="220"/>
      <c r="E84" s="220"/>
      <c r="F84" s="761"/>
    </row>
    <row r="85" spans="1:6" ht="26.25" customHeight="1" x14ac:dyDescent="0.2">
      <c r="A85" s="759"/>
      <c r="B85" s="524" t="s">
        <v>103</v>
      </c>
      <c r="C85" s="524"/>
      <c r="D85" s="220"/>
      <c r="E85" s="220"/>
      <c r="F85" s="761"/>
    </row>
    <row r="86" spans="1:6" ht="26.25" customHeight="1" x14ac:dyDescent="0.2">
      <c r="A86" s="759"/>
      <c r="B86" s="524" t="s">
        <v>104</v>
      </c>
      <c r="C86" s="524"/>
      <c r="D86" s="220"/>
      <c r="E86" s="220"/>
      <c r="F86" s="761"/>
    </row>
    <row r="87" spans="1:6" ht="26.25" customHeight="1" x14ac:dyDescent="0.2">
      <c r="A87" s="759"/>
      <c r="B87" s="524" t="s">
        <v>105</v>
      </c>
      <c r="C87" s="524"/>
      <c r="D87" s="220"/>
      <c r="E87" s="220"/>
      <c r="F87" s="761"/>
    </row>
    <row r="88" spans="1:6" ht="26.25" customHeight="1" x14ac:dyDescent="0.2">
      <c r="A88" s="759"/>
      <c r="B88" s="524" t="s">
        <v>106</v>
      </c>
      <c r="C88" s="524"/>
      <c r="D88" s="220"/>
      <c r="E88" s="220"/>
      <c r="F88" s="761"/>
    </row>
    <row r="89" spans="1:6" ht="33" customHeight="1" x14ac:dyDescent="0.2">
      <c r="A89" s="759"/>
      <c r="B89" s="524" t="s">
        <v>107</v>
      </c>
      <c r="C89" s="524"/>
      <c r="D89" s="220"/>
      <c r="E89" s="220"/>
      <c r="F89" s="761"/>
    </row>
    <row r="90" spans="1:6" ht="26.25" customHeight="1" x14ac:dyDescent="0.2">
      <c r="A90" s="759"/>
      <c r="B90" s="524" t="s">
        <v>108</v>
      </c>
      <c r="C90" s="524"/>
      <c r="D90" s="220"/>
      <c r="E90" s="220"/>
      <c r="F90" s="761"/>
    </row>
    <row r="91" spans="1:6" ht="26.25" customHeight="1" x14ac:dyDescent="0.2">
      <c r="A91" s="759"/>
      <c r="B91" s="524" t="s">
        <v>109</v>
      </c>
      <c r="C91" s="524"/>
      <c r="D91" s="220"/>
      <c r="E91" s="220"/>
      <c r="F91" s="761"/>
    </row>
    <row r="92" spans="1:6" ht="26.25" customHeight="1" x14ac:dyDescent="0.2">
      <c r="A92" s="759"/>
      <c r="B92" s="524" t="s">
        <v>110</v>
      </c>
      <c r="C92" s="524"/>
      <c r="D92" s="220"/>
      <c r="E92" s="220"/>
      <c r="F92" s="761"/>
    </row>
    <row r="93" spans="1:6" ht="26.25" customHeight="1" x14ac:dyDescent="0.2">
      <c r="A93" s="759"/>
      <c r="B93" s="524" t="s">
        <v>111</v>
      </c>
      <c r="C93" s="524"/>
      <c r="D93" s="220"/>
      <c r="E93" s="220"/>
      <c r="F93" s="761"/>
    </row>
    <row r="94" spans="1:6" ht="26.25" customHeight="1" x14ac:dyDescent="0.2">
      <c r="A94" s="759"/>
      <c r="B94" s="524" t="s">
        <v>112</v>
      </c>
      <c r="C94" s="524"/>
      <c r="D94" s="220"/>
      <c r="E94" s="220"/>
      <c r="F94" s="761"/>
    </row>
    <row r="95" spans="1:6" ht="26.25" customHeight="1" x14ac:dyDescent="0.2">
      <c r="A95" s="759"/>
      <c r="B95" s="524" t="s">
        <v>113</v>
      </c>
      <c r="C95" s="524"/>
      <c r="D95" s="220"/>
      <c r="E95" s="220"/>
      <c r="F95" s="761"/>
    </row>
    <row r="96" spans="1:6" ht="26.25" customHeight="1" x14ac:dyDescent="0.2">
      <c r="A96" s="759"/>
      <c r="B96" s="524" t="s">
        <v>114</v>
      </c>
      <c r="C96" s="524"/>
      <c r="D96" s="220"/>
      <c r="E96" s="220"/>
      <c r="F96" s="761"/>
    </row>
    <row r="97" spans="1:6" ht="26.25" customHeight="1" x14ac:dyDescent="0.2">
      <c r="A97" s="759"/>
      <c r="B97" s="524" t="s">
        <v>115</v>
      </c>
      <c r="C97" s="524"/>
      <c r="D97" s="220"/>
      <c r="E97" s="220"/>
      <c r="F97" s="761"/>
    </row>
    <row r="98" spans="1:6" ht="26.25" customHeight="1" x14ac:dyDescent="0.2">
      <c r="A98" s="759"/>
      <c r="B98" s="524" t="s">
        <v>116</v>
      </c>
      <c r="C98" s="524"/>
      <c r="D98" s="220"/>
      <c r="E98" s="220"/>
      <c r="F98" s="761"/>
    </row>
    <row r="99" spans="1:6" ht="26.25" customHeight="1" x14ac:dyDescent="0.2">
      <c r="A99" s="759"/>
      <c r="B99" s="524" t="s">
        <v>117</v>
      </c>
      <c r="C99" s="524"/>
      <c r="D99" s="220"/>
      <c r="E99" s="220"/>
      <c r="F99" s="761"/>
    </row>
    <row r="100" spans="1:6" ht="26.25" customHeight="1" x14ac:dyDescent="0.2">
      <c r="A100" s="759"/>
      <c r="B100" s="524" t="s">
        <v>118</v>
      </c>
      <c r="C100" s="524"/>
      <c r="D100" s="220"/>
      <c r="E100" s="220"/>
      <c r="F100" s="761"/>
    </row>
    <row r="101" spans="1:6" ht="16.5" thickBot="1" x14ac:dyDescent="0.3">
      <c r="A101" s="760"/>
      <c r="B101" s="768" t="s">
        <v>58</v>
      </c>
      <c r="C101" s="769"/>
      <c r="D101" s="93">
        <f>+NOOO!B123</f>
        <v>0</v>
      </c>
      <c r="E101" s="94"/>
      <c r="F101" s="762"/>
    </row>
    <row r="102" spans="1:6" ht="15" thickBot="1" x14ac:dyDescent="0.25"/>
    <row r="103" spans="1:6" ht="34.5" customHeight="1" x14ac:dyDescent="0.25">
      <c r="A103" s="765" t="s">
        <v>94</v>
      </c>
      <c r="B103" s="515" t="s">
        <v>95</v>
      </c>
      <c r="C103" s="515"/>
      <c r="D103" s="767" t="s">
        <v>96</v>
      </c>
      <c r="E103" s="767"/>
      <c r="F103" s="763" t="s">
        <v>97</v>
      </c>
    </row>
    <row r="104" spans="1:6" ht="21" customHeight="1" x14ac:dyDescent="0.25">
      <c r="A104" s="766"/>
      <c r="B104" s="516"/>
      <c r="C104" s="516"/>
      <c r="D104" s="73" t="s">
        <v>98</v>
      </c>
      <c r="E104" s="73" t="s">
        <v>99</v>
      </c>
      <c r="F104" s="764"/>
    </row>
    <row r="105" spans="1:6" ht="26.25" customHeight="1" x14ac:dyDescent="0.2">
      <c r="A105" s="759"/>
      <c r="B105" s="524" t="s">
        <v>100</v>
      </c>
      <c r="C105" s="524"/>
      <c r="D105" s="220"/>
      <c r="E105" s="220"/>
      <c r="F105" s="761" t="str">
        <f>IF(D120="X","CATASTROFICO",IF(AND(D124&gt;0,D124&lt;=5),"MODERADO",IF(AND(D124&gt;=6,D124&lt;=11),"MAYOR",IF(AND(D124&gt;=12,D124&lt;=19),"CATASTROFICO"," "))))</f>
        <v xml:space="preserve"> </v>
      </c>
    </row>
    <row r="106" spans="1:6" ht="26.25" customHeight="1" x14ac:dyDescent="0.2">
      <c r="A106" s="759"/>
      <c r="B106" s="524" t="s">
        <v>101</v>
      </c>
      <c r="C106" s="524"/>
      <c r="D106" s="220"/>
      <c r="E106" s="220"/>
      <c r="F106" s="761"/>
    </row>
    <row r="107" spans="1:6" ht="26.25" customHeight="1" x14ac:dyDescent="0.2">
      <c r="A107" s="759"/>
      <c r="B107" s="524" t="s">
        <v>102</v>
      </c>
      <c r="C107" s="524"/>
      <c r="D107" s="220"/>
      <c r="E107" s="220"/>
      <c r="F107" s="761"/>
    </row>
    <row r="108" spans="1:6" ht="26.25" customHeight="1" x14ac:dyDescent="0.2">
      <c r="A108" s="759"/>
      <c r="B108" s="524" t="s">
        <v>103</v>
      </c>
      <c r="C108" s="524"/>
      <c r="D108" s="220"/>
      <c r="E108" s="220"/>
      <c r="F108" s="761"/>
    </row>
    <row r="109" spans="1:6" ht="26.25" customHeight="1" x14ac:dyDescent="0.2">
      <c r="A109" s="759"/>
      <c r="B109" s="524" t="s">
        <v>104</v>
      </c>
      <c r="C109" s="524"/>
      <c r="D109" s="220"/>
      <c r="E109" s="220"/>
      <c r="F109" s="761"/>
    </row>
    <row r="110" spans="1:6" ht="26.25" customHeight="1" x14ac:dyDescent="0.2">
      <c r="A110" s="759"/>
      <c r="B110" s="524" t="s">
        <v>105</v>
      </c>
      <c r="C110" s="524"/>
      <c r="D110" s="220"/>
      <c r="E110" s="220"/>
      <c r="F110" s="761"/>
    </row>
    <row r="111" spans="1:6" ht="26.25" customHeight="1" x14ac:dyDescent="0.2">
      <c r="A111" s="759"/>
      <c r="B111" s="524" t="s">
        <v>106</v>
      </c>
      <c r="C111" s="524"/>
      <c r="D111" s="220"/>
      <c r="E111" s="220"/>
      <c r="F111" s="761"/>
    </row>
    <row r="112" spans="1:6" ht="36" customHeight="1" x14ac:dyDescent="0.2">
      <c r="A112" s="759"/>
      <c r="B112" s="524" t="s">
        <v>107</v>
      </c>
      <c r="C112" s="524"/>
      <c r="D112" s="220"/>
      <c r="E112" s="220"/>
      <c r="F112" s="761"/>
    </row>
    <row r="113" spans="1:6" ht="26.25" customHeight="1" x14ac:dyDescent="0.2">
      <c r="A113" s="759"/>
      <c r="B113" s="524" t="s">
        <v>108</v>
      </c>
      <c r="C113" s="524"/>
      <c r="D113" s="220"/>
      <c r="E113" s="220"/>
      <c r="F113" s="761"/>
    </row>
    <row r="114" spans="1:6" ht="26.25" customHeight="1" x14ac:dyDescent="0.2">
      <c r="A114" s="759"/>
      <c r="B114" s="524" t="s">
        <v>109</v>
      </c>
      <c r="C114" s="524"/>
      <c r="D114" s="220"/>
      <c r="E114" s="220"/>
      <c r="F114" s="761"/>
    </row>
    <row r="115" spans="1:6" ht="26.25" customHeight="1" x14ac:dyDescent="0.2">
      <c r="A115" s="759"/>
      <c r="B115" s="524" t="s">
        <v>110</v>
      </c>
      <c r="C115" s="524"/>
      <c r="D115" s="220"/>
      <c r="E115" s="220"/>
      <c r="F115" s="761"/>
    </row>
    <row r="116" spans="1:6" ht="26.25" customHeight="1" x14ac:dyDescent="0.2">
      <c r="A116" s="759"/>
      <c r="B116" s="524" t="s">
        <v>111</v>
      </c>
      <c r="C116" s="524"/>
      <c r="D116" s="220"/>
      <c r="E116" s="220"/>
      <c r="F116" s="761"/>
    </row>
    <row r="117" spans="1:6" ht="26.25" customHeight="1" x14ac:dyDescent="0.2">
      <c r="A117" s="759"/>
      <c r="B117" s="524" t="s">
        <v>112</v>
      </c>
      <c r="C117" s="524"/>
      <c r="D117" s="220"/>
      <c r="E117" s="220"/>
      <c r="F117" s="761"/>
    </row>
    <row r="118" spans="1:6" ht="26.25" customHeight="1" x14ac:dyDescent="0.2">
      <c r="A118" s="759"/>
      <c r="B118" s="524" t="s">
        <v>113</v>
      </c>
      <c r="C118" s="524"/>
      <c r="D118" s="220"/>
      <c r="E118" s="220"/>
      <c r="F118" s="761"/>
    </row>
    <row r="119" spans="1:6" ht="26.25" customHeight="1" x14ac:dyDescent="0.2">
      <c r="A119" s="759"/>
      <c r="B119" s="524" t="s">
        <v>114</v>
      </c>
      <c r="C119" s="524"/>
      <c r="D119" s="220"/>
      <c r="E119" s="220"/>
      <c r="F119" s="761"/>
    </row>
    <row r="120" spans="1:6" ht="26.25" customHeight="1" x14ac:dyDescent="0.2">
      <c r="A120" s="759"/>
      <c r="B120" s="524" t="s">
        <v>115</v>
      </c>
      <c r="C120" s="524"/>
      <c r="D120" s="220"/>
      <c r="E120" s="220"/>
      <c r="F120" s="761"/>
    </row>
    <row r="121" spans="1:6" ht="26.25" customHeight="1" x14ac:dyDescent="0.2">
      <c r="A121" s="759"/>
      <c r="B121" s="524" t="s">
        <v>116</v>
      </c>
      <c r="C121" s="524"/>
      <c r="D121" s="220"/>
      <c r="E121" s="220"/>
      <c r="F121" s="761"/>
    </row>
    <row r="122" spans="1:6" ht="26.25" customHeight="1" x14ac:dyDescent="0.2">
      <c r="A122" s="759"/>
      <c r="B122" s="524" t="s">
        <v>117</v>
      </c>
      <c r="C122" s="524"/>
      <c r="D122" s="220"/>
      <c r="E122" s="220"/>
      <c r="F122" s="761"/>
    </row>
    <row r="123" spans="1:6" ht="26.25" customHeight="1" x14ac:dyDescent="0.2">
      <c r="A123" s="759"/>
      <c r="B123" s="524" t="s">
        <v>118</v>
      </c>
      <c r="C123" s="524"/>
      <c r="D123" s="220"/>
      <c r="E123" s="220"/>
      <c r="F123" s="761"/>
    </row>
    <row r="124" spans="1:6" ht="16.5" thickBot="1" x14ac:dyDescent="0.3">
      <c r="A124" s="760"/>
      <c r="B124" s="768" t="s">
        <v>58</v>
      </c>
      <c r="C124" s="769"/>
      <c r="D124" s="93">
        <f>+NOOO!B146</f>
        <v>0</v>
      </c>
      <c r="E124" s="94"/>
      <c r="F124" s="762"/>
    </row>
  </sheetData>
  <sheetProtection selectLockedCells="1"/>
  <mergeCells count="143">
    <mergeCell ref="A6:F7"/>
    <mergeCell ref="A8:F9"/>
    <mergeCell ref="A10:F10"/>
    <mergeCell ref="A5:F5"/>
    <mergeCell ref="A11:A12"/>
    <mergeCell ref="A1:A4"/>
    <mergeCell ref="B1:B2"/>
    <mergeCell ref="B3:B4"/>
    <mergeCell ref="A13:A32"/>
    <mergeCell ref="F13:F32"/>
    <mergeCell ref="B32:C32"/>
    <mergeCell ref="C1:E1"/>
    <mergeCell ref="C2:E2"/>
    <mergeCell ref="C3:E3"/>
    <mergeCell ref="C4:E4"/>
    <mergeCell ref="F1:F4"/>
    <mergeCell ref="B30:C30"/>
    <mergeCell ref="B31:C31"/>
    <mergeCell ref="F11:F12"/>
    <mergeCell ref="B27:C27"/>
    <mergeCell ref="B28:C28"/>
    <mergeCell ref="B29:C29"/>
    <mergeCell ref="B24:C24"/>
    <mergeCell ref="B25:C25"/>
    <mergeCell ref="A36:A55"/>
    <mergeCell ref="B36:C36"/>
    <mergeCell ref="A33:F33"/>
    <mergeCell ref="A34:A35"/>
    <mergeCell ref="B34:C35"/>
    <mergeCell ref="D34:E34"/>
    <mergeCell ref="F34:F35"/>
    <mergeCell ref="B18:C18"/>
    <mergeCell ref="B19:C19"/>
    <mergeCell ref="B20:C20"/>
    <mergeCell ref="B21:C21"/>
    <mergeCell ref="B22:C22"/>
    <mergeCell ref="B39:C39"/>
    <mergeCell ref="B40:C40"/>
    <mergeCell ref="B41:C41"/>
    <mergeCell ref="B42:C42"/>
    <mergeCell ref="B43:C43"/>
    <mergeCell ref="F57:F58"/>
    <mergeCell ref="D11:E11"/>
    <mergeCell ref="B23:C23"/>
    <mergeCell ref="B44:C44"/>
    <mergeCell ref="B45:C45"/>
    <mergeCell ref="B46:C46"/>
    <mergeCell ref="B47:C47"/>
    <mergeCell ref="B48:C48"/>
    <mergeCell ref="B49:C49"/>
    <mergeCell ref="B11:C12"/>
    <mergeCell ref="B13:C13"/>
    <mergeCell ref="B14:C14"/>
    <mergeCell ref="B15:C15"/>
    <mergeCell ref="B16:C16"/>
    <mergeCell ref="B17:C17"/>
    <mergeCell ref="B26:C26"/>
    <mergeCell ref="A59:A78"/>
    <mergeCell ref="B59:C59"/>
    <mergeCell ref="F59:F78"/>
    <mergeCell ref="B60:C60"/>
    <mergeCell ref="B61:C61"/>
    <mergeCell ref="B62:C62"/>
    <mergeCell ref="B50:C50"/>
    <mergeCell ref="B51:C51"/>
    <mergeCell ref="B52:C52"/>
    <mergeCell ref="B53:C53"/>
    <mergeCell ref="B54:C54"/>
    <mergeCell ref="B63:C63"/>
    <mergeCell ref="B64:C64"/>
    <mergeCell ref="B65:C65"/>
    <mergeCell ref="B66:C66"/>
    <mergeCell ref="B67:C67"/>
    <mergeCell ref="B68:C68"/>
    <mergeCell ref="A57:A58"/>
    <mergeCell ref="B57:C58"/>
    <mergeCell ref="D57:E57"/>
    <mergeCell ref="B55:C55"/>
    <mergeCell ref="F36:F55"/>
    <mergeCell ref="B37:C37"/>
    <mergeCell ref="B38:C38"/>
    <mergeCell ref="B111:C111"/>
    <mergeCell ref="B112:C112"/>
    <mergeCell ref="B113:C113"/>
    <mergeCell ref="B101:C101"/>
    <mergeCell ref="A80:A81"/>
    <mergeCell ref="B80:C81"/>
    <mergeCell ref="D80:E80"/>
    <mergeCell ref="B78:C78"/>
    <mergeCell ref="B69:C69"/>
    <mergeCell ref="B70:C70"/>
    <mergeCell ref="B71:C71"/>
    <mergeCell ref="B72:C72"/>
    <mergeCell ref="B73:C73"/>
    <mergeCell ref="B74:C74"/>
    <mergeCell ref="B83:C83"/>
    <mergeCell ref="B84:C84"/>
    <mergeCell ref="B85:C85"/>
    <mergeCell ref="B86:C86"/>
    <mergeCell ref="B87:C87"/>
    <mergeCell ref="B88:C88"/>
    <mergeCell ref="B75:C75"/>
    <mergeCell ref="B76:C76"/>
    <mergeCell ref="B77:C77"/>
    <mergeCell ref="B95:C95"/>
    <mergeCell ref="F80:F81"/>
    <mergeCell ref="A103:A104"/>
    <mergeCell ref="B103:C104"/>
    <mergeCell ref="D103:E103"/>
    <mergeCell ref="F103:F104"/>
    <mergeCell ref="A105:A124"/>
    <mergeCell ref="B105:C105"/>
    <mergeCell ref="F105:F124"/>
    <mergeCell ref="B106:C106"/>
    <mergeCell ref="B107:C107"/>
    <mergeCell ref="B124:C124"/>
    <mergeCell ref="B120:C120"/>
    <mergeCell ref="B121:C121"/>
    <mergeCell ref="B122:C122"/>
    <mergeCell ref="B123:C123"/>
    <mergeCell ref="B114:C114"/>
    <mergeCell ref="B115:C115"/>
    <mergeCell ref="B116:C116"/>
    <mergeCell ref="B117:C117"/>
    <mergeCell ref="B118:C118"/>
    <mergeCell ref="B119:C119"/>
    <mergeCell ref="B108:C108"/>
    <mergeCell ref="B109:C109"/>
    <mergeCell ref="B110:C110"/>
    <mergeCell ref="A82:A101"/>
    <mergeCell ref="B82:C82"/>
    <mergeCell ref="F82:F101"/>
    <mergeCell ref="B99:C99"/>
    <mergeCell ref="B100:C100"/>
    <mergeCell ref="B89:C89"/>
    <mergeCell ref="B90:C90"/>
    <mergeCell ref="B91:C91"/>
    <mergeCell ref="B92:C92"/>
    <mergeCell ref="B93:C93"/>
    <mergeCell ref="B94:C94"/>
    <mergeCell ref="B96:C96"/>
    <mergeCell ref="B97:C97"/>
    <mergeCell ref="B98:C98"/>
  </mergeCells>
  <pageMargins left="0.70866141732283472" right="0.70866141732283472" top="0.74803149606299213" bottom="0.74803149606299213" header="0.31496062992125984" footer="0.31496062992125984"/>
  <pageSetup scale="51" orientation="portrait"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D00-000000000000}">
          <x14:formula1>
            <xm:f>NOOO!$C$35:$C$36</xm:f>
          </x14:formula1>
          <xm:sqref>D13:E31 D36:E54 D59:E77 D82:E100 D105:E123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4">
    <tabColor theme="8" tint="-0.249977111117893"/>
    <pageSetUpPr fitToPage="1"/>
  </sheetPr>
  <dimension ref="A1:L210"/>
  <sheetViews>
    <sheetView zoomScaleNormal="100" workbookViewId="0">
      <selection activeCell="G1" sqref="G1:I4"/>
    </sheetView>
  </sheetViews>
  <sheetFormatPr baseColWidth="10" defaultColWidth="11.42578125" defaultRowHeight="14.25" x14ac:dyDescent="0.2"/>
  <cols>
    <col min="1" max="1" width="14.5703125" style="1" customWidth="1"/>
    <col min="2" max="2" width="15" style="1" customWidth="1"/>
    <col min="3" max="7" width="13.7109375" style="1" customWidth="1"/>
    <col min="8" max="8" width="3.85546875" style="1" customWidth="1"/>
    <col min="9" max="10" width="11.42578125" style="1"/>
    <col min="11" max="11" width="17.7109375" style="1" customWidth="1"/>
    <col min="12" max="43" width="11.42578125" style="1"/>
    <col min="44" max="44" width="14.28515625" style="1" customWidth="1"/>
    <col min="45" max="16384" width="11.42578125" style="1"/>
  </cols>
  <sheetData>
    <row r="1" spans="1:12" ht="15" customHeight="1" x14ac:dyDescent="0.2">
      <c r="A1" s="497"/>
      <c r="B1" s="837"/>
      <c r="C1" s="452" t="str">
        <f>CONTEXTO!B1</f>
        <v>PROCESO: GESTIÓN DE RECURSOS FÍSICOS</v>
      </c>
      <c r="D1" s="452"/>
      <c r="E1" s="452"/>
      <c r="F1" s="452"/>
      <c r="G1" s="1090" t="s">
        <v>535</v>
      </c>
      <c r="H1" s="1090"/>
      <c r="I1" s="1090"/>
      <c r="J1" s="835"/>
      <c r="K1" s="423"/>
    </row>
    <row r="2" spans="1:12" ht="15" customHeight="1" x14ac:dyDescent="0.2">
      <c r="A2" s="498"/>
      <c r="B2" s="492"/>
      <c r="C2" s="453"/>
      <c r="D2" s="453"/>
      <c r="E2" s="453"/>
      <c r="F2" s="453"/>
      <c r="G2" s="510" t="s">
        <v>553</v>
      </c>
      <c r="H2" s="510"/>
      <c r="I2" s="510"/>
      <c r="J2" s="836"/>
      <c r="K2" s="424"/>
    </row>
    <row r="3" spans="1:12" ht="34.5" customHeight="1" x14ac:dyDescent="0.2">
      <c r="A3" s="498"/>
      <c r="B3" s="492"/>
      <c r="C3" s="453" t="s">
        <v>32</v>
      </c>
      <c r="D3" s="453"/>
      <c r="E3" s="453"/>
      <c r="F3" s="453"/>
      <c r="G3" s="510" t="s">
        <v>537</v>
      </c>
      <c r="H3" s="510"/>
      <c r="I3" s="510"/>
      <c r="J3" s="836"/>
      <c r="K3" s="424"/>
    </row>
    <row r="4" spans="1:12" ht="15.75" customHeight="1" x14ac:dyDescent="0.2">
      <c r="A4" s="498"/>
      <c r="B4" s="492"/>
      <c r="C4" s="453"/>
      <c r="D4" s="453"/>
      <c r="E4" s="453"/>
      <c r="F4" s="453"/>
      <c r="G4" s="510" t="s">
        <v>554</v>
      </c>
      <c r="H4" s="510"/>
      <c r="I4" s="510"/>
      <c r="J4" s="836"/>
      <c r="K4" s="424"/>
    </row>
    <row r="5" spans="1:12" ht="15.75" customHeight="1" x14ac:dyDescent="0.2">
      <c r="A5" s="455"/>
      <c r="B5" s="456"/>
      <c r="C5" s="456"/>
      <c r="D5" s="456"/>
      <c r="E5" s="456"/>
      <c r="F5" s="456"/>
      <c r="G5" s="456"/>
      <c r="H5" s="456"/>
      <c r="I5" s="456"/>
      <c r="J5" s="456"/>
      <c r="K5" s="457"/>
    </row>
    <row r="6" spans="1:12" x14ac:dyDescent="0.2">
      <c r="A6" s="844" t="s">
        <v>119</v>
      </c>
      <c r="B6" s="845"/>
      <c r="C6" s="845"/>
      <c r="D6" s="845"/>
      <c r="E6" s="845"/>
      <c r="F6" s="845"/>
      <c r="G6" s="845"/>
      <c r="H6" s="845"/>
      <c r="I6" s="845"/>
      <c r="J6" s="845"/>
      <c r="K6" s="846"/>
    </row>
    <row r="7" spans="1:12" ht="11.25" customHeight="1" x14ac:dyDescent="0.2">
      <c r="A7" s="844"/>
      <c r="B7" s="845"/>
      <c r="C7" s="845"/>
      <c r="D7" s="845"/>
      <c r="E7" s="845"/>
      <c r="F7" s="845"/>
      <c r="G7" s="845"/>
      <c r="H7" s="845"/>
      <c r="I7" s="845"/>
      <c r="J7" s="845"/>
      <c r="K7" s="846"/>
    </row>
    <row r="8" spans="1:12" ht="24" customHeight="1" x14ac:dyDescent="0.2">
      <c r="A8" s="840" t="str">
        <f>CONTEXTO!A8</f>
        <v>PROCESO: GESTIÓN DE RECURSOS FÍSICOS</v>
      </c>
      <c r="B8" s="459"/>
      <c r="C8" s="459"/>
      <c r="D8" s="459"/>
      <c r="E8" s="459"/>
      <c r="F8" s="459"/>
      <c r="G8" s="459"/>
      <c r="H8" s="459"/>
      <c r="I8" s="459"/>
      <c r="J8" s="459"/>
      <c r="K8" s="460"/>
    </row>
    <row r="9" spans="1:12" ht="56.25" customHeight="1" thickBot="1" x14ac:dyDescent="0.25">
      <c r="A9" s="841" t="str">
        <f>CONTEXTO!A9</f>
        <v xml:space="preserve">OBJETIVO: BRINDAR CON OPORTUNIDAD, EFICIENCIA Y EFICACIA APOYO LOGÍSTICO A LA ADMINISTRACIÓN CENTRAL, MEDIANTE LA ADQUISICIÓN Y MANTENIMIENTO DE LOS BIENES Y SERVICIOS EJECUTANDO EL PRESUPUESTO ASIGNADO, CONTRIBUYENDO A LA GESTIÓN DE LOS PROCESOS Y AL LOGRO DE LOS OBJETIVOS INSTITUCIONALES.
</v>
      </c>
      <c r="B9" s="842"/>
      <c r="C9" s="842"/>
      <c r="D9" s="842"/>
      <c r="E9" s="842"/>
      <c r="F9" s="842"/>
      <c r="G9" s="842"/>
      <c r="H9" s="842"/>
      <c r="I9" s="842"/>
      <c r="J9" s="842"/>
      <c r="K9" s="843"/>
    </row>
    <row r="10" spans="1:12" ht="19.5" customHeight="1" thickBot="1" x14ac:dyDescent="0.25">
      <c r="A10" s="838"/>
      <c r="B10" s="839"/>
      <c r="C10" s="839"/>
      <c r="D10" s="839"/>
      <c r="E10" s="839"/>
      <c r="F10" s="839"/>
      <c r="G10" s="839"/>
      <c r="H10" s="839"/>
      <c r="I10" s="839"/>
      <c r="J10" s="839"/>
      <c r="K10" s="839"/>
      <c r="L10" s="58"/>
    </row>
    <row r="11" spans="1:12" ht="29.25" customHeight="1" thickBot="1" x14ac:dyDescent="0.25">
      <c r="A11" s="133" t="s">
        <v>120</v>
      </c>
      <c r="B11" s="801" t="str">
        <f>DESCRIPCION!A10</f>
        <v xml:space="preserve">Posibilidad de la suspensión de los servicios de Aseo, Vigilancia y Aseguramiento de los empleados y los Bienes de la Administración Municipal </v>
      </c>
      <c r="C11" s="802"/>
      <c r="D11" s="802"/>
      <c r="E11" s="802"/>
      <c r="F11" s="802"/>
      <c r="G11" s="802"/>
      <c r="H11" s="802"/>
      <c r="I11" s="803"/>
      <c r="J11" s="134" t="s">
        <v>350</v>
      </c>
      <c r="K11" s="137" t="str">
        <f>IF(J17="x","EXTREMA",IF(J19="x","ALTA",IF(J21="x","MODERADA",IF(J23="x","BAJA",""))))</f>
        <v>BAJA</v>
      </c>
    </row>
    <row r="12" spans="1:12" ht="16.5" customHeight="1" thickBot="1" x14ac:dyDescent="0.25">
      <c r="A12" s="782" t="s">
        <v>122</v>
      </c>
      <c r="B12" s="783"/>
      <c r="C12" s="783"/>
      <c r="D12" s="784" t="str">
        <f>PROBABILIDAD!T11</f>
        <v>Improbable</v>
      </c>
      <c r="E12" s="785"/>
      <c r="F12" s="782" t="s">
        <v>351</v>
      </c>
      <c r="G12" s="783"/>
      <c r="H12" s="783"/>
      <c r="I12" s="786"/>
      <c r="J12" s="807" t="s">
        <v>132</v>
      </c>
      <c r="K12" s="808"/>
    </row>
    <row r="13" spans="1:12" x14ac:dyDescent="0.2">
      <c r="A13" s="170"/>
      <c r="B13" s="148"/>
      <c r="C13" s="148"/>
      <c r="D13" s="148"/>
      <c r="E13" s="148"/>
      <c r="F13" s="148"/>
      <c r="G13" s="148"/>
      <c r="H13" s="148"/>
      <c r="I13" s="148"/>
      <c r="J13" s="166"/>
      <c r="K13" s="167"/>
    </row>
    <row r="14" spans="1:12" x14ac:dyDescent="0.2">
      <c r="A14" s="170"/>
      <c r="B14" s="148"/>
      <c r="C14" s="171"/>
      <c r="D14" s="148"/>
      <c r="E14" s="148"/>
      <c r="F14" s="148"/>
      <c r="G14" s="148"/>
      <c r="H14" s="148"/>
      <c r="I14" s="148"/>
      <c r="J14" s="166"/>
      <c r="K14" s="167"/>
    </row>
    <row r="15" spans="1:12" ht="30" customHeight="1" x14ac:dyDescent="0.2">
      <c r="A15" s="798" t="s">
        <v>122</v>
      </c>
      <c r="B15" s="148">
        <v>5</v>
      </c>
      <c r="C15" s="799"/>
      <c r="D15" s="795"/>
      <c r="E15" s="796"/>
      <c r="F15" s="796"/>
      <c r="G15" s="796"/>
      <c r="H15" s="148"/>
      <c r="I15" s="148"/>
      <c r="J15" s="805" t="s">
        <v>121</v>
      </c>
      <c r="K15" s="806"/>
    </row>
    <row r="16" spans="1:12" ht="30" customHeight="1" x14ac:dyDescent="0.2">
      <c r="A16" s="798"/>
      <c r="B16" s="148" t="s">
        <v>124</v>
      </c>
      <c r="C16" s="800"/>
      <c r="D16" s="795"/>
      <c r="E16" s="796"/>
      <c r="F16" s="796"/>
      <c r="G16" s="796"/>
      <c r="H16" s="148"/>
      <c r="I16" s="148"/>
      <c r="J16" s="150"/>
      <c r="K16" s="151"/>
    </row>
    <row r="17" spans="1:11" ht="30" customHeight="1" x14ac:dyDescent="0.2">
      <c r="A17" s="798"/>
      <c r="B17" s="148">
        <v>4</v>
      </c>
      <c r="C17" s="847"/>
      <c r="D17" s="795"/>
      <c r="E17" s="795"/>
      <c r="F17" s="821"/>
      <c r="G17" s="796"/>
      <c r="H17" s="148"/>
      <c r="I17" s="148"/>
      <c r="J17" s="157" t="str">
        <f xml:space="preserve"> IF(OR(E15="X",F15="X",G15="x",F17="x",G17="X",F19="X",G19="X",G21="X" ),"x","")</f>
        <v/>
      </c>
      <c r="K17" s="151" t="s">
        <v>123</v>
      </c>
    </row>
    <row r="18" spans="1:11" ht="30" customHeight="1" x14ac:dyDescent="0.2">
      <c r="A18" s="798"/>
      <c r="B18" s="148" t="s">
        <v>126</v>
      </c>
      <c r="C18" s="848"/>
      <c r="D18" s="795"/>
      <c r="E18" s="795"/>
      <c r="F18" s="821"/>
      <c r="G18" s="796"/>
      <c r="H18" s="148"/>
      <c r="I18" s="148"/>
      <c r="J18" s="158"/>
      <c r="K18" s="151"/>
    </row>
    <row r="19" spans="1:11" ht="30" customHeight="1" x14ac:dyDescent="0.2">
      <c r="A19" s="798"/>
      <c r="B19" s="148">
        <v>3</v>
      </c>
      <c r="C19" s="789"/>
      <c r="D19" s="793"/>
      <c r="E19" s="822"/>
      <c r="F19" s="821"/>
      <c r="G19" s="796"/>
      <c r="H19" s="148"/>
      <c r="I19" s="148"/>
      <c r="J19" s="159" t="str">
        <f xml:space="preserve"> IF(OR(C15="X",D15="X",D17="x",E17="x",E19="X",F21="X",F23="X",G23="X" ),"x","")</f>
        <v/>
      </c>
      <c r="K19" s="151" t="s">
        <v>125</v>
      </c>
    </row>
    <row r="20" spans="1:11" ht="30" customHeight="1" x14ac:dyDescent="0.2">
      <c r="A20" s="798"/>
      <c r="B20" s="148" t="s">
        <v>128</v>
      </c>
      <c r="C20" s="790"/>
      <c r="D20" s="793"/>
      <c r="E20" s="823"/>
      <c r="F20" s="821"/>
      <c r="G20" s="796"/>
      <c r="H20" s="148"/>
      <c r="I20" s="148"/>
      <c r="J20" s="160"/>
      <c r="K20" s="151"/>
    </row>
    <row r="21" spans="1:11" ht="30" customHeight="1" x14ac:dyDescent="0.2">
      <c r="A21" s="798"/>
      <c r="B21" s="148">
        <v>2</v>
      </c>
      <c r="C21" s="789"/>
      <c r="D21" s="791" t="s">
        <v>347</v>
      </c>
      <c r="E21" s="792"/>
      <c r="F21" s="794"/>
      <c r="G21" s="796"/>
      <c r="H21" s="148"/>
      <c r="I21" s="148"/>
      <c r="J21" s="161" t="str">
        <f xml:space="preserve"> IF(OR(C17="X",D19="X",E21="x",E23="x" ),"x","")</f>
        <v/>
      </c>
      <c r="K21" s="151" t="s">
        <v>127</v>
      </c>
    </row>
    <row r="22" spans="1:11" ht="30" customHeight="1" x14ac:dyDescent="0.2">
      <c r="A22" s="798"/>
      <c r="B22" s="148" t="s">
        <v>250</v>
      </c>
      <c r="C22" s="790"/>
      <c r="D22" s="791"/>
      <c r="E22" s="793"/>
      <c r="F22" s="795"/>
      <c r="G22" s="796"/>
      <c r="H22" s="148"/>
      <c r="I22" s="148"/>
      <c r="J22" s="160"/>
      <c r="K22" s="151"/>
    </row>
    <row r="23" spans="1:11" ht="30" customHeight="1" x14ac:dyDescent="0.2">
      <c r="A23" s="798"/>
      <c r="B23" s="148">
        <v>1</v>
      </c>
      <c r="C23" s="789"/>
      <c r="D23" s="825"/>
      <c r="E23" s="827"/>
      <c r="F23" s="829"/>
      <c r="G23" s="831"/>
      <c r="H23" s="148"/>
      <c r="I23" s="148"/>
      <c r="J23" s="162" t="str">
        <f xml:space="preserve"> IF(OR(C19="X",C21="X",C23="x",D21="x",D23="x" ),"x","")</f>
        <v>x</v>
      </c>
      <c r="K23" s="151" t="s">
        <v>129</v>
      </c>
    </row>
    <row r="24" spans="1:11" ht="30" customHeight="1" x14ac:dyDescent="0.2">
      <c r="A24" s="798"/>
      <c r="B24" s="148" t="s">
        <v>130</v>
      </c>
      <c r="C24" s="824"/>
      <c r="D24" s="826"/>
      <c r="E24" s="828"/>
      <c r="F24" s="830"/>
      <c r="G24" s="832"/>
      <c r="H24" s="148"/>
      <c r="I24" s="148"/>
      <c r="J24" s="135"/>
      <c r="K24" s="136"/>
    </row>
    <row r="25" spans="1:11" x14ac:dyDescent="0.2">
      <c r="A25" s="170"/>
      <c r="B25" s="148"/>
      <c r="C25" s="148">
        <v>1</v>
      </c>
      <c r="D25" s="148">
        <v>2</v>
      </c>
      <c r="E25" s="148">
        <v>3</v>
      </c>
      <c r="F25" s="148">
        <v>4</v>
      </c>
      <c r="G25" s="148">
        <v>5</v>
      </c>
      <c r="H25" s="148"/>
      <c r="I25" s="148"/>
      <c r="J25" s="809"/>
      <c r="K25" s="810"/>
    </row>
    <row r="26" spans="1:11" x14ac:dyDescent="0.2">
      <c r="A26" s="170"/>
      <c r="B26" s="148"/>
      <c r="C26" s="148" t="s">
        <v>131</v>
      </c>
      <c r="D26" s="148" t="s">
        <v>132</v>
      </c>
      <c r="E26" s="148" t="s">
        <v>133</v>
      </c>
      <c r="F26" s="148" t="s">
        <v>134</v>
      </c>
      <c r="G26" s="148" t="s">
        <v>135</v>
      </c>
      <c r="H26" s="148"/>
      <c r="I26" s="148"/>
      <c r="J26" s="148"/>
      <c r="K26" s="167"/>
    </row>
    <row r="27" spans="1:11" x14ac:dyDescent="0.2">
      <c r="A27" s="170"/>
      <c r="B27" s="148"/>
      <c r="C27" s="797" t="s">
        <v>136</v>
      </c>
      <c r="D27" s="797"/>
      <c r="E27" s="797"/>
      <c r="F27" s="797"/>
      <c r="G27" s="797"/>
      <c r="H27" s="148"/>
      <c r="I27" s="148"/>
      <c r="J27" s="148"/>
      <c r="K27" s="167"/>
    </row>
    <row r="28" spans="1:11" x14ac:dyDescent="0.2">
      <c r="A28" s="170"/>
      <c r="B28" s="148"/>
      <c r="C28" s="797"/>
      <c r="D28" s="797"/>
      <c r="E28" s="797"/>
      <c r="F28" s="797"/>
      <c r="G28" s="797"/>
      <c r="H28" s="148"/>
      <c r="I28" s="148"/>
      <c r="J28" s="148"/>
      <c r="K28" s="167"/>
    </row>
    <row r="29" spans="1:11" ht="15.75" customHeight="1" thickBot="1" x14ac:dyDescent="0.25">
      <c r="A29" s="172"/>
      <c r="B29" s="173"/>
      <c r="C29" s="173"/>
      <c r="D29" s="173"/>
      <c r="E29" s="173"/>
      <c r="F29" s="173"/>
      <c r="G29" s="173"/>
      <c r="H29" s="173"/>
      <c r="I29" s="173"/>
      <c r="J29" s="173"/>
      <c r="K29" s="174"/>
    </row>
    <row r="30" spans="1:11" ht="15" thickBot="1" x14ac:dyDescent="0.25"/>
    <row r="31" spans="1:11" ht="28.5" customHeight="1" thickBot="1" x14ac:dyDescent="0.25">
      <c r="A31" s="95" t="s">
        <v>120</v>
      </c>
      <c r="B31" s="820" t="str">
        <f>DESCRIPCION!A13</f>
        <v>Posibilidad de utilizacion de los predios del municipio para beneficios particulares, debido a la Identificación parcial de los mismos</v>
      </c>
      <c r="C31" s="802"/>
      <c r="D31" s="802"/>
      <c r="E31" s="802"/>
      <c r="F31" s="802"/>
      <c r="G31" s="802"/>
      <c r="H31" s="802"/>
      <c r="I31" s="803"/>
      <c r="J31" s="134" t="s">
        <v>350</v>
      </c>
      <c r="K31" s="132" t="str">
        <f>IF(J37="x","EXTREMA",IF(J39="x","ALTA",IF(J41="x","MODERADA",IF(J43="x","BAJA",""))))</f>
        <v/>
      </c>
    </row>
    <row r="32" spans="1:11" ht="16.5" thickBot="1" x14ac:dyDescent="0.25">
      <c r="A32" s="782" t="s">
        <v>122</v>
      </c>
      <c r="B32" s="783"/>
      <c r="C32" s="783"/>
      <c r="D32" s="784" t="str">
        <f>PROBABILIDAD!T12</f>
        <v>Posible</v>
      </c>
      <c r="E32" s="785"/>
      <c r="F32" s="782" t="s">
        <v>351</v>
      </c>
      <c r="G32" s="783"/>
      <c r="H32" s="783"/>
      <c r="I32" s="786"/>
      <c r="J32" s="787" t="s">
        <v>132</v>
      </c>
      <c r="K32" s="788"/>
    </row>
    <row r="33" spans="1:11" ht="15" x14ac:dyDescent="0.2">
      <c r="A33" s="165"/>
      <c r="B33" s="164"/>
      <c r="C33" s="164"/>
      <c r="D33" s="164"/>
      <c r="E33" s="164"/>
      <c r="F33" s="164"/>
      <c r="G33" s="164"/>
      <c r="H33" s="164"/>
      <c r="I33" s="164"/>
      <c r="J33" s="166"/>
      <c r="K33" s="167"/>
    </row>
    <row r="34" spans="1:11" ht="15.75" thickBot="1" x14ac:dyDescent="0.25">
      <c r="A34" s="165"/>
      <c r="B34" s="163"/>
      <c r="C34" s="164"/>
      <c r="D34" s="164"/>
      <c r="E34" s="164"/>
      <c r="F34" s="164"/>
      <c r="G34" s="164"/>
      <c r="H34" s="164"/>
      <c r="I34" s="164"/>
      <c r="J34" s="166"/>
      <c r="K34" s="167"/>
    </row>
    <row r="35" spans="1:11" ht="30.75" customHeight="1" thickBot="1" x14ac:dyDescent="0.25">
      <c r="A35" s="813" t="s">
        <v>122</v>
      </c>
      <c r="B35" s="163">
        <v>5</v>
      </c>
      <c r="C35" s="833"/>
      <c r="D35" s="816"/>
      <c r="E35" s="814"/>
      <c r="F35" s="814"/>
      <c r="G35" s="814"/>
      <c r="H35" s="164"/>
      <c r="I35" s="164"/>
      <c r="J35" s="811" t="s">
        <v>121</v>
      </c>
      <c r="K35" s="812"/>
    </row>
    <row r="36" spans="1:11" ht="21" customHeight="1" thickBot="1" x14ac:dyDescent="0.25">
      <c r="A36" s="813"/>
      <c r="B36" s="163" t="s">
        <v>124</v>
      </c>
      <c r="C36" s="833"/>
      <c r="D36" s="816"/>
      <c r="E36" s="814"/>
      <c r="F36" s="814"/>
      <c r="G36" s="814"/>
      <c r="H36" s="164"/>
      <c r="I36" s="164"/>
      <c r="J36" s="168"/>
      <c r="K36" s="19"/>
    </row>
    <row r="37" spans="1:11" ht="34.5" customHeight="1" thickBot="1" x14ac:dyDescent="0.25">
      <c r="A37" s="813"/>
      <c r="B37" s="163">
        <v>4</v>
      </c>
      <c r="C37" s="815"/>
      <c r="D37" s="816"/>
      <c r="E37" s="816"/>
      <c r="F37" s="817"/>
      <c r="G37" s="814"/>
      <c r="H37" s="164"/>
      <c r="I37" s="164"/>
      <c r="J37" s="178" t="str">
        <f xml:space="preserve"> IF(OR(E35="X",F35="X",G35="x",F37="x",G37="X",F39="X",G39="X",G41="X" ),"x","")</f>
        <v/>
      </c>
      <c r="K37" s="19" t="s">
        <v>123</v>
      </c>
    </row>
    <row r="38" spans="1:11" ht="29.25" thickBot="1" x14ac:dyDescent="0.25">
      <c r="A38" s="813"/>
      <c r="B38" s="163" t="s">
        <v>126</v>
      </c>
      <c r="C38" s="815"/>
      <c r="D38" s="816"/>
      <c r="E38" s="816"/>
      <c r="F38" s="818"/>
      <c r="G38" s="814"/>
      <c r="H38" s="164"/>
      <c r="I38" s="164"/>
      <c r="J38" s="179"/>
      <c r="K38" s="19"/>
    </row>
    <row r="39" spans="1:11" ht="35.25" customHeight="1" thickBot="1" x14ac:dyDescent="0.25">
      <c r="A39" s="813"/>
      <c r="B39" s="163">
        <v>3</v>
      </c>
      <c r="C39" s="819"/>
      <c r="D39" s="834" t="s">
        <v>502</v>
      </c>
      <c r="E39" s="849"/>
      <c r="F39" s="817"/>
      <c r="G39" s="814"/>
      <c r="H39" s="164"/>
      <c r="I39" s="164"/>
      <c r="J39" s="180" t="str">
        <f xml:space="preserve"> IF(OR(C35="X",D35="X",D37="x",E37="x",E39="X",F41="X",F43="X",G43="X" ),"x","")</f>
        <v/>
      </c>
      <c r="K39" s="19" t="s">
        <v>125</v>
      </c>
    </row>
    <row r="40" spans="1:11" ht="29.25" thickBot="1" x14ac:dyDescent="0.25">
      <c r="A40" s="813"/>
      <c r="B40" s="163" t="s">
        <v>128</v>
      </c>
      <c r="C40" s="819"/>
      <c r="D40" s="834"/>
      <c r="E40" s="850"/>
      <c r="F40" s="818"/>
      <c r="G40" s="814"/>
      <c r="H40" s="164"/>
      <c r="I40" s="164"/>
      <c r="J40" s="181"/>
      <c r="K40" s="19"/>
    </row>
    <row r="41" spans="1:11" ht="36" customHeight="1" thickBot="1" x14ac:dyDescent="0.25">
      <c r="A41" s="813"/>
      <c r="B41" s="163">
        <v>2</v>
      </c>
      <c r="C41" s="819"/>
      <c r="D41" s="853"/>
      <c r="E41" s="860"/>
      <c r="F41" s="861"/>
      <c r="G41" s="814"/>
      <c r="H41" s="164"/>
      <c r="I41" s="164"/>
      <c r="J41" s="182" t="str">
        <f xml:space="preserve"> IF(OR(C37="X",D39="X",E41="x",E43="x" ),"x","")</f>
        <v/>
      </c>
      <c r="K41" s="19" t="s">
        <v>127</v>
      </c>
    </row>
    <row r="42" spans="1:11" ht="29.25" thickBot="1" x14ac:dyDescent="0.25">
      <c r="A42" s="813"/>
      <c r="B42" s="163" t="s">
        <v>250</v>
      </c>
      <c r="C42" s="819"/>
      <c r="D42" s="853"/>
      <c r="E42" s="834"/>
      <c r="F42" s="862"/>
      <c r="G42" s="814"/>
      <c r="H42" s="164"/>
      <c r="I42" s="164"/>
      <c r="J42" s="181"/>
      <c r="K42" s="19"/>
    </row>
    <row r="43" spans="1:11" ht="38.25" customHeight="1" thickBot="1" x14ac:dyDescent="0.25">
      <c r="A43" s="813"/>
      <c r="B43" s="163">
        <v>1</v>
      </c>
      <c r="C43" s="819"/>
      <c r="D43" s="853"/>
      <c r="E43" s="855"/>
      <c r="F43" s="857"/>
      <c r="G43" s="816"/>
      <c r="H43" s="164"/>
      <c r="I43" s="164"/>
      <c r="J43" s="183" t="str">
        <f xml:space="preserve"> IF(OR(C39="X",C41="X",D41="x",C43="x",D43="x" ),"x","")</f>
        <v/>
      </c>
      <c r="K43" s="19" t="s">
        <v>129</v>
      </c>
    </row>
    <row r="44" spans="1:11" ht="17.25" customHeight="1" thickBot="1" x14ac:dyDescent="0.25">
      <c r="A44" s="813"/>
      <c r="B44" s="163" t="s">
        <v>130</v>
      </c>
      <c r="C44" s="852"/>
      <c r="D44" s="854"/>
      <c r="E44" s="856"/>
      <c r="F44" s="858"/>
      <c r="G44" s="859"/>
      <c r="H44" s="169"/>
      <c r="I44" s="164"/>
      <c r="J44" s="164"/>
      <c r="K44" s="163"/>
    </row>
    <row r="45" spans="1:11" ht="15" x14ac:dyDescent="0.2">
      <c r="A45" s="165"/>
      <c r="B45" s="164"/>
      <c r="C45" s="164">
        <v>1</v>
      </c>
      <c r="D45" s="164">
        <v>2</v>
      </c>
      <c r="E45" s="164">
        <v>3</v>
      </c>
      <c r="F45" s="164">
        <v>4</v>
      </c>
      <c r="G45" s="164">
        <v>5</v>
      </c>
      <c r="H45" s="164"/>
      <c r="I45" s="164"/>
      <c r="J45" s="164"/>
      <c r="K45" s="163"/>
    </row>
    <row r="46" spans="1:11" ht="15" x14ac:dyDescent="0.2">
      <c r="A46" s="165"/>
      <c r="B46" s="164"/>
      <c r="C46" s="164" t="s">
        <v>131</v>
      </c>
      <c r="D46" s="164" t="s">
        <v>132</v>
      </c>
      <c r="E46" s="164" t="s">
        <v>133</v>
      </c>
      <c r="F46" s="164" t="s">
        <v>134</v>
      </c>
      <c r="G46" s="164" t="s">
        <v>135</v>
      </c>
      <c r="H46" s="164"/>
      <c r="I46" s="164"/>
      <c r="J46" s="164"/>
      <c r="K46" s="163"/>
    </row>
    <row r="47" spans="1:11" ht="15" x14ac:dyDescent="0.2">
      <c r="A47" s="165"/>
      <c r="B47" s="164"/>
      <c r="C47" s="851" t="s">
        <v>136</v>
      </c>
      <c r="D47" s="851"/>
      <c r="E47" s="851"/>
      <c r="F47" s="851"/>
      <c r="G47" s="851"/>
      <c r="H47" s="164"/>
      <c r="I47" s="164"/>
      <c r="J47" s="164"/>
      <c r="K47" s="163"/>
    </row>
    <row r="48" spans="1:11" ht="15" x14ac:dyDescent="0.2">
      <c r="A48" s="165"/>
      <c r="B48" s="164"/>
      <c r="C48" s="851"/>
      <c r="D48" s="851"/>
      <c r="E48" s="851"/>
      <c r="F48" s="851"/>
      <c r="G48" s="851"/>
      <c r="H48" s="164"/>
      <c r="I48" s="164"/>
      <c r="J48" s="164"/>
      <c r="K48" s="163"/>
    </row>
    <row r="49" spans="1:11" ht="22.5" customHeight="1" thickBot="1" x14ac:dyDescent="0.3">
      <c r="A49" s="20"/>
      <c r="B49" s="18"/>
      <c r="C49" s="18"/>
      <c r="D49" s="18"/>
      <c r="E49" s="18"/>
      <c r="F49" s="18"/>
      <c r="G49" s="18"/>
      <c r="H49" s="18"/>
      <c r="I49" s="130"/>
      <c r="J49" s="130"/>
      <c r="K49" s="131"/>
    </row>
    <row r="50" spans="1:11" ht="15" thickBot="1" x14ac:dyDescent="0.25"/>
    <row r="51" spans="1:11" ht="36.75" customHeight="1" thickBot="1" x14ac:dyDescent="0.25">
      <c r="A51" s="138" t="s">
        <v>120</v>
      </c>
      <c r="B51" s="801" t="str">
        <f>DESCRIPCION!A16</f>
        <v>Posibilidad del Uso inadecuado de los bienes de la Entidad, para beneficio propio o de un tercero</v>
      </c>
      <c r="C51" s="802"/>
      <c r="D51" s="802"/>
      <c r="E51" s="802"/>
      <c r="F51" s="802"/>
      <c r="G51" s="802"/>
      <c r="H51" s="802"/>
      <c r="I51" s="803"/>
      <c r="J51" s="134" t="s">
        <v>350</v>
      </c>
      <c r="K51" s="132" t="str">
        <f>IF(J57="x","EXTREMA",IF(J59="x","ALTA",IF(J61="x","MODERADA",IF(J63="x","BAJA",""))))</f>
        <v>EXTREMA</v>
      </c>
    </row>
    <row r="52" spans="1:11" ht="16.5" thickBot="1" x14ac:dyDescent="0.25">
      <c r="A52" s="782" t="s">
        <v>122</v>
      </c>
      <c r="B52" s="783"/>
      <c r="C52" s="783"/>
      <c r="D52" s="784" t="str">
        <f>PROBABILIDAD!T13</f>
        <v>Posible</v>
      </c>
      <c r="E52" s="785"/>
      <c r="F52" s="782" t="s">
        <v>351</v>
      </c>
      <c r="G52" s="783"/>
      <c r="H52" s="783"/>
      <c r="I52" s="786"/>
      <c r="J52" s="787" t="s">
        <v>134</v>
      </c>
      <c r="K52" s="788"/>
    </row>
    <row r="53" spans="1:11" ht="15" x14ac:dyDescent="0.2">
      <c r="A53" s="165"/>
      <c r="B53" s="164"/>
      <c r="C53" s="164"/>
      <c r="D53" s="164"/>
      <c r="E53" s="164"/>
      <c r="F53" s="164"/>
      <c r="G53" s="164"/>
      <c r="H53" s="164"/>
      <c r="I53" s="164"/>
      <c r="J53" s="166"/>
      <c r="K53" s="167"/>
    </row>
    <row r="54" spans="1:11" ht="15.75" thickBot="1" x14ac:dyDescent="0.25">
      <c r="A54" s="165"/>
      <c r="B54" s="163"/>
      <c r="C54" s="164"/>
      <c r="D54" s="164"/>
      <c r="E54" s="164"/>
      <c r="F54" s="164"/>
      <c r="G54" s="164"/>
      <c r="H54" s="164"/>
      <c r="I54" s="164"/>
      <c r="J54" s="166"/>
      <c r="K54" s="167"/>
    </row>
    <row r="55" spans="1:11" ht="26.25" customHeight="1" thickBot="1" x14ac:dyDescent="0.25">
      <c r="A55" s="813" t="s">
        <v>122</v>
      </c>
      <c r="B55" s="163">
        <v>5</v>
      </c>
      <c r="C55" s="833"/>
      <c r="D55" s="816"/>
      <c r="E55" s="814"/>
      <c r="F55" s="814"/>
      <c r="G55" s="814"/>
      <c r="H55" s="164"/>
      <c r="I55" s="164"/>
      <c r="J55" s="811" t="s">
        <v>121</v>
      </c>
      <c r="K55" s="812"/>
    </row>
    <row r="56" spans="1:11" ht="18.75" customHeight="1" thickBot="1" x14ac:dyDescent="0.25">
      <c r="A56" s="813"/>
      <c r="B56" s="163" t="s">
        <v>124</v>
      </c>
      <c r="C56" s="833"/>
      <c r="D56" s="816"/>
      <c r="E56" s="814"/>
      <c r="F56" s="814"/>
      <c r="G56" s="814"/>
      <c r="H56" s="164"/>
      <c r="I56" s="164"/>
      <c r="J56" s="168"/>
      <c r="K56" s="19"/>
    </row>
    <row r="57" spans="1:11" ht="30.75" customHeight="1" thickBot="1" x14ac:dyDescent="0.25">
      <c r="A57" s="813"/>
      <c r="B57" s="163">
        <v>4</v>
      </c>
      <c r="C57" s="815"/>
      <c r="D57" s="816"/>
      <c r="E57" s="816"/>
      <c r="F57" s="817"/>
      <c r="G57" s="814"/>
      <c r="H57" s="164"/>
      <c r="I57" s="164"/>
      <c r="J57" s="178" t="str">
        <f xml:space="preserve"> IF(OR(E55="X",F55="X",G55="x",F57="x",G57="X",F59="X",G59="X",G61="X" ),"x","")</f>
        <v>x</v>
      </c>
      <c r="K57" s="19" t="s">
        <v>123</v>
      </c>
    </row>
    <row r="58" spans="1:11" ht="29.25" thickBot="1" x14ac:dyDescent="0.25">
      <c r="A58" s="813"/>
      <c r="B58" s="163" t="s">
        <v>126</v>
      </c>
      <c r="C58" s="815"/>
      <c r="D58" s="816"/>
      <c r="E58" s="816"/>
      <c r="F58" s="818"/>
      <c r="G58" s="814"/>
      <c r="H58" s="164"/>
      <c r="I58" s="164"/>
      <c r="J58" s="179"/>
      <c r="K58" s="19"/>
    </row>
    <row r="59" spans="1:11" ht="26.25" customHeight="1" thickBot="1" x14ac:dyDescent="0.25">
      <c r="A59" s="813"/>
      <c r="B59" s="163">
        <v>3</v>
      </c>
      <c r="C59" s="819"/>
      <c r="D59" s="834"/>
      <c r="E59" s="863"/>
      <c r="F59" s="864" t="s">
        <v>347</v>
      </c>
      <c r="G59" s="814"/>
      <c r="H59" s="164"/>
      <c r="I59" s="164"/>
      <c r="J59" s="180" t="str">
        <f xml:space="preserve"> IF(OR(C55="X",D55="X",D57="x",E57="x",E59="X",F61="X",F63="X",G63="X" ),"x","")</f>
        <v/>
      </c>
      <c r="K59" s="19" t="s">
        <v>125</v>
      </c>
    </row>
    <row r="60" spans="1:11" ht="29.25" thickBot="1" x14ac:dyDescent="0.25">
      <c r="A60" s="813"/>
      <c r="B60" s="163" t="s">
        <v>128</v>
      </c>
      <c r="C60" s="819"/>
      <c r="D60" s="834"/>
      <c r="E60" s="816"/>
      <c r="F60" s="865"/>
      <c r="G60" s="814"/>
      <c r="H60" s="164"/>
      <c r="I60" s="164"/>
      <c r="J60" s="181"/>
      <c r="K60" s="19"/>
    </row>
    <row r="61" spans="1:11" ht="30" customHeight="1" thickBot="1" x14ac:dyDescent="0.25">
      <c r="A61" s="813"/>
      <c r="B61" s="163">
        <v>2</v>
      </c>
      <c r="C61" s="819"/>
      <c r="D61" s="853"/>
      <c r="E61" s="860"/>
      <c r="F61" s="861"/>
      <c r="G61" s="814"/>
      <c r="H61" s="164"/>
      <c r="I61" s="164"/>
      <c r="J61" s="182" t="str">
        <f xml:space="preserve"> IF(OR(C57="X",D59="X",E61="x",E63="x" ),"x","")</f>
        <v/>
      </c>
      <c r="K61" s="19" t="s">
        <v>127</v>
      </c>
    </row>
    <row r="62" spans="1:11" ht="29.25" thickBot="1" x14ac:dyDescent="0.25">
      <c r="A62" s="813"/>
      <c r="B62" s="163" t="s">
        <v>250</v>
      </c>
      <c r="C62" s="819"/>
      <c r="D62" s="853"/>
      <c r="E62" s="834"/>
      <c r="F62" s="862"/>
      <c r="G62" s="814"/>
      <c r="H62" s="164"/>
      <c r="I62" s="164"/>
      <c r="J62" s="181"/>
      <c r="K62" s="19"/>
    </row>
    <row r="63" spans="1:11" ht="30.75" customHeight="1" thickBot="1" x14ac:dyDescent="0.25">
      <c r="A63" s="813"/>
      <c r="B63" s="163">
        <v>1</v>
      </c>
      <c r="C63" s="819"/>
      <c r="D63" s="853"/>
      <c r="E63" s="834"/>
      <c r="F63" s="816"/>
      <c r="G63" s="816"/>
      <c r="H63" s="164"/>
      <c r="I63" s="164"/>
      <c r="J63" s="183" t="str">
        <f xml:space="preserve"> IF(OR(C59="X",C61="X",D61="x",C63="x",D63="x" ),"x","")</f>
        <v/>
      </c>
      <c r="K63" s="19" t="s">
        <v>129</v>
      </c>
    </row>
    <row r="64" spans="1:11" ht="20.25" customHeight="1" thickBot="1" x14ac:dyDescent="0.25">
      <c r="A64" s="813"/>
      <c r="B64" s="163" t="s">
        <v>130</v>
      </c>
      <c r="C64" s="852"/>
      <c r="D64" s="854"/>
      <c r="E64" s="856"/>
      <c r="F64" s="859"/>
      <c r="G64" s="859"/>
      <c r="H64" s="169"/>
      <c r="I64" s="164"/>
      <c r="J64" s="164"/>
      <c r="K64" s="163"/>
    </row>
    <row r="65" spans="1:11" ht="15" x14ac:dyDescent="0.2">
      <c r="A65" s="165"/>
      <c r="B65" s="164"/>
      <c r="C65" s="164">
        <v>1</v>
      </c>
      <c r="D65" s="164">
        <v>2</v>
      </c>
      <c r="E65" s="164">
        <v>3</v>
      </c>
      <c r="F65" s="164">
        <v>4</v>
      </c>
      <c r="G65" s="164">
        <v>5</v>
      </c>
      <c r="H65" s="164"/>
      <c r="I65" s="164"/>
      <c r="J65" s="164"/>
      <c r="K65" s="163"/>
    </row>
    <row r="66" spans="1:11" ht="15" x14ac:dyDescent="0.2">
      <c r="A66" s="165"/>
      <c r="B66" s="164"/>
      <c r="C66" s="164" t="s">
        <v>131</v>
      </c>
      <c r="D66" s="164" t="s">
        <v>132</v>
      </c>
      <c r="E66" s="164" t="s">
        <v>133</v>
      </c>
      <c r="F66" s="164" t="s">
        <v>134</v>
      </c>
      <c r="G66" s="164" t="s">
        <v>135</v>
      </c>
      <c r="H66" s="164"/>
      <c r="I66" s="164"/>
      <c r="J66" s="164"/>
      <c r="K66" s="163"/>
    </row>
    <row r="67" spans="1:11" ht="15" customHeight="1" x14ac:dyDescent="0.2">
      <c r="A67" s="165"/>
      <c r="B67" s="164"/>
      <c r="C67" s="851" t="s">
        <v>136</v>
      </c>
      <c r="D67" s="851"/>
      <c r="E67" s="851"/>
      <c r="F67" s="851"/>
      <c r="G67" s="851"/>
      <c r="H67" s="164"/>
      <c r="I67" s="164"/>
      <c r="J67" s="164"/>
      <c r="K67" s="163"/>
    </row>
    <row r="68" spans="1:11" ht="15" customHeight="1" x14ac:dyDescent="0.2">
      <c r="A68" s="165"/>
      <c r="B68" s="164"/>
      <c r="C68" s="851"/>
      <c r="D68" s="851"/>
      <c r="E68" s="851"/>
      <c r="F68" s="851"/>
      <c r="G68" s="851"/>
      <c r="H68" s="164"/>
      <c r="I68" s="164"/>
      <c r="J68" s="164"/>
      <c r="K68" s="163"/>
    </row>
    <row r="69" spans="1:11" ht="45.75" customHeight="1" thickBot="1" x14ac:dyDescent="0.25">
      <c r="A69" s="175"/>
      <c r="B69" s="176"/>
      <c r="C69" s="176"/>
      <c r="D69" s="176"/>
      <c r="E69" s="176"/>
      <c r="F69" s="176"/>
      <c r="G69" s="176"/>
      <c r="H69" s="176"/>
      <c r="I69" s="176"/>
      <c r="J69" s="176"/>
      <c r="K69" s="177"/>
    </row>
    <row r="70" spans="1:11" ht="15" thickBot="1" x14ac:dyDescent="0.25"/>
    <row r="71" spans="1:11" ht="30.75" customHeight="1" thickBot="1" x14ac:dyDescent="0.25">
      <c r="A71" s="95" t="s">
        <v>120</v>
      </c>
      <c r="B71" s="820" t="str">
        <f>DESCRIPCION!A19</f>
        <v>Posibilidad de Solicitar y/o recibir dadivas para omitir y/o manipular Informacion real de un predio publico en favorecimiento de un tercero.</v>
      </c>
      <c r="C71" s="802"/>
      <c r="D71" s="802"/>
      <c r="E71" s="802"/>
      <c r="F71" s="802"/>
      <c r="G71" s="802"/>
      <c r="H71" s="802"/>
      <c r="I71" s="803"/>
      <c r="J71" s="134" t="s">
        <v>350</v>
      </c>
      <c r="K71" s="132" t="str">
        <f>IF(J77="x","EXTREMA",IF(J79="x","ALTA",IF(J81="x","MODERADA",IF(J83="x","BAJA",""))))</f>
        <v>ALTA</v>
      </c>
    </row>
    <row r="72" spans="1:11" ht="16.5" thickBot="1" x14ac:dyDescent="0.25">
      <c r="A72" s="782" t="s">
        <v>122</v>
      </c>
      <c r="B72" s="783"/>
      <c r="C72" s="783"/>
      <c r="D72" s="784" t="str">
        <f>PROBABILIDAD!T14</f>
        <v>Rara Vez</v>
      </c>
      <c r="E72" s="785"/>
      <c r="F72" s="782" t="s">
        <v>351</v>
      </c>
      <c r="G72" s="783"/>
      <c r="H72" s="783"/>
      <c r="I72" s="786"/>
      <c r="J72" s="787"/>
      <c r="K72" s="788"/>
    </row>
    <row r="73" spans="1:11" ht="21.75" customHeight="1" x14ac:dyDescent="0.2">
      <c r="A73" s="170"/>
      <c r="B73" s="148"/>
      <c r="C73" s="148"/>
      <c r="D73" s="148"/>
      <c r="E73" s="148"/>
      <c r="F73" s="148"/>
      <c r="G73" s="148"/>
      <c r="H73" s="148"/>
      <c r="I73" s="148"/>
      <c r="J73" s="166"/>
      <c r="K73" s="167"/>
    </row>
    <row r="74" spans="1:11" ht="18.75" customHeight="1" x14ac:dyDescent="0.2">
      <c r="A74" s="170"/>
      <c r="B74" s="148"/>
      <c r="C74" s="171"/>
      <c r="D74" s="148"/>
      <c r="E74" s="148"/>
      <c r="F74" s="148"/>
      <c r="G74" s="148"/>
      <c r="H74" s="148"/>
      <c r="I74" s="148"/>
      <c r="J74" s="166"/>
      <c r="K74" s="167"/>
    </row>
    <row r="75" spans="1:11" ht="42.75" customHeight="1" x14ac:dyDescent="0.2">
      <c r="A75" s="798" t="s">
        <v>122</v>
      </c>
      <c r="B75" s="148">
        <v>5</v>
      </c>
      <c r="C75" s="799"/>
      <c r="D75" s="795"/>
      <c r="E75" s="796"/>
      <c r="F75" s="796"/>
      <c r="G75" s="796"/>
      <c r="H75" s="148"/>
      <c r="I75" s="148"/>
      <c r="J75" s="805" t="s">
        <v>121</v>
      </c>
      <c r="K75" s="806"/>
    </row>
    <row r="76" spans="1:11" ht="15" x14ac:dyDescent="0.2">
      <c r="A76" s="798"/>
      <c r="B76" s="148" t="s">
        <v>124</v>
      </c>
      <c r="C76" s="800"/>
      <c r="D76" s="795"/>
      <c r="E76" s="796"/>
      <c r="F76" s="796"/>
      <c r="G76" s="796"/>
      <c r="H76" s="148"/>
      <c r="I76" s="148"/>
      <c r="J76" s="150"/>
      <c r="K76" s="151"/>
    </row>
    <row r="77" spans="1:11" ht="29.25" customHeight="1" x14ac:dyDescent="0.2">
      <c r="A77" s="798"/>
      <c r="B77" s="148">
        <v>4</v>
      </c>
      <c r="C77" s="847"/>
      <c r="D77" s="795"/>
      <c r="E77" s="795"/>
      <c r="F77" s="821"/>
      <c r="G77" s="796"/>
      <c r="H77" s="148"/>
      <c r="I77" s="148"/>
      <c r="J77" s="157" t="str">
        <f xml:space="preserve"> IF(OR(E75="X",F75="X",G75="x",F77="x",G77="X",F79="X",G79="X",G81="X" ),"x","")</f>
        <v/>
      </c>
      <c r="K77" s="151" t="s">
        <v>123</v>
      </c>
    </row>
    <row r="78" spans="1:11" ht="27.75" x14ac:dyDescent="0.2">
      <c r="A78" s="798"/>
      <c r="B78" s="148" t="s">
        <v>126</v>
      </c>
      <c r="C78" s="848"/>
      <c r="D78" s="795"/>
      <c r="E78" s="795"/>
      <c r="F78" s="821"/>
      <c r="G78" s="796"/>
      <c r="H78" s="148"/>
      <c r="I78" s="148"/>
      <c r="J78" s="158"/>
      <c r="K78" s="151"/>
    </row>
    <row r="79" spans="1:11" ht="29.25" customHeight="1" x14ac:dyDescent="0.2">
      <c r="A79" s="798"/>
      <c r="B79" s="148">
        <v>3</v>
      </c>
      <c r="C79" s="789"/>
      <c r="D79" s="793"/>
      <c r="E79" s="794"/>
      <c r="F79" s="804"/>
      <c r="G79" s="796"/>
      <c r="H79" s="148"/>
      <c r="I79" s="148"/>
      <c r="J79" s="159" t="str">
        <f xml:space="preserve"> IF(OR(C75="X",D75="X",D77="x",E77="x",E79="X",F81="X",F83="X",G83="X" ),"x","")</f>
        <v>x</v>
      </c>
      <c r="K79" s="151" t="s">
        <v>125</v>
      </c>
    </row>
    <row r="80" spans="1:11" ht="27.75" x14ac:dyDescent="0.2">
      <c r="A80" s="798"/>
      <c r="B80" s="148" t="s">
        <v>128</v>
      </c>
      <c r="C80" s="790"/>
      <c r="D80" s="793"/>
      <c r="E80" s="795"/>
      <c r="F80" s="804"/>
      <c r="G80" s="796"/>
      <c r="H80" s="148"/>
      <c r="I80" s="148"/>
      <c r="J80" s="160"/>
      <c r="K80" s="151"/>
    </row>
    <row r="81" spans="1:11" ht="29.25" customHeight="1" x14ac:dyDescent="0.2">
      <c r="A81" s="798"/>
      <c r="B81" s="148">
        <v>2</v>
      </c>
      <c r="C81" s="789"/>
      <c r="D81" s="791"/>
      <c r="E81" s="792"/>
      <c r="F81" s="794"/>
      <c r="G81" s="796"/>
      <c r="H81" s="148"/>
      <c r="I81" s="148"/>
      <c r="J81" s="161" t="str">
        <f xml:space="preserve"> IF(OR(C77="X",D79="X",E81="x",E83="x" ),"x","")</f>
        <v/>
      </c>
      <c r="K81" s="151" t="s">
        <v>127</v>
      </c>
    </row>
    <row r="82" spans="1:11" ht="27.75" x14ac:dyDescent="0.2">
      <c r="A82" s="798"/>
      <c r="B82" s="148" t="s">
        <v>250</v>
      </c>
      <c r="C82" s="790"/>
      <c r="D82" s="791"/>
      <c r="E82" s="793"/>
      <c r="F82" s="795"/>
      <c r="G82" s="796"/>
      <c r="H82" s="148"/>
      <c r="I82" s="148"/>
      <c r="J82" s="160"/>
      <c r="K82" s="151"/>
    </row>
    <row r="83" spans="1:11" ht="28.5" customHeight="1" x14ac:dyDescent="0.2">
      <c r="A83" s="798"/>
      <c r="B83" s="148">
        <v>1</v>
      </c>
      <c r="C83" s="789"/>
      <c r="D83" s="825"/>
      <c r="E83" s="827"/>
      <c r="F83" s="866" t="s">
        <v>347</v>
      </c>
      <c r="G83" s="831"/>
      <c r="H83" s="148"/>
      <c r="I83" s="148"/>
      <c r="J83" s="162" t="str">
        <f xml:space="preserve"> IF(OR(C79="X",C81="X",D81="x",D83="x",C83="x" ),"x","")</f>
        <v/>
      </c>
      <c r="K83" s="151" t="s">
        <v>129</v>
      </c>
    </row>
    <row r="84" spans="1:11" ht="19.5" customHeight="1" x14ac:dyDescent="0.2">
      <c r="A84" s="798"/>
      <c r="B84" s="148" t="s">
        <v>130</v>
      </c>
      <c r="C84" s="824"/>
      <c r="D84" s="826"/>
      <c r="E84" s="828"/>
      <c r="F84" s="867"/>
      <c r="G84" s="832"/>
      <c r="H84" s="148"/>
      <c r="I84" s="148"/>
      <c r="J84" s="148"/>
      <c r="K84" s="149"/>
    </row>
    <row r="85" spans="1:11" x14ac:dyDescent="0.2">
      <c r="A85" s="170"/>
      <c r="B85" s="148"/>
      <c r="C85" s="148">
        <v>1</v>
      </c>
      <c r="D85" s="148">
        <v>2</v>
      </c>
      <c r="E85" s="148">
        <v>3</v>
      </c>
      <c r="F85" s="148">
        <v>4</v>
      </c>
      <c r="G85" s="148">
        <v>5</v>
      </c>
      <c r="H85" s="148"/>
      <c r="I85" s="148"/>
      <c r="J85" s="148"/>
      <c r="K85" s="149"/>
    </row>
    <row r="86" spans="1:11" x14ac:dyDescent="0.2">
      <c r="A86" s="170"/>
      <c r="B86" s="148"/>
      <c r="C86" s="148" t="s">
        <v>131</v>
      </c>
      <c r="D86" s="148" t="s">
        <v>132</v>
      </c>
      <c r="E86" s="148" t="s">
        <v>133</v>
      </c>
      <c r="F86" s="148" t="s">
        <v>134</v>
      </c>
      <c r="G86" s="148" t="s">
        <v>135</v>
      </c>
      <c r="H86" s="148"/>
      <c r="I86" s="148"/>
      <c r="J86" s="148"/>
      <c r="K86" s="149"/>
    </row>
    <row r="87" spans="1:11" x14ac:dyDescent="0.2">
      <c r="A87" s="170"/>
      <c r="B87" s="148"/>
      <c r="C87" s="797" t="s">
        <v>136</v>
      </c>
      <c r="D87" s="797"/>
      <c r="E87" s="797"/>
      <c r="F87" s="797"/>
      <c r="G87" s="797"/>
      <c r="H87" s="148"/>
      <c r="I87" s="148"/>
      <c r="J87" s="148"/>
      <c r="K87" s="149"/>
    </row>
    <row r="88" spans="1:11" x14ac:dyDescent="0.2">
      <c r="A88" s="170"/>
      <c r="B88" s="148"/>
      <c r="C88" s="797"/>
      <c r="D88" s="797"/>
      <c r="E88" s="797"/>
      <c r="F88" s="797"/>
      <c r="G88" s="797"/>
      <c r="H88" s="148"/>
      <c r="I88" s="148"/>
      <c r="J88" s="148"/>
      <c r="K88" s="149"/>
    </row>
    <row r="89" spans="1:11" ht="15" thickBot="1" x14ac:dyDescent="0.25">
      <c r="A89" s="75"/>
      <c r="B89" s="76"/>
      <c r="C89" s="76"/>
      <c r="D89" s="76"/>
      <c r="E89" s="76"/>
      <c r="F89" s="76"/>
      <c r="G89" s="76"/>
      <c r="H89" s="76"/>
      <c r="I89" s="76"/>
      <c r="J89" s="76"/>
      <c r="K89" s="77"/>
    </row>
    <row r="91" spans="1:11" ht="33.75" hidden="1" customHeight="1" thickBot="1" x14ac:dyDescent="0.25">
      <c r="A91" s="133" t="s">
        <v>120</v>
      </c>
      <c r="B91" s="801" t="str">
        <f>DESCRIPCION!A22</f>
        <v>e</v>
      </c>
      <c r="C91" s="802"/>
      <c r="D91" s="802"/>
      <c r="E91" s="802"/>
      <c r="F91" s="802"/>
      <c r="G91" s="802"/>
      <c r="H91" s="802"/>
      <c r="I91" s="803"/>
      <c r="J91" s="134" t="s">
        <v>350</v>
      </c>
      <c r="K91" s="132" t="str">
        <f>IF(J97="x","EXTREMA",IF(J99="x","ALTA",IF(J101="x","MODERADA",IF(J103="x","BAJA",""))))</f>
        <v/>
      </c>
    </row>
    <row r="92" spans="1:11" ht="16.5" hidden="1" thickBot="1" x14ac:dyDescent="0.25">
      <c r="A92" s="782" t="s">
        <v>122</v>
      </c>
      <c r="B92" s="783"/>
      <c r="C92" s="783"/>
      <c r="D92" s="784" t="str">
        <f>PROBABILIDAD!T15</f>
        <v xml:space="preserve"> </v>
      </c>
      <c r="E92" s="785"/>
      <c r="F92" s="782" t="s">
        <v>351</v>
      </c>
      <c r="G92" s="783"/>
      <c r="H92" s="783"/>
      <c r="I92" s="786"/>
      <c r="J92" s="787"/>
      <c r="K92" s="788"/>
    </row>
    <row r="93" spans="1:11" hidden="1" x14ac:dyDescent="0.2">
      <c r="A93" s="74"/>
      <c r="B93" s="78"/>
      <c r="C93" s="78"/>
      <c r="D93" s="78"/>
      <c r="E93" s="78"/>
      <c r="F93" s="78"/>
      <c r="G93" s="78"/>
      <c r="H93" s="78"/>
      <c r="I93" s="78"/>
      <c r="J93" s="58"/>
      <c r="K93" s="67"/>
    </row>
    <row r="94" spans="1:11" hidden="1" x14ac:dyDescent="0.2">
      <c r="A94" s="170"/>
      <c r="B94" s="148"/>
      <c r="C94" s="171"/>
      <c r="D94" s="148"/>
      <c r="E94" s="148"/>
      <c r="F94" s="148"/>
      <c r="G94" s="148"/>
      <c r="H94" s="148"/>
      <c r="I94" s="148"/>
      <c r="J94" s="166"/>
      <c r="K94" s="167"/>
    </row>
    <row r="95" spans="1:11" ht="56.25" hidden="1" customHeight="1" x14ac:dyDescent="0.2">
      <c r="A95" s="798" t="s">
        <v>122</v>
      </c>
      <c r="B95" s="148">
        <v>5</v>
      </c>
      <c r="C95" s="799"/>
      <c r="D95" s="795"/>
      <c r="E95" s="796"/>
      <c r="F95" s="796"/>
      <c r="G95" s="796"/>
      <c r="H95" s="148"/>
      <c r="I95" s="148"/>
      <c r="J95" s="805" t="s">
        <v>121</v>
      </c>
      <c r="K95" s="806"/>
    </row>
    <row r="96" spans="1:11" ht="5.25" hidden="1" customHeight="1" x14ac:dyDescent="0.2">
      <c r="A96" s="798"/>
      <c r="B96" s="148" t="s">
        <v>124</v>
      </c>
      <c r="C96" s="800"/>
      <c r="D96" s="795"/>
      <c r="E96" s="796"/>
      <c r="F96" s="796"/>
      <c r="G96" s="796"/>
      <c r="H96" s="148"/>
      <c r="I96" s="148"/>
      <c r="J96" s="150"/>
      <c r="K96" s="151"/>
    </row>
    <row r="97" spans="1:11" ht="27.75" hidden="1" customHeight="1" x14ac:dyDescent="0.2">
      <c r="A97" s="798"/>
      <c r="B97" s="148">
        <v>4</v>
      </c>
      <c r="C97" s="847"/>
      <c r="D97" s="795"/>
      <c r="E97" s="795"/>
      <c r="F97" s="821"/>
      <c r="G97" s="796"/>
      <c r="H97" s="148"/>
      <c r="I97" s="148"/>
      <c r="J97" s="157" t="str">
        <f xml:space="preserve"> IF(OR(E95="X",F95="X",G95="x",F97="x",G97="X",F99="X",G99="X",G101="X" ),"x","")</f>
        <v/>
      </c>
      <c r="K97" s="151" t="s">
        <v>123</v>
      </c>
    </row>
    <row r="98" spans="1:11" ht="27.75" hidden="1" x14ac:dyDescent="0.2">
      <c r="A98" s="798"/>
      <c r="B98" s="148" t="s">
        <v>126</v>
      </c>
      <c r="C98" s="848"/>
      <c r="D98" s="795"/>
      <c r="E98" s="795"/>
      <c r="F98" s="821"/>
      <c r="G98" s="796"/>
      <c r="H98" s="148"/>
      <c r="I98" s="148"/>
      <c r="J98" s="158"/>
      <c r="K98" s="151"/>
    </row>
    <row r="99" spans="1:11" ht="27" hidden="1" customHeight="1" x14ac:dyDescent="0.2">
      <c r="A99" s="798"/>
      <c r="B99" s="148">
        <v>3</v>
      </c>
      <c r="C99" s="789"/>
      <c r="D99" s="793"/>
      <c r="E99" s="794"/>
      <c r="F99" s="821"/>
      <c r="G99" s="796"/>
      <c r="H99" s="148"/>
      <c r="I99" s="148"/>
      <c r="J99" s="159" t="str">
        <f xml:space="preserve"> IF(OR(C95="X",D95="X",D97="x",E97="x",E99="X",F101="X",F103="X",G103="X" ),"x","")</f>
        <v/>
      </c>
      <c r="K99" s="151" t="s">
        <v>125</v>
      </c>
    </row>
    <row r="100" spans="1:11" ht="27.75" hidden="1" x14ac:dyDescent="0.2">
      <c r="A100" s="798"/>
      <c r="B100" s="148" t="s">
        <v>128</v>
      </c>
      <c r="C100" s="790"/>
      <c r="D100" s="793"/>
      <c r="E100" s="795"/>
      <c r="F100" s="821"/>
      <c r="G100" s="796"/>
      <c r="H100" s="148"/>
      <c r="I100" s="148"/>
      <c r="J100" s="160"/>
      <c r="K100" s="151"/>
    </row>
    <row r="101" spans="1:11" ht="25.5" hidden="1" customHeight="1" x14ac:dyDescent="0.2">
      <c r="A101" s="798"/>
      <c r="B101" s="148">
        <v>2</v>
      </c>
      <c r="C101" s="789"/>
      <c r="D101" s="791"/>
      <c r="E101" s="792"/>
      <c r="F101" s="794"/>
      <c r="G101" s="796"/>
      <c r="H101" s="148"/>
      <c r="I101" s="148"/>
      <c r="J101" s="161" t="str">
        <f xml:space="preserve"> IF(OR(C97="X",D99="X",E103="x",E101="x" ),"x","")</f>
        <v/>
      </c>
      <c r="K101" s="151" t="s">
        <v>127</v>
      </c>
    </row>
    <row r="102" spans="1:11" ht="27.75" hidden="1" x14ac:dyDescent="0.2">
      <c r="A102" s="798"/>
      <c r="B102" s="148" t="s">
        <v>250</v>
      </c>
      <c r="C102" s="790"/>
      <c r="D102" s="791"/>
      <c r="E102" s="793"/>
      <c r="F102" s="795"/>
      <c r="G102" s="796"/>
      <c r="H102" s="148"/>
      <c r="I102" s="148"/>
      <c r="J102" s="160"/>
      <c r="K102" s="151"/>
    </row>
    <row r="103" spans="1:11" ht="29.25" hidden="1" customHeight="1" x14ac:dyDescent="0.2">
      <c r="A103" s="798"/>
      <c r="B103" s="148">
        <v>1</v>
      </c>
      <c r="C103" s="789"/>
      <c r="D103" s="825"/>
      <c r="E103" s="827"/>
      <c r="F103" s="829"/>
      <c r="G103" s="831"/>
      <c r="H103" s="148"/>
      <c r="I103" s="148"/>
      <c r="J103" s="162" t="str">
        <f xml:space="preserve"> IF(OR(C99="X",C101="X",C103="x",D101="x",D103="x" ),"x","")</f>
        <v/>
      </c>
      <c r="K103" s="151" t="s">
        <v>129</v>
      </c>
    </row>
    <row r="104" spans="1:11" ht="13.5" hidden="1" customHeight="1" x14ac:dyDescent="0.2">
      <c r="A104" s="798"/>
      <c r="B104" s="148" t="s">
        <v>130</v>
      </c>
      <c r="C104" s="824"/>
      <c r="D104" s="826"/>
      <c r="E104" s="828"/>
      <c r="F104" s="830"/>
      <c r="G104" s="832"/>
      <c r="H104" s="148"/>
      <c r="I104" s="148"/>
      <c r="J104" s="148"/>
      <c r="K104" s="149"/>
    </row>
    <row r="105" spans="1:11" hidden="1" x14ac:dyDescent="0.2">
      <c r="A105" s="170"/>
      <c r="B105" s="148"/>
      <c r="C105" s="148">
        <v>1</v>
      </c>
      <c r="D105" s="148">
        <v>2</v>
      </c>
      <c r="E105" s="148">
        <v>3</v>
      </c>
      <c r="F105" s="148">
        <v>4</v>
      </c>
      <c r="G105" s="148">
        <v>5</v>
      </c>
      <c r="H105" s="148"/>
      <c r="I105" s="148"/>
      <c r="J105" s="148"/>
      <c r="K105" s="149"/>
    </row>
    <row r="106" spans="1:11" hidden="1" x14ac:dyDescent="0.2">
      <c r="A106" s="170"/>
      <c r="B106" s="148"/>
      <c r="C106" s="148" t="s">
        <v>131</v>
      </c>
      <c r="D106" s="148" t="s">
        <v>132</v>
      </c>
      <c r="E106" s="148" t="s">
        <v>133</v>
      </c>
      <c r="F106" s="148" t="s">
        <v>134</v>
      </c>
      <c r="G106" s="148" t="s">
        <v>135</v>
      </c>
      <c r="H106" s="148"/>
      <c r="I106" s="148"/>
      <c r="J106" s="148"/>
      <c r="K106" s="149"/>
    </row>
    <row r="107" spans="1:11" hidden="1" x14ac:dyDescent="0.2">
      <c r="A107" s="170"/>
      <c r="B107" s="148"/>
      <c r="C107" s="797" t="s">
        <v>136</v>
      </c>
      <c r="D107" s="797"/>
      <c r="E107" s="797"/>
      <c r="F107" s="797"/>
      <c r="G107" s="797"/>
      <c r="H107" s="148"/>
      <c r="I107" s="148"/>
      <c r="J107" s="148"/>
      <c r="K107" s="149"/>
    </row>
    <row r="108" spans="1:11" hidden="1" x14ac:dyDescent="0.2">
      <c r="A108" s="170"/>
      <c r="B108" s="148"/>
      <c r="C108" s="797"/>
      <c r="D108" s="797"/>
      <c r="E108" s="797"/>
      <c r="F108" s="797"/>
      <c r="G108" s="797"/>
      <c r="H108" s="148"/>
      <c r="I108" s="148"/>
      <c r="J108" s="148"/>
      <c r="K108" s="149"/>
    </row>
    <row r="109" spans="1:11" ht="15" hidden="1" thickBot="1" x14ac:dyDescent="0.25">
      <c r="A109" s="75"/>
      <c r="B109" s="76"/>
      <c r="C109" s="76"/>
      <c r="D109" s="76"/>
      <c r="E109" s="76"/>
      <c r="F109" s="76"/>
      <c r="G109" s="76"/>
      <c r="H109" s="76"/>
      <c r="I109" s="76"/>
      <c r="J109" s="76"/>
      <c r="K109" s="77"/>
    </row>
    <row r="110" spans="1:11" ht="15" hidden="1" thickBot="1" x14ac:dyDescent="0.25"/>
    <row r="111" spans="1:11" ht="33.75" hidden="1" customHeight="1" thickBot="1" x14ac:dyDescent="0.25">
      <c r="A111" s="133" t="s">
        <v>120</v>
      </c>
      <c r="B111" s="801" t="str">
        <f>DESCRIPCION!A25</f>
        <v>f</v>
      </c>
      <c r="C111" s="802"/>
      <c r="D111" s="802"/>
      <c r="E111" s="802"/>
      <c r="F111" s="802"/>
      <c r="G111" s="802"/>
      <c r="H111" s="802"/>
      <c r="I111" s="803"/>
      <c r="J111" s="134" t="s">
        <v>350</v>
      </c>
      <c r="K111" s="132" t="str">
        <f>IF(J117="x","EXTREMA",IF(J119="x","ALTA",IF(J121="x","MODERADA",IF(J123="x","BAJA",""))))</f>
        <v/>
      </c>
    </row>
    <row r="112" spans="1:11" ht="16.5" hidden="1" thickBot="1" x14ac:dyDescent="0.25">
      <c r="A112" s="782" t="s">
        <v>122</v>
      </c>
      <c r="B112" s="783"/>
      <c r="C112" s="783"/>
      <c r="D112" s="784" t="str">
        <f>PROBABILIDAD!T16</f>
        <v xml:space="preserve"> </v>
      </c>
      <c r="E112" s="785"/>
      <c r="F112" s="782" t="s">
        <v>351</v>
      </c>
      <c r="G112" s="783"/>
      <c r="H112" s="783"/>
      <c r="I112" s="786"/>
      <c r="J112" s="787"/>
      <c r="K112" s="788"/>
    </row>
    <row r="113" spans="1:11" hidden="1" x14ac:dyDescent="0.2">
      <c r="A113" s="170"/>
      <c r="B113" s="148"/>
      <c r="C113" s="148"/>
      <c r="D113" s="148"/>
      <c r="E113" s="148"/>
      <c r="F113" s="148"/>
      <c r="G113" s="148"/>
      <c r="H113" s="148"/>
      <c r="I113" s="148"/>
      <c r="J113" s="58"/>
      <c r="K113" s="67"/>
    </row>
    <row r="114" spans="1:11" hidden="1" x14ac:dyDescent="0.2">
      <c r="A114" s="170"/>
      <c r="B114" s="148"/>
      <c r="C114" s="171"/>
      <c r="D114" s="148"/>
      <c r="E114" s="148"/>
      <c r="F114" s="148"/>
      <c r="G114" s="148"/>
      <c r="H114" s="148"/>
      <c r="I114" s="148"/>
      <c r="J114" s="58"/>
      <c r="K114" s="67"/>
    </row>
    <row r="115" spans="1:11" ht="33" hidden="1" x14ac:dyDescent="0.2">
      <c r="A115" s="798" t="s">
        <v>122</v>
      </c>
      <c r="B115" s="148">
        <v>5</v>
      </c>
      <c r="C115" s="868"/>
      <c r="D115" s="823"/>
      <c r="E115" s="870"/>
      <c r="F115" s="870"/>
      <c r="G115" s="870"/>
      <c r="H115" s="184"/>
      <c r="I115" s="148"/>
      <c r="J115" s="805" t="s">
        <v>121</v>
      </c>
      <c r="K115" s="806"/>
    </row>
    <row r="116" spans="1:11" ht="33" hidden="1" x14ac:dyDescent="0.2">
      <c r="A116" s="798"/>
      <c r="B116" s="148" t="s">
        <v>124</v>
      </c>
      <c r="C116" s="869"/>
      <c r="D116" s="823"/>
      <c r="E116" s="870"/>
      <c r="F116" s="870"/>
      <c r="G116" s="870"/>
      <c r="H116" s="184"/>
      <c r="I116" s="148"/>
      <c r="J116" s="150"/>
      <c r="K116" s="151"/>
    </row>
    <row r="117" spans="1:11" ht="33" hidden="1" x14ac:dyDescent="0.2">
      <c r="A117" s="798"/>
      <c r="B117" s="148">
        <v>4</v>
      </c>
      <c r="C117" s="871"/>
      <c r="D117" s="823"/>
      <c r="E117" s="823"/>
      <c r="F117" s="804"/>
      <c r="G117" s="870"/>
      <c r="H117" s="184"/>
      <c r="I117" s="148"/>
      <c r="J117" s="157" t="str">
        <f xml:space="preserve"> IF(OR(E115="X",F115="X",G115="x",F117="x",G117="X",F119="X",G119="X",G121="X" ),"x","")</f>
        <v/>
      </c>
      <c r="K117" s="151" t="s">
        <v>123</v>
      </c>
    </row>
    <row r="118" spans="1:11" ht="33" hidden="1" x14ac:dyDescent="0.2">
      <c r="A118" s="798"/>
      <c r="B118" s="148" t="s">
        <v>126</v>
      </c>
      <c r="C118" s="872"/>
      <c r="D118" s="823"/>
      <c r="E118" s="823"/>
      <c r="F118" s="804"/>
      <c r="G118" s="870"/>
      <c r="H118" s="184"/>
      <c r="I118" s="148"/>
      <c r="J118" s="158"/>
      <c r="K118" s="151"/>
    </row>
    <row r="119" spans="1:11" ht="33" hidden="1" x14ac:dyDescent="0.2">
      <c r="A119" s="798"/>
      <c r="B119" s="148">
        <v>3</v>
      </c>
      <c r="C119" s="873"/>
      <c r="D119" s="875"/>
      <c r="E119" s="822"/>
      <c r="F119" s="804"/>
      <c r="G119" s="870"/>
      <c r="H119" s="184"/>
      <c r="I119" s="148"/>
      <c r="J119" s="159" t="str">
        <f xml:space="preserve"> IF(OR(C115="X",D115="X",D117="x",E117="x",E119="X",F121="X",F123="X",G123="X" ),"x","")</f>
        <v/>
      </c>
      <c r="K119" s="151" t="s">
        <v>125</v>
      </c>
    </row>
    <row r="120" spans="1:11" ht="33" hidden="1" x14ac:dyDescent="0.2">
      <c r="A120" s="798"/>
      <c r="B120" s="148" t="s">
        <v>128</v>
      </c>
      <c r="C120" s="874"/>
      <c r="D120" s="875"/>
      <c r="E120" s="823"/>
      <c r="F120" s="804"/>
      <c r="G120" s="870"/>
      <c r="H120" s="184"/>
      <c r="I120" s="148"/>
      <c r="J120" s="160"/>
      <c r="K120" s="151"/>
    </row>
    <row r="121" spans="1:11" ht="33" hidden="1" x14ac:dyDescent="0.2">
      <c r="A121" s="798"/>
      <c r="B121" s="148">
        <v>2</v>
      </c>
      <c r="C121" s="873"/>
      <c r="D121" s="885"/>
      <c r="E121" s="886"/>
      <c r="F121" s="822"/>
      <c r="G121" s="870"/>
      <c r="H121" s="184"/>
      <c r="I121" s="148"/>
      <c r="J121" s="161" t="str">
        <f xml:space="preserve"> IF(OR(C117="X",D119="X",E121="x",E123="x" ),"x","")</f>
        <v/>
      </c>
      <c r="K121" s="151" t="s">
        <v>127</v>
      </c>
    </row>
    <row r="122" spans="1:11" ht="33" hidden="1" x14ac:dyDescent="0.2">
      <c r="A122" s="798"/>
      <c r="B122" s="148" t="s">
        <v>250</v>
      </c>
      <c r="C122" s="874"/>
      <c r="D122" s="885"/>
      <c r="E122" s="875"/>
      <c r="F122" s="823"/>
      <c r="G122" s="870"/>
      <c r="H122" s="184"/>
      <c r="I122" s="148"/>
      <c r="J122" s="160"/>
      <c r="K122" s="151"/>
    </row>
    <row r="123" spans="1:11" ht="33" hidden="1" x14ac:dyDescent="0.2">
      <c r="A123" s="798"/>
      <c r="B123" s="148">
        <v>1</v>
      </c>
      <c r="C123" s="873"/>
      <c r="D123" s="877"/>
      <c r="E123" s="879"/>
      <c r="F123" s="881"/>
      <c r="G123" s="883"/>
      <c r="H123" s="184"/>
      <c r="I123" s="148"/>
      <c r="J123" s="162" t="str">
        <f xml:space="preserve"> IF(OR(C119="X",C121="X",D121="x",C123="x",D123="x" ),"x","")</f>
        <v/>
      </c>
      <c r="K123" s="151" t="s">
        <v>129</v>
      </c>
    </row>
    <row r="124" spans="1:11" ht="33" hidden="1" x14ac:dyDescent="0.2">
      <c r="A124" s="798"/>
      <c r="B124" s="148" t="s">
        <v>130</v>
      </c>
      <c r="C124" s="876"/>
      <c r="D124" s="878"/>
      <c r="E124" s="880"/>
      <c r="F124" s="882"/>
      <c r="G124" s="884"/>
      <c r="H124" s="184"/>
      <c r="I124" s="148"/>
      <c r="J124" s="148"/>
      <c r="K124" s="149"/>
    </row>
    <row r="125" spans="1:11" hidden="1" x14ac:dyDescent="0.2">
      <c r="A125" s="170"/>
      <c r="B125" s="148"/>
      <c r="C125" s="148">
        <v>1</v>
      </c>
      <c r="D125" s="148">
        <v>2</v>
      </c>
      <c r="E125" s="148">
        <v>3</v>
      </c>
      <c r="F125" s="148">
        <v>4</v>
      </c>
      <c r="G125" s="148">
        <v>5</v>
      </c>
      <c r="H125" s="148"/>
      <c r="I125" s="148"/>
      <c r="J125" s="148"/>
      <c r="K125" s="149"/>
    </row>
    <row r="126" spans="1:11" hidden="1" x14ac:dyDescent="0.2">
      <c r="A126" s="170"/>
      <c r="B126" s="148"/>
      <c r="C126" s="148" t="s">
        <v>131</v>
      </c>
      <c r="D126" s="148" t="s">
        <v>132</v>
      </c>
      <c r="E126" s="148" t="s">
        <v>133</v>
      </c>
      <c r="F126" s="148" t="s">
        <v>134</v>
      </c>
      <c r="G126" s="148" t="s">
        <v>135</v>
      </c>
      <c r="H126" s="148"/>
      <c r="I126" s="148"/>
      <c r="J126" s="148"/>
      <c r="K126" s="149"/>
    </row>
    <row r="127" spans="1:11" hidden="1" x14ac:dyDescent="0.2">
      <c r="A127" s="170"/>
      <c r="B127" s="148"/>
      <c r="C127" s="797" t="s">
        <v>136</v>
      </c>
      <c r="D127" s="797"/>
      <c r="E127" s="797"/>
      <c r="F127" s="797"/>
      <c r="G127" s="797"/>
      <c r="H127" s="148"/>
      <c r="I127" s="148"/>
      <c r="J127" s="148"/>
      <c r="K127" s="149"/>
    </row>
    <row r="128" spans="1:11" hidden="1" x14ac:dyDescent="0.2">
      <c r="A128" s="170"/>
      <c r="B128" s="148"/>
      <c r="C128" s="797"/>
      <c r="D128" s="797"/>
      <c r="E128" s="797"/>
      <c r="F128" s="797"/>
      <c r="G128" s="797"/>
      <c r="H128" s="148"/>
      <c r="I128" s="148"/>
      <c r="J128" s="148"/>
      <c r="K128" s="149"/>
    </row>
    <row r="129" spans="1:11" ht="15" hidden="1" thickBot="1" x14ac:dyDescent="0.25">
      <c r="A129" s="75"/>
      <c r="B129" s="76"/>
      <c r="C129" s="76"/>
      <c r="D129" s="76"/>
      <c r="E129" s="76"/>
      <c r="F129" s="76"/>
      <c r="G129" s="76"/>
      <c r="H129" s="76"/>
      <c r="I129" s="76"/>
      <c r="J129" s="76"/>
      <c r="K129" s="77"/>
    </row>
    <row r="130" spans="1:11" ht="15" hidden="1" thickBot="1" x14ac:dyDescent="0.25"/>
    <row r="131" spans="1:11" ht="38.25" hidden="1" customHeight="1" thickBot="1" x14ac:dyDescent="0.25">
      <c r="A131" s="133" t="s">
        <v>120</v>
      </c>
      <c r="B131" s="801" t="str">
        <f>DESCRIPCION!A28</f>
        <v>g</v>
      </c>
      <c r="C131" s="802"/>
      <c r="D131" s="802"/>
      <c r="E131" s="802"/>
      <c r="F131" s="802"/>
      <c r="G131" s="802"/>
      <c r="H131" s="802"/>
      <c r="I131" s="803"/>
      <c r="J131" s="134" t="s">
        <v>350</v>
      </c>
      <c r="K131" s="132" t="str">
        <f>IF(J137="x","EXTREMA",IF(J139="x","ALTA",IF(J141="x","MODERADA",IF(J143="x","BAJA",""))))</f>
        <v/>
      </c>
    </row>
    <row r="132" spans="1:11" ht="16.5" hidden="1" thickBot="1" x14ac:dyDescent="0.25">
      <c r="A132" s="782" t="s">
        <v>122</v>
      </c>
      <c r="B132" s="783"/>
      <c r="C132" s="783"/>
      <c r="D132" s="784" t="str">
        <f>PROBABILIDAD!T17</f>
        <v xml:space="preserve"> </v>
      </c>
      <c r="E132" s="785"/>
      <c r="F132" s="782" t="s">
        <v>351</v>
      </c>
      <c r="G132" s="783"/>
      <c r="H132" s="783"/>
      <c r="I132" s="786"/>
      <c r="J132" s="787"/>
      <c r="K132" s="788"/>
    </row>
    <row r="133" spans="1:11" hidden="1" x14ac:dyDescent="0.2">
      <c r="A133" s="170"/>
      <c r="B133" s="148"/>
      <c r="C133" s="148"/>
      <c r="D133" s="148"/>
      <c r="E133" s="148"/>
      <c r="F133" s="148"/>
      <c r="G133" s="148"/>
      <c r="H133" s="148"/>
      <c r="I133" s="148"/>
      <c r="J133" s="166"/>
      <c r="K133" s="167"/>
    </row>
    <row r="134" spans="1:11" hidden="1" x14ac:dyDescent="0.2">
      <c r="A134" s="170"/>
      <c r="B134" s="148"/>
      <c r="C134" s="171"/>
      <c r="D134" s="148"/>
      <c r="E134" s="148"/>
      <c r="F134" s="148"/>
      <c r="G134" s="148"/>
      <c r="H134" s="148"/>
      <c r="I134" s="148"/>
      <c r="J134" s="166"/>
      <c r="K134" s="167"/>
    </row>
    <row r="135" spans="1:11" ht="45.75" hidden="1" customHeight="1" x14ac:dyDescent="0.2">
      <c r="A135" s="798" t="s">
        <v>122</v>
      </c>
      <c r="B135" s="148">
        <v>5</v>
      </c>
      <c r="C135" s="799"/>
      <c r="D135" s="795"/>
      <c r="E135" s="796"/>
      <c r="F135" s="796"/>
      <c r="G135" s="796"/>
      <c r="H135" s="148"/>
      <c r="I135" s="148"/>
      <c r="J135" s="805" t="s">
        <v>121</v>
      </c>
      <c r="K135" s="806"/>
    </row>
    <row r="136" spans="1:11" ht="15" hidden="1" x14ac:dyDescent="0.2">
      <c r="A136" s="798"/>
      <c r="B136" s="148" t="s">
        <v>124</v>
      </c>
      <c r="C136" s="800"/>
      <c r="D136" s="795"/>
      <c r="E136" s="796"/>
      <c r="F136" s="796"/>
      <c r="G136" s="796"/>
      <c r="H136" s="148"/>
      <c r="I136" s="148"/>
      <c r="J136" s="150"/>
      <c r="K136" s="151"/>
    </row>
    <row r="137" spans="1:11" ht="27" hidden="1" customHeight="1" x14ac:dyDescent="0.2">
      <c r="A137" s="798"/>
      <c r="B137" s="148">
        <v>4</v>
      </c>
      <c r="C137" s="847"/>
      <c r="D137" s="795"/>
      <c r="E137" s="795"/>
      <c r="F137" s="821"/>
      <c r="G137" s="796"/>
      <c r="H137" s="148"/>
      <c r="I137" s="148"/>
      <c r="J137" s="157" t="str">
        <f xml:space="preserve"> IF(OR(E135="X",F135="X",G135="x",F137="x",G137="X",F139="X",G139="X",G141="X" ),"x","")</f>
        <v/>
      </c>
      <c r="K137" s="151" t="s">
        <v>123</v>
      </c>
    </row>
    <row r="138" spans="1:11" ht="27.75" hidden="1" x14ac:dyDescent="0.2">
      <c r="A138" s="798"/>
      <c r="B138" s="148" t="s">
        <v>126</v>
      </c>
      <c r="C138" s="848"/>
      <c r="D138" s="795"/>
      <c r="E138" s="795"/>
      <c r="F138" s="821"/>
      <c r="G138" s="796"/>
      <c r="H138" s="148"/>
      <c r="I138" s="148"/>
      <c r="J138" s="158"/>
      <c r="K138" s="151"/>
    </row>
    <row r="139" spans="1:11" ht="32.25" hidden="1" customHeight="1" x14ac:dyDescent="0.2">
      <c r="A139" s="798"/>
      <c r="B139" s="148">
        <v>3</v>
      </c>
      <c r="C139" s="789"/>
      <c r="D139" s="793"/>
      <c r="E139" s="794"/>
      <c r="F139" s="821"/>
      <c r="G139" s="796"/>
      <c r="H139" s="148"/>
      <c r="I139" s="148"/>
      <c r="J139" s="159" t="str">
        <f xml:space="preserve"> IF(OR(C135="X",D135="X",D137="x",E137="x",E139="X",F141="X",F143="X",G143="X" ),"x","")</f>
        <v/>
      </c>
      <c r="K139" s="151" t="s">
        <v>125</v>
      </c>
    </row>
    <row r="140" spans="1:11" ht="27.75" hidden="1" x14ac:dyDescent="0.2">
      <c r="A140" s="798"/>
      <c r="B140" s="148" t="s">
        <v>128</v>
      </c>
      <c r="C140" s="790"/>
      <c r="D140" s="793"/>
      <c r="E140" s="795"/>
      <c r="F140" s="821"/>
      <c r="G140" s="796"/>
      <c r="H140" s="148"/>
      <c r="I140" s="148"/>
      <c r="J140" s="160"/>
      <c r="K140" s="151"/>
    </row>
    <row r="141" spans="1:11" ht="27.75" hidden="1" customHeight="1" x14ac:dyDescent="0.2">
      <c r="A141" s="798"/>
      <c r="B141" s="148">
        <v>2</v>
      </c>
      <c r="C141" s="789"/>
      <c r="D141" s="791"/>
      <c r="E141" s="792"/>
      <c r="F141" s="794"/>
      <c r="G141" s="796"/>
      <c r="H141" s="148"/>
      <c r="I141" s="148"/>
      <c r="J141" s="161" t="str">
        <f xml:space="preserve"> IF(OR(C137="X",D139="X",E141="x",E143="x" ),"x","")</f>
        <v/>
      </c>
      <c r="K141" s="151" t="s">
        <v>127</v>
      </c>
    </row>
    <row r="142" spans="1:11" ht="27.75" hidden="1" x14ac:dyDescent="0.2">
      <c r="A142" s="798"/>
      <c r="B142" s="148" t="s">
        <v>250</v>
      </c>
      <c r="C142" s="790"/>
      <c r="D142" s="791"/>
      <c r="E142" s="793"/>
      <c r="F142" s="795"/>
      <c r="G142" s="796"/>
      <c r="H142" s="148"/>
      <c r="I142" s="148"/>
      <c r="J142" s="160"/>
      <c r="K142" s="151"/>
    </row>
    <row r="143" spans="1:11" ht="30" hidden="1" customHeight="1" x14ac:dyDescent="0.2">
      <c r="A143" s="798"/>
      <c r="B143" s="148">
        <v>1</v>
      </c>
      <c r="C143" s="789"/>
      <c r="D143" s="825"/>
      <c r="E143" s="827"/>
      <c r="F143" s="829"/>
      <c r="G143" s="831"/>
      <c r="H143" s="148"/>
      <c r="I143" s="148"/>
      <c r="J143" s="162" t="str">
        <f xml:space="preserve"> IF(OR(C139="X",C141="X",C143="x",D141="x",D143="x" ),"x","")</f>
        <v/>
      </c>
      <c r="K143" s="151" t="s">
        <v>129</v>
      </c>
    </row>
    <row r="144" spans="1:11" hidden="1" x14ac:dyDescent="0.2">
      <c r="A144" s="798"/>
      <c r="B144" s="148" t="s">
        <v>130</v>
      </c>
      <c r="C144" s="824"/>
      <c r="D144" s="826"/>
      <c r="E144" s="828"/>
      <c r="F144" s="830"/>
      <c r="G144" s="832"/>
      <c r="H144" s="148"/>
      <c r="I144" s="148"/>
      <c r="J144" s="148"/>
      <c r="K144" s="149"/>
    </row>
    <row r="145" spans="1:11" hidden="1" x14ac:dyDescent="0.2">
      <c r="A145" s="170"/>
      <c r="B145" s="148"/>
      <c r="C145" s="148">
        <v>1</v>
      </c>
      <c r="D145" s="148">
        <v>2</v>
      </c>
      <c r="E145" s="148">
        <v>3</v>
      </c>
      <c r="F145" s="148">
        <v>4</v>
      </c>
      <c r="G145" s="148">
        <v>5</v>
      </c>
      <c r="H145" s="148"/>
      <c r="I145" s="148"/>
      <c r="J145" s="148"/>
      <c r="K145" s="149"/>
    </row>
    <row r="146" spans="1:11" hidden="1" x14ac:dyDescent="0.2">
      <c r="A146" s="170"/>
      <c r="B146" s="148"/>
      <c r="C146" s="148" t="s">
        <v>131</v>
      </c>
      <c r="D146" s="148" t="s">
        <v>132</v>
      </c>
      <c r="E146" s="148" t="s">
        <v>133</v>
      </c>
      <c r="F146" s="148" t="s">
        <v>134</v>
      </c>
      <c r="G146" s="148" t="s">
        <v>135</v>
      </c>
      <c r="H146" s="148"/>
      <c r="I146" s="148"/>
      <c r="J146" s="148"/>
      <c r="K146" s="149"/>
    </row>
    <row r="147" spans="1:11" hidden="1" x14ac:dyDescent="0.2">
      <c r="A147" s="170"/>
      <c r="B147" s="148"/>
      <c r="C147" s="797" t="s">
        <v>136</v>
      </c>
      <c r="D147" s="797"/>
      <c r="E147" s="797"/>
      <c r="F147" s="797"/>
      <c r="G147" s="797"/>
      <c r="H147" s="148"/>
      <c r="I147" s="148"/>
      <c r="J147" s="148"/>
      <c r="K147" s="149"/>
    </row>
    <row r="148" spans="1:11" hidden="1" x14ac:dyDescent="0.2">
      <c r="A148" s="170"/>
      <c r="B148" s="148"/>
      <c r="C148" s="797"/>
      <c r="D148" s="797"/>
      <c r="E148" s="797"/>
      <c r="F148" s="797"/>
      <c r="G148" s="797"/>
      <c r="H148" s="148"/>
      <c r="I148" s="148"/>
      <c r="J148" s="148"/>
      <c r="K148" s="149"/>
    </row>
    <row r="149" spans="1:11" ht="15" hidden="1" thickBot="1" x14ac:dyDescent="0.25">
      <c r="A149" s="172"/>
      <c r="B149" s="173"/>
      <c r="C149" s="173"/>
      <c r="D149" s="173"/>
      <c r="E149" s="173"/>
      <c r="F149" s="173"/>
      <c r="G149" s="173"/>
      <c r="H149" s="173"/>
      <c r="I149" s="173"/>
      <c r="J149" s="173"/>
      <c r="K149" s="174"/>
    </row>
    <row r="150" spans="1:11" ht="15" hidden="1" thickBot="1" x14ac:dyDescent="0.25"/>
    <row r="151" spans="1:11" ht="31.5" hidden="1" customHeight="1" thickBot="1" x14ac:dyDescent="0.25">
      <c r="A151" s="133" t="s">
        <v>120</v>
      </c>
      <c r="B151" s="801" t="str">
        <f>DESCRIPCION!A31</f>
        <v>h</v>
      </c>
      <c r="C151" s="802"/>
      <c r="D151" s="802"/>
      <c r="E151" s="802"/>
      <c r="F151" s="802"/>
      <c r="G151" s="802"/>
      <c r="H151" s="802"/>
      <c r="I151" s="803"/>
      <c r="J151" s="134" t="s">
        <v>350</v>
      </c>
      <c r="K151" s="132" t="str">
        <f>IF(J157="x","EXTREMA",IF(J159="x","ALTA",IF(J161="x","MODERADA",IF(J163="x","BAJA",""))))</f>
        <v/>
      </c>
    </row>
    <row r="152" spans="1:11" ht="16.5" hidden="1" thickBot="1" x14ac:dyDescent="0.25">
      <c r="A152" s="782" t="s">
        <v>122</v>
      </c>
      <c r="B152" s="783"/>
      <c r="C152" s="783"/>
      <c r="D152" s="784" t="str">
        <f>PROBABILIDAD!T18</f>
        <v xml:space="preserve"> </v>
      </c>
      <c r="E152" s="785"/>
      <c r="F152" s="782" t="s">
        <v>351</v>
      </c>
      <c r="G152" s="783"/>
      <c r="H152" s="783"/>
      <c r="I152" s="786"/>
      <c r="J152" s="787"/>
      <c r="K152" s="788"/>
    </row>
    <row r="153" spans="1:11" hidden="1" x14ac:dyDescent="0.2">
      <c r="A153" s="170"/>
      <c r="B153" s="148"/>
      <c r="C153" s="148"/>
      <c r="D153" s="148"/>
      <c r="E153" s="148"/>
      <c r="F153" s="148"/>
      <c r="G153" s="148"/>
      <c r="H153" s="148"/>
      <c r="I153" s="148"/>
      <c r="J153" s="166"/>
      <c r="K153" s="167"/>
    </row>
    <row r="154" spans="1:11" hidden="1" x14ac:dyDescent="0.2">
      <c r="A154" s="170"/>
      <c r="B154" s="148"/>
      <c r="C154" s="171"/>
      <c r="D154" s="148"/>
      <c r="E154" s="148"/>
      <c r="F154" s="148"/>
      <c r="G154" s="148"/>
      <c r="H154" s="148"/>
      <c r="I154" s="148"/>
      <c r="J154" s="166"/>
      <c r="K154" s="167"/>
    </row>
    <row r="155" spans="1:11" ht="36" hidden="1" customHeight="1" x14ac:dyDescent="0.2">
      <c r="A155" s="798" t="s">
        <v>122</v>
      </c>
      <c r="B155" s="148">
        <v>5</v>
      </c>
      <c r="C155" s="799"/>
      <c r="D155" s="795"/>
      <c r="E155" s="796"/>
      <c r="F155" s="796"/>
      <c r="G155" s="796"/>
      <c r="H155" s="148"/>
      <c r="I155" s="148"/>
      <c r="J155" s="805" t="s">
        <v>121</v>
      </c>
      <c r="K155" s="806"/>
    </row>
    <row r="156" spans="1:11" ht="15" hidden="1" x14ac:dyDescent="0.2">
      <c r="A156" s="798"/>
      <c r="B156" s="148" t="s">
        <v>124</v>
      </c>
      <c r="C156" s="800"/>
      <c r="D156" s="795"/>
      <c r="E156" s="796"/>
      <c r="F156" s="796"/>
      <c r="G156" s="796"/>
      <c r="H156" s="148"/>
      <c r="I156" s="148"/>
      <c r="J156" s="150"/>
      <c r="K156" s="151"/>
    </row>
    <row r="157" spans="1:11" ht="27" hidden="1" customHeight="1" x14ac:dyDescent="0.2">
      <c r="A157" s="798"/>
      <c r="B157" s="148">
        <v>4</v>
      </c>
      <c r="C157" s="847"/>
      <c r="D157" s="795"/>
      <c r="E157" s="795"/>
      <c r="F157" s="821"/>
      <c r="G157" s="796"/>
      <c r="H157" s="148"/>
      <c r="I157" s="148"/>
      <c r="J157" s="157" t="str">
        <f xml:space="preserve"> IF(OR(E155="X",F155="X",G155="x",F157="x",G157="X",F159="X",G159="X",G161="X" ),"x","")</f>
        <v/>
      </c>
      <c r="K157" s="151" t="s">
        <v>123</v>
      </c>
    </row>
    <row r="158" spans="1:11" ht="27.75" hidden="1" x14ac:dyDescent="0.2">
      <c r="A158" s="798"/>
      <c r="B158" s="148" t="s">
        <v>126</v>
      </c>
      <c r="C158" s="848"/>
      <c r="D158" s="795"/>
      <c r="E158" s="795"/>
      <c r="F158" s="821"/>
      <c r="G158" s="796"/>
      <c r="H158" s="148"/>
      <c r="I158" s="148"/>
      <c r="J158" s="158"/>
      <c r="K158" s="151"/>
    </row>
    <row r="159" spans="1:11" ht="27.75" hidden="1" customHeight="1" x14ac:dyDescent="0.2">
      <c r="A159" s="798"/>
      <c r="B159" s="148">
        <v>3</v>
      </c>
      <c r="C159" s="789"/>
      <c r="D159" s="793"/>
      <c r="E159" s="794"/>
      <c r="F159" s="821"/>
      <c r="G159" s="796"/>
      <c r="H159" s="148"/>
      <c r="I159" s="148"/>
      <c r="J159" s="159" t="str">
        <f xml:space="preserve"> IF(OR(C155="X",D155="X",D157="x",E157="x",E159="X",F161="X",F163="X",G163="X" ),"x","")</f>
        <v/>
      </c>
      <c r="K159" s="151" t="s">
        <v>125</v>
      </c>
    </row>
    <row r="160" spans="1:11" ht="27.75" hidden="1" x14ac:dyDescent="0.2">
      <c r="A160" s="798"/>
      <c r="B160" s="148" t="s">
        <v>128</v>
      </c>
      <c r="C160" s="790"/>
      <c r="D160" s="793"/>
      <c r="E160" s="795"/>
      <c r="F160" s="821"/>
      <c r="G160" s="796"/>
      <c r="H160" s="148"/>
      <c r="I160" s="148"/>
      <c r="J160" s="160"/>
      <c r="K160" s="151"/>
    </row>
    <row r="161" spans="1:11" ht="27.75" hidden="1" customHeight="1" x14ac:dyDescent="0.2">
      <c r="A161" s="798"/>
      <c r="B161" s="148">
        <v>2</v>
      </c>
      <c r="C161" s="789"/>
      <c r="D161" s="791"/>
      <c r="E161" s="792"/>
      <c r="F161" s="794"/>
      <c r="G161" s="796"/>
      <c r="H161" s="148"/>
      <c r="I161" s="148"/>
      <c r="J161" s="161" t="str">
        <f xml:space="preserve"> IF(OR(C157="X",D159="X",E161="x",E163="x" ),"x","")</f>
        <v/>
      </c>
      <c r="K161" s="151" t="s">
        <v>127</v>
      </c>
    </row>
    <row r="162" spans="1:11" ht="27.75" hidden="1" x14ac:dyDescent="0.2">
      <c r="A162" s="798"/>
      <c r="B162" s="148" t="s">
        <v>250</v>
      </c>
      <c r="C162" s="790"/>
      <c r="D162" s="791"/>
      <c r="E162" s="793"/>
      <c r="F162" s="795"/>
      <c r="G162" s="796"/>
      <c r="H162" s="148"/>
      <c r="I162" s="148"/>
      <c r="J162" s="160"/>
      <c r="K162" s="151"/>
    </row>
    <row r="163" spans="1:11" ht="27.75" hidden="1" x14ac:dyDescent="0.2">
      <c r="A163" s="798"/>
      <c r="B163" s="148">
        <v>1</v>
      </c>
      <c r="C163" s="789"/>
      <c r="D163" s="825"/>
      <c r="E163" s="827"/>
      <c r="F163" s="829"/>
      <c r="G163" s="831"/>
      <c r="H163" s="148"/>
      <c r="I163" s="148"/>
      <c r="J163" s="162" t="str">
        <f xml:space="preserve"> IF(OR(C159="X",C161="X",C163="x",D161="x",D163="x" ),"x","")</f>
        <v/>
      </c>
      <c r="K163" s="151" t="s">
        <v>129</v>
      </c>
    </row>
    <row r="164" spans="1:11" ht="26.25" hidden="1" customHeight="1" x14ac:dyDescent="0.2">
      <c r="A164" s="798"/>
      <c r="B164" s="148" t="s">
        <v>130</v>
      </c>
      <c r="C164" s="824"/>
      <c r="D164" s="826"/>
      <c r="E164" s="828"/>
      <c r="F164" s="830"/>
      <c r="G164" s="832"/>
      <c r="H164" s="148"/>
      <c r="I164" s="148"/>
      <c r="J164" s="148"/>
      <c r="K164" s="149"/>
    </row>
    <row r="165" spans="1:11" hidden="1" x14ac:dyDescent="0.2">
      <c r="A165" s="170"/>
      <c r="B165" s="148"/>
      <c r="C165" s="148">
        <v>1</v>
      </c>
      <c r="D165" s="148">
        <v>2</v>
      </c>
      <c r="E165" s="148">
        <v>3</v>
      </c>
      <c r="F165" s="148">
        <v>4</v>
      </c>
      <c r="G165" s="148">
        <v>5</v>
      </c>
      <c r="H165" s="148"/>
      <c r="I165" s="148"/>
      <c r="J165" s="148"/>
      <c r="K165" s="149"/>
    </row>
    <row r="166" spans="1:11" hidden="1" x14ac:dyDescent="0.2">
      <c r="A166" s="170"/>
      <c r="B166" s="148"/>
      <c r="C166" s="148" t="s">
        <v>131</v>
      </c>
      <c r="D166" s="148" t="s">
        <v>132</v>
      </c>
      <c r="E166" s="148" t="s">
        <v>133</v>
      </c>
      <c r="F166" s="148" t="s">
        <v>134</v>
      </c>
      <c r="G166" s="148" t="s">
        <v>135</v>
      </c>
      <c r="H166" s="148"/>
      <c r="I166" s="148"/>
      <c r="J166" s="148"/>
      <c r="K166" s="149"/>
    </row>
    <row r="167" spans="1:11" hidden="1" x14ac:dyDescent="0.2">
      <c r="A167" s="170"/>
      <c r="B167" s="148"/>
      <c r="C167" s="797" t="s">
        <v>136</v>
      </c>
      <c r="D167" s="797"/>
      <c r="E167" s="797"/>
      <c r="F167" s="797"/>
      <c r="G167" s="797"/>
      <c r="H167" s="148"/>
      <c r="I167" s="148"/>
      <c r="J167" s="148"/>
      <c r="K167" s="149"/>
    </row>
    <row r="168" spans="1:11" hidden="1" x14ac:dyDescent="0.2">
      <c r="A168" s="170"/>
      <c r="B168" s="148"/>
      <c r="C168" s="797"/>
      <c r="D168" s="797"/>
      <c r="E168" s="797"/>
      <c r="F168" s="797"/>
      <c r="G168" s="797"/>
      <c r="H168" s="148"/>
      <c r="I168" s="148"/>
      <c r="J168" s="148"/>
      <c r="K168" s="149"/>
    </row>
    <row r="169" spans="1:11" ht="15" hidden="1" thickBot="1" x14ac:dyDescent="0.25">
      <c r="A169" s="172"/>
      <c r="B169" s="173"/>
      <c r="C169" s="173"/>
      <c r="D169" s="173"/>
      <c r="E169" s="173"/>
      <c r="F169" s="173"/>
      <c r="G169" s="173"/>
      <c r="H169" s="173"/>
      <c r="I169" s="173"/>
      <c r="J169" s="173"/>
      <c r="K169" s="174"/>
    </row>
    <row r="170" spans="1:11" hidden="1" x14ac:dyDescent="0.2"/>
    <row r="171" spans="1:11" ht="15" hidden="1" thickBot="1" x14ac:dyDescent="0.25"/>
    <row r="172" spans="1:11" ht="33.75" hidden="1" customHeight="1" thickBot="1" x14ac:dyDescent="0.25">
      <c r="A172" s="133" t="s">
        <v>120</v>
      </c>
      <c r="B172" s="887" t="str">
        <f>DESCRIPCION!A34</f>
        <v>i</v>
      </c>
      <c r="C172" s="888"/>
      <c r="D172" s="888"/>
      <c r="E172" s="888"/>
      <c r="F172" s="888"/>
      <c r="G172" s="888"/>
      <c r="H172" s="888"/>
      <c r="I172" s="889"/>
      <c r="J172" s="134" t="s">
        <v>350</v>
      </c>
      <c r="K172" s="132" t="str">
        <f>IF(J178="x","EXTREMA",IF(J180="x","ALTA",IF(J182="x","MODERADA",IF(J184="x","BAJA",""))))</f>
        <v/>
      </c>
    </row>
    <row r="173" spans="1:11" ht="16.5" hidden="1" thickBot="1" x14ac:dyDescent="0.25">
      <c r="A173" s="782" t="s">
        <v>122</v>
      </c>
      <c r="B173" s="783"/>
      <c r="C173" s="783"/>
      <c r="D173" s="784" t="str">
        <f>PROBABILIDAD!T19</f>
        <v xml:space="preserve"> </v>
      </c>
      <c r="E173" s="785"/>
      <c r="F173" s="782" t="s">
        <v>351</v>
      </c>
      <c r="G173" s="783"/>
      <c r="H173" s="783"/>
      <c r="I173" s="786"/>
      <c r="J173" s="787"/>
      <c r="K173" s="788"/>
    </row>
    <row r="174" spans="1:11" hidden="1" x14ac:dyDescent="0.2">
      <c r="A174" s="170"/>
      <c r="B174" s="148"/>
      <c r="C174" s="148"/>
      <c r="D174" s="148"/>
      <c r="E174" s="148"/>
      <c r="F174" s="148"/>
      <c r="G174" s="148"/>
      <c r="H174" s="148"/>
      <c r="I174" s="148"/>
      <c r="J174" s="166"/>
      <c r="K174" s="167"/>
    </row>
    <row r="175" spans="1:11" hidden="1" x14ac:dyDescent="0.2">
      <c r="A175" s="170"/>
      <c r="B175" s="148"/>
      <c r="C175" s="171"/>
      <c r="D175" s="148"/>
      <c r="E175" s="148"/>
      <c r="F175" s="148"/>
      <c r="G175" s="148"/>
      <c r="H175" s="148"/>
      <c r="I175" s="148"/>
      <c r="J175" s="166"/>
      <c r="K175" s="167"/>
    </row>
    <row r="176" spans="1:11" ht="31.5" hidden="1" customHeight="1" x14ac:dyDescent="0.2">
      <c r="A176" s="798" t="s">
        <v>122</v>
      </c>
      <c r="B176" s="148">
        <v>5</v>
      </c>
      <c r="C176" s="799"/>
      <c r="D176" s="795"/>
      <c r="E176" s="796"/>
      <c r="F176" s="796"/>
      <c r="G176" s="796"/>
      <c r="H176" s="148"/>
      <c r="I176" s="148"/>
      <c r="J176" s="805" t="s">
        <v>121</v>
      </c>
      <c r="K176" s="806"/>
    </row>
    <row r="177" spans="1:11" ht="15" hidden="1" x14ac:dyDescent="0.2">
      <c r="A177" s="798"/>
      <c r="B177" s="148" t="s">
        <v>124</v>
      </c>
      <c r="C177" s="800"/>
      <c r="D177" s="795"/>
      <c r="E177" s="796"/>
      <c r="F177" s="796"/>
      <c r="G177" s="796"/>
      <c r="H177" s="148"/>
      <c r="I177" s="148"/>
      <c r="J177" s="150"/>
      <c r="K177" s="151"/>
    </row>
    <row r="178" spans="1:11" ht="27.75" hidden="1" customHeight="1" x14ac:dyDescent="0.2">
      <c r="A178" s="798"/>
      <c r="B178" s="148">
        <v>4</v>
      </c>
      <c r="C178" s="847"/>
      <c r="D178" s="795"/>
      <c r="E178" s="795"/>
      <c r="F178" s="821"/>
      <c r="G178" s="796"/>
      <c r="H178" s="148"/>
      <c r="I178" s="148"/>
      <c r="J178" s="157" t="str">
        <f xml:space="preserve"> IF(OR(E176="X",F176="X",G176="x",F178="x",G178="X",F180="X",G180="X",G182="X" ),"x","")</f>
        <v/>
      </c>
      <c r="K178" s="151" t="s">
        <v>123</v>
      </c>
    </row>
    <row r="179" spans="1:11" ht="27.75" hidden="1" x14ac:dyDescent="0.2">
      <c r="A179" s="798"/>
      <c r="B179" s="148" t="s">
        <v>126</v>
      </c>
      <c r="C179" s="848"/>
      <c r="D179" s="795"/>
      <c r="E179" s="795"/>
      <c r="F179" s="821"/>
      <c r="G179" s="796"/>
      <c r="H179" s="148"/>
      <c r="I179" s="148"/>
      <c r="J179" s="158"/>
      <c r="K179" s="151"/>
    </row>
    <row r="180" spans="1:11" ht="32.25" hidden="1" customHeight="1" x14ac:dyDescent="0.2">
      <c r="A180" s="798"/>
      <c r="B180" s="148">
        <v>3</v>
      </c>
      <c r="C180" s="789"/>
      <c r="D180" s="793"/>
      <c r="E180" s="794"/>
      <c r="F180" s="821"/>
      <c r="G180" s="796"/>
      <c r="H180" s="148"/>
      <c r="I180" s="148"/>
      <c r="J180" s="159" t="str">
        <f xml:space="preserve"> IF(OR(C176="X",D176="X",D178="x",E178="x",E180="X",F182="X",F184="X",G184="X" ),"x","")</f>
        <v/>
      </c>
      <c r="K180" s="151" t="s">
        <v>125</v>
      </c>
    </row>
    <row r="181" spans="1:11" ht="27.75" hidden="1" x14ac:dyDescent="0.2">
      <c r="A181" s="798"/>
      <c r="B181" s="148" t="s">
        <v>128</v>
      </c>
      <c r="C181" s="790"/>
      <c r="D181" s="793"/>
      <c r="E181" s="795"/>
      <c r="F181" s="821"/>
      <c r="G181" s="796"/>
      <c r="H181" s="148"/>
      <c r="I181" s="148"/>
      <c r="J181" s="160"/>
      <c r="K181" s="151"/>
    </row>
    <row r="182" spans="1:11" ht="32.25" hidden="1" customHeight="1" x14ac:dyDescent="0.2">
      <c r="A182" s="798"/>
      <c r="B182" s="148">
        <v>2</v>
      </c>
      <c r="C182" s="789"/>
      <c r="D182" s="791"/>
      <c r="E182" s="792"/>
      <c r="F182" s="794"/>
      <c r="G182" s="796"/>
      <c r="H182" s="148"/>
      <c r="I182" s="148"/>
      <c r="J182" s="161" t="str">
        <f xml:space="preserve"> IF(OR(E182="X",D180="X",C178="x",E184="x" ),"x","")</f>
        <v/>
      </c>
      <c r="K182" s="151" t="s">
        <v>127</v>
      </c>
    </row>
    <row r="183" spans="1:11" ht="27.75" hidden="1" x14ac:dyDescent="0.2">
      <c r="A183" s="798"/>
      <c r="B183" s="148" t="s">
        <v>250</v>
      </c>
      <c r="C183" s="790"/>
      <c r="D183" s="791"/>
      <c r="E183" s="793"/>
      <c r="F183" s="795"/>
      <c r="G183" s="796"/>
      <c r="H183" s="148"/>
      <c r="I183" s="148"/>
      <c r="J183" s="160"/>
      <c r="K183" s="151"/>
    </row>
    <row r="184" spans="1:11" ht="27.75" hidden="1" x14ac:dyDescent="0.2">
      <c r="A184" s="798"/>
      <c r="B184" s="148">
        <v>1</v>
      </c>
      <c r="C184" s="789"/>
      <c r="D184" s="825"/>
      <c r="E184" s="827"/>
      <c r="F184" s="829"/>
      <c r="G184" s="831"/>
      <c r="H184" s="148"/>
      <c r="I184" s="148"/>
      <c r="J184" s="162" t="str">
        <f xml:space="preserve"> IF(OR(C180="X",C182="X",D182="x",D184="x",C184="x" ),"x","")</f>
        <v/>
      </c>
      <c r="K184" s="151" t="s">
        <v>129</v>
      </c>
    </row>
    <row r="185" spans="1:11" ht="24" hidden="1" customHeight="1" x14ac:dyDescent="0.2">
      <c r="A185" s="798"/>
      <c r="B185" s="148" t="s">
        <v>130</v>
      </c>
      <c r="C185" s="824"/>
      <c r="D185" s="826"/>
      <c r="E185" s="828"/>
      <c r="F185" s="830"/>
      <c r="G185" s="832"/>
      <c r="H185" s="148"/>
      <c r="I185" s="148"/>
      <c r="J185" s="148"/>
      <c r="K185" s="149"/>
    </row>
    <row r="186" spans="1:11" hidden="1" x14ac:dyDescent="0.2">
      <c r="A186" s="170"/>
      <c r="B186" s="148"/>
      <c r="C186" s="148">
        <v>1</v>
      </c>
      <c r="D186" s="148">
        <v>2</v>
      </c>
      <c r="E186" s="148">
        <v>3</v>
      </c>
      <c r="F186" s="148">
        <v>4</v>
      </c>
      <c r="G186" s="148">
        <v>5</v>
      </c>
      <c r="H186" s="148"/>
      <c r="I186" s="148"/>
      <c r="J186" s="148"/>
      <c r="K186" s="149"/>
    </row>
    <row r="187" spans="1:11" hidden="1" x14ac:dyDescent="0.2">
      <c r="A187" s="170"/>
      <c r="B187" s="148"/>
      <c r="C187" s="148" t="s">
        <v>131</v>
      </c>
      <c r="D187" s="148" t="s">
        <v>132</v>
      </c>
      <c r="E187" s="148" t="s">
        <v>133</v>
      </c>
      <c r="F187" s="148" t="s">
        <v>134</v>
      </c>
      <c r="G187" s="148" t="s">
        <v>135</v>
      </c>
      <c r="H187" s="148"/>
      <c r="I187" s="148"/>
      <c r="J187" s="148"/>
      <c r="K187" s="149"/>
    </row>
    <row r="188" spans="1:11" hidden="1" x14ac:dyDescent="0.2">
      <c r="A188" s="170"/>
      <c r="B188" s="148"/>
      <c r="C188" s="797" t="s">
        <v>136</v>
      </c>
      <c r="D188" s="797"/>
      <c r="E188" s="797"/>
      <c r="F188" s="797"/>
      <c r="G188" s="797"/>
      <c r="H188" s="148"/>
      <c r="I188" s="148"/>
      <c r="J188" s="148"/>
      <c r="K188" s="149"/>
    </row>
    <row r="189" spans="1:11" hidden="1" x14ac:dyDescent="0.2">
      <c r="A189" s="170"/>
      <c r="B189" s="148"/>
      <c r="C189" s="797"/>
      <c r="D189" s="797"/>
      <c r="E189" s="797"/>
      <c r="F189" s="797"/>
      <c r="G189" s="797"/>
      <c r="H189" s="148"/>
      <c r="I189" s="148"/>
      <c r="J189" s="148"/>
      <c r="K189" s="149"/>
    </row>
    <row r="190" spans="1:11" ht="15" hidden="1" thickBot="1" x14ac:dyDescent="0.25">
      <c r="A190" s="75"/>
      <c r="B190" s="76"/>
      <c r="C190" s="76"/>
      <c r="D190" s="76"/>
      <c r="E190" s="76"/>
      <c r="F190" s="76"/>
      <c r="G190" s="76"/>
      <c r="H190" s="76"/>
      <c r="I190" s="76"/>
      <c r="J190" s="76"/>
      <c r="K190" s="77"/>
    </row>
    <row r="191" spans="1:11" ht="15" hidden="1" thickBot="1" x14ac:dyDescent="0.25"/>
    <row r="192" spans="1:11" ht="33" hidden="1" customHeight="1" thickBot="1" x14ac:dyDescent="0.25">
      <c r="A192" s="133" t="s">
        <v>120</v>
      </c>
      <c r="B192" s="801" t="str">
        <f>DESCRIPCION!A37</f>
        <v>j</v>
      </c>
      <c r="C192" s="802"/>
      <c r="D192" s="802"/>
      <c r="E192" s="802"/>
      <c r="F192" s="802"/>
      <c r="G192" s="802"/>
      <c r="H192" s="802"/>
      <c r="I192" s="803"/>
      <c r="J192" s="134" t="s">
        <v>350</v>
      </c>
      <c r="K192" s="132" t="str">
        <f>IF(J198="x","EXTREMA",IF(J200="x","ALTA",IF(J202="x","MODERADA",IF(J204="x","BAJA",""))))</f>
        <v/>
      </c>
    </row>
    <row r="193" spans="1:11" ht="16.5" hidden="1" thickBot="1" x14ac:dyDescent="0.25">
      <c r="A193" s="782" t="s">
        <v>122</v>
      </c>
      <c r="B193" s="783"/>
      <c r="C193" s="783"/>
      <c r="D193" s="784" t="str">
        <f>PROBABILIDAD!T20</f>
        <v xml:space="preserve"> </v>
      </c>
      <c r="E193" s="785"/>
      <c r="F193" s="782" t="s">
        <v>351</v>
      </c>
      <c r="G193" s="783"/>
      <c r="H193" s="783"/>
      <c r="I193" s="786"/>
      <c r="J193" s="787"/>
      <c r="K193" s="788"/>
    </row>
    <row r="194" spans="1:11" hidden="1" x14ac:dyDescent="0.2">
      <c r="A194" s="170"/>
      <c r="B194" s="148"/>
      <c r="C194" s="148"/>
      <c r="D194" s="148"/>
      <c r="E194" s="148"/>
      <c r="F194" s="148"/>
      <c r="G194" s="148"/>
      <c r="H194" s="148"/>
      <c r="I194" s="148"/>
      <c r="J194" s="166"/>
      <c r="K194" s="167"/>
    </row>
    <row r="195" spans="1:11" hidden="1" x14ac:dyDescent="0.2">
      <c r="A195" s="170"/>
      <c r="B195" s="148"/>
      <c r="C195" s="171"/>
      <c r="D195" s="148"/>
      <c r="E195" s="148"/>
      <c r="F195" s="148"/>
      <c r="G195" s="148"/>
      <c r="H195" s="148"/>
      <c r="I195" s="148"/>
      <c r="J195" s="166"/>
      <c r="K195" s="167"/>
    </row>
    <row r="196" spans="1:11" ht="27" hidden="1" customHeight="1" x14ac:dyDescent="0.2">
      <c r="A196" s="798" t="s">
        <v>122</v>
      </c>
      <c r="B196" s="148">
        <v>5</v>
      </c>
      <c r="C196" s="799"/>
      <c r="D196" s="795"/>
      <c r="E196" s="796"/>
      <c r="F196" s="796"/>
      <c r="G196" s="796"/>
      <c r="H196" s="148"/>
      <c r="I196" s="148"/>
      <c r="J196" s="805" t="s">
        <v>121</v>
      </c>
      <c r="K196" s="806"/>
    </row>
    <row r="197" spans="1:11" ht="15" hidden="1" x14ac:dyDescent="0.2">
      <c r="A197" s="798"/>
      <c r="B197" s="148" t="s">
        <v>124</v>
      </c>
      <c r="C197" s="800"/>
      <c r="D197" s="795"/>
      <c r="E197" s="796"/>
      <c r="F197" s="796"/>
      <c r="G197" s="796"/>
      <c r="H197" s="148"/>
      <c r="I197" s="148"/>
      <c r="J197" s="150"/>
      <c r="K197" s="151"/>
    </row>
    <row r="198" spans="1:11" ht="30.75" hidden="1" customHeight="1" x14ac:dyDescent="0.2">
      <c r="A198" s="798"/>
      <c r="B198" s="148">
        <v>4</v>
      </c>
      <c r="C198" s="847"/>
      <c r="D198" s="795"/>
      <c r="E198" s="795"/>
      <c r="F198" s="821"/>
      <c r="G198" s="796"/>
      <c r="H198" s="148"/>
      <c r="I198" s="148"/>
      <c r="J198" s="157" t="str">
        <f xml:space="preserve"> IF(OR(E196="X",F196="X",G196="x",F198="x",G198="X",F200="X",G200="X",G202="X" ),"x","")</f>
        <v/>
      </c>
      <c r="K198" s="151" t="s">
        <v>123</v>
      </c>
    </row>
    <row r="199" spans="1:11" ht="27.75" hidden="1" x14ac:dyDescent="0.2">
      <c r="A199" s="798"/>
      <c r="B199" s="148" t="s">
        <v>126</v>
      </c>
      <c r="C199" s="848"/>
      <c r="D199" s="795"/>
      <c r="E199" s="795"/>
      <c r="F199" s="821"/>
      <c r="G199" s="796"/>
      <c r="H199" s="148"/>
      <c r="I199" s="148"/>
      <c r="J199" s="158"/>
      <c r="K199" s="151"/>
    </row>
    <row r="200" spans="1:11" ht="25.5" hidden="1" customHeight="1" x14ac:dyDescent="0.2">
      <c r="A200" s="798"/>
      <c r="B200" s="148">
        <v>3</v>
      </c>
      <c r="C200" s="789"/>
      <c r="D200" s="793"/>
      <c r="E200" s="794"/>
      <c r="F200" s="821"/>
      <c r="G200" s="796"/>
      <c r="H200" s="148"/>
      <c r="I200" s="148"/>
      <c r="J200" s="159" t="str">
        <f xml:space="preserve"> IF(OR(C196="X",D196="X",D198="x",E198="x",E200="X",F202="X",F204="X",G204="X" ),"x","")</f>
        <v/>
      </c>
      <c r="K200" s="151" t="s">
        <v>125</v>
      </c>
    </row>
    <row r="201" spans="1:11" ht="27.75" hidden="1" x14ac:dyDescent="0.2">
      <c r="A201" s="798"/>
      <c r="B201" s="148" t="s">
        <v>128</v>
      </c>
      <c r="C201" s="790"/>
      <c r="D201" s="793"/>
      <c r="E201" s="795"/>
      <c r="F201" s="821"/>
      <c r="G201" s="796"/>
      <c r="H201" s="148"/>
      <c r="I201" s="148"/>
      <c r="J201" s="160"/>
      <c r="K201" s="151"/>
    </row>
    <row r="202" spans="1:11" ht="32.25" hidden="1" customHeight="1" x14ac:dyDescent="0.2">
      <c r="A202" s="798"/>
      <c r="B202" s="148">
        <v>2</v>
      </c>
      <c r="C202" s="789"/>
      <c r="D202" s="791"/>
      <c r="E202" s="792"/>
      <c r="F202" s="794"/>
      <c r="G202" s="796"/>
      <c r="H202" s="148"/>
      <c r="I202" s="148"/>
      <c r="J202" s="161" t="str">
        <f xml:space="preserve"> IF(OR(C198="X",D200="X",E202="x",E204="x" ),"x","")</f>
        <v/>
      </c>
      <c r="K202" s="151" t="s">
        <v>127</v>
      </c>
    </row>
    <row r="203" spans="1:11" ht="27.75" hidden="1" x14ac:dyDescent="0.2">
      <c r="A203" s="798"/>
      <c r="B203" s="148" t="s">
        <v>250</v>
      </c>
      <c r="C203" s="790"/>
      <c r="D203" s="791"/>
      <c r="E203" s="793"/>
      <c r="F203" s="795"/>
      <c r="G203" s="796"/>
      <c r="H203" s="148"/>
      <c r="I203" s="148"/>
      <c r="J203" s="160"/>
      <c r="K203" s="151"/>
    </row>
    <row r="204" spans="1:11" ht="27.75" hidden="1" x14ac:dyDescent="0.2">
      <c r="A204" s="798"/>
      <c r="B204" s="148">
        <v>1</v>
      </c>
      <c r="C204" s="789"/>
      <c r="D204" s="825"/>
      <c r="E204" s="827"/>
      <c r="F204" s="829"/>
      <c r="G204" s="831"/>
      <c r="H204" s="148"/>
      <c r="I204" s="148"/>
      <c r="J204" s="162" t="str">
        <f xml:space="preserve"> IF(OR(C200="X",C202="X",D202="x",D204="x",C204="x" ),"x","")</f>
        <v/>
      </c>
      <c r="K204" s="151" t="s">
        <v>129</v>
      </c>
    </row>
    <row r="205" spans="1:11" ht="26.25" hidden="1" customHeight="1" x14ac:dyDescent="0.2">
      <c r="A205" s="798"/>
      <c r="B205" s="148" t="s">
        <v>130</v>
      </c>
      <c r="C205" s="824"/>
      <c r="D205" s="826"/>
      <c r="E205" s="828"/>
      <c r="F205" s="830"/>
      <c r="G205" s="832"/>
      <c r="H205" s="148"/>
      <c r="I205" s="148"/>
      <c r="J205" s="148"/>
      <c r="K205" s="149"/>
    </row>
    <row r="206" spans="1:11" hidden="1" x14ac:dyDescent="0.2">
      <c r="A206" s="170"/>
      <c r="B206" s="148"/>
      <c r="C206" s="148">
        <v>1</v>
      </c>
      <c r="D206" s="148">
        <v>2</v>
      </c>
      <c r="E206" s="148">
        <v>3</v>
      </c>
      <c r="F206" s="148">
        <v>4</v>
      </c>
      <c r="G206" s="148">
        <v>5</v>
      </c>
      <c r="H206" s="148"/>
      <c r="I206" s="148"/>
      <c r="J206" s="148"/>
      <c r="K206" s="149"/>
    </row>
    <row r="207" spans="1:11" hidden="1" x14ac:dyDescent="0.2">
      <c r="A207" s="170"/>
      <c r="B207" s="148"/>
      <c r="C207" s="148" t="s">
        <v>131</v>
      </c>
      <c r="D207" s="148" t="s">
        <v>132</v>
      </c>
      <c r="E207" s="148" t="s">
        <v>133</v>
      </c>
      <c r="F207" s="148" t="s">
        <v>134</v>
      </c>
      <c r="G207" s="148" t="s">
        <v>135</v>
      </c>
      <c r="H207" s="148"/>
      <c r="I207" s="148"/>
      <c r="J207" s="148"/>
      <c r="K207" s="149"/>
    </row>
    <row r="208" spans="1:11" hidden="1" x14ac:dyDescent="0.2">
      <c r="A208" s="170"/>
      <c r="B208" s="148"/>
      <c r="C208" s="797" t="s">
        <v>136</v>
      </c>
      <c r="D208" s="797"/>
      <c r="E208" s="797"/>
      <c r="F208" s="797"/>
      <c r="G208" s="797"/>
      <c r="H208" s="148"/>
      <c r="I208" s="148"/>
      <c r="J208" s="148"/>
      <c r="K208" s="149"/>
    </row>
    <row r="209" spans="1:11" hidden="1" x14ac:dyDescent="0.2">
      <c r="A209" s="170"/>
      <c r="B209" s="148"/>
      <c r="C209" s="797"/>
      <c r="D209" s="797"/>
      <c r="E209" s="797"/>
      <c r="F209" s="797"/>
      <c r="G209" s="797"/>
      <c r="H209" s="148"/>
      <c r="I209" s="148"/>
      <c r="J209" s="148"/>
      <c r="K209" s="149"/>
    </row>
    <row r="210" spans="1:11" ht="15" hidden="1" thickBot="1" x14ac:dyDescent="0.25">
      <c r="A210" s="75"/>
      <c r="B210" s="76"/>
      <c r="C210" s="76"/>
      <c r="D210" s="76"/>
      <c r="E210" s="76"/>
      <c r="F210" s="76"/>
      <c r="G210" s="76"/>
      <c r="H210" s="76"/>
      <c r="I210" s="76"/>
      <c r="J210" s="76"/>
      <c r="K210" s="77"/>
    </row>
  </sheetData>
  <sheetProtection selectLockedCells="1"/>
  <dataConsolidate link="1"/>
  <mergeCells count="344">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78:D179"/>
    <mergeCell ref="E178:E179"/>
    <mergeCell ref="F178:F179"/>
    <mergeCell ref="G178:G179"/>
    <mergeCell ref="C180:C181"/>
    <mergeCell ref="D180:D181"/>
    <mergeCell ref="F180:F181"/>
    <mergeCell ref="G180:G181"/>
    <mergeCell ref="E180:E181"/>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95:C96"/>
    <mergeCell ref="D95:D96"/>
    <mergeCell ref="E95:E96"/>
    <mergeCell ref="F95:F96"/>
    <mergeCell ref="G95:G96"/>
    <mergeCell ref="C97:C98"/>
    <mergeCell ref="D97:D98"/>
    <mergeCell ref="E97:E98"/>
    <mergeCell ref="F97:F98"/>
    <mergeCell ref="G97:G98"/>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s>
  <pageMargins left="0.70866141732283472" right="0.70866141732283472" top="0.74803149606299213" bottom="0.74803149606299213" header="0.31496062992125984" footer="0.31496062992125984"/>
  <pageSetup scale="3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Hoja3!$A$1:$A$5</xm:f>
          </x14:formula1>
          <xm:sqref>J12:K12 J32:K32 J52:K52 J72:K72 J92:K92 J112:K112 J132:K132 J152:K152 J173:K173 J193:K193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5"/>
  <sheetViews>
    <sheetView workbookViewId="0">
      <selection activeCell="A6" sqref="A6"/>
    </sheetView>
  </sheetViews>
  <sheetFormatPr baseColWidth="10"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5">
    <tabColor theme="6"/>
  </sheetPr>
  <dimension ref="A1:C190"/>
  <sheetViews>
    <sheetView topLeftCell="A170" workbookViewId="0">
      <selection activeCell="A186" sqref="A186"/>
    </sheetView>
  </sheetViews>
  <sheetFormatPr baseColWidth="10" defaultColWidth="11.42578125" defaultRowHeight="15" x14ac:dyDescent="0.25"/>
  <cols>
    <col min="1" max="1" width="37.5703125" customWidth="1"/>
    <col min="2" max="2" width="72.28515625" customWidth="1"/>
    <col min="3" max="3" width="59.85546875" style="23" customWidth="1"/>
  </cols>
  <sheetData>
    <row r="1" spans="1:1" x14ac:dyDescent="0.25">
      <c r="A1" s="37" t="s">
        <v>137</v>
      </c>
    </row>
    <row r="2" spans="1:1" x14ac:dyDescent="0.25">
      <c r="A2" s="8"/>
    </row>
    <row r="3" spans="1:1" x14ac:dyDescent="0.25">
      <c r="A3" s="8" t="s">
        <v>138</v>
      </c>
    </row>
    <row r="4" spans="1:1" x14ac:dyDescent="0.25">
      <c r="A4" s="8" t="s">
        <v>139</v>
      </c>
    </row>
    <row r="6" spans="1:1" x14ac:dyDescent="0.25">
      <c r="A6" s="37" t="s">
        <v>140</v>
      </c>
    </row>
    <row r="7" spans="1:1" x14ac:dyDescent="0.25">
      <c r="A7" t="s">
        <v>80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9" spans="1:3" x14ac:dyDescent="0.25">
      <c r="A19" s="37" t="s">
        <v>136</v>
      </c>
    </row>
    <row r="20" spans="1:3" x14ac:dyDescent="0.25">
      <c r="A20" t="s">
        <v>92</v>
      </c>
    </row>
    <row r="21" spans="1:3" x14ac:dyDescent="0.25">
      <c r="A21" t="s">
        <v>150</v>
      </c>
    </row>
    <row r="22" spans="1:3" x14ac:dyDescent="0.25">
      <c r="A22" t="s">
        <v>151</v>
      </c>
    </row>
    <row r="23" spans="1:3" x14ac:dyDescent="0.25">
      <c r="A23" t="s">
        <v>152</v>
      </c>
    </row>
    <row r="24" spans="1:3" x14ac:dyDescent="0.25">
      <c r="A24" t="s">
        <v>153</v>
      </c>
    </row>
    <row r="25" spans="1:3" x14ac:dyDescent="0.25">
      <c r="A25" t="s">
        <v>154</v>
      </c>
    </row>
    <row r="28" spans="1:3" ht="141" customHeight="1" x14ac:dyDescent="0.25">
      <c r="A28" s="45" t="s">
        <v>155</v>
      </c>
      <c r="B28" s="47" t="s">
        <v>156</v>
      </c>
      <c r="C28" s="47" t="s">
        <v>157</v>
      </c>
    </row>
    <row r="29" spans="1:3" ht="144" customHeight="1" x14ac:dyDescent="0.25">
      <c r="A29" t="s">
        <v>158</v>
      </c>
      <c r="B29" s="38" t="s">
        <v>159</v>
      </c>
      <c r="C29" s="46" t="s">
        <v>160</v>
      </c>
    </row>
    <row r="30" spans="1:3" ht="135" x14ac:dyDescent="0.25">
      <c r="A30" s="43" t="s">
        <v>161</v>
      </c>
      <c r="B30" s="36" t="s">
        <v>162</v>
      </c>
      <c r="C30" s="46" t="s">
        <v>163</v>
      </c>
    </row>
    <row r="31" spans="1:3" ht="102.75" x14ac:dyDescent="0.25">
      <c r="A31" t="s">
        <v>164</v>
      </c>
      <c r="B31" s="36" t="s">
        <v>165</v>
      </c>
      <c r="C31" s="46" t="s">
        <v>166</v>
      </c>
    </row>
    <row r="32" spans="1:3" ht="102.75" x14ac:dyDescent="0.25">
      <c r="A32" t="s">
        <v>167</v>
      </c>
      <c r="B32" s="36" t="s">
        <v>168</v>
      </c>
      <c r="C32" s="46" t="s">
        <v>169</v>
      </c>
    </row>
    <row r="34" spans="1:3" x14ac:dyDescent="0.25">
      <c r="A34" t="s">
        <v>170</v>
      </c>
      <c r="C34" s="48" t="s">
        <v>171</v>
      </c>
    </row>
    <row r="35" spans="1:3" x14ac:dyDescent="0.25">
      <c r="A35">
        <v>1</v>
      </c>
      <c r="B35">
        <f>IF(' IMPACTO RIESGOS CORRUPCION'!D13="X",1,0)</f>
        <v>1</v>
      </c>
    </row>
    <row r="36" spans="1:3" x14ac:dyDescent="0.25">
      <c r="A36">
        <v>2</v>
      </c>
      <c r="B36">
        <f>IF(' IMPACTO RIESGOS CORRUPCION'!D14="X",1,0)</f>
        <v>0</v>
      </c>
      <c r="C36" s="23" t="s">
        <v>138</v>
      </c>
    </row>
    <row r="37" spans="1:3" x14ac:dyDescent="0.25">
      <c r="A37">
        <v>3</v>
      </c>
      <c r="B37">
        <f>IF(' IMPACTO RIESGOS CORRUPCION'!D15="X",1,0)</f>
        <v>0</v>
      </c>
    </row>
    <row r="38" spans="1:3" x14ac:dyDescent="0.25">
      <c r="A38">
        <v>4</v>
      </c>
      <c r="B38">
        <f>IF(' IMPACTO RIESGOS CORRUPCION'!D16="X",1,0)</f>
        <v>0</v>
      </c>
    </row>
    <row r="39" spans="1:3" x14ac:dyDescent="0.25">
      <c r="A39">
        <v>5</v>
      </c>
      <c r="B39">
        <f>IF(' IMPACTO RIESGOS CORRUPCION'!D17="X",1,0)</f>
        <v>1</v>
      </c>
    </row>
    <row r="40" spans="1:3" x14ac:dyDescent="0.25">
      <c r="A40">
        <v>6</v>
      </c>
      <c r="B40">
        <f>IF(' IMPACTO RIESGOS CORRUPCION'!D18="X",1,0)</f>
        <v>1</v>
      </c>
    </row>
    <row r="41" spans="1:3" x14ac:dyDescent="0.25">
      <c r="A41">
        <v>7</v>
      </c>
      <c r="B41">
        <f>IF(' IMPACTO RIESGOS CORRUPCION'!D19="X",1,0)</f>
        <v>0</v>
      </c>
    </row>
    <row r="42" spans="1:3" x14ac:dyDescent="0.25">
      <c r="A42">
        <v>8</v>
      </c>
      <c r="B42">
        <f>IF(' IMPACTO RIESGOS CORRUPCION'!D20="X",1,0)</f>
        <v>0</v>
      </c>
    </row>
    <row r="43" spans="1:3" x14ac:dyDescent="0.25">
      <c r="A43">
        <v>9</v>
      </c>
      <c r="B43">
        <f>IF(' IMPACTO RIESGOS CORRUPCION'!D21="X",1,0)</f>
        <v>1</v>
      </c>
    </row>
    <row r="44" spans="1:3" x14ac:dyDescent="0.25">
      <c r="A44">
        <v>10</v>
      </c>
      <c r="B44">
        <f>IF(' IMPACTO RIESGOS CORRUPCION'!D22="X",1,0)</f>
        <v>1</v>
      </c>
    </row>
    <row r="45" spans="1:3" x14ac:dyDescent="0.25">
      <c r="A45">
        <v>11</v>
      </c>
      <c r="B45">
        <f>IF(' IMPACTO RIESGOS CORRUPCION'!D23="X",1,0)</f>
        <v>1</v>
      </c>
    </row>
    <row r="46" spans="1:3" x14ac:dyDescent="0.25">
      <c r="A46">
        <v>12</v>
      </c>
      <c r="B46">
        <f>IF(' IMPACTO RIESGOS CORRUPCION'!D24="X",1,0)</f>
        <v>1</v>
      </c>
    </row>
    <row r="47" spans="1:3" x14ac:dyDescent="0.25">
      <c r="A47">
        <v>13</v>
      </c>
      <c r="B47">
        <f>IF(' IMPACTO RIESGOS CORRUPCION'!D25="X",1,0)</f>
        <v>1</v>
      </c>
    </row>
    <row r="48" spans="1:3" x14ac:dyDescent="0.25">
      <c r="A48">
        <v>14</v>
      </c>
      <c r="B48">
        <f>IF(' IMPACTO RIESGOS CORRUPCION'!D26="X",1,0)</f>
        <v>0</v>
      </c>
    </row>
    <row r="49" spans="1:2" x14ac:dyDescent="0.25">
      <c r="A49">
        <v>15</v>
      </c>
      <c r="B49">
        <f>IF(' IMPACTO RIESGOS CORRUPCION'!D27="X",1,0)</f>
        <v>0</v>
      </c>
    </row>
    <row r="50" spans="1:2" x14ac:dyDescent="0.25">
      <c r="A50">
        <v>16</v>
      </c>
      <c r="B50">
        <f>IF(' IMPACTO RIESGOS CORRUPCION'!D28="X",1,0)</f>
        <v>0</v>
      </c>
    </row>
    <row r="51" spans="1:2" x14ac:dyDescent="0.25">
      <c r="A51">
        <v>17</v>
      </c>
      <c r="B51">
        <f>IF(' IMPACTO RIESGOS CORRUPCION'!D29="X",1,0)</f>
        <v>0</v>
      </c>
    </row>
    <row r="52" spans="1:2" x14ac:dyDescent="0.25">
      <c r="A52">
        <v>18</v>
      </c>
      <c r="B52">
        <f>IF(' IMPACTO RIESGOS CORRUPCION'!D30="X",1,0)</f>
        <v>0</v>
      </c>
    </row>
    <row r="53" spans="1:2" x14ac:dyDescent="0.25">
      <c r="A53">
        <v>19</v>
      </c>
      <c r="B53">
        <f>IF(' IMPACTO RIESGOS CORRUPCION'!D31="X",1,0)</f>
        <v>0</v>
      </c>
    </row>
    <row r="54" spans="1:2" x14ac:dyDescent="0.25">
      <c r="A54" t="s">
        <v>172</v>
      </c>
      <c r="B54">
        <f>SUM(B35:B53)</f>
        <v>8</v>
      </c>
    </row>
    <row r="57" spans="1:2" x14ac:dyDescent="0.25">
      <c r="A57" t="s">
        <v>173</v>
      </c>
    </row>
    <row r="58" spans="1:2" x14ac:dyDescent="0.25">
      <c r="A58">
        <v>1</v>
      </c>
      <c r="B58">
        <f>IF(' IMPACTO RIESGOS CORRUPCION'!D36="X",1,0)</f>
        <v>1</v>
      </c>
    </row>
    <row r="59" spans="1:2" x14ac:dyDescent="0.25">
      <c r="A59">
        <v>2</v>
      </c>
      <c r="B59">
        <f>IF(' IMPACTO RIESGOS CORRUPCION'!D37="X",1,0)</f>
        <v>1</v>
      </c>
    </row>
    <row r="60" spans="1:2" x14ac:dyDescent="0.25">
      <c r="A60">
        <v>3</v>
      </c>
      <c r="B60">
        <f>IF(' IMPACTO RIESGOS CORRUPCION'!D38="X",1,0)</f>
        <v>1</v>
      </c>
    </row>
    <row r="61" spans="1:2" x14ac:dyDescent="0.25">
      <c r="A61">
        <v>4</v>
      </c>
      <c r="B61">
        <f>IF(' IMPACTO RIESGOS CORRUPCION'!D39="X",1,0)</f>
        <v>1</v>
      </c>
    </row>
    <row r="62" spans="1:2" x14ac:dyDescent="0.25">
      <c r="A62">
        <v>5</v>
      </c>
      <c r="B62">
        <f>IF(' IMPACTO RIESGOS CORRUPCION'!D40="X",1,0)</f>
        <v>1</v>
      </c>
    </row>
    <row r="63" spans="1:2" x14ac:dyDescent="0.25">
      <c r="A63">
        <v>6</v>
      </c>
      <c r="B63">
        <f>IF(' IMPACTO RIESGOS CORRUPCION'!D41="X",1,0)</f>
        <v>0</v>
      </c>
    </row>
    <row r="64" spans="1:2" x14ac:dyDescent="0.25">
      <c r="A64">
        <v>7</v>
      </c>
      <c r="B64">
        <f>IF(' IMPACTO RIESGOS CORRUPCION'!D42="X",1,0)</f>
        <v>0</v>
      </c>
    </row>
    <row r="65" spans="1:2" x14ac:dyDescent="0.25">
      <c r="A65">
        <v>8</v>
      </c>
      <c r="B65">
        <f>IF(' IMPACTO RIESGOS CORRUPCION'!D43="X",1,0)</f>
        <v>0</v>
      </c>
    </row>
    <row r="66" spans="1:2" x14ac:dyDescent="0.25">
      <c r="A66">
        <v>9</v>
      </c>
      <c r="B66">
        <f>IF(' IMPACTO RIESGOS CORRUPCION'!D44="X",1,0)</f>
        <v>1</v>
      </c>
    </row>
    <row r="67" spans="1:2" x14ac:dyDescent="0.25">
      <c r="A67">
        <v>10</v>
      </c>
      <c r="B67">
        <f>IF(' IMPACTO RIESGOS CORRUPCION'!D45="X",1,0)</f>
        <v>1</v>
      </c>
    </row>
    <row r="68" spans="1:2" x14ac:dyDescent="0.25">
      <c r="A68">
        <v>11</v>
      </c>
      <c r="B68">
        <f>IF(' IMPACTO RIESGOS CORRUPCION'!D46="X",1,0)</f>
        <v>1</v>
      </c>
    </row>
    <row r="69" spans="1:2" x14ac:dyDescent="0.25">
      <c r="A69">
        <v>12</v>
      </c>
      <c r="B69">
        <f>IF(' IMPACTO RIESGOS CORRUPCION'!D47="X",1,0)</f>
        <v>1</v>
      </c>
    </row>
    <row r="70" spans="1:2" x14ac:dyDescent="0.25">
      <c r="A70">
        <v>13</v>
      </c>
      <c r="B70">
        <f>IF(' IMPACTO RIESGOS CORRUPCION'!D48="X",1,0)</f>
        <v>1</v>
      </c>
    </row>
    <row r="71" spans="1:2" x14ac:dyDescent="0.25">
      <c r="A71">
        <v>14</v>
      </c>
      <c r="B71">
        <f>IF(' IMPACTO RIESGOS CORRUPCION'!D49="X",1,0)</f>
        <v>0</v>
      </c>
    </row>
    <row r="72" spans="1:2" x14ac:dyDescent="0.25">
      <c r="A72">
        <v>15</v>
      </c>
      <c r="B72">
        <f>IF(' IMPACTO RIESGOS CORRUPCION'!D50="X",1,0)</f>
        <v>1</v>
      </c>
    </row>
    <row r="73" spans="1:2" x14ac:dyDescent="0.25">
      <c r="A73">
        <v>16</v>
      </c>
      <c r="B73">
        <f>IF(' IMPACTO RIESGOS CORRUPCION'!D51="X",1,0)</f>
        <v>0</v>
      </c>
    </row>
    <row r="74" spans="1:2" x14ac:dyDescent="0.25">
      <c r="A74">
        <v>17</v>
      </c>
      <c r="B74">
        <f>IF(' IMPACTO RIESGOS CORRUPCION'!D52="X",1,0)</f>
        <v>0</v>
      </c>
    </row>
    <row r="75" spans="1:2" x14ac:dyDescent="0.25">
      <c r="A75">
        <v>18</v>
      </c>
      <c r="B75">
        <f>IF(' IMPACTO RIESGOS CORRUPCION'!D53="X",1,0)</f>
        <v>0</v>
      </c>
    </row>
    <row r="76" spans="1:2" x14ac:dyDescent="0.25">
      <c r="A76">
        <v>19</v>
      </c>
      <c r="B76">
        <f>IF(' IMPACTO RIESGOS CORRUPCION'!D54="X",1,0)</f>
        <v>0</v>
      </c>
    </row>
    <row r="77" spans="1:2" x14ac:dyDescent="0.25">
      <c r="A77" t="s">
        <v>172</v>
      </c>
      <c r="B77">
        <f>SUM(B58:B76)</f>
        <v>11</v>
      </c>
    </row>
    <row r="80" spans="1:2" x14ac:dyDescent="0.25">
      <c r="A80" t="s">
        <v>174</v>
      </c>
    </row>
    <row r="81" spans="1:2" x14ac:dyDescent="0.25">
      <c r="A81">
        <v>1</v>
      </c>
      <c r="B81">
        <f>IF(' IMPACTO RIESGOS CORRUPCION'!D59="X",1,0)</f>
        <v>0</v>
      </c>
    </row>
    <row r="82" spans="1:2" x14ac:dyDescent="0.25">
      <c r="A82">
        <v>2</v>
      </c>
      <c r="B82">
        <f>IF(' IMPACTO RIESGOS CORRUPCION'!D60="X",1,0)</f>
        <v>0</v>
      </c>
    </row>
    <row r="83" spans="1:2" x14ac:dyDescent="0.25">
      <c r="A83">
        <v>3</v>
      </c>
      <c r="B83">
        <f>IF(' IMPACTO RIESGOS CORRUPCION'!D61="X",1,0)</f>
        <v>0</v>
      </c>
    </row>
    <row r="84" spans="1:2" x14ac:dyDescent="0.25">
      <c r="A84">
        <v>4</v>
      </c>
      <c r="B84">
        <f>IF(' IMPACTO RIESGOS CORRUPCION'!D62="X",1,0)</f>
        <v>0</v>
      </c>
    </row>
    <row r="85" spans="1:2" x14ac:dyDescent="0.25">
      <c r="A85">
        <v>5</v>
      </c>
      <c r="B85">
        <f>IF(' IMPACTO RIESGOS CORRUPCION'!D63="X",1,0)</f>
        <v>0</v>
      </c>
    </row>
    <row r="86" spans="1:2" x14ac:dyDescent="0.25">
      <c r="A86">
        <v>6</v>
      </c>
      <c r="B86">
        <f>IF(' IMPACTO RIESGOS CORRUPCION'!D64="X",1,0)</f>
        <v>0</v>
      </c>
    </row>
    <row r="87" spans="1:2" x14ac:dyDescent="0.25">
      <c r="A87">
        <v>7</v>
      </c>
      <c r="B87">
        <f>IF(' IMPACTO RIESGOS CORRUPCION'!D65="X",1,0)</f>
        <v>0</v>
      </c>
    </row>
    <row r="88" spans="1:2" x14ac:dyDescent="0.25">
      <c r="A88">
        <v>8</v>
      </c>
      <c r="B88">
        <f>IF(' IMPACTO RIESGOS CORRUPCION'!D66="X",1,0)</f>
        <v>0</v>
      </c>
    </row>
    <row r="89" spans="1:2" x14ac:dyDescent="0.25">
      <c r="A89">
        <v>9</v>
      </c>
      <c r="B89">
        <f>IF(' IMPACTO RIESGOS CORRUPCION'!D67="X",1,0)</f>
        <v>0</v>
      </c>
    </row>
    <row r="90" spans="1:2" x14ac:dyDescent="0.25">
      <c r="A90">
        <v>10</v>
      </c>
      <c r="B90">
        <f>IF(' IMPACTO RIESGOS CORRUPCION'!D68="X",1,0)</f>
        <v>0</v>
      </c>
    </row>
    <row r="91" spans="1:2" x14ac:dyDescent="0.25">
      <c r="A91">
        <v>11</v>
      </c>
      <c r="B91">
        <f>IF(' IMPACTO RIESGOS CORRUPCION'!D69="X",1,0)</f>
        <v>0</v>
      </c>
    </row>
    <row r="92" spans="1:2" x14ac:dyDescent="0.25">
      <c r="A92">
        <v>12</v>
      </c>
      <c r="B92">
        <f>IF(' IMPACTO RIESGOS CORRUPCION'!D70="X",1,0)</f>
        <v>0</v>
      </c>
    </row>
    <row r="93" spans="1:2" x14ac:dyDescent="0.25">
      <c r="A93">
        <v>13</v>
      </c>
      <c r="B93">
        <f>IF(' IMPACTO RIESGOS CORRUPCION'!D71="X",1,0)</f>
        <v>0</v>
      </c>
    </row>
    <row r="94" spans="1:2" x14ac:dyDescent="0.25">
      <c r="A94">
        <v>14</v>
      </c>
      <c r="B94">
        <f>IF(' IMPACTO RIESGOS CORRUPCION'!D72="X",1,0)</f>
        <v>0</v>
      </c>
    </row>
    <row r="95" spans="1:2" x14ac:dyDescent="0.25">
      <c r="A95">
        <v>15</v>
      </c>
      <c r="B95">
        <f>IF(' IMPACTO RIESGOS CORRUPCION'!D73="X",1,0)</f>
        <v>0</v>
      </c>
    </row>
    <row r="96" spans="1:2" x14ac:dyDescent="0.25">
      <c r="A96">
        <v>16</v>
      </c>
      <c r="B96">
        <f>IF(' IMPACTO RIESGOS CORRUPCION'!D74="X",1,0)</f>
        <v>0</v>
      </c>
    </row>
    <row r="97" spans="1:2" x14ac:dyDescent="0.25">
      <c r="A97">
        <v>17</v>
      </c>
      <c r="B97">
        <f>IF(' IMPACTO RIESGOS CORRUPCION'!D75="X",1,0)</f>
        <v>0</v>
      </c>
    </row>
    <row r="98" spans="1:2" x14ac:dyDescent="0.25">
      <c r="A98">
        <v>18</v>
      </c>
      <c r="B98">
        <f>IF(' IMPACTO RIESGOS CORRUPCION'!D76="X",1,0)</f>
        <v>0</v>
      </c>
    </row>
    <row r="99" spans="1:2" x14ac:dyDescent="0.25">
      <c r="A99">
        <v>19</v>
      </c>
      <c r="B99">
        <f>IF(' IMPACTO RIESGOS CORRUPCION'!D77="X",1,0)</f>
        <v>0</v>
      </c>
    </row>
    <row r="100" spans="1:2" x14ac:dyDescent="0.25">
      <c r="A100" t="s">
        <v>172</v>
      </c>
      <c r="B100">
        <f>SUM(B81:B99)</f>
        <v>0</v>
      </c>
    </row>
    <row r="103" spans="1:2" x14ac:dyDescent="0.25">
      <c r="A103" t="s">
        <v>175</v>
      </c>
    </row>
    <row r="104" spans="1:2" x14ac:dyDescent="0.25">
      <c r="A104">
        <v>1</v>
      </c>
      <c r="B104">
        <f>IF(' IMPACTO RIESGOS CORRUPCION'!D82="X",1,0)</f>
        <v>0</v>
      </c>
    </row>
    <row r="105" spans="1:2" x14ac:dyDescent="0.25">
      <c r="A105">
        <v>2</v>
      </c>
      <c r="B105">
        <f>IF(' IMPACTO RIESGOS CORRUPCION'!D83="X",1,0)</f>
        <v>0</v>
      </c>
    </row>
    <row r="106" spans="1:2" x14ac:dyDescent="0.25">
      <c r="A106">
        <v>3</v>
      </c>
      <c r="B106">
        <f>IF(' IMPACTO RIESGOS CORRUPCION'!D84="X",1,0)</f>
        <v>0</v>
      </c>
    </row>
    <row r="107" spans="1:2" x14ac:dyDescent="0.25">
      <c r="A107">
        <v>4</v>
      </c>
      <c r="B107">
        <f>IF(' IMPACTO RIESGOS CORRUPCION'!D85="X",1,0)</f>
        <v>0</v>
      </c>
    </row>
    <row r="108" spans="1:2" x14ac:dyDescent="0.25">
      <c r="A108">
        <v>5</v>
      </c>
      <c r="B108">
        <f>IF(' IMPACTO RIESGOS CORRUPCION'!D86="X",1,0)</f>
        <v>0</v>
      </c>
    </row>
    <row r="109" spans="1:2" x14ac:dyDescent="0.25">
      <c r="A109">
        <v>6</v>
      </c>
      <c r="B109">
        <f>IF(' IMPACTO RIESGOS CORRUPCION'!D87="X",1,0)</f>
        <v>0</v>
      </c>
    </row>
    <row r="110" spans="1:2" x14ac:dyDescent="0.25">
      <c r="A110">
        <v>7</v>
      </c>
      <c r="B110">
        <f>IF(' IMPACTO RIESGOS CORRUPCION'!D88="X",1,0)</f>
        <v>0</v>
      </c>
    </row>
    <row r="111" spans="1:2" x14ac:dyDescent="0.25">
      <c r="A111">
        <v>8</v>
      </c>
      <c r="B111">
        <f>IF(' IMPACTO RIESGOS CORRUPCION'!D89="X",1,0)</f>
        <v>0</v>
      </c>
    </row>
    <row r="112" spans="1:2" x14ac:dyDescent="0.25">
      <c r="A112">
        <v>9</v>
      </c>
      <c r="B112">
        <f>IF(' IMPACTO RIESGOS CORRUPCION'!D90="X",1,0)</f>
        <v>0</v>
      </c>
    </row>
    <row r="113" spans="1:2" x14ac:dyDescent="0.25">
      <c r="A113">
        <v>10</v>
      </c>
      <c r="B113">
        <f>IF(' IMPACTO RIESGOS CORRUPCION'!D91="X",1,0)</f>
        <v>0</v>
      </c>
    </row>
    <row r="114" spans="1:2" x14ac:dyDescent="0.25">
      <c r="A114">
        <v>11</v>
      </c>
      <c r="B114">
        <f>IF(' IMPACTO RIESGOS CORRUPCION'!D92="X",1,0)</f>
        <v>0</v>
      </c>
    </row>
    <row r="115" spans="1:2" x14ac:dyDescent="0.25">
      <c r="A115">
        <v>12</v>
      </c>
      <c r="B115">
        <f>IF(' IMPACTO RIESGOS CORRUPCION'!D93="X",1,0)</f>
        <v>0</v>
      </c>
    </row>
    <row r="116" spans="1:2" x14ac:dyDescent="0.25">
      <c r="A116">
        <v>13</v>
      </c>
      <c r="B116">
        <f>IF(' IMPACTO RIESGOS CORRUPCION'!D94="X",1,0)</f>
        <v>0</v>
      </c>
    </row>
    <row r="117" spans="1:2" x14ac:dyDescent="0.25">
      <c r="A117">
        <v>14</v>
      </c>
      <c r="B117">
        <f>IF(' IMPACTO RIESGOS CORRUPCION'!D95="X",1,0)</f>
        <v>0</v>
      </c>
    </row>
    <row r="118" spans="1:2" x14ac:dyDescent="0.25">
      <c r="A118">
        <v>15</v>
      </c>
      <c r="B118">
        <f>IF(' IMPACTO RIESGOS CORRUPCION'!D96="X",1,0)</f>
        <v>0</v>
      </c>
    </row>
    <row r="119" spans="1:2" x14ac:dyDescent="0.25">
      <c r="A119">
        <v>16</v>
      </c>
      <c r="B119">
        <f>IF(' IMPACTO RIESGOS CORRUPCION'!D97="X",1,0)</f>
        <v>0</v>
      </c>
    </row>
    <row r="120" spans="1:2" x14ac:dyDescent="0.25">
      <c r="A120">
        <v>17</v>
      </c>
      <c r="B120">
        <f>IF(' IMPACTO RIESGOS CORRUPCION'!D98="X",1,0)</f>
        <v>0</v>
      </c>
    </row>
    <row r="121" spans="1:2" x14ac:dyDescent="0.25">
      <c r="A121">
        <v>18</v>
      </c>
      <c r="B121">
        <f>IF(' IMPACTO RIESGOS CORRUPCION'!D99="X",1,0)</f>
        <v>0</v>
      </c>
    </row>
    <row r="122" spans="1:2" x14ac:dyDescent="0.25">
      <c r="A122">
        <v>19</v>
      </c>
      <c r="B122">
        <f>IF(' IMPACTO RIESGOS CORRUPCION'!D100="X",1,0)</f>
        <v>0</v>
      </c>
    </row>
    <row r="123" spans="1:2" x14ac:dyDescent="0.25">
      <c r="A123" t="s">
        <v>172</v>
      </c>
      <c r="B123">
        <f>SUM(B104:B122)</f>
        <v>0</v>
      </c>
    </row>
    <row r="126" spans="1:2" x14ac:dyDescent="0.25">
      <c r="A126" t="s">
        <v>175</v>
      </c>
    </row>
    <row r="127" spans="1:2" x14ac:dyDescent="0.25">
      <c r="A127">
        <v>1</v>
      </c>
      <c r="B127">
        <f>IF(' IMPACTO RIESGOS CORRUPCION'!D105="X",1,0)</f>
        <v>0</v>
      </c>
    </row>
    <row r="128" spans="1:2" x14ac:dyDescent="0.25">
      <c r="A128">
        <v>2</v>
      </c>
      <c r="B128">
        <f>IF(' IMPACTO RIESGOS CORRUPCION'!D106="X",1,0)</f>
        <v>0</v>
      </c>
    </row>
    <row r="129" spans="1:2" x14ac:dyDescent="0.25">
      <c r="A129">
        <v>3</v>
      </c>
      <c r="B129">
        <f>IF(' IMPACTO RIESGOS CORRUPCION'!D107="X",1,0)</f>
        <v>0</v>
      </c>
    </row>
    <row r="130" spans="1:2" x14ac:dyDescent="0.25">
      <c r="A130">
        <v>4</v>
      </c>
      <c r="B130">
        <f>IF(' IMPACTO RIESGOS CORRUPCION'!D108="X",1,0)</f>
        <v>0</v>
      </c>
    </row>
    <row r="131" spans="1:2" x14ac:dyDescent="0.25">
      <c r="A131">
        <v>5</v>
      </c>
      <c r="B131">
        <f>IF(' IMPACTO RIESGOS CORRUPCION'!D109="X",1,0)</f>
        <v>0</v>
      </c>
    </row>
    <row r="132" spans="1:2" x14ac:dyDescent="0.25">
      <c r="A132">
        <v>6</v>
      </c>
      <c r="B132">
        <f>IF(' IMPACTO RIESGOS CORRUPCION'!D110="X",1,0)</f>
        <v>0</v>
      </c>
    </row>
    <row r="133" spans="1:2" x14ac:dyDescent="0.25">
      <c r="A133">
        <v>7</v>
      </c>
      <c r="B133">
        <f>IF(' IMPACTO RIESGOS CORRUPCION'!D111="X",1,0)</f>
        <v>0</v>
      </c>
    </row>
    <row r="134" spans="1:2" x14ac:dyDescent="0.25">
      <c r="A134">
        <v>8</v>
      </c>
      <c r="B134">
        <f>IF(' IMPACTO RIESGOS CORRUPCION'!D112="X",1,0)</f>
        <v>0</v>
      </c>
    </row>
    <row r="135" spans="1:2" x14ac:dyDescent="0.25">
      <c r="A135">
        <v>9</v>
      </c>
      <c r="B135">
        <f>IF(' IMPACTO RIESGOS CORRUPCION'!D113="X",1,0)</f>
        <v>0</v>
      </c>
    </row>
    <row r="136" spans="1:2" x14ac:dyDescent="0.25">
      <c r="A136">
        <v>10</v>
      </c>
      <c r="B136">
        <f>IF(' IMPACTO RIESGOS CORRUPCION'!D114="X",1,0)</f>
        <v>0</v>
      </c>
    </row>
    <row r="137" spans="1:2" x14ac:dyDescent="0.25">
      <c r="A137">
        <v>11</v>
      </c>
      <c r="B137">
        <f>IF(' IMPACTO RIESGOS CORRUPCION'!D115="X",1,0)</f>
        <v>0</v>
      </c>
    </row>
    <row r="138" spans="1:2" x14ac:dyDescent="0.25">
      <c r="A138">
        <v>12</v>
      </c>
      <c r="B138">
        <f>IF(' IMPACTO RIESGOS CORRUPCION'!D116="X",1,0)</f>
        <v>0</v>
      </c>
    </row>
    <row r="139" spans="1:2" x14ac:dyDescent="0.25">
      <c r="A139">
        <v>13</v>
      </c>
      <c r="B139">
        <f>IF(' IMPACTO RIESGOS CORRUPCION'!D117="X",1,0)</f>
        <v>0</v>
      </c>
    </row>
    <row r="140" spans="1:2" x14ac:dyDescent="0.25">
      <c r="A140">
        <v>14</v>
      </c>
      <c r="B140">
        <f>IF(' IMPACTO RIESGOS CORRUPCION'!D118="X",1,0)</f>
        <v>0</v>
      </c>
    </row>
    <row r="141" spans="1:2" x14ac:dyDescent="0.25">
      <c r="A141">
        <v>15</v>
      </c>
      <c r="B141">
        <f>IF(' IMPACTO RIESGOS CORRUPCION'!D119="X",1,0)</f>
        <v>0</v>
      </c>
    </row>
    <row r="142" spans="1:2" x14ac:dyDescent="0.25">
      <c r="A142">
        <v>16</v>
      </c>
      <c r="B142">
        <f>IF(' IMPACTO RIESGOS CORRUPCION'!D120="X",1,0)</f>
        <v>0</v>
      </c>
    </row>
    <row r="143" spans="1:2" x14ac:dyDescent="0.25">
      <c r="A143">
        <v>17</v>
      </c>
      <c r="B143">
        <f>IF(' IMPACTO RIESGOS CORRUPCION'!D121="X",1,0)</f>
        <v>0</v>
      </c>
    </row>
    <row r="144" spans="1:2" x14ac:dyDescent="0.25">
      <c r="A144">
        <v>18</v>
      </c>
      <c r="B144">
        <f>IF(' IMPACTO RIESGOS CORRUPCION'!D122="X",1,0)</f>
        <v>0</v>
      </c>
    </row>
    <row r="145" spans="1:2" x14ac:dyDescent="0.25">
      <c r="A145">
        <v>19</v>
      </c>
      <c r="B145">
        <f>IF(' IMPACTO RIESGOS CORRUPCION'!D123="X",1,0)</f>
        <v>0</v>
      </c>
    </row>
    <row r="146" spans="1:2" x14ac:dyDescent="0.25">
      <c r="A146" t="s">
        <v>172</v>
      </c>
      <c r="B146">
        <f>SUM(B127:B145)</f>
        <v>0</v>
      </c>
    </row>
    <row r="150" spans="1:2" x14ac:dyDescent="0.25">
      <c r="A150" t="s">
        <v>176</v>
      </c>
    </row>
    <row r="151" spans="1:2" x14ac:dyDescent="0.25">
      <c r="A151" s="42" t="s">
        <v>177</v>
      </c>
    </row>
    <row r="152" spans="1:2" x14ac:dyDescent="0.25">
      <c r="A152" t="s">
        <v>178</v>
      </c>
    </row>
    <row r="153" spans="1:2" x14ac:dyDescent="0.25">
      <c r="A153" t="s">
        <v>179</v>
      </c>
    </row>
    <row r="154" spans="1:2" x14ac:dyDescent="0.25">
      <c r="A154" t="s">
        <v>180</v>
      </c>
    </row>
    <row r="155" spans="1:2" x14ac:dyDescent="0.25">
      <c r="A155" t="s">
        <v>178</v>
      </c>
    </row>
    <row r="156" spans="1:2" x14ac:dyDescent="0.25">
      <c r="A156" t="s">
        <v>181</v>
      </c>
    </row>
    <row r="157" spans="1:2" x14ac:dyDescent="0.25">
      <c r="A157" t="s">
        <v>182</v>
      </c>
    </row>
    <row r="159" spans="1:2" x14ac:dyDescent="0.25">
      <c r="A159" s="42" t="s">
        <v>183</v>
      </c>
      <c r="B159" t="s">
        <v>139</v>
      </c>
    </row>
    <row r="160" spans="1:2" x14ac:dyDescent="0.25">
      <c r="A160" t="s">
        <v>178</v>
      </c>
    </row>
    <row r="161" spans="1:1" x14ac:dyDescent="0.25">
      <c r="A161" t="s">
        <v>184</v>
      </c>
    </row>
    <row r="162" spans="1:1" x14ac:dyDescent="0.25">
      <c r="A162" t="s">
        <v>185</v>
      </c>
    </row>
    <row r="164" spans="1:1" x14ac:dyDescent="0.25">
      <c r="A164" s="42" t="s">
        <v>186</v>
      </c>
    </row>
    <row r="165" spans="1:1" x14ac:dyDescent="0.25">
      <c r="A165" t="s">
        <v>178</v>
      </c>
    </row>
    <row r="166" spans="1:1" x14ac:dyDescent="0.25">
      <c r="A166" t="s">
        <v>187</v>
      </c>
    </row>
    <row r="167" spans="1:1" x14ac:dyDescent="0.25">
      <c r="A167" t="s">
        <v>188</v>
      </c>
    </row>
    <row r="168" spans="1:1" x14ac:dyDescent="0.25">
      <c r="A168" t="s">
        <v>189</v>
      </c>
    </row>
    <row r="170" spans="1:1" x14ac:dyDescent="0.25">
      <c r="A170" s="42" t="s">
        <v>190</v>
      </c>
    </row>
    <row r="171" spans="1:1" x14ac:dyDescent="0.25">
      <c r="A171" t="s">
        <v>178</v>
      </c>
    </row>
    <row r="172" spans="1:1" x14ac:dyDescent="0.25">
      <c r="A172" t="s">
        <v>191</v>
      </c>
    </row>
    <row r="173" spans="1:1" x14ac:dyDescent="0.25">
      <c r="A173" t="s">
        <v>192</v>
      </c>
    </row>
    <row r="175" spans="1:1" x14ac:dyDescent="0.25">
      <c r="A175" s="42" t="s">
        <v>193</v>
      </c>
    </row>
    <row r="176" spans="1:1" x14ac:dyDescent="0.25">
      <c r="A176" t="s">
        <v>178</v>
      </c>
    </row>
    <row r="177" spans="1:1" x14ac:dyDescent="0.25">
      <c r="A177" t="s">
        <v>194</v>
      </c>
    </row>
    <row r="178" spans="1:1" x14ac:dyDescent="0.25">
      <c r="A178" t="s">
        <v>195</v>
      </c>
    </row>
    <row r="180" spans="1:1" x14ac:dyDescent="0.25">
      <c r="A180" s="42" t="s">
        <v>196</v>
      </c>
    </row>
    <row r="181" spans="1:1" x14ac:dyDescent="0.25">
      <c r="A181" t="s">
        <v>178</v>
      </c>
    </row>
    <row r="182" spans="1:1" x14ac:dyDescent="0.25">
      <c r="A182" t="s">
        <v>197</v>
      </c>
    </row>
    <row r="183" spans="1:1" x14ac:dyDescent="0.25">
      <c r="A183" t="s">
        <v>198</v>
      </c>
    </row>
    <row r="184" spans="1:1" x14ac:dyDescent="0.25">
      <c r="A184" t="s">
        <v>199</v>
      </c>
    </row>
    <row r="186" spans="1:1" x14ac:dyDescent="0.25">
      <c r="A186" s="42" t="s">
        <v>200</v>
      </c>
    </row>
    <row r="187" spans="1:1" x14ac:dyDescent="0.25">
      <c r="A187" t="s">
        <v>178</v>
      </c>
    </row>
    <row r="188" spans="1:1" x14ac:dyDescent="0.25">
      <c r="A188" t="s">
        <v>201</v>
      </c>
    </row>
    <row r="189" spans="1:1" x14ac:dyDescent="0.25">
      <c r="A189" t="s">
        <v>202</v>
      </c>
    </row>
    <row r="190" spans="1:1" x14ac:dyDescent="0.25">
      <c r="A190" t="s">
        <v>203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5"/>
  <sheetViews>
    <sheetView workbookViewId="0">
      <selection activeCell="C7" sqref="C7"/>
    </sheetView>
  </sheetViews>
  <sheetFormatPr baseColWidth="10" defaultRowHeight="15" x14ac:dyDescent="0.25"/>
  <sheetData>
    <row r="1" spans="1:3" x14ac:dyDescent="0.25">
      <c r="A1" t="s">
        <v>352</v>
      </c>
      <c r="C1" t="s">
        <v>131</v>
      </c>
    </row>
    <row r="2" spans="1:3" x14ac:dyDescent="0.25">
      <c r="A2" t="s">
        <v>250</v>
      </c>
      <c r="C2" t="s">
        <v>132</v>
      </c>
    </row>
    <row r="3" spans="1:3" x14ac:dyDescent="0.25">
      <c r="A3" t="s">
        <v>128</v>
      </c>
      <c r="C3" t="s">
        <v>133</v>
      </c>
    </row>
    <row r="4" spans="1:3" x14ac:dyDescent="0.25">
      <c r="A4" t="s">
        <v>126</v>
      </c>
      <c r="C4" t="s">
        <v>134</v>
      </c>
    </row>
    <row r="5" spans="1:3" x14ac:dyDescent="0.25">
      <c r="A5" t="s">
        <v>353</v>
      </c>
      <c r="C5" t="s">
        <v>135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6">
    <tabColor rgb="FF7030A0"/>
    <pageSetUpPr fitToPage="1"/>
  </sheetPr>
  <dimension ref="A1:HU337"/>
  <sheetViews>
    <sheetView topLeftCell="F1" zoomScale="70" zoomScaleNormal="70" zoomScaleSheetLayoutView="50" workbookViewId="0">
      <selection activeCell="I1" sqref="I1:J4"/>
    </sheetView>
  </sheetViews>
  <sheetFormatPr baseColWidth="10" defaultColWidth="11.42578125" defaultRowHeight="14.25" x14ac:dyDescent="0.2"/>
  <cols>
    <col min="1" max="2" width="31.140625" style="1" customWidth="1"/>
    <col min="3" max="3" width="64" style="1" customWidth="1"/>
    <col min="4" max="4" width="29.28515625" style="1" customWidth="1"/>
    <col min="5" max="5" width="71.28515625" style="1" customWidth="1"/>
    <col min="6" max="7" width="15.7109375" style="331" customWidth="1"/>
    <col min="8" max="8" width="25.7109375" style="331" customWidth="1"/>
    <col min="9" max="9" width="30.140625" style="331" customWidth="1"/>
    <col min="10" max="10" width="29" style="331" customWidth="1"/>
    <col min="11" max="11" width="22.5703125" style="331" customWidth="1"/>
    <col min="12" max="16384" width="11.42578125" style="1"/>
  </cols>
  <sheetData>
    <row r="1" spans="1:229" customFormat="1" ht="15.75" customHeight="1" x14ac:dyDescent="0.25">
      <c r="A1" s="896"/>
      <c r="B1" s="966" t="str">
        <f>CONTEXTO!B1</f>
        <v>PROCESO: GESTIÓN DE RECURSOS FÍSICOS</v>
      </c>
      <c r="C1" s="967"/>
      <c r="D1" s="967"/>
      <c r="E1" s="967"/>
      <c r="F1" s="967"/>
      <c r="G1" s="967"/>
      <c r="H1" s="968"/>
      <c r="I1" s="1090" t="s">
        <v>543</v>
      </c>
      <c r="J1" s="1090"/>
      <c r="K1" s="957"/>
    </row>
    <row r="2" spans="1:229" customFormat="1" ht="15.75" customHeight="1" x14ac:dyDescent="0.25">
      <c r="A2" s="495"/>
      <c r="B2" s="969"/>
      <c r="C2" s="970"/>
      <c r="D2" s="970"/>
      <c r="E2" s="970"/>
      <c r="F2" s="970"/>
      <c r="G2" s="970"/>
      <c r="H2" s="971"/>
      <c r="I2" s="510" t="s">
        <v>536</v>
      </c>
      <c r="J2" s="510"/>
      <c r="K2" s="958"/>
    </row>
    <row r="3" spans="1:229" customFormat="1" ht="36" customHeight="1" x14ac:dyDescent="0.25">
      <c r="A3" s="495"/>
      <c r="B3" s="972" t="s">
        <v>204</v>
      </c>
      <c r="C3" s="972"/>
      <c r="D3" s="972"/>
      <c r="E3" s="972"/>
      <c r="F3" s="972"/>
      <c r="G3" s="972"/>
      <c r="H3" s="972"/>
      <c r="I3" s="510" t="s">
        <v>537</v>
      </c>
      <c r="J3" s="510"/>
      <c r="K3" s="958"/>
    </row>
    <row r="4" spans="1:229" customFormat="1" ht="15.75" customHeight="1" thickBot="1" x14ac:dyDescent="0.3">
      <c r="A4" s="496"/>
      <c r="B4" s="973"/>
      <c r="C4" s="973"/>
      <c r="D4" s="973"/>
      <c r="E4" s="973"/>
      <c r="F4" s="973"/>
      <c r="G4" s="973"/>
      <c r="H4" s="973"/>
      <c r="I4" s="512" t="s">
        <v>555</v>
      </c>
      <c r="J4" s="512"/>
      <c r="K4" s="959"/>
    </row>
    <row r="5" spans="1:229" ht="15" thickBot="1" x14ac:dyDescent="0.25">
      <c r="B5" s="572"/>
      <c r="C5" s="572"/>
      <c r="D5" s="572"/>
      <c r="E5" s="572"/>
      <c r="F5" s="572"/>
      <c r="G5" s="572"/>
    </row>
    <row r="6" spans="1:229" customFormat="1" ht="24" customHeight="1" x14ac:dyDescent="0.25">
      <c r="A6" s="960" t="str">
        <f>CONTEXTO!A8</f>
        <v>PROCESO: GESTIÓN DE RECURSOS FÍSICOS</v>
      </c>
      <c r="B6" s="961"/>
      <c r="C6" s="961"/>
      <c r="D6" s="961"/>
      <c r="E6" s="961"/>
      <c r="F6" s="961"/>
      <c r="G6" s="961"/>
      <c r="H6" s="961"/>
      <c r="I6" s="961"/>
      <c r="J6" s="961"/>
      <c r="K6" s="962"/>
    </row>
    <row r="7" spans="1:229" customFormat="1" ht="54.75" customHeight="1" thickBot="1" x14ac:dyDescent="0.3">
      <c r="A7" s="963" t="str">
        <f>+CONTEXTO!A9</f>
        <v xml:space="preserve">OBJETIVO: BRINDAR CON OPORTUNIDAD, EFICIENCIA Y EFICACIA APOYO LOGÍSTICO A LA ADMINISTRACIÓN CENTRAL, MEDIANTE LA ADQUISICIÓN Y MANTENIMIENTO DE LOS BIENES Y SERVICIOS EJECUTANDO EL PRESUPUESTO ASIGNADO, CONTRIBUYENDO A LA GESTIÓN DE LOS PROCESOS Y AL LOGRO DE LOS OBJETIVOS INSTITUCIONALES.
</v>
      </c>
      <c r="B7" s="964"/>
      <c r="C7" s="964"/>
      <c r="D7" s="964"/>
      <c r="E7" s="964"/>
      <c r="F7" s="964"/>
      <c r="G7" s="964"/>
      <c r="H7" s="964"/>
      <c r="I7" s="964"/>
      <c r="J7" s="964"/>
      <c r="K7" s="965"/>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4"/>
      <c r="HS7" s="64"/>
      <c r="HT7" s="64"/>
      <c r="HU7" s="64"/>
    </row>
    <row r="8" spans="1:229" ht="15" thickBot="1" x14ac:dyDescent="0.25">
      <c r="C8" s="31"/>
      <c r="D8" s="31"/>
      <c r="E8" s="31"/>
      <c r="F8" s="332"/>
      <c r="G8" s="332"/>
      <c r="H8" s="332"/>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c r="EW8" s="58"/>
      <c r="EX8" s="58"/>
      <c r="EY8" s="58"/>
      <c r="EZ8" s="58"/>
      <c r="FA8" s="58"/>
      <c r="FB8" s="58"/>
      <c r="FC8" s="58"/>
      <c r="FD8" s="58"/>
      <c r="FE8" s="58"/>
      <c r="FF8" s="58"/>
      <c r="FG8" s="58"/>
      <c r="FH8" s="58"/>
      <c r="FI8" s="58"/>
      <c r="FJ8" s="58"/>
      <c r="FK8" s="58"/>
      <c r="FL8" s="58"/>
      <c r="FM8" s="58"/>
      <c r="FN8" s="58"/>
      <c r="FO8" s="58"/>
      <c r="FP8" s="58"/>
      <c r="FQ8" s="58"/>
      <c r="FR8" s="58"/>
      <c r="FS8" s="58"/>
      <c r="FT8" s="58"/>
      <c r="FU8" s="58"/>
      <c r="FV8" s="58"/>
      <c r="FW8" s="58"/>
      <c r="FX8" s="58"/>
      <c r="FY8" s="58"/>
      <c r="FZ8" s="58"/>
      <c r="GA8" s="58"/>
      <c r="GB8" s="58"/>
      <c r="GC8" s="58"/>
      <c r="GD8" s="58"/>
      <c r="GE8" s="58"/>
      <c r="GF8" s="58"/>
      <c r="GG8" s="58"/>
      <c r="GH8" s="58"/>
      <c r="GI8" s="58"/>
      <c r="GJ8" s="58"/>
      <c r="GK8" s="58"/>
      <c r="GL8" s="58"/>
      <c r="GM8" s="58"/>
      <c r="GN8" s="58"/>
      <c r="GO8" s="58"/>
      <c r="GP8" s="58"/>
      <c r="GQ8" s="58"/>
      <c r="GR8" s="58"/>
      <c r="GS8" s="58"/>
      <c r="GT8" s="58"/>
      <c r="GU8" s="58"/>
      <c r="GV8" s="58"/>
      <c r="GW8" s="58"/>
      <c r="GX8" s="58"/>
      <c r="GY8" s="58"/>
      <c r="GZ8" s="58"/>
      <c r="HA8" s="58"/>
      <c r="HB8" s="58"/>
      <c r="HC8" s="58"/>
      <c r="HD8" s="58"/>
      <c r="HE8" s="58"/>
      <c r="HF8" s="58"/>
      <c r="HG8" s="58"/>
      <c r="HH8" s="58"/>
      <c r="HI8" s="58"/>
      <c r="HJ8" s="58"/>
      <c r="HK8" s="58"/>
      <c r="HL8" s="58"/>
      <c r="HM8" s="58"/>
      <c r="HN8" s="58"/>
      <c r="HO8" s="58"/>
      <c r="HP8" s="58"/>
      <c r="HQ8" s="58"/>
      <c r="HR8" s="58"/>
      <c r="HS8" s="58"/>
      <c r="HT8" s="58"/>
      <c r="HU8" s="58"/>
    </row>
    <row r="9" spans="1:229" s="51" customFormat="1" ht="30" customHeight="1" x14ac:dyDescent="0.25">
      <c r="A9" s="926" t="s">
        <v>87</v>
      </c>
      <c r="B9" s="924" t="s">
        <v>232</v>
      </c>
      <c r="C9" s="928" t="s">
        <v>251</v>
      </c>
      <c r="D9" s="930" t="s">
        <v>206</v>
      </c>
      <c r="E9" s="930"/>
      <c r="F9" s="930"/>
      <c r="G9" s="930"/>
      <c r="H9" s="930"/>
      <c r="I9" s="333" t="s">
        <v>207</v>
      </c>
      <c r="J9" s="931" t="s">
        <v>208</v>
      </c>
      <c r="K9" s="933" t="s">
        <v>209</v>
      </c>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7"/>
      <c r="EG9" s="117"/>
      <c r="EH9" s="117"/>
      <c r="EI9" s="117"/>
      <c r="EJ9" s="117"/>
      <c r="EK9" s="117"/>
      <c r="EL9" s="117"/>
      <c r="EM9" s="117"/>
      <c r="EN9" s="117"/>
      <c r="EO9" s="117"/>
      <c r="EP9" s="117"/>
      <c r="EQ9" s="117"/>
      <c r="ER9" s="117"/>
      <c r="ES9" s="117"/>
      <c r="ET9" s="117"/>
      <c r="EU9" s="117"/>
      <c r="EV9" s="117"/>
      <c r="EW9" s="117"/>
      <c r="EX9" s="117"/>
      <c r="EY9" s="117"/>
      <c r="EZ9" s="117"/>
      <c r="FA9" s="117"/>
      <c r="FB9" s="117"/>
      <c r="FC9" s="117"/>
      <c r="FD9" s="117"/>
      <c r="FE9" s="117"/>
      <c r="FF9" s="117"/>
      <c r="FG9" s="117"/>
      <c r="FH9" s="117"/>
      <c r="FI9" s="117"/>
      <c r="FJ9" s="117"/>
      <c r="FK9" s="117"/>
      <c r="FL9" s="117"/>
      <c r="FM9" s="117"/>
      <c r="FN9" s="117"/>
      <c r="FO9" s="117"/>
      <c r="FP9" s="117"/>
      <c r="FQ9" s="117"/>
      <c r="FR9" s="117"/>
      <c r="FS9" s="117"/>
      <c r="FT9" s="117"/>
      <c r="FU9" s="117"/>
      <c r="FV9" s="117"/>
      <c r="FW9" s="117"/>
      <c r="FX9" s="117"/>
      <c r="FY9" s="117"/>
      <c r="FZ9" s="117"/>
      <c r="GA9" s="117"/>
      <c r="GB9" s="117"/>
      <c r="GC9" s="117"/>
      <c r="GD9" s="117"/>
      <c r="GE9" s="117"/>
      <c r="GF9" s="117"/>
      <c r="GG9" s="117"/>
      <c r="GH9" s="117"/>
      <c r="GI9" s="117"/>
      <c r="GJ9" s="117"/>
      <c r="GK9" s="117"/>
      <c r="GL9" s="117"/>
      <c r="GM9" s="117"/>
      <c r="GN9" s="117"/>
      <c r="GO9" s="117"/>
      <c r="GP9" s="117"/>
      <c r="GQ9" s="117"/>
      <c r="GR9" s="117"/>
      <c r="GS9" s="117"/>
      <c r="GT9" s="117"/>
      <c r="GU9" s="117"/>
      <c r="GV9" s="117"/>
      <c r="GW9" s="117"/>
      <c r="GX9" s="117"/>
      <c r="GY9" s="117"/>
      <c r="GZ9" s="117"/>
      <c r="HA9" s="117"/>
      <c r="HB9" s="117"/>
      <c r="HC9" s="117"/>
      <c r="HD9" s="117"/>
      <c r="HE9" s="117"/>
      <c r="HF9" s="117"/>
      <c r="HG9" s="117"/>
      <c r="HH9" s="117"/>
      <c r="HI9" s="117"/>
      <c r="HJ9" s="117"/>
      <c r="HK9" s="117"/>
      <c r="HL9" s="117"/>
      <c r="HM9" s="117"/>
      <c r="HN9" s="117"/>
      <c r="HO9" s="117"/>
      <c r="HP9" s="117"/>
      <c r="HQ9" s="117"/>
      <c r="HR9" s="117"/>
      <c r="HS9" s="117"/>
      <c r="HT9" s="117"/>
      <c r="HU9" s="117"/>
    </row>
    <row r="10" spans="1:229" s="52" customFormat="1" ht="60.75" thickBot="1" x14ac:dyDescent="0.3">
      <c r="A10" s="927"/>
      <c r="B10" s="925"/>
      <c r="C10" s="929"/>
      <c r="D10" s="257" t="s">
        <v>210</v>
      </c>
      <c r="E10" s="50" t="s">
        <v>211</v>
      </c>
      <c r="F10" s="334" t="s">
        <v>212</v>
      </c>
      <c r="G10" s="334" t="s">
        <v>213</v>
      </c>
      <c r="H10" s="335" t="s">
        <v>214</v>
      </c>
      <c r="I10" s="336" t="s">
        <v>215</v>
      </c>
      <c r="J10" s="932"/>
      <c r="K10" s="934"/>
    </row>
    <row r="11" spans="1:229" ht="20.25" customHeight="1" x14ac:dyDescent="0.2">
      <c r="A11" s="898" t="str">
        <f>+DESCRIPCION!A10</f>
        <v xml:space="preserve">Posibilidad de la suspensión de los servicios de Aseo, Vigilancia y Aseguramiento de los empleados y los Bienes de la Administración Municipal </v>
      </c>
      <c r="B11" s="947" t="str">
        <f>+DESCRIPCION!D10</f>
        <v>Falta de Presupuesto para cumplir con el correcto funcionamiento de los procesos de la entidad y metas del plan de desarrollo</v>
      </c>
      <c r="C11" s="953" t="s">
        <v>437</v>
      </c>
      <c r="D11" s="901" t="s">
        <v>216</v>
      </c>
      <c r="E11" s="123" t="s">
        <v>217</v>
      </c>
      <c r="F11" s="337" t="s">
        <v>179</v>
      </c>
      <c r="G11" s="338">
        <f>IF(F11="Asignado",15,0)</f>
        <v>15</v>
      </c>
      <c r="H11" s="920" t="str">
        <f>IF(AND(G18&gt;0,G18&lt;=85),"Débil",IF(AND(G18&gt;85,G18&lt;=95),"Moderado",IF(G18&gt;96,"Fuerte"," ")))</f>
        <v>Fuerte</v>
      </c>
      <c r="I11" s="904" t="s">
        <v>201</v>
      </c>
      <c r="J11" s="892"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Fuerte</v>
      </c>
      <c r="K11" s="895" t="str">
        <f>IF(J11="Fuerte","NO",IF(J11=" "," ","SI"))</f>
        <v>NO</v>
      </c>
    </row>
    <row r="12" spans="1:229" ht="29.25" customHeight="1" x14ac:dyDescent="0.2">
      <c r="A12" s="898"/>
      <c r="B12" s="947"/>
      <c r="C12" s="953"/>
      <c r="D12" s="901"/>
      <c r="E12" s="97" t="s">
        <v>218</v>
      </c>
      <c r="F12" s="339" t="s">
        <v>181</v>
      </c>
      <c r="G12" s="340">
        <f>IF(F12="Adecuado",15,0)</f>
        <v>15</v>
      </c>
      <c r="H12" s="920"/>
      <c r="I12" s="922"/>
      <c r="J12" s="916"/>
      <c r="K12" s="918"/>
    </row>
    <row r="13" spans="1:229" ht="43.5" customHeight="1" x14ac:dyDescent="0.2">
      <c r="A13" s="898"/>
      <c r="B13" s="947"/>
      <c r="C13" s="953"/>
      <c r="D13" s="49" t="s">
        <v>219</v>
      </c>
      <c r="E13" s="97" t="s">
        <v>220</v>
      </c>
      <c r="F13" s="339" t="s">
        <v>184</v>
      </c>
      <c r="G13" s="340">
        <f>IF(F13="Oportuna",15,0)</f>
        <v>15</v>
      </c>
      <c r="H13" s="920"/>
      <c r="I13" s="922"/>
      <c r="J13" s="916"/>
      <c r="K13" s="918"/>
      <c r="M13" s="212"/>
    </row>
    <row r="14" spans="1:229" ht="43.5" customHeight="1" x14ac:dyDescent="0.2">
      <c r="A14" s="898"/>
      <c r="B14" s="947"/>
      <c r="C14" s="953"/>
      <c r="D14" s="49" t="s">
        <v>221</v>
      </c>
      <c r="E14" s="97" t="s">
        <v>222</v>
      </c>
      <c r="F14" s="341" t="s">
        <v>187</v>
      </c>
      <c r="G14" s="340">
        <f>IF(F14="Prevenir",15,IF(F14="Detectar",10,0))</f>
        <v>15</v>
      </c>
      <c r="H14" s="920"/>
      <c r="I14" s="922"/>
      <c r="J14" s="916"/>
      <c r="K14" s="918"/>
    </row>
    <row r="15" spans="1:229" ht="29.25" customHeight="1" x14ac:dyDescent="0.2">
      <c r="A15" s="898"/>
      <c r="B15" s="947"/>
      <c r="C15" s="953"/>
      <c r="D15" s="49" t="s">
        <v>277</v>
      </c>
      <c r="E15" s="97" t="s">
        <v>224</v>
      </c>
      <c r="F15" s="339" t="s">
        <v>191</v>
      </c>
      <c r="G15" s="340">
        <f>IF(F15="Confiable",15,0)</f>
        <v>15</v>
      </c>
      <c r="H15" s="920"/>
      <c r="I15" s="922"/>
      <c r="J15" s="916"/>
      <c r="K15" s="918"/>
    </row>
    <row r="16" spans="1:229" ht="43.5" customHeight="1" x14ac:dyDescent="0.2">
      <c r="A16" s="898"/>
      <c r="B16" s="947"/>
      <c r="C16" s="953"/>
      <c r="D16" s="49" t="s">
        <v>278</v>
      </c>
      <c r="E16" s="97" t="s">
        <v>226</v>
      </c>
      <c r="F16" s="341" t="s">
        <v>194</v>
      </c>
      <c r="G16" s="340">
        <f>IF(F16="Se investigan y se resuelven oportunamente",15,0)</f>
        <v>15</v>
      </c>
      <c r="H16" s="920"/>
      <c r="I16" s="922"/>
      <c r="J16" s="916"/>
      <c r="K16" s="918"/>
    </row>
    <row r="17" spans="1:75" ht="29.25" customHeight="1" x14ac:dyDescent="0.2">
      <c r="A17" s="899"/>
      <c r="B17" s="947"/>
      <c r="C17" s="954"/>
      <c r="D17" s="44" t="s">
        <v>227</v>
      </c>
      <c r="E17" s="97" t="s">
        <v>228</v>
      </c>
      <c r="F17" s="339" t="s">
        <v>197</v>
      </c>
      <c r="G17" s="340">
        <f>IF(F17="Completa",10,IF(F17="Incompleta",5,0))</f>
        <v>10</v>
      </c>
      <c r="H17" s="921"/>
      <c r="I17" s="922"/>
      <c r="J17" s="916"/>
      <c r="K17" s="918"/>
    </row>
    <row r="18" spans="1:75" ht="15.75" thickBot="1" x14ac:dyDescent="0.25">
      <c r="A18" s="115"/>
      <c r="B18" s="114"/>
      <c r="C18" s="112"/>
      <c r="D18" s="113"/>
      <c r="E18" s="299" t="s">
        <v>436</v>
      </c>
      <c r="F18" s="342"/>
      <c r="G18" s="343">
        <f>SUM(G11:G17)</f>
        <v>100</v>
      </c>
      <c r="H18" s="344"/>
      <c r="I18" s="345"/>
      <c r="J18" s="345"/>
      <c r="K18" s="346"/>
    </row>
    <row r="19" spans="1:75" ht="15" thickBot="1" x14ac:dyDescent="0.25">
      <c r="A19" s="53"/>
      <c r="B19" s="58"/>
    </row>
    <row r="20" spans="1:75" s="52" customFormat="1" ht="30" customHeight="1" x14ac:dyDescent="0.25">
      <c r="A20" s="949" t="s">
        <v>87</v>
      </c>
      <c r="B20" s="955" t="s">
        <v>232</v>
      </c>
      <c r="C20" s="951" t="s">
        <v>205</v>
      </c>
      <c r="D20" s="930" t="s">
        <v>206</v>
      </c>
      <c r="E20" s="930"/>
      <c r="F20" s="930"/>
      <c r="G20" s="930"/>
      <c r="H20" s="930"/>
      <c r="I20" s="333" t="s">
        <v>207</v>
      </c>
      <c r="J20" s="931" t="s">
        <v>208</v>
      </c>
      <c r="K20" s="933" t="s">
        <v>209</v>
      </c>
    </row>
    <row r="21" spans="1:75" s="52" customFormat="1" ht="60.75" thickBot="1" x14ac:dyDescent="0.3">
      <c r="A21" s="950"/>
      <c r="B21" s="956"/>
      <c r="C21" s="952"/>
      <c r="D21" s="102" t="s">
        <v>210</v>
      </c>
      <c r="E21" s="50" t="s">
        <v>211</v>
      </c>
      <c r="F21" s="335" t="s">
        <v>212</v>
      </c>
      <c r="G21" s="335" t="s">
        <v>213</v>
      </c>
      <c r="H21" s="335" t="s">
        <v>230</v>
      </c>
      <c r="I21" s="336" t="s">
        <v>215</v>
      </c>
      <c r="J21" s="932"/>
      <c r="K21" s="934"/>
    </row>
    <row r="22" spans="1:75" ht="20.25" customHeight="1" x14ac:dyDescent="0.2">
      <c r="A22" s="898" t="str">
        <f>+DESCRIPCION!A10</f>
        <v xml:space="preserve">Posibilidad de la suspensión de los servicios de Aseo, Vigilancia y Aseguramiento de los empleados y los Bienes de la Administración Municipal </v>
      </c>
      <c r="B22" s="947" t="str">
        <f>+DESCRIPCION!D11</f>
        <v>Demora en la adjudicación de los procesos contractuales para adelantar las actividades propias de la Direccion. (demora en los tiempo de respuesta)</v>
      </c>
      <c r="C22" s="953" t="s">
        <v>438</v>
      </c>
      <c r="D22" s="900" t="s">
        <v>216</v>
      </c>
      <c r="E22" s="99" t="s">
        <v>217</v>
      </c>
      <c r="F22" s="347" t="s">
        <v>179</v>
      </c>
      <c r="G22" s="348">
        <f>IF(F22="Asignado",15,0)</f>
        <v>15</v>
      </c>
      <c r="H22" s="920" t="str">
        <f>IF(AND(G29&gt;0,G29&lt;=85),"Débil",IF(AND(G29&gt;85,G29&lt;=95),"Moderado",IF(G29&gt;96,"Fuerte"," ")))</f>
        <v>Fuerte</v>
      </c>
      <c r="I22" s="904" t="s">
        <v>201</v>
      </c>
      <c r="J22" s="892"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Fuerte</v>
      </c>
      <c r="K22" s="895" t="str">
        <f>IF(J22="Fuerte","NO",IF(J22=" "," ","SI"))</f>
        <v>NO</v>
      </c>
    </row>
    <row r="23" spans="1:75" ht="29.25" customHeight="1" x14ac:dyDescent="0.2">
      <c r="A23" s="898"/>
      <c r="B23" s="947"/>
      <c r="C23" s="953"/>
      <c r="D23" s="901"/>
      <c r="E23" s="97" t="s">
        <v>218</v>
      </c>
      <c r="F23" s="339" t="s">
        <v>181</v>
      </c>
      <c r="G23" s="340">
        <f>IF(F23="Adecuado",15,0)</f>
        <v>15</v>
      </c>
      <c r="H23" s="920"/>
      <c r="I23" s="922"/>
      <c r="J23" s="916"/>
      <c r="K23" s="918"/>
    </row>
    <row r="24" spans="1:75" ht="43.5" customHeight="1" x14ac:dyDescent="0.2">
      <c r="A24" s="898"/>
      <c r="B24" s="947"/>
      <c r="C24" s="953"/>
      <c r="D24" s="49" t="s">
        <v>219</v>
      </c>
      <c r="E24" s="97" t="s">
        <v>220</v>
      </c>
      <c r="F24" s="339" t="s">
        <v>184</v>
      </c>
      <c r="G24" s="340">
        <f>IF(F24="Oportuna",15,0)</f>
        <v>15</v>
      </c>
      <c r="H24" s="920"/>
      <c r="I24" s="922"/>
      <c r="J24" s="916"/>
      <c r="K24" s="918"/>
    </row>
    <row r="25" spans="1:75" ht="43.5" customHeight="1" x14ac:dyDescent="0.2">
      <c r="A25" s="898"/>
      <c r="B25" s="947"/>
      <c r="C25" s="953"/>
      <c r="D25" s="49" t="s">
        <v>221</v>
      </c>
      <c r="E25" s="97" t="s">
        <v>222</v>
      </c>
      <c r="F25" s="341" t="s">
        <v>187</v>
      </c>
      <c r="G25" s="340">
        <f>IF(F25="Prevenir",15,IF(F25="Detectar",10,0))</f>
        <v>15</v>
      </c>
      <c r="H25" s="920"/>
      <c r="I25" s="922"/>
      <c r="J25" s="916"/>
      <c r="K25" s="918"/>
    </row>
    <row r="26" spans="1:75" ht="29.25" customHeight="1" x14ac:dyDescent="0.2">
      <c r="A26" s="898"/>
      <c r="B26" s="947"/>
      <c r="C26" s="953"/>
      <c r="D26" s="49" t="s">
        <v>223</v>
      </c>
      <c r="E26" s="97" t="s">
        <v>224</v>
      </c>
      <c r="F26" s="339" t="s">
        <v>191</v>
      </c>
      <c r="G26" s="340">
        <f>IF(F26="Confiable",15,0)</f>
        <v>15</v>
      </c>
      <c r="H26" s="920"/>
      <c r="I26" s="922"/>
      <c r="J26" s="916"/>
      <c r="K26" s="918"/>
    </row>
    <row r="27" spans="1:75" ht="43.5" customHeight="1" x14ac:dyDescent="0.2">
      <c r="A27" s="898"/>
      <c r="B27" s="947"/>
      <c r="C27" s="953"/>
      <c r="D27" s="49" t="s">
        <v>225</v>
      </c>
      <c r="E27" s="97" t="s">
        <v>226</v>
      </c>
      <c r="F27" s="341" t="s">
        <v>194</v>
      </c>
      <c r="G27" s="340">
        <f>IF(F27="Se investigan y se resuelven oportunamente",15,0)</f>
        <v>15</v>
      </c>
      <c r="H27" s="920"/>
      <c r="I27" s="922"/>
      <c r="J27" s="916"/>
      <c r="K27" s="918"/>
    </row>
    <row r="28" spans="1:75" ht="29.25" customHeight="1" x14ac:dyDescent="0.2">
      <c r="A28" s="899"/>
      <c r="B28" s="947"/>
      <c r="C28" s="954"/>
      <c r="D28" s="44" t="s">
        <v>227</v>
      </c>
      <c r="E28" s="97" t="s">
        <v>228</v>
      </c>
      <c r="F28" s="339" t="s">
        <v>197</v>
      </c>
      <c r="G28" s="340">
        <f>IF(F28="Completa",10,IF(F28="Incompleta",5,0))</f>
        <v>10</v>
      </c>
      <c r="H28" s="921"/>
      <c r="I28" s="922"/>
      <c r="J28" s="916"/>
      <c r="K28" s="91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row>
    <row r="29" spans="1:75" s="57" customFormat="1" ht="15.75" thickBot="1" x14ac:dyDescent="0.25">
      <c r="A29" s="115"/>
      <c r="B29" s="116"/>
      <c r="C29" s="54"/>
      <c r="D29" s="55"/>
      <c r="E29" s="299" t="s">
        <v>439</v>
      </c>
      <c r="F29" s="343"/>
      <c r="G29" s="343">
        <f>SUM(G22:G28)</f>
        <v>100</v>
      </c>
      <c r="H29" s="344"/>
      <c r="I29" s="345"/>
      <c r="J29" s="345"/>
      <c r="K29" s="346"/>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row>
    <row r="30" spans="1:75" ht="15" thickBot="1" x14ac:dyDescent="0.25">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row>
    <row r="31" spans="1:75" s="51" customFormat="1" ht="30" customHeight="1" x14ac:dyDescent="0.25">
      <c r="A31" s="926" t="s">
        <v>87</v>
      </c>
      <c r="B31" s="924" t="s">
        <v>232</v>
      </c>
      <c r="C31" s="928" t="s">
        <v>205</v>
      </c>
      <c r="D31" s="930" t="s">
        <v>206</v>
      </c>
      <c r="E31" s="930"/>
      <c r="F31" s="930"/>
      <c r="G31" s="930"/>
      <c r="H31" s="930"/>
      <c r="I31" s="333" t="s">
        <v>207</v>
      </c>
      <c r="J31" s="931" t="s">
        <v>208</v>
      </c>
      <c r="K31" s="933" t="s">
        <v>209</v>
      </c>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row>
    <row r="32" spans="1:75" s="52" customFormat="1" ht="60.75" thickBot="1" x14ac:dyDescent="0.3">
      <c r="A32" s="927"/>
      <c r="B32" s="925"/>
      <c r="C32" s="929"/>
      <c r="D32" s="102" t="s">
        <v>210</v>
      </c>
      <c r="E32" s="50" t="s">
        <v>211</v>
      </c>
      <c r="F32" s="335" t="s">
        <v>212</v>
      </c>
      <c r="G32" s="335" t="s">
        <v>213</v>
      </c>
      <c r="H32" s="335" t="s">
        <v>230</v>
      </c>
      <c r="I32" s="336" t="s">
        <v>215</v>
      </c>
      <c r="J32" s="932"/>
      <c r="K32" s="934"/>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117"/>
      <c r="BT32" s="117"/>
      <c r="BU32" s="117"/>
      <c r="BV32" s="117"/>
      <c r="BW32" s="117"/>
    </row>
    <row r="33" spans="1:75" ht="20.25" customHeight="1" x14ac:dyDescent="0.2">
      <c r="A33" s="897" t="str">
        <f>+DESCRIPCION!A13</f>
        <v>Posibilidad de utilizacion de los predios del municipio para beneficios particulares, debido a la Identificación parcial de los mismos</v>
      </c>
      <c r="B33" s="946" t="str">
        <f>+DESCRIPCION!D13</f>
        <v>Deficiente articulacion de la informacion entre procesos para la identificación de los predios de propiedad del Municipio</v>
      </c>
      <c r="C33" s="943" t="s">
        <v>492</v>
      </c>
      <c r="D33" s="901" t="s">
        <v>216</v>
      </c>
      <c r="E33" s="123" t="s">
        <v>217</v>
      </c>
      <c r="F33" s="337" t="s">
        <v>179</v>
      </c>
      <c r="G33" s="338">
        <f>IF(F33="Asignado",15,0)</f>
        <v>15</v>
      </c>
      <c r="H33" s="920" t="str">
        <f>IF(AND(G40&gt;0,G40&lt;=85),"Débil",IF(AND(G40&gt;85,G40&lt;=95),"Moderado",IF(G40&gt;96,"Fuerte"," ")))</f>
        <v>Fuerte</v>
      </c>
      <c r="I33" s="904" t="s">
        <v>201</v>
      </c>
      <c r="J33" s="892"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Fuerte</v>
      </c>
      <c r="K33" s="939" t="str">
        <f>IF(J33="Fuerte","NO",IF(J33=" "," ","SI"))</f>
        <v>NO</v>
      </c>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row>
    <row r="34" spans="1:75" ht="28.5" x14ac:dyDescent="0.2">
      <c r="A34" s="898"/>
      <c r="B34" s="947"/>
      <c r="C34" s="944"/>
      <c r="D34" s="901"/>
      <c r="E34" s="97" t="s">
        <v>218</v>
      </c>
      <c r="F34" s="339" t="s">
        <v>181</v>
      </c>
      <c r="G34" s="340">
        <f>IF(F34="Adecuado",15,0)</f>
        <v>15</v>
      </c>
      <c r="H34" s="920"/>
      <c r="I34" s="922"/>
      <c r="J34" s="916"/>
      <c r="K34" s="940"/>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row>
    <row r="35" spans="1:75" ht="42.75" x14ac:dyDescent="0.2">
      <c r="A35" s="898"/>
      <c r="B35" s="947"/>
      <c r="C35" s="944"/>
      <c r="D35" s="49" t="s">
        <v>219</v>
      </c>
      <c r="E35" s="97" t="s">
        <v>220</v>
      </c>
      <c r="F35" s="339" t="s">
        <v>184</v>
      </c>
      <c r="G35" s="340">
        <f>IF(F35="Oportuna",15,0)</f>
        <v>15</v>
      </c>
      <c r="H35" s="920"/>
      <c r="I35" s="922"/>
      <c r="J35" s="916"/>
      <c r="K35" s="940"/>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row>
    <row r="36" spans="1:75" ht="42.75" x14ac:dyDescent="0.2">
      <c r="A36" s="898"/>
      <c r="B36" s="947"/>
      <c r="C36" s="944"/>
      <c r="D36" s="49" t="s">
        <v>221</v>
      </c>
      <c r="E36" s="97" t="s">
        <v>222</v>
      </c>
      <c r="F36" s="341" t="s">
        <v>187</v>
      </c>
      <c r="G36" s="340">
        <f>IF(F36="Prevenir",15,IF(F36="Detectar",10,0))</f>
        <v>15</v>
      </c>
      <c r="H36" s="920"/>
      <c r="I36" s="922"/>
      <c r="J36" s="916"/>
      <c r="K36" s="940"/>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row>
    <row r="37" spans="1:75" ht="28.5" x14ac:dyDescent="0.2">
      <c r="A37" s="898"/>
      <c r="B37" s="947"/>
      <c r="C37" s="944"/>
      <c r="D37" s="49" t="s">
        <v>223</v>
      </c>
      <c r="E37" s="97" t="s">
        <v>224</v>
      </c>
      <c r="F37" s="339" t="s">
        <v>191</v>
      </c>
      <c r="G37" s="340">
        <f>IF(F37="Confiable",15,0)</f>
        <v>15</v>
      </c>
      <c r="H37" s="920"/>
      <c r="I37" s="922"/>
      <c r="J37" s="916"/>
      <c r="K37" s="940"/>
    </row>
    <row r="38" spans="1:75" ht="42.75" x14ac:dyDescent="0.2">
      <c r="A38" s="898"/>
      <c r="B38" s="947"/>
      <c r="C38" s="944"/>
      <c r="D38" s="49" t="s">
        <v>225</v>
      </c>
      <c r="E38" s="97" t="s">
        <v>226</v>
      </c>
      <c r="F38" s="341" t="s">
        <v>194</v>
      </c>
      <c r="G38" s="340">
        <f>IF(F38="Se investigan y se resuelven oportunamente",15,0)</f>
        <v>15</v>
      </c>
      <c r="H38" s="920"/>
      <c r="I38" s="922"/>
      <c r="J38" s="916"/>
      <c r="K38" s="940"/>
    </row>
    <row r="39" spans="1:75" ht="28.5" x14ac:dyDescent="0.2">
      <c r="A39" s="899"/>
      <c r="B39" s="948"/>
      <c r="C39" s="945"/>
      <c r="D39" s="44" t="s">
        <v>227</v>
      </c>
      <c r="E39" s="97" t="s">
        <v>228</v>
      </c>
      <c r="F39" s="339" t="s">
        <v>197</v>
      </c>
      <c r="G39" s="340">
        <f>IF(F39="Completa",10,IF(F39="Incompleta",5,0))</f>
        <v>10</v>
      </c>
      <c r="H39" s="921"/>
      <c r="I39" s="922"/>
      <c r="J39" s="916"/>
      <c r="K39" s="940"/>
    </row>
    <row r="40" spans="1:75" ht="15.75" thickBot="1" x14ac:dyDescent="0.25">
      <c r="A40" s="118"/>
      <c r="B40" s="119"/>
      <c r="C40" s="120"/>
      <c r="D40" s="55"/>
      <c r="E40" s="300" t="s">
        <v>440</v>
      </c>
      <c r="F40" s="343"/>
      <c r="G40" s="343">
        <f>SUM(G33:G39)</f>
        <v>100</v>
      </c>
      <c r="H40" s="344"/>
      <c r="I40" s="345"/>
      <c r="J40" s="345"/>
      <c r="K40" s="346"/>
    </row>
    <row r="41" spans="1:75" ht="15" thickBot="1" x14ac:dyDescent="0.25">
      <c r="A41" s="53"/>
      <c r="B41" s="58"/>
    </row>
    <row r="42" spans="1:75" s="52" customFormat="1" ht="30" customHeight="1" x14ac:dyDescent="0.25">
      <c r="A42" s="926" t="s">
        <v>87</v>
      </c>
      <c r="B42" s="924" t="s">
        <v>232</v>
      </c>
      <c r="C42" s="928" t="s">
        <v>205</v>
      </c>
      <c r="D42" s="930" t="s">
        <v>206</v>
      </c>
      <c r="E42" s="930"/>
      <c r="F42" s="930"/>
      <c r="G42" s="930"/>
      <c r="H42" s="930"/>
      <c r="I42" s="333" t="s">
        <v>207</v>
      </c>
      <c r="J42" s="931" t="s">
        <v>208</v>
      </c>
      <c r="K42" s="933" t="s">
        <v>209</v>
      </c>
    </row>
    <row r="43" spans="1:75" s="52" customFormat="1" ht="60.75" thickBot="1" x14ac:dyDescent="0.3">
      <c r="A43" s="927"/>
      <c r="B43" s="925"/>
      <c r="C43" s="929"/>
      <c r="D43" s="102" t="s">
        <v>210</v>
      </c>
      <c r="E43" s="50" t="s">
        <v>211</v>
      </c>
      <c r="F43" s="335" t="s">
        <v>212</v>
      </c>
      <c r="G43" s="335" t="s">
        <v>213</v>
      </c>
      <c r="H43" s="335" t="s">
        <v>230</v>
      </c>
      <c r="I43" s="336" t="s">
        <v>215</v>
      </c>
      <c r="J43" s="932"/>
      <c r="K43" s="934"/>
    </row>
    <row r="44" spans="1:75" ht="20.25" customHeight="1" x14ac:dyDescent="0.2">
      <c r="A44" s="897" t="str">
        <f>+DESCRIPCION!A13</f>
        <v>Posibilidad de utilizacion de los predios del municipio para beneficios particulares, debido a la Identificación parcial de los mismos</v>
      </c>
      <c r="B44" s="625" t="str">
        <f>+DESCRIPCION!D14</f>
        <v>Falta de Politicas y/o procedimientos para la identificacion de los bienes fiscales y de uso publico del municipio.</v>
      </c>
      <c r="C44" s="941" t="s">
        <v>512</v>
      </c>
      <c r="D44" s="901" t="s">
        <v>216</v>
      </c>
      <c r="E44" s="123" t="s">
        <v>217</v>
      </c>
      <c r="F44" s="337" t="s">
        <v>179</v>
      </c>
      <c r="G44" s="338">
        <f>IF(F44="Asignado",15,0)</f>
        <v>15</v>
      </c>
      <c r="H44" s="920" t="str">
        <f>IF(AND(G51&gt;0,G51&lt;=85),"Débil",IF(AND(G51&gt;85,G51&lt;=95),"Moderado",IF(G51&gt;96,"Fuerte"," ")))</f>
        <v>Fuerte</v>
      </c>
      <c r="I44" s="904" t="s">
        <v>201</v>
      </c>
      <c r="J44" s="892"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Fuerte</v>
      </c>
      <c r="K44" s="939" t="str">
        <f>IF(J44="Fuerte","NO",IF(J44=" "," ","SI"))</f>
        <v>NO</v>
      </c>
    </row>
    <row r="45" spans="1:75" ht="28.5" x14ac:dyDescent="0.2">
      <c r="A45" s="898"/>
      <c r="B45" s="626"/>
      <c r="C45" s="941"/>
      <c r="D45" s="901"/>
      <c r="E45" s="97" t="s">
        <v>218</v>
      </c>
      <c r="F45" s="339" t="s">
        <v>181</v>
      </c>
      <c r="G45" s="340">
        <f>IF(F45="Adecuado",15,0)</f>
        <v>15</v>
      </c>
      <c r="H45" s="920"/>
      <c r="I45" s="922"/>
      <c r="J45" s="916"/>
      <c r="K45" s="940"/>
    </row>
    <row r="46" spans="1:75" ht="42.75" x14ac:dyDescent="0.2">
      <c r="A46" s="898"/>
      <c r="B46" s="626"/>
      <c r="C46" s="941"/>
      <c r="D46" s="49" t="s">
        <v>219</v>
      </c>
      <c r="E46" s="97" t="s">
        <v>220</v>
      </c>
      <c r="F46" s="339" t="s">
        <v>184</v>
      </c>
      <c r="G46" s="340">
        <f>IF(F46="Oportuna",15,0)</f>
        <v>15</v>
      </c>
      <c r="H46" s="920"/>
      <c r="I46" s="922"/>
      <c r="J46" s="916"/>
      <c r="K46" s="940"/>
    </row>
    <row r="47" spans="1:75" ht="42.75" x14ac:dyDescent="0.2">
      <c r="A47" s="898"/>
      <c r="B47" s="626"/>
      <c r="C47" s="941"/>
      <c r="D47" s="49" t="s">
        <v>221</v>
      </c>
      <c r="E47" s="97" t="s">
        <v>222</v>
      </c>
      <c r="F47" s="341" t="s">
        <v>187</v>
      </c>
      <c r="G47" s="340">
        <f>IF(F47="Prevenir",15,IF(F47="Detectar",10,0))</f>
        <v>15</v>
      </c>
      <c r="H47" s="920"/>
      <c r="I47" s="922"/>
      <c r="J47" s="916"/>
      <c r="K47" s="940"/>
    </row>
    <row r="48" spans="1:75" ht="28.5" x14ac:dyDescent="0.2">
      <c r="A48" s="898"/>
      <c r="B48" s="626"/>
      <c r="C48" s="941"/>
      <c r="D48" s="49" t="s">
        <v>223</v>
      </c>
      <c r="E48" s="97" t="s">
        <v>224</v>
      </c>
      <c r="F48" s="339" t="s">
        <v>191</v>
      </c>
      <c r="G48" s="340">
        <f>IF(F48="Confiable",15,0)</f>
        <v>15</v>
      </c>
      <c r="H48" s="920"/>
      <c r="I48" s="922"/>
      <c r="J48" s="916"/>
      <c r="K48" s="940"/>
    </row>
    <row r="49" spans="1:76" ht="42.75" x14ac:dyDescent="0.2">
      <c r="A49" s="898"/>
      <c r="B49" s="626"/>
      <c r="C49" s="941"/>
      <c r="D49" s="49" t="s">
        <v>225</v>
      </c>
      <c r="E49" s="97" t="s">
        <v>226</v>
      </c>
      <c r="F49" s="341" t="s">
        <v>194</v>
      </c>
      <c r="G49" s="340">
        <f>IF(F49="Se investigan y se resuelven oportunamente",15,0)</f>
        <v>15</v>
      </c>
      <c r="H49" s="920"/>
      <c r="I49" s="922"/>
      <c r="J49" s="916"/>
      <c r="K49" s="940"/>
    </row>
    <row r="50" spans="1:76" ht="28.5" x14ac:dyDescent="0.2">
      <c r="A50" s="899"/>
      <c r="B50" s="626"/>
      <c r="C50" s="942"/>
      <c r="D50" s="44" t="s">
        <v>227</v>
      </c>
      <c r="E50" s="200" t="s">
        <v>228</v>
      </c>
      <c r="F50" s="339" t="s">
        <v>197</v>
      </c>
      <c r="G50" s="340">
        <f>IF(F50="Completa",10,IF(F50="Incompleta",5,0))</f>
        <v>10</v>
      </c>
      <c r="H50" s="921"/>
      <c r="I50" s="922"/>
      <c r="J50" s="916"/>
      <c r="K50" s="940"/>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row>
    <row r="51" spans="1:76" s="57" customFormat="1" ht="15.75" thickBot="1" x14ac:dyDescent="0.25">
      <c r="A51" s="118"/>
      <c r="B51" s="121"/>
      <c r="C51" s="54"/>
      <c r="D51" s="55"/>
      <c r="E51" s="300" t="s">
        <v>441</v>
      </c>
      <c r="F51" s="343"/>
      <c r="G51" s="343">
        <f>SUM(G44:G50)</f>
        <v>100</v>
      </c>
      <c r="H51" s="344"/>
      <c r="I51" s="345"/>
      <c r="J51" s="345"/>
      <c r="K51" s="346"/>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row>
    <row r="52" spans="1:76" ht="15" thickBot="1" x14ac:dyDescent="0.25">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row>
    <row r="53" spans="1:76" s="51" customFormat="1" ht="30" customHeight="1" x14ac:dyDescent="0.25">
      <c r="A53" s="926" t="s">
        <v>87</v>
      </c>
      <c r="B53" s="924" t="s">
        <v>232</v>
      </c>
      <c r="C53" s="928" t="s">
        <v>205</v>
      </c>
      <c r="D53" s="930" t="s">
        <v>206</v>
      </c>
      <c r="E53" s="930"/>
      <c r="F53" s="930"/>
      <c r="G53" s="930"/>
      <c r="H53" s="930"/>
      <c r="I53" s="333" t="s">
        <v>207</v>
      </c>
      <c r="J53" s="931" t="s">
        <v>208</v>
      </c>
      <c r="K53" s="933" t="s">
        <v>209</v>
      </c>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7"/>
      <c r="BR53" s="117"/>
      <c r="BS53" s="117"/>
      <c r="BT53" s="117"/>
      <c r="BU53" s="117"/>
      <c r="BV53" s="117"/>
      <c r="BW53" s="117"/>
      <c r="BX53" s="117"/>
    </row>
    <row r="54" spans="1:76" s="52" customFormat="1" ht="60.75" thickBot="1" x14ac:dyDescent="0.3">
      <c r="A54" s="927"/>
      <c r="B54" s="925"/>
      <c r="C54" s="929"/>
      <c r="D54" s="102" t="s">
        <v>210</v>
      </c>
      <c r="E54" s="50" t="s">
        <v>211</v>
      </c>
      <c r="F54" s="335" t="s">
        <v>212</v>
      </c>
      <c r="G54" s="335" t="s">
        <v>213</v>
      </c>
      <c r="H54" s="335" t="s">
        <v>230</v>
      </c>
      <c r="I54" s="336" t="s">
        <v>215</v>
      </c>
      <c r="J54" s="932"/>
      <c r="K54" s="934"/>
    </row>
    <row r="55" spans="1:76" ht="20.25" customHeight="1" x14ac:dyDescent="0.2">
      <c r="A55" s="897" t="str">
        <f>+DESCRIPCION!A16</f>
        <v>Posibilidad del Uso inadecuado de los bienes de la Entidad, para beneficio propio o de un tercero</v>
      </c>
      <c r="B55" s="625" t="str">
        <f>+DESCRIPCION!D16</f>
        <v>Desconcimiento sobre la utilizacion adecuada de los elementos y bienes a cargo de los funcionarios</v>
      </c>
      <c r="C55" s="937" t="s">
        <v>493</v>
      </c>
      <c r="D55" s="901" t="s">
        <v>216</v>
      </c>
      <c r="E55" s="123" t="s">
        <v>217</v>
      </c>
      <c r="F55" s="337" t="s">
        <v>179</v>
      </c>
      <c r="G55" s="338">
        <f>IF(F55="Asignado",15,0)</f>
        <v>15</v>
      </c>
      <c r="H55" s="920" t="str">
        <f>IF(AND(G62&gt;0,G62&lt;=85),"Débil",IF(AND(G62&gt;85,G62&lt;=95),"Moderado",IF(G62&gt;96,"Fuerte"," ")))</f>
        <v>Fuerte</v>
      </c>
      <c r="I55" s="904" t="s">
        <v>201</v>
      </c>
      <c r="J55" s="892"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Fuerte</v>
      </c>
      <c r="K55" s="895" t="str">
        <f>IF(J55="Fuerte","NO",IF(J55=" "," ","SI"))</f>
        <v>NO</v>
      </c>
    </row>
    <row r="56" spans="1:76" ht="28.5" x14ac:dyDescent="0.2">
      <c r="A56" s="898"/>
      <c r="B56" s="626"/>
      <c r="C56" s="937"/>
      <c r="D56" s="901"/>
      <c r="E56" s="97" t="s">
        <v>218</v>
      </c>
      <c r="F56" s="339" t="s">
        <v>181</v>
      </c>
      <c r="G56" s="340">
        <f>IF(F56="Adecuado",15,0)</f>
        <v>15</v>
      </c>
      <c r="H56" s="920"/>
      <c r="I56" s="922"/>
      <c r="J56" s="916"/>
      <c r="K56" s="918"/>
    </row>
    <row r="57" spans="1:76" ht="42.75" x14ac:dyDescent="0.2">
      <c r="A57" s="898"/>
      <c r="B57" s="626"/>
      <c r="C57" s="937"/>
      <c r="D57" s="49" t="s">
        <v>219</v>
      </c>
      <c r="E57" s="97" t="s">
        <v>220</v>
      </c>
      <c r="F57" s="339" t="s">
        <v>184</v>
      </c>
      <c r="G57" s="340">
        <f>IF(F57="Oportuna",15,0)</f>
        <v>15</v>
      </c>
      <c r="H57" s="920"/>
      <c r="I57" s="922"/>
      <c r="J57" s="916"/>
      <c r="K57" s="918"/>
    </row>
    <row r="58" spans="1:76" ht="42.75" x14ac:dyDescent="0.2">
      <c r="A58" s="898"/>
      <c r="B58" s="626"/>
      <c r="C58" s="937"/>
      <c r="D58" s="49" t="s">
        <v>221</v>
      </c>
      <c r="E58" s="97" t="s">
        <v>222</v>
      </c>
      <c r="F58" s="341" t="s">
        <v>187</v>
      </c>
      <c r="G58" s="340">
        <f>IF(F58="Prevenir",15,IF(F58="Detectar",10,0))</f>
        <v>15</v>
      </c>
      <c r="H58" s="920"/>
      <c r="I58" s="922"/>
      <c r="J58" s="916"/>
      <c r="K58" s="918"/>
    </row>
    <row r="59" spans="1:76" ht="28.5" x14ac:dyDescent="0.2">
      <c r="A59" s="898"/>
      <c r="B59" s="626"/>
      <c r="C59" s="937"/>
      <c r="D59" s="49" t="s">
        <v>223</v>
      </c>
      <c r="E59" s="97" t="s">
        <v>224</v>
      </c>
      <c r="F59" s="339" t="s">
        <v>191</v>
      </c>
      <c r="G59" s="340">
        <f>IF(F59="Confiable",15,0)</f>
        <v>15</v>
      </c>
      <c r="H59" s="920"/>
      <c r="I59" s="922"/>
      <c r="J59" s="916"/>
      <c r="K59" s="918"/>
    </row>
    <row r="60" spans="1:76" ht="42.75" x14ac:dyDescent="0.2">
      <c r="A60" s="898"/>
      <c r="B60" s="626"/>
      <c r="C60" s="937"/>
      <c r="D60" s="49" t="s">
        <v>225</v>
      </c>
      <c r="E60" s="97" t="s">
        <v>226</v>
      </c>
      <c r="F60" s="341" t="s">
        <v>194</v>
      </c>
      <c r="G60" s="340">
        <f>IF(F60="Se investigan y se resuelven oportunamente",15,0)</f>
        <v>15</v>
      </c>
      <c r="H60" s="920"/>
      <c r="I60" s="922"/>
      <c r="J60" s="916"/>
      <c r="K60" s="918"/>
    </row>
    <row r="61" spans="1:76" ht="28.5" x14ac:dyDescent="0.2">
      <c r="A61" s="899"/>
      <c r="B61" s="627"/>
      <c r="C61" s="938"/>
      <c r="D61" s="44" t="s">
        <v>227</v>
      </c>
      <c r="E61" s="97" t="s">
        <v>228</v>
      </c>
      <c r="F61" s="339" t="s">
        <v>197</v>
      </c>
      <c r="G61" s="340">
        <f>IF(F61="Completa",10,IF(F61="Incompleta",5,0))</f>
        <v>10</v>
      </c>
      <c r="H61" s="921"/>
      <c r="I61" s="922"/>
      <c r="J61" s="916"/>
      <c r="K61" s="918"/>
    </row>
    <row r="62" spans="1:76" ht="15.75" thickBot="1" x14ac:dyDescent="0.25">
      <c r="A62" s="118"/>
      <c r="B62" s="119"/>
      <c r="C62" s="122"/>
      <c r="D62" s="55"/>
      <c r="E62" s="299" t="s">
        <v>442</v>
      </c>
      <c r="F62" s="342"/>
      <c r="G62" s="342">
        <f>SUM(G55:G61)</f>
        <v>100</v>
      </c>
      <c r="H62" s="344"/>
      <c r="I62" s="345"/>
      <c r="J62" s="345"/>
      <c r="K62" s="346"/>
    </row>
    <row r="63" spans="1:76" ht="15" thickBot="1" x14ac:dyDescent="0.25">
      <c r="A63" s="53"/>
      <c r="B63" s="58"/>
    </row>
    <row r="64" spans="1:76" ht="27" customHeight="1" x14ac:dyDescent="0.2">
      <c r="A64" s="926" t="s">
        <v>87</v>
      </c>
      <c r="B64" s="924" t="s">
        <v>232</v>
      </c>
      <c r="C64" s="928" t="s">
        <v>205</v>
      </c>
      <c r="D64" s="930" t="s">
        <v>206</v>
      </c>
      <c r="E64" s="930"/>
      <c r="F64" s="930"/>
      <c r="G64" s="930"/>
      <c r="H64" s="930"/>
      <c r="I64" s="333" t="s">
        <v>207</v>
      </c>
      <c r="J64" s="931" t="s">
        <v>208</v>
      </c>
      <c r="K64" s="933" t="s">
        <v>209</v>
      </c>
    </row>
    <row r="65" spans="1:11" ht="37.5" customHeight="1" thickBot="1" x14ac:dyDescent="0.25">
      <c r="A65" s="927"/>
      <c r="B65" s="925"/>
      <c r="C65" s="929"/>
      <c r="D65" s="102" t="s">
        <v>210</v>
      </c>
      <c r="E65" s="50" t="s">
        <v>211</v>
      </c>
      <c r="F65" s="335" t="s">
        <v>212</v>
      </c>
      <c r="G65" s="335" t="s">
        <v>213</v>
      </c>
      <c r="H65" s="335" t="s">
        <v>230</v>
      </c>
      <c r="I65" s="336" t="s">
        <v>215</v>
      </c>
      <c r="J65" s="932"/>
      <c r="K65" s="934"/>
    </row>
    <row r="66" spans="1:11" ht="28.5" customHeight="1" x14ac:dyDescent="0.2">
      <c r="A66" s="897" t="str">
        <f>+DESCRIPCION!A16</f>
        <v>Posibilidad del Uso inadecuado de los bienes de la Entidad, para beneficio propio o de un tercero</v>
      </c>
      <c r="B66" s="625" t="str">
        <f>+DESCRIPCION!D17</f>
        <v>Presiones externas o de un superior jerárquico, omisión de las políticas para el uso adecuado de los bienes.</v>
      </c>
      <c r="C66" s="937" t="s">
        <v>494</v>
      </c>
      <c r="D66" s="901" t="s">
        <v>216</v>
      </c>
      <c r="E66" s="123" t="s">
        <v>217</v>
      </c>
      <c r="F66" s="337" t="s">
        <v>179</v>
      </c>
      <c r="G66" s="338">
        <f>IF(F66="Asignado",15,0)</f>
        <v>15</v>
      </c>
      <c r="H66" s="920" t="str">
        <f>IF(AND(G73&gt;0,G73&lt;=85),"Débil",IF(AND(G73&gt;85,G73&lt;=95),"Moderado",IF(G73&gt;96,"Fuerte"," ")))</f>
        <v>Fuerte</v>
      </c>
      <c r="I66" s="904" t="s">
        <v>201</v>
      </c>
      <c r="J66" s="892"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895" t="str">
        <f>IF(J66="Fuerte","NO",IF(J66=" "," ","SI"))</f>
        <v>NO</v>
      </c>
    </row>
    <row r="67" spans="1:11" ht="31.5" customHeight="1" x14ac:dyDescent="0.2">
      <c r="A67" s="898"/>
      <c r="B67" s="626"/>
      <c r="C67" s="937"/>
      <c r="D67" s="901"/>
      <c r="E67" s="97" t="s">
        <v>218</v>
      </c>
      <c r="F67" s="339" t="s">
        <v>181</v>
      </c>
      <c r="G67" s="340">
        <f>IF(F67="Adecuado",15,0)</f>
        <v>15</v>
      </c>
      <c r="H67" s="920"/>
      <c r="I67" s="922"/>
      <c r="J67" s="916"/>
      <c r="K67" s="918"/>
    </row>
    <row r="68" spans="1:11" ht="34.5" customHeight="1" x14ac:dyDescent="0.2">
      <c r="A68" s="898"/>
      <c r="B68" s="626"/>
      <c r="C68" s="937"/>
      <c r="D68" s="49" t="s">
        <v>219</v>
      </c>
      <c r="E68" s="97" t="s">
        <v>220</v>
      </c>
      <c r="F68" s="339" t="s">
        <v>184</v>
      </c>
      <c r="G68" s="340">
        <f>IF(F68="Oportuna",15,0)</f>
        <v>15</v>
      </c>
      <c r="H68" s="920"/>
      <c r="I68" s="922"/>
      <c r="J68" s="916"/>
      <c r="K68" s="918"/>
    </row>
    <row r="69" spans="1:11" ht="46.5" customHeight="1" x14ac:dyDescent="0.2">
      <c r="A69" s="898"/>
      <c r="B69" s="626"/>
      <c r="C69" s="937"/>
      <c r="D69" s="49" t="s">
        <v>221</v>
      </c>
      <c r="E69" s="97" t="s">
        <v>222</v>
      </c>
      <c r="F69" s="341" t="s">
        <v>187</v>
      </c>
      <c r="G69" s="340">
        <f>IF(F69="Prevenir",15,IF(F69="Detectar",10,0))</f>
        <v>15</v>
      </c>
      <c r="H69" s="920"/>
      <c r="I69" s="922"/>
      <c r="J69" s="916"/>
      <c r="K69" s="918"/>
    </row>
    <row r="70" spans="1:11" ht="42.75" customHeight="1" x14ac:dyDescent="0.2">
      <c r="A70" s="898"/>
      <c r="B70" s="626"/>
      <c r="C70" s="937"/>
      <c r="D70" s="49" t="s">
        <v>223</v>
      </c>
      <c r="E70" s="97" t="s">
        <v>224</v>
      </c>
      <c r="F70" s="339" t="s">
        <v>191</v>
      </c>
      <c r="G70" s="340">
        <f>IF(F70="Confiable",15,0)</f>
        <v>15</v>
      </c>
      <c r="H70" s="920"/>
      <c r="I70" s="922"/>
      <c r="J70" s="916"/>
      <c r="K70" s="918"/>
    </row>
    <row r="71" spans="1:11" ht="47.25" customHeight="1" x14ac:dyDescent="0.2">
      <c r="A71" s="898"/>
      <c r="B71" s="626"/>
      <c r="C71" s="937"/>
      <c r="D71" s="49" t="s">
        <v>225</v>
      </c>
      <c r="E71" s="97" t="s">
        <v>226</v>
      </c>
      <c r="F71" s="341" t="s">
        <v>194</v>
      </c>
      <c r="G71" s="340">
        <f>IF(F71="Se investigan y se resuelven oportunamente",15,0)</f>
        <v>15</v>
      </c>
      <c r="H71" s="920"/>
      <c r="I71" s="922"/>
      <c r="J71" s="916"/>
      <c r="K71" s="918"/>
    </row>
    <row r="72" spans="1:11" ht="48" customHeight="1" x14ac:dyDescent="0.2">
      <c r="A72" s="899"/>
      <c r="B72" s="627"/>
      <c r="C72" s="938"/>
      <c r="D72" s="44" t="s">
        <v>227</v>
      </c>
      <c r="E72" s="97" t="s">
        <v>228</v>
      </c>
      <c r="F72" s="339" t="s">
        <v>197</v>
      </c>
      <c r="G72" s="340">
        <f>IF(F72="Completa",10,IF(F72="Incompleta",5,0))</f>
        <v>10</v>
      </c>
      <c r="H72" s="921"/>
      <c r="I72" s="922"/>
      <c r="J72" s="916"/>
      <c r="K72" s="918"/>
    </row>
    <row r="73" spans="1:11" ht="29.25" customHeight="1" thickBot="1" x14ac:dyDescent="0.25">
      <c r="A73" s="118"/>
      <c r="B73" s="119"/>
      <c r="C73" s="122"/>
      <c r="D73" s="55"/>
      <c r="E73" s="299" t="s">
        <v>443</v>
      </c>
      <c r="F73" s="343"/>
      <c r="G73" s="343">
        <f>SUM(G66:G72)</f>
        <v>100</v>
      </c>
      <c r="H73" s="344"/>
      <c r="I73" s="345"/>
      <c r="J73" s="345"/>
      <c r="K73" s="346"/>
    </row>
    <row r="74" spans="1:11" ht="18.75" customHeight="1" thickBot="1" x14ac:dyDescent="0.25">
      <c r="A74" s="53"/>
      <c r="B74" s="58"/>
    </row>
    <row r="75" spans="1:11" s="52" customFormat="1" ht="30" customHeight="1" x14ac:dyDescent="0.25">
      <c r="A75" s="926" t="s">
        <v>87</v>
      </c>
      <c r="B75" s="924" t="s">
        <v>232</v>
      </c>
      <c r="C75" s="928" t="s">
        <v>205</v>
      </c>
      <c r="D75" s="930" t="s">
        <v>206</v>
      </c>
      <c r="E75" s="930"/>
      <c r="F75" s="930"/>
      <c r="G75" s="930"/>
      <c r="H75" s="930"/>
      <c r="I75" s="333" t="s">
        <v>207</v>
      </c>
      <c r="J75" s="931" t="s">
        <v>208</v>
      </c>
      <c r="K75" s="933" t="s">
        <v>209</v>
      </c>
    </row>
    <row r="76" spans="1:11" s="52" customFormat="1" ht="60.75" thickBot="1" x14ac:dyDescent="0.3">
      <c r="A76" s="927"/>
      <c r="B76" s="925"/>
      <c r="C76" s="929"/>
      <c r="D76" s="102" t="s">
        <v>210</v>
      </c>
      <c r="E76" s="50" t="s">
        <v>211</v>
      </c>
      <c r="F76" s="335" t="s">
        <v>212</v>
      </c>
      <c r="G76" s="335" t="s">
        <v>213</v>
      </c>
      <c r="H76" s="335" t="s">
        <v>230</v>
      </c>
      <c r="I76" s="336" t="s">
        <v>215</v>
      </c>
      <c r="J76" s="932"/>
      <c r="K76" s="934"/>
    </row>
    <row r="77" spans="1:11" ht="20.25" customHeight="1" x14ac:dyDescent="0.2">
      <c r="A77" s="897" t="str">
        <f>+DESCRIPCION!A19</f>
        <v>Posibilidad de Solicitar y/o recibir dadivas para omitir y/o manipular Informacion real de un predio publico en favorecimiento de un tercero.</v>
      </c>
      <c r="B77" s="625" t="str">
        <f>+DESCRIPCION!D19</f>
        <v>Baja seguridad informatica en la base de datos asociada al proceso de Identificacion de los Predios</v>
      </c>
      <c r="C77" s="937" t="s">
        <v>499</v>
      </c>
      <c r="D77" s="901" t="s">
        <v>216</v>
      </c>
      <c r="E77" s="123" t="s">
        <v>217</v>
      </c>
      <c r="F77" s="337" t="s">
        <v>179</v>
      </c>
      <c r="G77" s="338">
        <f>IF(F77="Asignado",15,0)</f>
        <v>15</v>
      </c>
      <c r="H77" s="920" t="str">
        <f>IF(AND(G84&gt;0,G84&lt;=85),"Débil",IF(AND(G84&gt;85,G84&lt;=95),"Moderado",IF(G84&gt;96,"Fuerte"," ")))</f>
        <v>Fuerte</v>
      </c>
      <c r="I77" s="904" t="s">
        <v>201</v>
      </c>
      <c r="J77" s="892"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Fuerte</v>
      </c>
      <c r="K77" s="939" t="str">
        <f>IF(J77="Fuerte","NO",IF(J77=" "," ","SI"))</f>
        <v>NO</v>
      </c>
    </row>
    <row r="78" spans="1:11" ht="28.5" x14ac:dyDescent="0.2">
      <c r="A78" s="898"/>
      <c r="B78" s="626"/>
      <c r="C78" s="937"/>
      <c r="D78" s="901"/>
      <c r="E78" s="97" t="s">
        <v>218</v>
      </c>
      <c r="F78" s="339" t="s">
        <v>181</v>
      </c>
      <c r="G78" s="340">
        <f>IF(F78="Adecuado",15,0)</f>
        <v>15</v>
      </c>
      <c r="H78" s="920"/>
      <c r="I78" s="922"/>
      <c r="J78" s="916"/>
      <c r="K78" s="940"/>
    </row>
    <row r="79" spans="1:11" ht="42.75" x14ac:dyDescent="0.2">
      <c r="A79" s="898"/>
      <c r="B79" s="626"/>
      <c r="C79" s="937"/>
      <c r="D79" s="49" t="s">
        <v>219</v>
      </c>
      <c r="E79" s="97" t="s">
        <v>220</v>
      </c>
      <c r="F79" s="339" t="s">
        <v>184</v>
      </c>
      <c r="G79" s="340">
        <f>IF(F79="Oportuna",15,0)</f>
        <v>15</v>
      </c>
      <c r="H79" s="920"/>
      <c r="I79" s="922"/>
      <c r="J79" s="916"/>
      <c r="K79" s="940"/>
    </row>
    <row r="80" spans="1:11" ht="42.75" x14ac:dyDescent="0.2">
      <c r="A80" s="898"/>
      <c r="B80" s="626"/>
      <c r="C80" s="937"/>
      <c r="D80" s="49" t="s">
        <v>221</v>
      </c>
      <c r="E80" s="97" t="s">
        <v>222</v>
      </c>
      <c r="F80" s="341" t="s">
        <v>187</v>
      </c>
      <c r="G80" s="340">
        <f>IF(F80="Prevenir",15,IF(F80="Detectar",10,0))</f>
        <v>15</v>
      </c>
      <c r="H80" s="920"/>
      <c r="I80" s="922"/>
      <c r="J80" s="916"/>
      <c r="K80" s="940"/>
    </row>
    <row r="81" spans="1:77" ht="28.5" x14ac:dyDescent="0.2">
      <c r="A81" s="898"/>
      <c r="B81" s="626"/>
      <c r="C81" s="937"/>
      <c r="D81" s="49" t="s">
        <v>223</v>
      </c>
      <c r="E81" s="97" t="s">
        <v>224</v>
      </c>
      <c r="F81" s="339" t="s">
        <v>191</v>
      </c>
      <c r="G81" s="340">
        <f>IF(F81="Confiable",15,0)</f>
        <v>15</v>
      </c>
      <c r="H81" s="920"/>
      <c r="I81" s="922"/>
      <c r="J81" s="916"/>
      <c r="K81" s="940"/>
    </row>
    <row r="82" spans="1:77" ht="42.75" x14ac:dyDescent="0.2">
      <c r="A82" s="898"/>
      <c r="B82" s="626"/>
      <c r="C82" s="937"/>
      <c r="D82" s="49" t="s">
        <v>225</v>
      </c>
      <c r="E82" s="97" t="s">
        <v>226</v>
      </c>
      <c r="F82" s="341" t="s">
        <v>194</v>
      </c>
      <c r="G82" s="340">
        <f>IF(F82="Se investigan y se resuelven oportunamente",15,0)</f>
        <v>15</v>
      </c>
      <c r="H82" s="920"/>
      <c r="I82" s="922"/>
      <c r="J82" s="916"/>
      <c r="K82" s="940"/>
    </row>
    <row r="83" spans="1:77" ht="28.5" x14ac:dyDescent="0.2">
      <c r="A83" s="899"/>
      <c r="B83" s="627"/>
      <c r="C83" s="938"/>
      <c r="D83" s="44" t="s">
        <v>227</v>
      </c>
      <c r="E83" s="97" t="s">
        <v>228</v>
      </c>
      <c r="F83" s="339" t="s">
        <v>197</v>
      </c>
      <c r="G83" s="340">
        <f>IF(F83="Completa",10,IF(F83="Incompleta",5,0))</f>
        <v>10</v>
      </c>
      <c r="H83" s="921"/>
      <c r="I83" s="922"/>
      <c r="J83" s="916"/>
      <c r="K83" s="940"/>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c r="BO83" s="58"/>
      <c r="BP83" s="58"/>
      <c r="BQ83" s="58"/>
      <c r="BR83" s="58"/>
      <c r="BS83" s="58"/>
      <c r="BT83" s="58"/>
      <c r="BU83" s="58"/>
      <c r="BV83" s="58"/>
      <c r="BW83" s="58"/>
      <c r="BX83" s="58"/>
      <c r="BY83" s="58"/>
    </row>
    <row r="84" spans="1:77" s="57" customFormat="1" ht="15.75" thickBot="1" x14ac:dyDescent="0.25">
      <c r="A84" s="118"/>
      <c r="B84" s="119"/>
      <c r="C84" s="54" t="s">
        <v>252</v>
      </c>
      <c r="D84" s="55"/>
      <c r="E84" s="300" t="s">
        <v>444</v>
      </c>
      <c r="F84" s="343"/>
      <c r="G84" s="343">
        <f>SUM(G77:G83)</f>
        <v>100</v>
      </c>
      <c r="H84" s="344"/>
      <c r="I84" s="345"/>
      <c r="J84" s="345"/>
      <c r="K84" s="346"/>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c r="BO84" s="58"/>
      <c r="BP84" s="58"/>
      <c r="BQ84" s="58"/>
      <c r="BR84" s="58"/>
      <c r="BS84" s="58"/>
      <c r="BT84" s="58"/>
      <c r="BU84" s="58"/>
      <c r="BV84" s="58"/>
      <c r="BW84" s="58"/>
      <c r="BX84" s="58"/>
      <c r="BY84" s="58"/>
    </row>
    <row r="85" spans="1:77" ht="15" thickBot="1" x14ac:dyDescent="0.25">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c r="BO85" s="58"/>
      <c r="BP85" s="58"/>
      <c r="BQ85" s="58"/>
      <c r="BR85" s="58"/>
      <c r="BS85" s="58"/>
      <c r="BT85" s="58"/>
      <c r="BU85" s="58"/>
      <c r="BV85" s="58"/>
      <c r="BW85" s="58"/>
      <c r="BX85" s="58"/>
      <c r="BY85" s="58"/>
    </row>
    <row r="86" spans="1:77" s="51" customFormat="1" ht="30" customHeight="1" x14ac:dyDescent="0.25">
      <c r="A86" s="926" t="s">
        <v>87</v>
      </c>
      <c r="B86" s="924" t="s">
        <v>232</v>
      </c>
      <c r="C86" s="928" t="s">
        <v>205</v>
      </c>
      <c r="D86" s="930" t="s">
        <v>206</v>
      </c>
      <c r="E86" s="930"/>
      <c r="F86" s="930"/>
      <c r="G86" s="930"/>
      <c r="H86" s="930"/>
      <c r="I86" s="333" t="s">
        <v>207</v>
      </c>
      <c r="J86" s="931" t="s">
        <v>208</v>
      </c>
      <c r="K86" s="933" t="s">
        <v>209</v>
      </c>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7"/>
      <c r="AY86" s="117"/>
      <c r="AZ86" s="117"/>
      <c r="BA86" s="117"/>
      <c r="BB86" s="117"/>
      <c r="BC86" s="117"/>
      <c r="BD86" s="117"/>
      <c r="BE86" s="117"/>
      <c r="BF86" s="117"/>
      <c r="BG86" s="117"/>
      <c r="BH86" s="117"/>
      <c r="BI86" s="117"/>
      <c r="BJ86" s="117"/>
      <c r="BK86" s="117"/>
      <c r="BL86" s="117"/>
      <c r="BM86" s="117"/>
      <c r="BN86" s="117"/>
      <c r="BO86" s="117"/>
      <c r="BP86" s="117"/>
      <c r="BQ86" s="117"/>
      <c r="BR86" s="117"/>
      <c r="BS86" s="117"/>
      <c r="BT86" s="117"/>
      <c r="BU86" s="117"/>
      <c r="BV86" s="117"/>
      <c r="BW86" s="117"/>
      <c r="BX86" s="117"/>
      <c r="BY86" s="117"/>
    </row>
    <row r="87" spans="1:77" s="52" customFormat="1" ht="60.75" thickBot="1" x14ac:dyDescent="0.3">
      <c r="A87" s="927"/>
      <c r="B87" s="925"/>
      <c r="C87" s="929"/>
      <c r="D87" s="102" t="s">
        <v>210</v>
      </c>
      <c r="E87" s="50" t="s">
        <v>211</v>
      </c>
      <c r="F87" s="335" t="s">
        <v>212</v>
      </c>
      <c r="G87" s="335" t="s">
        <v>213</v>
      </c>
      <c r="H87" s="335" t="s">
        <v>230</v>
      </c>
      <c r="I87" s="336" t="s">
        <v>215</v>
      </c>
      <c r="J87" s="932"/>
      <c r="K87" s="934"/>
    </row>
    <row r="88" spans="1:77" ht="20.25" customHeight="1" x14ac:dyDescent="0.2">
      <c r="A88" s="897" t="str">
        <f>+DESCRIPCION!A19</f>
        <v>Posibilidad de Solicitar y/o recibir dadivas para omitir y/o manipular Informacion real de un predio publico en favorecimiento de un tercero.</v>
      </c>
      <c r="B88" s="625" t="str">
        <f>+DESCRIPCION!D20</f>
        <v>Falta de Politicas y/o procedimientos para la identificacion de los bienes fiscales y de uso publico del municipio.</v>
      </c>
      <c r="C88" s="974" t="s">
        <v>446</v>
      </c>
      <c r="D88" s="901" t="s">
        <v>216</v>
      </c>
      <c r="E88" s="123" t="s">
        <v>217</v>
      </c>
      <c r="F88" s="337" t="s">
        <v>179</v>
      </c>
      <c r="G88" s="338">
        <f>IF(F88="Asignado",15,0)</f>
        <v>15</v>
      </c>
      <c r="H88" s="920" t="str">
        <f>IF(AND(G95&gt;0,G95&lt;=85),"Débil",IF(AND(G95&gt;85,G95&lt;=95),"Moderado",IF(G95&gt;96,"Fuerte"," ")))</f>
        <v>Fuerte</v>
      </c>
      <c r="I88" s="904" t="s">
        <v>201</v>
      </c>
      <c r="J88" s="892"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Fuerte</v>
      </c>
      <c r="K88" s="895" t="str">
        <f>IF(J88="Fuerte","NO",IF(J88=" "," ","SI"))</f>
        <v>NO</v>
      </c>
    </row>
    <row r="89" spans="1:77" ht="28.5" x14ac:dyDescent="0.2">
      <c r="A89" s="898"/>
      <c r="B89" s="626"/>
      <c r="C89" s="974"/>
      <c r="D89" s="901"/>
      <c r="E89" s="97" t="s">
        <v>218</v>
      </c>
      <c r="F89" s="339" t="s">
        <v>181</v>
      </c>
      <c r="G89" s="340">
        <f>IF(F89="Adecuado",15,0)</f>
        <v>15</v>
      </c>
      <c r="H89" s="920"/>
      <c r="I89" s="922"/>
      <c r="J89" s="916"/>
      <c r="K89" s="918"/>
    </row>
    <row r="90" spans="1:77" ht="42.75" x14ac:dyDescent="0.2">
      <c r="A90" s="898"/>
      <c r="B90" s="626"/>
      <c r="C90" s="974"/>
      <c r="D90" s="49" t="s">
        <v>219</v>
      </c>
      <c r="E90" s="97" t="s">
        <v>220</v>
      </c>
      <c r="F90" s="339" t="s">
        <v>184</v>
      </c>
      <c r="G90" s="340">
        <f>IF(F90="Oportuna",15,0)</f>
        <v>15</v>
      </c>
      <c r="H90" s="920"/>
      <c r="I90" s="922"/>
      <c r="J90" s="916"/>
      <c r="K90" s="918"/>
    </row>
    <row r="91" spans="1:77" ht="42.75" x14ac:dyDescent="0.2">
      <c r="A91" s="898"/>
      <c r="B91" s="626"/>
      <c r="C91" s="974"/>
      <c r="D91" s="49" t="s">
        <v>221</v>
      </c>
      <c r="E91" s="97" t="s">
        <v>222</v>
      </c>
      <c r="F91" s="341" t="s">
        <v>187</v>
      </c>
      <c r="G91" s="340">
        <f>IF(F91="Prevenir",15,IF(F91="Detectar",10,0))</f>
        <v>15</v>
      </c>
      <c r="H91" s="920"/>
      <c r="I91" s="922"/>
      <c r="J91" s="916"/>
      <c r="K91" s="918"/>
    </row>
    <row r="92" spans="1:77" ht="28.5" x14ac:dyDescent="0.2">
      <c r="A92" s="898"/>
      <c r="B92" s="626"/>
      <c r="C92" s="974"/>
      <c r="D92" s="49" t="s">
        <v>223</v>
      </c>
      <c r="E92" s="97" t="s">
        <v>224</v>
      </c>
      <c r="F92" s="339" t="s">
        <v>191</v>
      </c>
      <c r="G92" s="340">
        <f>IF(F92="Confiable",15,0)</f>
        <v>15</v>
      </c>
      <c r="H92" s="920"/>
      <c r="I92" s="922"/>
      <c r="J92" s="916"/>
      <c r="K92" s="918"/>
    </row>
    <row r="93" spans="1:77" ht="42.75" x14ac:dyDescent="0.2">
      <c r="A93" s="898"/>
      <c r="B93" s="626"/>
      <c r="C93" s="974"/>
      <c r="D93" s="49" t="s">
        <v>225</v>
      </c>
      <c r="E93" s="97" t="s">
        <v>226</v>
      </c>
      <c r="F93" s="341" t="s">
        <v>194</v>
      </c>
      <c r="G93" s="340">
        <f>IF(F93="Se investigan y se resuelven oportunamente",15,0)</f>
        <v>15</v>
      </c>
      <c r="H93" s="920"/>
      <c r="I93" s="922"/>
      <c r="J93" s="916"/>
      <c r="K93" s="918"/>
    </row>
    <row r="94" spans="1:77" ht="28.5" x14ac:dyDescent="0.2">
      <c r="A94" s="899"/>
      <c r="B94" s="627"/>
      <c r="C94" s="975"/>
      <c r="D94" s="44" t="s">
        <v>227</v>
      </c>
      <c r="E94" s="97" t="s">
        <v>228</v>
      </c>
      <c r="F94" s="339" t="s">
        <v>197</v>
      </c>
      <c r="G94" s="340">
        <f>IF(F94="Completa",10,IF(F94="Incompleta",5,0))</f>
        <v>10</v>
      </c>
      <c r="H94" s="921"/>
      <c r="I94" s="922"/>
      <c r="J94" s="916"/>
      <c r="K94" s="918"/>
    </row>
    <row r="95" spans="1:77" ht="15.75" thickBot="1" x14ac:dyDescent="0.25">
      <c r="A95" s="118"/>
      <c r="B95" s="119"/>
      <c r="C95" s="54"/>
      <c r="D95" s="55"/>
      <c r="E95" s="300" t="s">
        <v>445</v>
      </c>
      <c r="F95" s="342"/>
      <c r="G95" s="342">
        <f>SUM(G88:G94)</f>
        <v>100</v>
      </c>
      <c r="H95" s="344"/>
      <c r="I95" s="345"/>
      <c r="J95" s="345"/>
      <c r="K95" s="346"/>
    </row>
    <row r="96" spans="1:77" x14ac:dyDescent="0.2">
      <c r="A96" s="53"/>
      <c r="B96" s="58"/>
    </row>
    <row r="97" spans="1:77" s="52" customFormat="1" ht="30" hidden="1" customHeight="1" x14ac:dyDescent="0.25">
      <c r="A97" s="926" t="s">
        <v>87</v>
      </c>
      <c r="B97" s="924" t="s">
        <v>232</v>
      </c>
      <c r="C97" s="928" t="s">
        <v>205</v>
      </c>
      <c r="D97" s="930" t="s">
        <v>206</v>
      </c>
      <c r="E97" s="930"/>
      <c r="F97" s="930"/>
      <c r="G97" s="930"/>
      <c r="H97" s="930"/>
      <c r="I97" s="333" t="s">
        <v>207</v>
      </c>
      <c r="J97" s="931" t="s">
        <v>208</v>
      </c>
      <c r="K97" s="933" t="s">
        <v>209</v>
      </c>
    </row>
    <row r="98" spans="1:77" s="52" customFormat="1" ht="60.75" hidden="1" thickBot="1" x14ac:dyDescent="0.3">
      <c r="A98" s="927"/>
      <c r="B98" s="925"/>
      <c r="C98" s="929"/>
      <c r="D98" s="102" t="s">
        <v>210</v>
      </c>
      <c r="E98" s="50" t="s">
        <v>211</v>
      </c>
      <c r="F98" s="335" t="s">
        <v>212</v>
      </c>
      <c r="G98" s="335" t="s">
        <v>213</v>
      </c>
      <c r="H98" s="335" t="s">
        <v>230</v>
      </c>
      <c r="I98" s="336" t="s">
        <v>215</v>
      </c>
      <c r="J98" s="932"/>
      <c r="K98" s="934"/>
    </row>
    <row r="99" spans="1:77" ht="20.25" hidden="1" customHeight="1" x14ac:dyDescent="0.2">
      <c r="A99" s="897"/>
      <c r="B99" s="625">
        <f>DESCRIPCION!D18</f>
        <v>0</v>
      </c>
      <c r="C99" s="935"/>
      <c r="D99" s="901" t="s">
        <v>216</v>
      </c>
      <c r="E99" s="123" t="s">
        <v>217</v>
      </c>
      <c r="F99" s="337" t="s">
        <v>178</v>
      </c>
      <c r="G99" s="338">
        <f>IF(F99="Asignado",15,0)</f>
        <v>0</v>
      </c>
      <c r="H99" s="920" t="str">
        <f>IF(AND(G106&gt;0,G106&lt;=85),"Débil",IF(AND(G106&gt;85,G106&lt;=95),"Moderado",IF(G106&gt;96,"Fuerte"," ")))</f>
        <v xml:space="preserve"> </v>
      </c>
      <c r="I99" s="904" t="s">
        <v>178</v>
      </c>
      <c r="J99" s="892"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895" t="str">
        <f>IF(J99="Fuerte","NO",IF(J99=" "," ","SI"))</f>
        <v xml:space="preserve"> </v>
      </c>
    </row>
    <row r="100" spans="1:77" ht="28.5" hidden="1" x14ac:dyDescent="0.2">
      <c r="A100" s="898"/>
      <c r="B100" s="626"/>
      <c r="C100" s="935"/>
      <c r="D100" s="901"/>
      <c r="E100" s="97" t="s">
        <v>218</v>
      </c>
      <c r="F100" s="339" t="s">
        <v>178</v>
      </c>
      <c r="G100" s="340">
        <f>IF(F100="Adecuado",15,0)</f>
        <v>0</v>
      </c>
      <c r="H100" s="920"/>
      <c r="I100" s="922"/>
      <c r="J100" s="916"/>
      <c r="K100" s="918"/>
    </row>
    <row r="101" spans="1:77" ht="42.75" hidden="1" customHeight="1" x14ac:dyDescent="0.2">
      <c r="A101" s="898"/>
      <c r="B101" s="626"/>
      <c r="C101" s="935"/>
      <c r="D101" s="49" t="s">
        <v>219</v>
      </c>
      <c r="E101" s="97" t="s">
        <v>220</v>
      </c>
      <c r="F101" s="339" t="s">
        <v>178</v>
      </c>
      <c r="G101" s="340">
        <f>IF(F101="Oportuna",15,0)</f>
        <v>0</v>
      </c>
      <c r="H101" s="920"/>
      <c r="I101" s="922"/>
      <c r="J101" s="916"/>
      <c r="K101" s="918"/>
    </row>
    <row r="102" spans="1:77" ht="42.75" hidden="1" x14ac:dyDescent="0.2">
      <c r="A102" s="898"/>
      <c r="B102" s="626"/>
      <c r="C102" s="935"/>
      <c r="D102" s="49" t="s">
        <v>221</v>
      </c>
      <c r="E102" s="97" t="s">
        <v>222</v>
      </c>
      <c r="F102" s="341" t="s">
        <v>178</v>
      </c>
      <c r="G102" s="340">
        <f>IF(F102="Prevenir",15,IF(F102="Detectar",10,0))</f>
        <v>0</v>
      </c>
      <c r="H102" s="920"/>
      <c r="I102" s="922"/>
      <c r="J102" s="916"/>
      <c r="K102" s="918"/>
    </row>
    <row r="103" spans="1:77" ht="28.5" hidden="1" x14ac:dyDescent="0.2">
      <c r="A103" s="898"/>
      <c r="B103" s="626"/>
      <c r="C103" s="935"/>
      <c r="D103" s="49" t="s">
        <v>223</v>
      </c>
      <c r="E103" s="97" t="s">
        <v>224</v>
      </c>
      <c r="F103" s="339" t="s">
        <v>178</v>
      </c>
      <c r="G103" s="340">
        <f>IF(F103="Confiable",15,0)</f>
        <v>0</v>
      </c>
      <c r="H103" s="920"/>
      <c r="I103" s="922"/>
      <c r="J103" s="916"/>
      <c r="K103" s="918"/>
    </row>
    <row r="104" spans="1:77" ht="42.75" hidden="1" x14ac:dyDescent="0.2">
      <c r="A104" s="898"/>
      <c r="B104" s="626"/>
      <c r="C104" s="935"/>
      <c r="D104" s="49" t="s">
        <v>225</v>
      </c>
      <c r="E104" s="97" t="s">
        <v>226</v>
      </c>
      <c r="F104" s="341" t="s">
        <v>178</v>
      </c>
      <c r="G104" s="340">
        <f>IF(F104="Se investigan y se resuelven oportunamente",15,0)</f>
        <v>0</v>
      </c>
      <c r="H104" s="920"/>
      <c r="I104" s="922"/>
      <c r="J104" s="916"/>
      <c r="K104" s="918"/>
    </row>
    <row r="105" spans="1:77" ht="28.5" hidden="1" x14ac:dyDescent="0.2">
      <c r="A105" s="899"/>
      <c r="B105" s="627"/>
      <c r="C105" s="936"/>
      <c r="D105" s="44" t="s">
        <v>227</v>
      </c>
      <c r="E105" s="97" t="s">
        <v>228</v>
      </c>
      <c r="F105" s="339" t="s">
        <v>178</v>
      </c>
      <c r="G105" s="340">
        <f>IF(F105="Completa",10,IF(F105="Incompleta",5,0))</f>
        <v>0</v>
      </c>
      <c r="H105" s="921"/>
      <c r="I105" s="922"/>
      <c r="J105" s="916"/>
      <c r="K105" s="91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c r="BO105" s="58"/>
      <c r="BP105" s="58"/>
      <c r="BQ105" s="58"/>
      <c r="BR105" s="58"/>
      <c r="BS105" s="58"/>
      <c r="BT105" s="58"/>
      <c r="BU105" s="58"/>
      <c r="BV105" s="58"/>
      <c r="BW105" s="58"/>
      <c r="BX105" s="58"/>
      <c r="BY105" s="58"/>
    </row>
    <row r="106" spans="1:77" s="57" customFormat="1" ht="15.75" hidden="1" thickBot="1" x14ac:dyDescent="0.25">
      <c r="A106" s="118"/>
      <c r="B106" s="119"/>
      <c r="C106" s="54"/>
      <c r="D106" s="55"/>
      <c r="E106" s="56" t="s">
        <v>229</v>
      </c>
      <c r="F106" s="342"/>
      <c r="G106" s="342">
        <f>SUM(G99:G105)</f>
        <v>0</v>
      </c>
      <c r="H106" s="344"/>
      <c r="I106" s="345"/>
      <c r="J106" s="345"/>
      <c r="K106" s="346"/>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c r="BO106" s="58"/>
      <c r="BP106" s="58"/>
      <c r="BQ106" s="58"/>
      <c r="BR106" s="58"/>
      <c r="BS106" s="58"/>
      <c r="BT106" s="58"/>
      <c r="BU106" s="58"/>
      <c r="BV106" s="58"/>
      <c r="BW106" s="58"/>
      <c r="BX106" s="58"/>
      <c r="BY106" s="58"/>
    </row>
    <row r="107" spans="1:77" hidden="1" x14ac:dyDescent="0.2">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c r="BO107" s="58"/>
      <c r="BP107" s="58"/>
      <c r="BQ107" s="58"/>
      <c r="BR107" s="58"/>
      <c r="BS107" s="58"/>
      <c r="BT107" s="58"/>
      <c r="BU107" s="58"/>
      <c r="BV107" s="58"/>
      <c r="BW107" s="58"/>
      <c r="BX107" s="58"/>
      <c r="BY107" s="58"/>
    </row>
    <row r="108" spans="1:77" s="51" customFormat="1" ht="30" hidden="1" customHeight="1" x14ac:dyDescent="0.25">
      <c r="A108" s="926" t="s">
        <v>87</v>
      </c>
      <c r="B108" s="924" t="s">
        <v>232</v>
      </c>
      <c r="C108" s="928" t="s">
        <v>205</v>
      </c>
      <c r="D108" s="930" t="s">
        <v>206</v>
      </c>
      <c r="E108" s="930"/>
      <c r="F108" s="930"/>
      <c r="G108" s="930"/>
      <c r="H108" s="930"/>
      <c r="I108" s="333" t="s">
        <v>207</v>
      </c>
      <c r="J108" s="931" t="s">
        <v>208</v>
      </c>
      <c r="K108" s="933" t="s">
        <v>209</v>
      </c>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7"/>
      <c r="AL108" s="117"/>
      <c r="AM108" s="117"/>
      <c r="AN108" s="117"/>
      <c r="AO108" s="117"/>
      <c r="AP108" s="117"/>
      <c r="AQ108" s="117"/>
      <c r="AR108" s="117"/>
      <c r="AS108" s="117"/>
      <c r="AT108" s="117"/>
      <c r="AU108" s="117"/>
      <c r="AV108" s="117"/>
      <c r="AW108" s="117"/>
      <c r="AX108" s="117"/>
      <c r="AY108" s="117"/>
      <c r="AZ108" s="117"/>
      <c r="BA108" s="117"/>
      <c r="BB108" s="117"/>
      <c r="BC108" s="117"/>
      <c r="BD108" s="117"/>
      <c r="BE108" s="117"/>
      <c r="BF108" s="117"/>
      <c r="BG108" s="117"/>
      <c r="BH108" s="117"/>
      <c r="BI108" s="117"/>
      <c r="BJ108" s="117"/>
      <c r="BK108" s="117"/>
      <c r="BL108" s="117"/>
      <c r="BM108" s="117"/>
      <c r="BN108" s="117"/>
      <c r="BO108" s="117"/>
      <c r="BP108" s="117"/>
      <c r="BQ108" s="117"/>
      <c r="BR108" s="117"/>
      <c r="BS108" s="117"/>
      <c r="BT108" s="117"/>
      <c r="BU108" s="117"/>
      <c r="BV108" s="117"/>
      <c r="BW108" s="117"/>
      <c r="BX108" s="117"/>
      <c r="BY108" s="117"/>
    </row>
    <row r="109" spans="1:77" s="52" customFormat="1" ht="60.75" hidden="1" thickBot="1" x14ac:dyDescent="0.3">
      <c r="A109" s="927"/>
      <c r="B109" s="925"/>
      <c r="C109" s="929"/>
      <c r="D109" s="102" t="s">
        <v>210</v>
      </c>
      <c r="E109" s="50" t="s">
        <v>211</v>
      </c>
      <c r="F109" s="335" t="s">
        <v>212</v>
      </c>
      <c r="G109" s="335" t="s">
        <v>213</v>
      </c>
      <c r="H109" s="335" t="s">
        <v>230</v>
      </c>
      <c r="I109" s="336" t="s">
        <v>215</v>
      </c>
      <c r="J109" s="932"/>
      <c r="K109" s="934"/>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7"/>
      <c r="AY109" s="117"/>
      <c r="AZ109" s="117"/>
      <c r="BA109" s="117"/>
      <c r="BB109" s="117"/>
      <c r="BC109" s="117"/>
      <c r="BD109" s="117"/>
      <c r="BE109" s="117"/>
      <c r="BF109" s="117"/>
      <c r="BG109" s="117"/>
      <c r="BH109" s="117"/>
      <c r="BI109" s="117"/>
      <c r="BJ109" s="117"/>
      <c r="BK109" s="117"/>
      <c r="BL109" s="117"/>
      <c r="BM109" s="117"/>
      <c r="BN109" s="117"/>
      <c r="BO109" s="117"/>
      <c r="BP109" s="117"/>
      <c r="BQ109" s="117"/>
      <c r="BR109" s="117"/>
      <c r="BS109" s="117"/>
      <c r="BT109" s="117"/>
      <c r="BU109" s="117"/>
      <c r="BV109" s="117"/>
      <c r="BW109" s="117"/>
      <c r="BX109" s="117"/>
      <c r="BY109" s="117"/>
    </row>
    <row r="110" spans="1:77" ht="20.25" hidden="1" customHeight="1" x14ac:dyDescent="0.2">
      <c r="A110" s="897"/>
      <c r="B110" s="625"/>
      <c r="C110" s="898"/>
      <c r="D110" s="901" t="s">
        <v>216</v>
      </c>
      <c r="E110" s="123" t="s">
        <v>217</v>
      </c>
      <c r="F110" s="337" t="s">
        <v>178</v>
      </c>
      <c r="G110" s="338">
        <f>IF(F110="Asignado",15,0)</f>
        <v>0</v>
      </c>
      <c r="H110" s="920" t="str">
        <f>IF(AND(G117&gt;0,G117&lt;=85),"Débil",IF(AND(G117&gt;85,G117&lt;=95),"Moderado",IF(G117&gt;96,"Fuerte"," ")))</f>
        <v xml:space="preserve"> </v>
      </c>
      <c r="I110" s="904" t="s">
        <v>178</v>
      </c>
      <c r="J110" s="892"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895" t="str">
        <f>IF(J110="Fuerte","NO",IF(J110=" "," ","SI"))</f>
        <v xml:space="preserve"> </v>
      </c>
    </row>
    <row r="111" spans="1:77" ht="28.5" hidden="1" x14ac:dyDescent="0.2">
      <c r="A111" s="898"/>
      <c r="B111" s="626"/>
      <c r="C111" s="898"/>
      <c r="D111" s="901"/>
      <c r="E111" s="97" t="s">
        <v>218</v>
      </c>
      <c r="F111" s="339" t="s">
        <v>178</v>
      </c>
      <c r="G111" s="340">
        <f>IF(F111="Adecuado",15,0)</f>
        <v>0</v>
      </c>
      <c r="H111" s="920"/>
      <c r="I111" s="922"/>
      <c r="J111" s="916"/>
      <c r="K111" s="918"/>
    </row>
    <row r="112" spans="1:77" ht="42.75" hidden="1" customHeight="1" x14ac:dyDescent="0.2">
      <c r="A112" s="898"/>
      <c r="B112" s="626"/>
      <c r="C112" s="898"/>
      <c r="D112" s="49" t="s">
        <v>219</v>
      </c>
      <c r="E112" s="97" t="s">
        <v>220</v>
      </c>
      <c r="F112" s="339" t="s">
        <v>178</v>
      </c>
      <c r="G112" s="340">
        <f>IF(F112="Oportuna",15,0)</f>
        <v>0</v>
      </c>
      <c r="H112" s="920"/>
      <c r="I112" s="922"/>
      <c r="J112" s="916"/>
      <c r="K112" s="918"/>
    </row>
    <row r="113" spans="1:77" ht="42.75" hidden="1" x14ac:dyDescent="0.2">
      <c r="A113" s="898"/>
      <c r="B113" s="626"/>
      <c r="C113" s="898"/>
      <c r="D113" s="49" t="s">
        <v>221</v>
      </c>
      <c r="E113" s="97" t="s">
        <v>222</v>
      </c>
      <c r="F113" s="341" t="s">
        <v>178</v>
      </c>
      <c r="G113" s="340">
        <f>IF(F113="Prevenir",15,IF(F113="Detectar",10,0))</f>
        <v>0</v>
      </c>
      <c r="H113" s="920"/>
      <c r="I113" s="922"/>
      <c r="J113" s="916"/>
      <c r="K113" s="918"/>
    </row>
    <row r="114" spans="1:77" ht="28.5" hidden="1" x14ac:dyDescent="0.2">
      <c r="A114" s="898"/>
      <c r="B114" s="626"/>
      <c r="C114" s="898"/>
      <c r="D114" s="49" t="s">
        <v>223</v>
      </c>
      <c r="E114" s="97" t="s">
        <v>224</v>
      </c>
      <c r="F114" s="339" t="s">
        <v>178</v>
      </c>
      <c r="G114" s="340">
        <f>IF(F114="Confiable",15,0)</f>
        <v>0</v>
      </c>
      <c r="H114" s="920"/>
      <c r="I114" s="922"/>
      <c r="J114" s="916"/>
      <c r="K114" s="918"/>
    </row>
    <row r="115" spans="1:77" ht="42.75" hidden="1" x14ac:dyDescent="0.2">
      <c r="A115" s="898"/>
      <c r="B115" s="626"/>
      <c r="C115" s="898"/>
      <c r="D115" s="49" t="s">
        <v>225</v>
      </c>
      <c r="E115" s="97" t="s">
        <v>226</v>
      </c>
      <c r="F115" s="341" t="s">
        <v>178</v>
      </c>
      <c r="G115" s="340">
        <f>IF(F115="Se investigan y se resuelven oportunamente",15,0)</f>
        <v>0</v>
      </c>
      <c r="H115" s="920"/>
      <c r="I115" s="922"/>
      <c r="J115" s="916"/>
      <c r="K115" s="918"/>
    </row>
    <row r="116" spans="1:77" ht="28.5" hidden="1" x14ac:dyDescent="0.2">
      <c r="A116" s="899"/>
      <c r="B116" s="627"/>
      <c r="C116" s="899"/>
      <c r="D116" s="44" t="s">
        <v>227</v>
      </c>
      <c r="E116" s="97" t="s">
        <v>228</v>
      </c>
      <c r="F116" s="339" t="s">
        <v>178</v>
      </c>
      <c r="G116" s="340">
        <f>IF(F116="Completa",10,IF(F116="Incompleta",5,0))</f>
        <v>0</v>
      </c>
      <c r="H116" s="921"/>
      <c r="I116" s="923"/>
      <c r="J116" s="917"/>
      <c r="K116" s="919"/>
    </row>
    <row r="117" spans="1:77" ht="15.75" hidden="1" thickBot="1" x14ac:dyDescent="0.25">
      <c r="A117" s="118"/>
      <c r="B117" s="119"/>
      <c r="C117" s="54"/>
      <c r="D117" s="55"/>
      <c r="E117" s="56" t="s">
        <v>229</v>
      </c>
      <c r="F117" s="342"/>
      <c r="G117" s="342">
        <f>SUM(G110:G116)</f>
        <v>0</v>
      </c>
      <c r="H117" s="349"/>
      <c r="I117" s="350"/>
      <c r="J117" s="350"/>
      <c r="K117" s="351"/>
    </row>
    <row r="118" spans="1:77" hidden="1" x14ac:dyDescent="0.2">
      <c r="A118" s="53"/>
      <c r="B118" s="58"/>
    </row>
    <row r="119" spans="1:77" s="52" customFormat="1" ht="30" hidden="1" customHeight="1" x14ac:dyDescent="0.25">
      <c r="A119" s="905" t="s">
        <v>87</v>
      </c>
      <c r="B119" s="924" t="s">
        <v>232</v>
      </c>
      <c r="C119" s="907" t="s">
        <v>205</v>
      </c>
      <c r="D119" s="909" t="s">
        <v>206</v>
      </c>
      <c r="E119" s="910"/>
      <c r="F119" s="910"/>
      <c r="G119" s="910"/>
      <c r="H119" s="911"/>
      <c r="I119" s="333" t="s">
        <v>207</v>
      </c>
      <c r="J119" s="912" t="s">
        <v>208</v>
      </c>
      <c r="K119" s="914" t="s">
        <v>209</v>
      </c>
    </row>
    <row r="120" spans="1:77" s="52" customFormat="1" ht="60.75" hidden="1" thickBot="1" x14ac:dyDescent="0.3">
      <c r="A120" s="906"/>
      <c r="B120" s="925"/>
      <c r="C120" s="908"/>
      <c r="D120" s="102" t="s">
        <v>210</v>
      </c>
      <c r="E120" s="50" t="s">
        <v>211</v>
      </c>
      <c r="F120" s="335" t="s">
        <v>212</v>
      </c>
      <c r="G120" s="335" t="s">
        <v>213</v>
      </c>
      <c r="H120" s="335" t="s">
        <v>230</v>
      </c>
      <c r="I120" s="336" t="s">
        <v>215</v>
      </c>
      <c r="J120" s="913"/>
      <c r="K120" s="915"/>
    </row>
    <row r="121" spans="1:77" ht="20.25" hidden="1" customHeight="1" x14ac:dyDescent="0.2">
      <c r="A121" s="897"/>
      <c r="B121" s="625"/>
      <c r="C121" s="897"/>
      <c r="D121" s="900" t="s">
        <v>216</v>
      </c>
      <c r="E121" s="123" t="s">
        <v>217</v>
      </c>
      <c r="F121" s="337" t="s">
        <v>178</v>
      </c>
      <c r="G121" s="338">
        <f>IF(F121="Asignado",15,0)</f>
        <v>0</v>
      </c>
      <c r="H121" s="890" t="str">
        <f>IF(AND(G128&gt;0,G128&lt;=85),"Débil",IF(AND(G128&gt;85,G128&lt;=95),"Moderado",IF(G128&gt;96,"Fuerte"," ")))</f>
        <v xml:space="preserve"> </v>
      </c>
      <c r="I121" s="902" t="s">
        <v>178</v>
      </c>
      <c r="J121" s="890"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893" t="str">
        <f>IF(J121="Fuerte","NO",IF(J121=" "," ","SI"))</f>
        <v xml:space="preserve"> </v>
      </c>
    </row>
    <row r="122" spans="1:77" ht="28.5" hidden="1" x14ac:dyDescent="0.2">
      <c r="A122" s="898"/>
      <c r="B122" s="626"/>
      <c r="C122" s="898"/>
      <c r="D122" s="901"/>
      <c r="E122" s="97" t="s">
        <v>218</v>
      </c>
      <c r="F122" s="339" t="s">
        <v>178</v>
      </c>
      <c r="G122" s="340">
        <f>IF(F122="Adecuado",15,0)</f>
        <v>0</v>
      </c>
      <c r="H122" s="891"/>
      <c r="I122" s="903"/>
      <c r="J122" s="891"/>
      <c r="K122" s="894"/>
    </row>
    <row r="123" spans="1:77" ht="42.75" hidden="1" x14ac:dyDescent="0.2">
      <c r="A123" s="898"/>
      <c r="B123" s="626"/>
      <c r="C123" s="898"/>
      <c r="D123" s="49" t="s">
        <v>219</v>
      </c>
      <c r="E123" s="97" t="s">
        <v>220</v>
      </c>
      <c r="F123" s="339" t="s">
        <v>178</v>
      </c>
      <c r="G123" s="340">
        <f>IF(F123="Oportuna",15,0)</f>
        <v>0</v>
      </c>
      <c r="H123" s="891"/>
      <c r="I123" s="903"/>
      <c r="J123" s="891"/>
      <c r="K123" s="894"/>
    </row>
    <row r="124" spans="1:77" ht="42.75" hidden="1" x14ac:dyDescent="0.2">
      <c r="A124" s="898"/>
      <c r="B124" s="626"/>
      <c r="C124" s="898"/>
      <c r="D124" s="49" t="s">
        <v>221</v>
      </c>
      <c r="E124" s="97" t="s">
        <v>222</v>
      </c>
      <c r="F124" s="341" t="s">
        <v>178</v>
      </c>
      <c r="G124" s="340">
        <f>IF(F124="Prevenir",15,IF(F124="Detectar",10,0))</f>
        <v>0</v>
      </c>
      <c r="H124" s="891"/>
      <c r="I124" s="903"/>
      <c r="J124" s="891"/>
      <c r="K124" s="894"/>
    </row>
    <row r="125" spans="1:77" ht="28.5" hidden="1" x14ac:dyDescent="0.2">
      <c r="A125" s="898"/>
      <c r="B125" s="626"/>
      <c r="C125" s="898"/>
      <c r="D125" s="49" t="s">
        <v>223</v>
      </c>
      <c r="E125" s="97" t="s">
        <v>224</v>
      </c>
      <c r="F125" s="339" t="s">
        <v>178</v>
      </c>
      <c r="G125" s="340">
        <f>IF(F125="Confiable",15,0)</f>
        <v>0</v>
      </c>
      <c r="H125" s="891"/>
      <c r="I125" s="903"/>
      <c r="J125" s="891"/>
      <c r="K125" s="894"/>
    </row>
    <row r="126" spans="1:77" ht="42.75" hidden="1" x14ac:dyDescent="0.2">
      <c r="A126" s="898"/>
      <c r="B126" s="626"/>
      <c r="C126" s="898"/>
      <c r="D126" s="49" t="s">
        <v>225</v>
      </c>
      <c r="E126" s="97" t="s">
        <v>226</v>
      </c>
      <c r="F126" s="341" t="s">
        <v>178</v>
      </c>
      <c r="G126" s="340">
        <f>IF(F126="Se investigan y se resuelven oportunamente",15,0)</f>
        <v>0</v>
      </c>
      <c r="H126" s="891"/>
      <c r="I126" s="903"/>
      <c r="J126" s="891"/>
      <c r="K126" s="894"/>
    </row>
    <row r="127" spans="1:77" ht="28.5" hidden="1" x14ac:dyDescent="0.2">
      <c r="A127" s="899"/>
      <c r="B127" s="627"/>
      <c r="C127" s="899"/>
      <c r="D127" s="44" t="s">
        <v>227</v>
      </c>
      <c r="E127" s="97" t="s">
        <v>228</v>
      </c>
      <c r="F127" s="339" t="s">
        <v>178</v>
      </c>
      <c r="G127" s="340">
        <f>IF(F127="Completa",10,IF(F127="Incompleta",5,0))</f>
        <v>0</v>
      </c>
      <c r="H127" s="892"/>
      <c r="I127" s="904"/>
      <c r="J127" s="892"/>
      <c r="K127" s="895"/>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8"/>
      <c r="BR127" s="58"/>
      <c r="BS127" s="58"/>
      <c r="BT127" s="58"/>
      <c r="BU127" s="58"/>
      <c r="BV127" s="58"/>
      <c r="BW127" s="58"/>
      <c r="BX127" s="58"/>
      <c r="BY127" s="58"/>
    </row>
    <row r="128" spans="1:77" s="57" customFormat="1" ht="15.75" hidden="1" thickBot="1" x14ac:dyDescent="0.25">
      <c r="A128" s="118"/>
      <c r="B128" s="119"/>
      <c r="C128" s="54"/>
      <c r="D128" s="55"/>
      <c r="E128" s="56" t="s">
        <v>229</v>
      </c>
      <c r="F128" s="342"/>
      <c r="G128" s="342">
        <f>SUM(G121:G127)</f>
        <v>0</v>
      </c>
      <c r="H128" s="349"/>
      <c r="I128" s="350"/>
      <c r="J128" s="350"/>
      <c r="K128" s="351"/>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c r="BO128" s="58"/>
      <c r="BP128" s="58"/>
      <c r="BQ128" s="58"/>
      <c r="BR128" s="58"/>
      <c r="BS128" s="58"/>
      <c r="BT128" s="58"/>
      <c r="BU128" s="58"/>
      <c r="BV128" s="58"/>
      <c r="BW128" s="58"/>
      <c r="BX128" s="58"/>
      <c r="BY128" s="58"/>
    </row>
    <row r="129" spans="1:77" hidden="1" x14ac:dyDescent="0.2">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c r="BO129" s="58"/>
      <c r="BP129" s="58"/>
      <c r="BQ129" s="58"/>
      <c r="BR129" s="58"/>
      <c r="BS129" s="58"/>
      <c r="BT129" s="58"/>
      <c r="BU129" s="58"/>
      <c r="BV129" s="58"/>
      <c r="BW129" s="58"/>
      <c r="BX129" s="58"/>
      <c r="BY129" s="58"/>
    </row>
    <row r="130" spans="1:77" s="51" customFormat="1" ht="30" hidden="1" customHeight="1" x14ac:dyDescent="0.25">
      <c r="A130" s="905" t="s">
        <v>87</v>
      </c>
      <c r="B130" s="924" t="s">
        <v>232</v>
      </c>
      <c r="C130" s="907" t="s">
        <v>205</v>
      </c>
      <c r="D130" s="909" t="s">
        <v>206</v>
      </c>
      <c r="E130" s="910"/>
      <c r="F130" s="910"/>
      <c r="G130" s="910"/>
      <c r="H130" s="911"/>
      <c r="I130" s="333" t="s">
        <v>207</v>
      </c>
      <c r="J130" s="912" t="s">
        <v>208</v>
      </c>
      <c r="K130" s="914" t="s">
        <v>209</v>
      </c>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G130" s="117"/>
      <c r="AH130" s="117"/>
      <c r="AI130" s="117"/>
      <c r="AJ130" s="117"/>
      <c r="AK130" s="117"/>
      <c r="AL130" s="117"/>
      <c r="AM130" s="117"/>
      <c r="AN130" s="117"/>
      <c r="AO130" s="117"/>
      <c r="AP130" s="117"/>
      <c r="AQ130" s="117"/>
      <c r="AR130" s="117"/>
      <c r="AS130" s="117"/>
      <c r="AT130" s="117"/>
      <c r="AU130" s="117"/>
      <c r="AV130" s="117"/>
      <c r="AW130" s="117"/>
      <c r="AX130" s="117"/>
      <c r="AY130" s="117"/>
      <c r="AZ130" s="117"/>
      <c r="BA130" s="117"/>
      <c r="BB130" s="117"/>
      <c r="BC130" s="117"/>
      <c r="BD130" s="117"/>
      <c r="BE130" s="117"/>
      <c r="BF130" s="117"/>
      <c r="BG130" s="117"/>
      <c r="BH130" s="117"/>
      <c r="BI130" s="117"/>
      <c r="BJ130" s="117"/>
      <c r="BK130" s="117"/>
      <c r="BL130" s="117"/>
      <c r="BM130" s="117"/>
      <c r="BN130" s="117"/>
      <c r="BO130" s="117"/>
      <c r="BP130" s="117"/>
      <c r="BQ130" s="117"/>
      <c r="BR130" s="117"/>
      <c r="BS130" s="117"/>
      <c r="BT130" s="117"/>
      <c r="BU130" s="117"/>
      <c r="BV130" s="117"/>
      <c r="BW130" s="117"/>
      <c r="BX130" s="117"/>
      <c r="BY130" s="117"/>
    </row>
    <row r="131" spans="1:77" s="52" customFormat="1" ht="60.75" hidden="1" thickBot="1" x14ac:dyDescent="0.3">
      <c r="A131" s="906"/>
      <c r="B131" s="925"/>
      <c r="C131" s="908"/>
      <c r="D131" s="102" t="s">
        <v>210</v>
      </c>
      <c r="E131" s="50" t="s">
        <v>211</v>
      </c>
      <c r="F131" s="335" t="s">
        <v>212</v>
      </c>
      <c r="G131" s="335" t="s">
        <v>213</v>
      </c>
      <c r="H131" s="335" t="s">
        <v>230</v>
      </c>
      <c r="I131" s="336" t="s">
        <v>215</v>
      </c>
      <c r="J131" s="913"/>
      <c r="K131" s="915"/>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17"/>
      <c r="AW131" s="117"/>
      <c r="AX131" s="117"/>
      <c r="AY131" s="117"/>
      <c r="AZ131" s="117"/>
      <c r="BA131" s="117"/>
      <c r="BB131" s="117"/>
      <c r="BC131" s="117"/>
      <c r="BD131" s="117"/>
      <c r="BE131" s="117"/>
      <c r="BF131" s="117"/>
      <c r="BG131" s="117"/>
      <c r="BH131" s="117"/>
      <c r="BI131" s="117"/>
      <c r="BJ131" s="117"/>
      <c r="BK131" s="117"/>
      <c r="BL131" s="117"/>
      <c r="BM131" s="117"/>
      <c r="BN131" s="117"/>
      <c r="BO131" s="117"/>
      <c r="BP131" s="117"/>
      <c r="BQ131" s="117"/>
      <c r="BR131" s="117"/>
      <c r="BS131" s="117"/>
      <c r="BT131" s="117"/>
      <c r="BU131" s="117"/>
      <c r="BV131" s="117"/>
      <c r="BW131" s="117"/>
      <c r="BX131" s="117"/>
      <c r="BY131" s="117"/>
    </row>
    <row r="132" spans="1:77" ht="20.25" hidden="1" customHeight="1" x14ac:dyDescent="0.2">
      <c r="A132" s="897"/>
      <c r="B132" s="625">
        <f>DESCRIPCION!D21</f>
        <v>0</v>
      </c>
      <c r="C132" s="897"/>
      <c r="D132" s="900" t="s">
        <v>216</v>
      </c>
      <c r="E132" s="123" t="s">
        <v>217</v>
      </c>
      <c r="F132" s="337" t="s">
        <v>178</v>
      </c>
      <c r="G132" s="338">
        <f>IF(F132="Asignado",15,0)</f>
        <v>0</v>
      </c>
      <c r="H132" s="890" t="str">
        <f>IF(AND(G139&gt;0,G139&lt;=85),"Débil",IF(AND(G139&gt;85,G139&lt;=95),"Moderado",IF(G139&gt;96,"Fuerte"," ")))</f>
        <v xml:space="preserve"> </v>
      </c>
      <c r="I132" s="902" t="s">
        <v>178</v>
      </c>
      <c r="J132" s="890"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893" t="str">
        <f>IF(J132="Fuerte","NO",IF(J132=" "," ","SI"))</f>
        <v xml:space="preserve"> </v>
      </c>
    </row>
    <row r="133" spans="1:77" ht="28.5" hidden="1" x14ac:dyDescent="0.2">
      <c r="A133" s="898"/>
      <c r="B133" s="626"/>
      <c r="C133" s="898"/>
      <c r="D133" s="901"/>
      <c r="E133" s="97" t="s">
        <v>218</v>
      </c>
      <c r="F133" s="339" t="s">
        <v>178</v>
      </c>
      <c r="G133" s="340">
        <f>IF(F133="Adecuado",15,0)</f>
        <v>0</v>
      </c>
      <c r="H133" s="891"/>
      <c r="I133" s="903"/>
      <c r="J133" s="891"/>
      <c r="K133" s="894"/>
    </row>
    <row r="134" spans="1:77" ht="42.75" hidden="1" x14ac:dyDescent="0.2">
      <c r="A134" s="898"/>
      <c r="B134" s="626"/>
      <c r="C134" s="898"/>
      <c r="D134" s="49" t="s">
        <v>219</v>
      </c>
      <c r="E134" s="97" t="s">
        <v>220</v>
      </c>
      <c r="F134" s="339" t="s">
        <v>178</v>
      </c>
      <c r="G134" s="340">
        <f>IF(F134="Oportuna",15,0)</f>
        <v>0</v>
      </c>
      <c r="H134" s="891"/>
      <c r="I134" s="903"/>
      <c r="J134" s="891"/>
      <c r="K134" s="894"/>
    </row>
    <row r="135" spans="1:77" ht="42.75" hidden="1" x14ac:dyDescent="0.2">
      <c r="A135" s="898"/>
      <c r="B135" s="626"/>
      <c r="C135" s="898"/>
      <c r="D135" s="49" t="s">
        <v>221</v>
      </c>
      <c r="E135" s="97" t="s">
        <v>222</v>
      </c>
      <c r="F135" s="341" t="s">
        <v>178</v>
      </c>
      <c r="G135" s="340">
        <f>IF(F135="Prevenir",15,IF(F135="Detectar",10,0))</f>
        <v>0</v>
      </c>
      <c r="H135" s="891"/>
      <c r="I135" s="903"/>
      <c r="J135" s="891"/>
      <c r="K135" s="894"/>
    </row>
    <row r="136" spans="1:77" ht="28.5" hidden="1" x14ac:dyDescent="0.2">
      <c r="A136" s="898"/>
      <c r="B136" s="626"/>
      <c r="C136" s="898"/>
      <c r="D136" s="49" t="s">
        <v>223</v>
      </c>
      <c r="E136" s="97" t="s">
        <v>224</v>
      </c>
      <c r="F136" s="339" t="s">
        <v>178</v>
      </c>
      <c r="G136" s="340">
        <f>IF(F136="Confiable",15,0)</f>
        <v>0</v>
      </c>
      <c r="H136" s="891"/>
      <c r="I136" s="903"/>
      <c r="J136" s="891"/>
      <c r="K136" s="894"/>
    </row>
    <row r="137" spans="1:77" ht="42.75" hidden="1" x14ac:dyDescent="0.2">
      <c r="A137" s="898"/>
      <c r="B137" s="626"/>
      <c r="C137" s="898"/>
      <c r="D137" s="49" t="s">
        <v>225</v>
      </c>
      <c r="E137" s="97" t="s">
        <v>226</v>
      </c>
      <c r="F137" s="341" t="s">
        <v>178</v>
      </c>
      <c r="G137" s="340">
        <f>IF(F137="Se investigan y se resuelven oportunamente",15,0)</f>
        <v>0</v>
      </c>
      <c r="H137" s="891"/>
      <c r="I137" s="903"/>
      <c r="J137" s="891"/>
      <c r="K137" s="894"/>
    </row>
    <row r="138" spans="1:77" ht="28.5" hidden="1" x14ac:dyDescent="0.2">
      <c r="A138" s="899"/>
      <c r="B138" s="627"/>
      <c r="C138" s="899"/>
      <c r="D138" s="44" t="s">
        <v>227</v>
      </c>
      <c r="E138" s="97" t="s">
        <v>228</v>
      </c>
      <c r="F138" s="339" t="s">
        <v>178</v>
      </c>
      <c r="G138" s="340">
        <f>IF(F138="Completa",10,IF(F138="Incompleta",5,0))</f>
        <v>0</v>
      </c>
      <c r="H138" s="892"/>
      <c r="I138" s="904"/>
      <c r="J138" s="892"/>
      <c r="K138" s="895"/>
    </row>
    <row r="139" spans="1:77" ht="15.75" hidden="1" thickBot="1" x14ac:dyDescent="0.25">
      <c r="A139" s="118"/>
      <c r="B139" s="119"/>
      <c r="C139" s="54"/>
      <c r="D139" s="55"/>
      <c r="E139" s="56" t="s">
        <v>229</v>
      </c>
      <c r="F139" s="342"/>
      <c r="G139" s="342">
        <f>SUM(G132:G138)</f>
        <v>0</v>
      </c>
      <c r="H139" s="349"/>
      <c r="I139" s="350"/>
      <c r="J139" s="350"/>
      <c r="K139" s="351"/>
    </row>
    <row r="140" spans="1:77" hidden="1" x14ac:dyDescent="0.2">
      <c r="A140" s="53"/>
      <c r="B140" s="58"/>
    </row>
    <row r="141" spans="1:77" s="52" customFormat="1" ht="30" hidden="1" customHeight="1" x14ac:dyDescent="0.25">
      <c r="A141" s="905" t="s">
        <v>87</v>
      </c>
      <c r="B141" s="924" t="s">
        <v>232</v>
      </c>
      <c r="C141" s="907" t="s">
        <v>205</v>
      </c>
      <c r="D141" s="909" t="s">
        <v>206</v>
      </c>
      <c r="E141" s="910"/>
      <c r="F141" s="910"/>
      <c r="G141" s="910"/>
      <c r="H141" s="911"/>
      <c r="I141" s="333" t="s">
        <v>207</v>
      </c>
      <c r="J141" s="912" t="s">
        <v>208</v>
      </c>
      <c r="K141" s="914" t="s">
        <v>209</v>
      </c>
    </row>
    <row r="142" spans="1:77" s="52" customFormat="1" ht="60.75" hidden="1" thickBot="1" x14ac:dyDescent="0.3">
      <c r="A142" s="906"/>
      <c r="B142" s="925"/>
      <c r="C142" s="908"/>
      <c r="D142" s="102" t="s">
        <v>210</v>
      </c>
      <c r="E142" s="50" t="s">
        <v>211</v>
      </c>
      <c r="F142" s="335" t="s">
        <v>212</v>
      </c>
      <c r="G142" s="335" t="s">
        <v>213</v>
      </c>
      <c r="H142" s="335" t="s">
        <v>230</v>
      </c>
      <c r="I142" s="336" t="s">
        <v>215</v>
      </c>
      <c r="J142" s="913"/>
      <c r="K142" s="915"/>
    </row>
    <row r="143" spans="1:77" ht="20.25" hidden="1" customHeight="1" x14ac:dyDescent="0.2">
      <c r="A143" s="897" t="str">
        <f>DESCRIPCION!A22</f>
        <v>e</v>
      </c>
      <c r="B143" s="625">
        <f>DESCRIPCION!D22</f>
        <v>0</v>
      </c>
      <c r="C143" s="897"/>
      <c r="D143" s="900" t="s">
        <v>216</v>
      </c>
      <c r="E143" s="123" t="s">
        <v>217</v>
      </c>
      <c r="F143" s="337" t="s">
        <v>178</v>
      </c>
      <c r="G143" s="338">
        <f>IF(F143="Asignado",15,0)</f>
        <v>0</v>
      </c>
      <c r="H143" s="890" t="str">
        <f>IF(AND(G150&gt;0,G150&lt;=85),"Débil",IF(AND(G150&gt;85,G150&lt;=95),"Moderado",IF(G150&gt;96,"Fuerte"," ")))</f>
        <v xml:space="preserve"> </v>
      </c>
      <c r="I143" s="902" t="s">
        <v>178</v>
      </c>
      <c r="J143" s="890"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893" t="str">
        <f>IF(J143="Fuerte","NO",IF(J143=" "," ","SI"))</f>
        <v xml:space="preserve"> </v>
      </c>
    </row>
    <row r="144" spans="1:77" ht="28.5" hidden="1" x14ac:dyDescent="0.2">
      <c r="A144" s="898"/>
      <c r="B144" s="626"/>
      <c r="C144" s="898"/>
      <c r="D144" s="901"/>
      <c r="E144" s="97" t="s">
        <v>218</v>
      </c>
      <c r="F144" s="339" t="s">
        <v>178</v>
      </c>
      <c r="G144" s="340">
        <f>IF(F144="Adecuado",15,0)</f>
        <v>0</v>
      </c>
      <c r="H144" s="891"/>
      <c r="I144" s="903"/>
      <c r="J144" s="891"/>
      <c r="K144" s="894"/>
    </row>
    <row r="145" spans="1:97" ht="42.75" hidden="1" x14ac:dyDescent="0.2">
      <c r="A145" s="898"/>
      <c r="B145" s="626"/>
      <c r="C145" s="898"/>
      <c r="D145" s="49" t="s">
        <v>219</v>
      </c>
      <c r="E145" s="97" t="s">
        <v>220</v>
      </c>
      <c r="F145" s="339" t="s">
        <v>178</v>
      </c>
      <c r="G145" s="340">
        <f>IF(F145="Oportuna",15,0)</f>
        <v>0</v>
      </c>
      <c r="H145" s="891"/>
      <c r="I145" s="903"/>
      <c r="J145" s="891"/>
      <c r="K145" s="894"/>
    </row>
    <row r="146" spans="1:97" ht="42.75" hidden="1" x14ac:dyDescent="0.2">
      <c r="A146" s="898"/>
      <c r="B146" s="626"/>
      <c r="C146" s="898"/>
      <c r="D146" s="49" t="s">
        <v>221</v>
      </c>
      <c r="E146" s="97" t="s">
        <v>222</v>
      </c>
      <c r="F146" s="341" t="s">
        <v>178</v>
      </c>
      <c r="G146" s="340">
        <f>IF(F146="Prevenir",15,IF(F146="Detectar",10,0))</f>
        <v>0</v>
      </c>
      <c r="H146" s="891"/>
      <c r="I146" s="903"/>
      <c r="J146" s="891"/>
      <c r="K146" s="894"/>
    </row>
    <row r="147" spans="1:97" ht="28.5" hidden="1" x14ac:dyDescent="0.2">
      <c r="A147" s="898"/>
      <c r="B147" s="626"/>
      <c r="C147" s="898"/>
      <c r="D147" s="49" t="s">
        <v>223</v>
      </c>
      <c r="E147" s="97" t="s">
        <v>224</v>
      </c>
      <c r="F147" s="339" t="s">
        <v>178</v>
      </c>
      <c r="G147" s="340">
        <f>IF(F147="Confiable",15,0)</f>
        <v>0</v>
      </c>
      <c r="H147" s="891"/>
      <c r="I147" s="903"/>
      <c r="J147" s="891"/>
      <c r="K147" s="894"/>
    </row>
    <row r="148" spans="1:97" ht="42.75" hidden="1" x14ac:dyDescent="0.2">
      <c r="A148" s="898"/>
      <c r="B148" s="626"/>
      <c r="C148" s="898"/>
      <c r="D148" s="49" t="s">
        <v>225</v>
      </c>
      <c r="E148" s="97" t="s">
        <v>226</v>
      </c>
      <c r="F148" s="341" t="s">
        <v>178</v>
      </c>
      <c r="G148" s="340">
        <f>IF(F148="Se investigan y se resuelven oportunamente",15,0)</f>
        <v>0</v>
      </c>
      <c r="H148" s="891"/>
      <c r="I148" s="903"/>
      <c r="J148" s="891"/>
      <c r="K148" s="894"/>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c r="BO148" s="58"/>
      <c r="BP148" s="58"/>
      <c r="BQ148" s="58"/>
      <c r="BR148" s="58"/>
      <c r="BS148" s="58"/>
      <c r="BT148" s="58"/>
      <c r="BU148" s="58"/>
      <c r="BV148" s="58"/>
      <c r="BW148" s="58"/>
      <c r="BX148" s="58"/>
      <c r="BY148" s="58"/>
      <c r="BZ148" s="58"/>
      <c r="CA148" s="58"/>
      <c r="CB148" s="58"/>
      <c r="CC148" s="58"/>
      <c r="CD148" s="58"/>
      <c r="CE148" s="58"/>
      <c r="CF148" s="58"/>
      <c r="CG148" s="58"/>
      <c r="CH148" s="58"/>
      <c r="CI148" s="58"/>
      <c r="CJ148" s="58"/>
      <c r="CK148" s="58"/>
      <c r="CL148" s="58"/>
      <c r="CM148" s="58"/>
      <c r="CN148" s="58"/>
      <c r="CO148" s="58"/>
      <c r="CP148" s="58"/>
      <c r="CQ148" s="58"/>
      <c r="CR148" s="58"/>
      <c r="CS148" s="58"/>
    </row>
    <row r="149" spans="1:97" ht="28.5" hidden="1" x14ac:dyDescent="0.2">
      <c r="A149" s="899"/>
      <c r="B149" s="627"/>
      <c r="C149" s="899"/>
      <c r="D149" s="44" t="s">
        <v>227</v>
      </c>
      <c r="E149" s="97" t="s">
        <v>228</v>
      </c>
      <c r="F149" s="339" t="s">
        <v>178</v>
      </c>
      <c r="G149" s="340">
        <f>IF(F149="Completa",10,IF(F149="Incompleta",5,0))</f>
        <v>0</v>
      </c>
      <c r="H149" s="892"/>
      <c r="I149" s="904"/>
      <c r="J149" s="892"/>
      <c r="K149" s="895"/>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c r="BO149" s="58"/>
      <c r="BP149" s="58"/>
      <c r="BQ149" s="58"/>
      <c r="BR149" s="58"/>
      <c r="BS149" s="58"/>
      <c r="BT149" s="58"/>
      <c r="BU149" s="58"/>
      <c r="BV149" s="58"/>
      <c r="BW149" s="58"/>
      <c r="BX149" s="58"/>
      <c r="BY149" s="58"/>
      <c r="BZ149" s="58"/>
      <c r="CA149" s="58"/>
      <c r="CB149" s="58"/>
      <c r="CC149" s="58"/>
      <c r="CD149" s="58"/>
      <c r="CE149" s="58"/>
      <c r="CF149" s="58"/>
      <c r="CG149" s="58"/>
      <c r="CH149" s="58"/>
      <c r="CI149" s="58"/>
      <c r="CJ149" s="58"/>
      <c r="CK149" s="58"/>
      <c r="CL149" s="58"/>
      <c r="CM149" s="58"/>
      <c r="CN149" s="58"/>
      <c r="CO149" s="58"/>
      <c r="CP149" s="58"/>
      <c r="CQ149" s="58"/>
      <c r="CR149" s="58"/>
      <c r="CS149" s="58"/>
    </row>
    <row r="150" spans="1:97" s="57" customFormat="1" ht="15.75" hidden="1" thickBot="1" x14ac:dyDescent="0.25">
      <c r="A150" s="118"/>
      <c r="B150" s="119"/>
      <c r="C150" s="54"/>
      <c r="D150" s="55"/>
      <c r="E150" s="56" t="s">
        <v>229</v>
      </c>
      <c r="F150" s="342"/>
      <c r="G150" s="342">
        <f>SUM(G143:G149)</f>
        <v>0</v>
      </c>
      <c r="H150" s="349"/>
      <c r="I150" s="350"/>
      <c r="J150" s="350"/>
      <c r="K150" s="351"/>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c r="BO150" s="58"/>
      <c r="BP150" s="58"/>
      <c r="BQ150" s="58"/>
      <c r="BR150" s="58"/>
      <c r="BS150" s="58"/>
      <c r="BT150" s="58"/>
      <c r="BU150" s="58"/>
      <c r="BV150" s="58"/>
      <c r="BW150" s="58"/>
      <c r="BX150" s="58"/>
      <c r="BY150" s="58"/>
      <c r="BZ150" s="58"/>
      <c r="CA150" s="58"/>
      <c r="CB150" s="58"/>
      <c r="CC150" s="58"/>
      <c r="CD150" s="58"/>
      <c r="CE150" s="58"/>
      <c r="CF150" s="58"/>
      <c r="CG150" s="58"/>
      <c r="CH150" s="58"/>
      <c r="CI150" s="58"/>
      <c r="CJ150" s="58"/>
      <c r="CK150" s="58"/>
      <c r="CL150" s="58"/>
      <c r="CM150" s="58"/>
      <c r="CN150" s="58"/>
      <c r="CO150" s="58"/>
      <c r="CP150" s="58"/>
      <c r="CQ150" s="58"/>
      <c r="CR150" s="58"/>
      <c r="CS150" s="58"/>
    </row>
    <row r="151" spans="1:97" hidden="1" x14ac:dyDescent="0.2">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8"/>
      <c r="BR151" s="58"/>
      <c r="BS151" s="58"/>
      <c r="BT151" s="58"/>
      <c r="BU151" s="58"/>
      <c r="BV151" s="58"/>
      <c r="BW151" s="58"/>
      <c r="BX151" s="58"/>
      <c r="BY151" s="58"/>
      <c r="BZ151" s="58"/>
      <c r="CA151" s="58"/>
      <c r="CB151" s="58"/>
      <c r="CC151" s="58"/>
      <c r="CD151" s="58"/>
      <c r="CE151" s="58"/>
      <c r="CF151" s="58"/>
      <c r="CG151" s="58"/>
      <c r="CH151" s="58"/>
      <c r="CI151" s="58"/>
      <c r="CJ151" s="58"/>
      <c r="CK151" s="58"/>
      <c r="CL151" s="58"/>
      <c r="CM151" s="58"/>
      <c r="CN151" s="58"/>
      <c r="CO151" s="58"/>
      <c r="CP151" s="58"/>
      <c r="CQ151" s="58"/>
      <c r="CR151" s="58"/>
      <c r="CS151" s="58"/>
    </row>
    <row r="152" spans="1:97" ht="30" hidden="1" x14ac:dyDescent="0.2">
      <c r="A152" s="905" t="s">
        <v>87</v>
      </c>
      <c r="B152" s="924" t="s">
        <v>232</v>
      </c>
      <c r="C152" s="907" t="s">
        <v>205</v>
      </c>
      <c r="D152" s="909" t="s">
        <v>206</v>
      </c>
      <c r="E152" s="910"/>
      <c r="F152" s="910"/>
      <c r="G152" s="910"/>
      <c r="H152" s="911"/>
      <c r="I152" s="333" t="s">
        <v>207</v>
      </c>
      <c r="J152" s="912" t="s">
        <v>208</v>
      </c>
      <c r="K152" s="914" t="s">
        <v>209</v>
      </c>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8"/>
      <c r="BS152" s="58"/>
      <c r="BT152" s="58"/>
      <c r="BU152" s="58"/>
      <c r="BV152" s="58"/>
      <c r="BW152" s="58"/>
      <c r="BX152" s="58"/>
      <c r="BY152" s="58"/>
      <c r="BZ152" s="58"/>
      <c r="CA152" s="58"/>
      <c r="CB152" s="58"/>
      <c r="CC152" s="58"/>
      <c r="CD152" s="58"/>
      <c r="CE152" s="58"/>
      <c r="CF152" s="58"/>
      <c r="CG152" s="58"/>
      <c r="CH152" s="58"/>
      <c r="CI152" s="58"/>
      <c r="CJ152" s="58"/>
      <c r="CK152" s="58"/>
      <c r="CL152" s="58"/>
      <c r="CM152" s="58"/>
      <c r="CN152" s="58"/>
      <c r="CO152" s="58"/>
      <c r="CP152" s="58"/>
      <c r="CQ152" s="58"/>
      <c r="CR152" s="58"/>
      <c r="CS152" s="58"/>
    </row>
    <row r="153" spans="1:97" ht="60.75" hidden="1" thickBot="1" x14ac:dyDescent="0.25">
      <c r="A153" s="906"/>
      <c r="B153" s="925"/>
      <c r="C153" s="908"/>
      <c r="D153" s="102" t="s">
        <v>210</v>
      </c>
      <c r="E153" s="50" t="s">
        <v>211</v>
      </c>
      <c r="F153" s="335" t="s">
        <v>212</v>
      </c>
      <c r="G153" s="335" t="s">
        <v>213</v>
      </c>
      <c r="H153" s="335" t="s">
        <v>230</v>
      </c>
      <c r="I153" s="336" t="s">
        <v>215</v>
      </c>
      <c r="J153" s="913"/>
      <c r="K153" s="915"/>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c r="BO153" s="58"/>
      <c r="BP153" s="58"/>
      <c r="BQ153" s="58"/>
      <c r="BR153" s="58"/>
      <c r="BS153" s="58"/>
      <c r="BT153" s="58"/>
      <c r="BU153" s="58"/>
      <c r="BV153" s="58"/>
      <c r="BW153" s="58"/>
      <c r="BX153" s="58"/>
      <c r="BY153" s="58"/>
      <c r="BZ153" s="58"/>
      <c r="CA153" s="58"/>
      <c r="CB153" s="58"/>
      <c r="CC153" s="58"/>
      <c r="CD153" s="58"/>
      <c r="CE153" s="58"/>
      <c r="CF153" s="58"/>
      <c r="CG153" s="58"/>
      <c r="CH153" s="58"/>
      <c r="CI153" s="58"/>
      <c r="CJ153" s="58"/>
      <c r="CK153" s="58"/>
      <c r="CL153" s="58"/>
      <c r="CM153" s="58"/>
      <c r="CN153" s="58"/>
      <c r="CO153" s="58"/>
      <c r="CP153" s="58"/>
      <c r="CQ153" s="58"/>
      <c r="CR153" s="58"/>
      <c r="CS153" s="58"/>
    </row>
    <row r="154" spans="1:97" hidden="1" x14ac:dyDescent="0.2">
      <c r="A154" s="897" t="str">
        <f>DESCRIPCION!A22</f>
        <v>e</v>
      </c>
      <c r="B154" s="625">
        <f>DESCRIPCION!D23</f>
        <v>0</v>
      </c>
      <c r="C154" s="897"/>
      <c r="D154" s="900" t="s">
        <v>216</v>
      </c>
      <c r="E154" s="123" t="s">
        <v>217</v>
      </c>
      <c r="F154" s="337" t="s">
        <v>178</v>
      </c>
      <c r="G154" s="338">
        <f>IF(F154="Asignado",15,0)</f>
        <v>0</v>
      </c>
      <c r="H154" s="890" t="str">
        <f>IF(AND(G161&gt;0,G161&lt;=85),"Débil",IF(AND(G161&gt;85,G161&lt;=95),"Moderado",IF(G161&gt;96,"Fuerte"," ")))</f>
        <v xml:space="preserve"> </v>
      </c>
      <c r="I154" s="902" t="s">
        <v>178</v>
      </c>
      <c r="J154" s="890"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893" t="str">
        <f>IF(J154="Fuerte","NO",IF(J154=" "," ","SI"))</f>
        <v xml:space="preserve"> </v>
      </c>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c r="BO154" s="58"/>
      <c r="BP154" s="58"/>
      <c r="BQ154" s="58"/>
      <c r="BR154" s="58"/>
      <c r="BS154" s="58"/>
      <c r="BT154" s="58"/>
      <c r="BU154" s="58"/>
      <c r="BV154" s="58"/>
      <c r="BW154" s="58"/>
      <c r="BX154" s="58"/>
      <c r="BY154" s="58"/>
      <c r="BZ154" s="58"/>
      <c r="CA154" s="58"/>
      <c r="CB154" s="58"/>
      <c r="CC154" s="58"/>
      <c r="CD154" s="58"/>
      <c r="CE154" s="58"/>
      <c r="CF154" s="58"/>
      <c r="CG154" s="58"/>
      <c r="CH154" s="58"/>
      <c r="CI154" s="58"/>
      <c r="CJ154" s="58"/>
      <c r="CK154" s="58"/>
      <c r="CL154" s="58"/>
      <c r="CM154" s="58"/>
      <c r="CN154" s="58"/>
      <c r="CO154" s="58"/>
      <c r="CP154" s="58"/>
      <c r="CQ154" s="58"/>
      <c r="CR154" s="58"/>
      <c r="CS154" s="58"/>
    </row>
    <row r="155" spans="1:97" ht="28.5" hidden="1" x14ac:dyDescent="0.2">
      <c r="A155" s="898"/>
      <c r="B155" s="626"/>
      <c r="C155" s="898"/>
      <c r="D155" s="901"/>
      <c r="E155" s="97" t="s">
        <v>218</v>
      </c>
      <c r="F155" s="339" t="s">
        <v>178</v>
      </c>
      <c r="G155" s="340">
        <f>IF(F155="Adecuado",15,0)</f>
        <v>0</v>
      </c>
      <c r="H155" s="891"/>
      <c r="I155" s="903"/>
      <c r="J155" s="891"/>
      <c r="K155" s="894"/>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c r="AP155" s="58"/>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c r="BO155" s="58"/>
      <c r="BP155" s="58"/>
      <c r="BQ155" s="58"/>
      <c r="BR155" s="58"/>
      <c r="BS155" s="58"/>
      <c r="BT155" s="58"/>
      <c r="BU155" s="58"/>
      <c r="BV155" s="58"/>
      <c r="BW155" s="58"/>
      <c r="BX155" s="58"/>
      <c r="BY155" s="58"/>
      <c r="BZ155" s="58"/>
      <c r="CA155" s="58"/>
      <c r="CB155" s="58"/>
      <c r="CC155" s="58"/>
      <c r="CD155" s="58"/>
      <c r="CE155" s="58"/>
      <c r="CF155" s="58"/>
      <c r="CG155" s="58"/>
      <c r="CH155" s="58"/>
      <c r="CI155" s="58"/>
      <c r="CJ155" s="58"/>
      <c r="CK155" s="58"/>
      <c r="CL155" s="58"/>
      <c r="CM155" s="58"/>
      <c r="CN155" s="58"/>
      <c r="CO155" s="58"/>
      <c r="CP155" s="58"/>
      <c r="CQ155" s="58"/>
      <c r="CR155" s="58"/>
      <c r="CS155" s="58"/>
    </row>
    <row r="156" spans="1:97" ht="42.75" hidden="1" x14ac:dyDescent="0.2">
      <c r="A156" s="898"/>
      <c r="B156" s="626"/>
      <c r="C156" s="898"/>
      <c r="D156" s="49" t="s">
        <v>219</v>
      </c>
      <c r="E156" s="97" t="s">
        <v>220</v>
      </c>
      <c r="F156" s="339" t="s">
        <v>178</v>
      </c>
      <c r="G156" s="340">
        <f>IF(F156="Oportuna",15,0)</f>
        <v>0</v>
      </c>
      <c r="H156" s="891"/>
      <c r="I156" s="903"/>
      <c r="J156" s="891"/>
      <c r="K156" s="894"/>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c r="BO156" s="58"/>
      <c r="BP156" s="58"/>
      <c r="BQ156" s="58"/>
      <c r="BR156" s="58"/>
      <c r="BS156" s="58"/>
      <c r="BT156" s="58"/>
      <c r="BU156" s="58"/>
      <c r="BV156" s="58"/>
      <c r="BW156" s="58"/>
      <c r="BX156" s="58"/>
      <c r="BY156" s="58"/>
      <c r="BZ156" s="58"/>
      <c r="CA156" s="58"/>
      <c r="CB156" s="58"/>
      <c r="CC156" s="58"/>
      <c r="CD156" s="58"/>
      <c r="CE156" s="58"/>
      <c r="CF156" s="58"/>
      <c r="CG156" s="58"/>
      <c r="CH156" s="58"/>
      <c r="CI156" s="58"/>
      <c r="CJ156" s="58"/>
      <c r="CK156" s="58"/>
      <c r="CL156" s="58"/>
      <c r="CM156" s="58"/>
      <c r="CN156" s="58"/>
      <c r="CO156" s="58"/>
      <c r="CP156" s="58"/>
      <c r="CQ156" s="58"/>
      <c r="CR156" s="58"/>
      <c r="CS156" s="58"/>
    </row>
    <row r="157" spans="1:97" ht="42.75" hidden="1" x14ac:dyDescent="0.2">
      <c r="A157" s="898"/>
      <c r="B157" s="626"/>
      <c r="C157" s="898"/>
      <c r="D157" s="49" t="s">
        <v>221</v>
      </c>
      <c r="E157" s="97" t="s">
        <v>222</v>
      </c>
      <c r="F157" s="341" t="s">
        <v>178</v>
      </c>
      <c r="G157" s="340">
        <f>IF(F157="Prevenir",15,IF(F157="Detectar",10,0))</f>
        <v>0</v>
      </c>
      <c r="H157" s="891"/>
      <c r="I157" s="903"/>
      <c r="J157" s="891"/>
      <c r="K157" s="894"/>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c r="BO157" s="58"/>
      <c r="BP157" s="58"/>
      <c r="BQ157" s="58"/>
      <c r="BR157" s="58"/>
      <c r="BS157" s="58"/>
      <c r="BT157" s="58"/>
      <c r="BU157" s="58"/>
      <c r="BV157" s="58"/>
      <c r="BW157" s="58"/>
      <c r="BX157" s="58"/>
      <c r="BY157" s="58"/>
      <c r="BZ157" s="58"/>
      <c r="CA157" s="58"/>
      <c r="CB157" s="58"/>
      <c r="CC157" s="58"/>
      <c r="CD157" s="58"/>
      <c r="CE157" s="58"/>
      <c r="CF157" s="58"/>
      <c r="CG157" s="58"/>
      <c r="CH157" s="58"/>
      <c r="CI157" s="58"/>
      <c r="CJ157" s="58"/>
      <c r="CK157" s="58"/>
      <c r="CL157" s="58"/>
      <c r="CM157" s="58"/>
      <c r="CN157" s="58"/>
      <c r="CO157" s="58"/>
      <c r="CP157" s="58"/>
      <c r="CQ157" s="58"/>
      <c r="CR157" s="58"/>
      <c r="CS157" s="58"/>
    </row>
    <row r="158" spans="1:97" ht="28.5" hidden="1" x14ac:dyDescent="0.2">
      <c r="A158" s="898"/>
      <c r="B158" s="626"/>
      <c r="C158" s="898"/>
      <c r="D158" s="49" t="s">
        <v>223</v>
      </c>
      <c r="E158" s="97" t="s">
        <v>224</v>
      </c>
      <c r="F158" s="339" t="s">
        <v>178</v>
      </c>
      <c r="G158" s="340">
        <f>IF(F158="Confiable",15,0)</f>
        <v>0</v>
      </c>
      <c r="H158" s="891"/>
      <c r="I158" s="903"/>
      <c r="J158" s="891"/>
      <c r="K158" s="894"/>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c r="BO158" s="58"/>
      <c r="BP158" s="58"/>
      <c r="BQ158" s="58"/>
      <c r="BR158" s="58"/>
      <c r="BS158" s="58"/>
      <c r="BT158" s="58"/>
      <c r="BU158" s="58"/>
      <c r="BV158" s="58"/>
      <c r="BW158" s="58"/>
      <c r="BX158" s="58"/>
      <c r="BY158" s="58"/>
      <c r="BZ158" s="58"/>
      <c r="CA158" s="58"/>
      <c r="CB158" s="58"/>
      <c r="CC158" s="58"/>
      <c r="CD158" s="58"/>
      <c r="CE158" s="58"/>
      <c r="CF158" s="58"/>
      <c r="CG158" s="58"/>
      <c r="CH158" s="58"/>
      <c r="CI158" s="58"/>
      <c r="CJ158" s="58"/>
      <c r="CK158" s="58"/>
      <c r="CL158" s="58"/>
      <c r="CM158" s="58"/>
      <c r="CN158" s="58"/>
      <c r="CO158" s="58"/>
      <c r="CP158" s="58"/>
      <c r="CQ158" s="58"/>
      <c r="CR158" s="58"/>
      <c r="CS158" s="58"/>
    </row>
    <row r="159" spans="1:97" ht="42.75" hidden="1" x14ac:dyDescent="0.2">
      <c r="A159" s="898"/>
      <c r="B159" s="626"/>
      <c r="C159" s="898"/>
      <c r="D159" s="49" t="s">
        <v>225</v>
      </c>
      <c r="E159" s="97" t="s">
        <v>226</v>
      </c>
      <c r="F159" s="341" t="s">
        <v>178</v>
      </c>
      <c r="G159" s="340">
        <f>IF(F159="Se investigan y se resuelven oportunamente",15,0)</f>
        <v>0</v>
      </c>
      <c r="H159" s="891"/>
      <c r="I159" s="903"/>
      <c r="J159" s="891"/>
      <c r="K159" s="894"/>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c r="AP159" s="58"/>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c r="BO159" s="58"/>
      <c r="BP159" s="58"/>
      <c r="BQ159" s="58"/>
      <c r="BR159" s="58"/>
      <c r="BS159" s="58"/>
      <c r="BT159" s="58"/>
      <c r="BU159" s="58"/>
      <c r="BV159" s="58"/>
      <c r="BW159" s="58"/>
      <c r="BX159" s="58"/>
      <c r="BY159" s="58"/>
      <c r="BZ159" s="58"/>
      <c r="CA159" s="58"/>
      <c r="CB159" s="58"/>
      <c r="CC159" s="58"/>
      <c r="CD159" s="58"/>
      <c r="CE159" s="58"/>
      <c r="CF159" s="58"/>
      <c r="CG159" s="58"/>
      <c r="CH159" s="58"/>
      <c r="CI159" s="58"/>
      <c r="CJ159" s="58"/>
      <c r="CK159" s="58"/>
      <c r="CL159" s="58"/>
      <c r="CM159" s="58"/>
      <c r="CN159" s="58"/>
      <c r="CO159" s="58"/>
      <c r="CP159" s="58"/>
      <c r="CQ159" s="58"/>
      <c r="CR159" s="58"/>
      <c r="CS159" s="58"/>
    </row>
    <row r="160" spans="1:97" ht="28.5" hidden="1" x14ac:dyDescent="0.2">
      <c r="A160" s="899"/>
      <c r="B160" s="627"/>
      <c r="C160" s="899"/>
      <c r="D160" s="44" t="s">
        <v>227</v>
      </c>
      <c r="E160" s="97" t="s">
        <v>228</v>
      </c>
      <c r="F160" s="339" t="s">
        <v>178</v>
      </c>
      <c r="G160" s="340">
        <f>IF(F160="Completa",10,IF(F160="Incompleta",5,0))</f>
        <v>0</v>
      </c>
      <c r="H160" s="892"/>
      <c r="I160" s="904"/>
      <c r="J160" s="892"/>
      <c r="K160" s="895"/>
    </row>
    <row r="161" spans="1:11" ht="15.75" hidden="1" thickBot="1" x14ac:dyDescent="0.25">
      <c r="A161" s="118"/>
      <c r="B161" s="119"/>
      <c r="C161" s="54"/>
      <c r="D161" s="55"/>
      <c r="E161" s="56" t="s">
        <v>229</v>
      </c>
      <c r="F161" s="342"/>
      <c r="G161" s="342">
        <f>SUM(G154:G160)</f>
        <v>0</v>
      </c>
      <c r="H161" s="349"/>
      <c r="I161" s="350"/>
      <c r="J161" s="350"/>
      <c r="K161" s="351"/>
    </row>
    <row r="162" spans="1:11" hidden="1" x14ac:dyDescent="0.2"/>
    <row r="163" spans="1:11" ht="30" hidden="1" customHeight="1" x14ac:dyDescent="0.2">
      <c r="A163" s="905" t="s">
        <v>87</v>
      </c>
      <c r="B163" s="924" t="s">
        <v>232</v>
      </c>
      <c r="C163" s="907" t="s">
        <v>205</v>
      </c>
      <c r="D163" s="909" t="s">
        <v>206</v>
      </c>
      <c r="E163" s="910"/>
      <c r="F163" s="910"/>
      <c r="G163" s="910"/>
      <c r="H163" s="911"/>
      <c r="I163" s="333" t="s">
        <v>207</v>
      </c>
      <c r="J163" s="912" t="s">
        <v>208</v>
      </c>
      <c r="K163" s="914" t="s">
        <v>209</v>
      </c>
    </row>
    <row r="164" spans="1:11" ht="60.75" hidden="1" thickBot="1" x14ac:dyDescent="0.25">
      <c r="A164" s="906"/>
      <c r="B164" s="925"/>
      <c r="C164" s="908"/>
      <c r="D164" s="102" t="s">
        <v>210</v>
      </c>
      <c r="E164" s="50" t="s">
        <v>211</v>
      </c>
      <c r="F164" s="335" t="s">
        <v>212</v>
      </c>
      <c r="G164" s="335" t="s">
        <v>213</v>
      </c>
      <c r="H164" s="335" t="s">
        <v>230</v>
      </c>
      <c r="I164" s="336" t="s">
        <v>215</v>
      </c>
      <c r="J164" s="913"/>
      <c r="K164" s="915"/>
    </row>
    <row r="165" spans="1:11" ht="14.25" hidden="1" customHeight="1" x14ac:dyDescent="0.2">
      <c r="A165" s="897" t="str">
        <f>DESCRIPCION!A22</f>
        <v>e</v>
      </c>
      <c r="B165" s="625">
        <f>DESCRIPCION!D24</f>
        <v>0</v>
      </c>
      <c r="C165" s="897"/>
      <c r="D165" s="900" t="s">
        <v>216</v>
      </c>
      <c r="E165" s="123" t="s">
        <v>217</v>
      </c>
      <c r="F165" s="337" t="s">
        <v>178</v>
      </c>
      <c r="G165" s="338">
        <f>IF(F165="Asignado",15,0)</f>
        <v>0</v>
      </c>
      <c r="H165" s="890" t="str">
        <f>IF(AND(G172&gt;0,G172&lt;=85),"Débil",IF(AND(G172&gt;85,G172&lt;=95),"Moderado",IF(G172&gt;96,"Fuerte"," ")))</f>
        <v xml:space="preserve"> </v>
      </c>
      <c r="I165" s="902" t="s">
        <v>178</v>
      </c>
      <c r="J165" s="890"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893" t="str">
        <f>IF(J165="Fuerte","NO",IF(J165=" "," ","SI"))</f>
        <v xml:space="preserve"> </v>
      </c>
    </row>
    <row r="166" spans="1:11" ht="28.5" hidden="1" x14ac:dyDescent="0.2">
      <c r="A166" s="898"/>
      <c r="B166" s="626"/>
      <c r="C166" s="898"/>
      <c r="D166" s="901"/>
      <c r="E166" s="97" t="s">
        <v>218</v>
      </c>
      <c r="F166" s="339" t="s">
        <v>178</v>
      </c>
      <c r="G166" s="340">
        <f>IF(F166="Adecuado",15,0)</f>
        <v>0</v>
      </c>
      <c r="H166" s="891"/>
      <c r="I166" s="903"/>
      <c r="J166" s="891"/>
      <c r="K166" s="894"/>
    </row>
    <row r="167" spans="1:11" ht="42.75" hidden="1" x14ac:dyDescent="0.2">
      <c r="A167" s="898"/>
      <c r="B167" s="626"/>
      <c r="C167" s="898"/>
      <c r="D167" s="49" t="s">
        <v>219</v>
      </c>
      <c r="E167" s="97" t="s">
        <v>220</v>
      </c>
      <c r="F167" s="339" t="s">
        <v>178</v>
      </c>
      <c r="G167" s="340">
        <f>IF(F167="Oportuna",15,0)</f>
        <v>0</v>
      </c>
      <c r="H167" s="891"/>
      <c r="I167" s="903"/>
      <c r="J167" s="891"/>
      <c r="K167" s="894"/>
    </row>
    <row r="168" spans="1:11" ht="42.75" hidden="1" x14ac:dyDescent="0.2">
      <c r="A168" s="898"/>
      <c r="B168" s="626"/>
      <c r="C168" s="898"/>
      <c r="D168" s="49" t="s">
        <v>221</v>
      </c>
      <c r="E168" s="97" t="s">
        <v>222</v>
      </c>
      <c r="F168" s="341" t="s">
        <v>178</v>
      </c>
      <c r="G168" s="340">
        <f>IF(F168="Prevenir",15,IF(F168="Detectar",10,0))</f>
        <v>0</v>
      </c>
      <c r="H168" s="891"/>
      <c r="I168" s="903"/>
      <c r="J168" s="891"/>
      <c r="K168" s="894"/>
    </row>
    <row r="169" spans="1:11" ht="28.5" hidden="1" x14ac:dyDescent="0.2">
      <c r="A169" s="898"/>
      <c r="B169" s="626"/>
      <c r="C169" s="898"/>
      <c r="D169" s="49" t="s">
        <v>223</v>
      </c>
      <c r="E169" s="97" t="s">
        <v>224</v>
      </c>
      <c r="F169" s="339" t="s">
        <v>178</v>
      </c>
      <c r="G169" s="340">
        <f>IF(F169="Confiable",15,0)</f>
        <v>0</v>
      </c>
      <c r="H169" s="891"/>
      <c r="I169" s="903"/>
      <c r="J169" s="891"/>
      <c r="K169" s="894"/>
    </row>
    <row r="170" spans="1:11" ht="42.75" hidden="1" x14ac:dyDescent="0.2">
      <c r="A170" s="898"/>
      <c r="B170" s="626"/>
      <c r="C170" s="898"/>
      <c r="D170" s="49" t="s">
        <v>225</v>
      </c>
      <c r="E170" s="97" t="s">
        <v>226</v>
      </c>
      <c r="F170" s="341" t="s">
        <v>178</v>
      </c>
      <c r="G170" s="340">
        <f>IF(F170="Se investigan y se resuelven oportunamente",15,0)</f>
        <v>0</v>
      </c>
      <c r="H170" s="891"/>
      <c r="I170" s="903"/>
      <c r="J170" s="891"/>
      <c r="K170" s="894"/>
    </row>
    <row r="171" spans="1:11" ht="28.5" hidden="1" x14ac:dyDescent="0.2">
      <c r="A171" s="899"/>
      <c r="B171" s="627"/>
      <c r="C171" s="899"/>
      <c r="D171" s="44" t="s">
        <v>227</v>
      </c>
      <c r="E171" s="97" t="s">
        <v>228</v>
      </c>
      <c r="F171" s="339" t="s">
        <v>178</v>
      </c>
      <c r="G171" s="340">
        <f>IF(F171="Completa",10,IF(F171="Incompleta",5,0))</f>
        <v>0</v>
      </c>
      <c r="H171" s="892"/>
      <c r="I171" s="904"/>
      <c r="J171" s="892"/>
      <c r="K171" s="895"/>
    </row>
    <row r="172" spans="1:11" ht="15.75" hidden="1" thickBot="1" x14ac:dyDescent="0.25">
      <c r="A172" s="118"/>
      <c r="B172" s="119"/>
      <c r="C172" s="54"/>
      <c r="D172" s="55"/>
      <c r="E172" s="56" t="s">
        <v>229</v>
      </c>
      <c r="F172" s="342"/>
      <c r="G172" s="342">
        <f>SUM(G165:G171)</f>
        <v>0</v>
      </c>
      <c r="H172" s="349"/>
      <c r="I172" s="350"/>
      <c r="J172" s="350"/>
      <c r="K172" s="351"/>
    </row>
    <row r="173" spans="1:11" hidden="1" x14ac:dyDescent="0.2"/>
    <row r="174" spans="1:11" ht="30" hidden="1" x14ac:dyDescent="0.2">
      <c r="A174" s="905" t="s">
        <v>87</v>
      </c>
      <c r="B174" s="924" t="s">
        <v>232</v>
      </c>
      <c r="C174" s="907" t="s">
        <v>205</v>
      </c>
      <c r="D174" s="909" t="s">
        <v>206</v>
      </c>
      <c r="E174" s="910"/>
      <c r="F174" s="910"/>
      <c r="G174" s="910"/>
      <c r="H174" s="911"/>
      <c r="I174" s="333" t="s">
        <v>207</v>
      </c>
      <c r="J174" s="912" t="s">
        <v>208</v>
      </c>
      <c r="K174" s="914" t="s">
        <v>209</v>
      </c>
    </row>
    <row r="175" spans="1:11" ht="60.75" hidden="1" thickBot="1" x14ac:dyDescent="0.25">
      <c r="A175" s="906"/>
      <c r="B175" s="925"/>
      <c r="C175" s="908"/>
      <c r="D175" s="102" t="s">
        <v>210</v>
      </c>
      <c r="E175" s="50" t="s">
        <v>211</v>
      </c>
      <c r="F175" s="335" t="s">
        <v>212</v>
      </c>
      <c r="G175" s="335" t="s">
        <v>213</v>
      </c>
      <c r="H175" s="335" t="s">
        <v>230</v>
      </c>
      <c r="I175" s="336" t="s">
        <v>215</v>
      </c>
      <c r="J175" s="913"/>
      <c r="K175" s="915"/>
    </row>
    <row r="176" spans="1:11" hidden="1" x14ac:dyDescent="0.2">
      <c r="A176" s="897" t="str">
        <f>DESCRIPCION!A25</f>
        <v>f</v>
      </c>
      <c r="B176" s="625">
        <f>DESCRIPCION!D25</f>
        <v>0</v>
      </c>
      <c r="C176" s="897"/>
      <c r="D176" s="900" t="s">
        <v>216</v>
      </c>
      <c r="E176" s="123" t="s">
        <v>217</v>
      </c>
      <c r="F176" s="337" t="s">
        <v>180</v>
      </c>
      <c r="G176" s="338">
        <f>IF(F176="Asignado",15,0)</f>
        <v>0</v>
      </c>
      <c r="H176" s="890" t="str">
        <f>IF(AND(G183&gt;0,G183&lt;=85),"Débil",IF(AND(G183&gt;85,G183&lt;=95),"Moderado",IF(G183&gt;96,"Fuerte"," ")))</f>
        <v>Débil</v>
      </c>
      <c r="I176" s="902" t="s">
        <v>201</v>
      </c>
      <c r="J176" s="890"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893" t="str">
        <f>IF(J176="Fuerte","NO",IF(J176=" "," ","SI"))</f>
        <v>SI</v>
      </c>
    </row>
    <row r="177" spans="1:11" ht="28.5" hidden="1" x14ac:dyDescent="0.2">
      <c r="A177" s="898"/>
      <c r="B177" s="626"/>
      <c r="C177" s="898"/>
      <c r="D177" s="901"/>
      <c r="E177" s="97" t="s">
        <v>218</v>
      </c>
      <c r="F177" s="339" t="s">
        <v>181</v>
      </c>
      <c r="G177" s="340">
        <f>IF(F177="Adecuado",15,0)</f>
        <v>15</v>
      </c>
      <c r="H177" s="891"/>
      <c r="I177" s="903"/>
      <c r="J177" s="891"/>
      <c r="K177" s="894"/>
    </row>
    <row r="178" spans="1:11" ht="42.75" hidden="1" x14ac:dyDescent="0.2">
      <c r="A178" s="898"/>
      <c r="B178" s="626"/>
      <c r="C178" s="898"/>
      <c r="D178" s="49" t="s">
        <v>219</v>
      </c>
      <c r="E178" s="97" t="s">
        <v>220</v>
      </c>
      <c r="F178" s="339" t="s">
        <v>184</v>
      </c>
      <c r="G178" s="340">
        <f>IF(F178="Oportuna",15,0)</f>
        <v>15</v>
      </c>
      <c r="H178" s="891"/>
      <c r="I178" s="903"/>
      <c r="J178" s="891"/>
      <c r="K178" s="894"/>
    </row>
    <row r="179" spans="1:11" ht="42.75" hidden="1" x14ac:dyDescent="0.2">
      <c r="A179" s="898"/>
      <c r="B179" s="626"/>
      <c r="C179" s="898"/>
      <c r="D179" s="49" t="s">
        <v>221</v>
      </c>
      <c r="E179" s="97" t="s">
        <v>222</v>
      </c>
      <c r="F179" s="341" t="s">
        <v>178</v>
      </c>
      <c r="G179" s="340">
        <f>IF(F179="Prevenir",15,IF(F179="Detectar",10,0))</f>
        <v>0</v>
      </c>
      <c r="H179" s="891"/>
      <c r="I179" s="903"/>
      <c r="J179" s="891"/>
      <c r="K179" s="894"/>
    </row>
    <row r="180" spans="1:11" ht="28.5" hidden="1" x14ac:dyDescent="0.2">
      <c r="A180" s="898"/>
      <c r="B180" s="626"/>
      <c r="C180" s="898"/>
      <c r="D180" s="49" t="s">
        <v>223</v>
      </c>
      <c r="E180" s="97" t="s">
        <v>224</v>
      </c>
      <c r="F180" s="339" t="s">
        <v>178</v>
      </c>
      <c r="G180" s="340">
        <f>IF(F180="Confiable",15,0)</f>
        <v>0</v>
      </c>
      <c r="H180" s="891"/>
      <c r="I180" s="903"/>
      <c r="J180" s="891"/>
      <c r="K180" s="894"/>
    </row>
    <row r="181" spans="1:11" ht="42.75" hidden="1" x14ac:dyDescent="0.2">
      <c r="A181" s="898"/>
      <c r="B181" s="626"/>
      <c r="C181" s="898"/>
      <c r="D181" s="49" t="s">
        <v>225</v>
      </c>
      <c r="E181" s="97" t="s">
        <v>226</v>
      </c>
      <c r="F181" s="341" t="s">
        <v>178</v>
      </c>
      <c r="G181" s="340">
        <f>IF(F181="Se investigan y se resuelven oportunamente",15,0)</f>
        <v>0</v>
      </c>
      <c r="H181" s="891"/>
      <c r="I181" s="903"/>
      <c r="J181" s="891"/>
      <c r="K181" s="894"/>
    </row>
    <row r="182" spans="1:11" ht="28.5" hidden="1" x14ac:dyDescent="0.2">
      <c r="A182" s="899"/>
      <c r="B182" s="627"/>
      <c r="C182" s="899"/>
      <c r="D182" s="44" t="s">
        <v>227</v>
      </c>
      <c r="E182" s="97" t="s">
        <v>228</v>
      </c>
      <c r="F182" s="339" t="s">
        <v>178</v>
      </c>
      <c r="G182" s="340">
        <f>IF(F182="Completa",10,IF(F182="Incompleta",5,0))</f>
        <v>0</v>
      </c>
      <c r="H182" s="892"/>
      <c r="I182" s="904"/>
      <c r="J182" s="892"/>
      <c r="K182" s="895"/>
    </row>
    <row r="183" spans="1:11" ht="15.75" hidden="1" thickBot="1" x14ac:dyDescent="0.25">
      <c r="A183" s="118"/>
      <c r="B183" s="119"/>
      <c r="C183" s="54"/>
      <c r="D183" s="55"/>
      <c r="E183" s="56" t="s">
        <v>229</v>
      </c>
      <c r="F183" s="342"/>
      <c r="G183" s="342">
        <f>SUM(G176:G182)</f>
        <v>30</v>
      </c>
      <c r="H183" s="349"/>
      <c r="I183" s="350"/>
      <c r="J183" s="350"/>
      <c r="K183" s="351"/>
    </row>
    <row r="184" spans="1:11" hidden="1" x14ac:dyDescent="0.2"/>
    <row r="185" spans="1:11" ht="30" hidden="1" x14ac:dyDescent="0.2">
      <c r="A185" s="905" t="s">
        <v>87</v>
      </c>
      <c r="B185" s="924" t="s">
        <v>232</v>
      </c>
      <c r="C185" s="907" t="s">
        <v>205</v>
      </c>
      <c r="D185" s="909" t="s">
        <v>206</v>
      </c>
      <c r="E185" s="910"/>
      <c r="F185" s="910"/>
      <c r="G185" s="910"/>
      <c r="H185" s="911"/>
      <c r="I185" s="333" t="s">
        <v>207</v>
      </c>
      <c r="J185" s="912" t="s">
        <v>208</v>
      </c>
      <c r="K185" s="914" t="s">
        <v>209</v>
      </c>
    </row>
    <row r="186" spans="1:11" ht="60.75" hidden="1" thickBot="1" x14ac:dyDescent="0.25">
      <c r="A186" s="906"/>
      <c r="B186" s="925"/>
      <c r="C186" s="908"/>
      <c r="D186" s="102" t="s">
        <v>210</v>
      </c>
      <c r="E186" s="50" t="s">
        <v>211</v>
      </c>
      <c r="F186" s="335" t="s">
        <v>212</v>
      </c>
      <c r="G186" s="335" t="s">
        <v>213</v>
      </c>
      <c r="H186" s="335" t="s">
        <v>230</v>
      </c>
      <c r="I186" s="336" t="s">
        <v>215</v>
      </c>
      <c r="J186" s="913"/>
      <c r="K186" s="915"/>
    </row>
    <row r="187" spans="1:11" hidden="1" x14ac:dyDescent="0.2">
      <c r="A187" s="897" t="str">
        <f>DESCRIPCION!A25</f>
        <v>f</v>
      </c>
      <c r="B187" s="625">
        <f>DESCRIPCION!D26</f>
        <v>0</v>
      </c>
      <c r="C187" s="897"/>
      <c r="D187" s="900" t="s">
        <v>216</v>
      </c>
      <c r="E187" s="123" t="s">
        <v>217</v>
      </c>
      <c r="F187" s="337" t="s">
        <v>178</v>
      </c>
      <c r="G187" s="338">
        <f>IF(F187="Asignado",15,0)</f>
        <v>0</v>
      </c>
      <c r="H187" s="890" t="str">
        <f>IF(AND(G194&gt;0,G194&lt;=85),"Débil",IF(AND(G194&gt;85,G194&lt;=95),"Moderado",IF(G194&gt;96,"Fuerte"," ")))</f>
        <v xml:space="preserve"> </v>
      </c>
      <c r="I187" s="902" t="s">
        <v>178</v>
      </c>
      <c r="J187" s="890"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893" t="str">
        <f>IF(J187="Fuerte","NO",IF(J187=" "," ","SI"))</f>
        <v xml:space="preserve"> </v>
      </c>
    </row>
    <row r="188" spans="1:11" ht="28.5" hidden="1" x14ac:dyDescent="0.2">
      <c r="A188" s="898"/>
      <c r="B188" s="626"/>
      <c r="C188" s="898"/>
      <c r="D188" s="901"/>
      <c r="E188" s="97" t="s">
        <v>218</v>
      </c>
      <c r="F188" s="339" t="s">
        <v>178</v>
      </c>
      <c r="G188" s="340">
        <f>IF(F188="Adecuado",15,0)</f>
        <v>0</v>
      </c>
      <c r="H188" s="891"/>
      <c r="I188" s="903"/>
      <c r="J188" s="891"/>
      <c r="K188" s="894"/>
    </row>
    <row r="189" spans="1:11" ht="42.75" hidden="1" x14ac:dyDescent="0.2">
      <c r="A189" s="898"/>
      <c r="B189" s="626"/>
      <c r="C189" s="898"/>
      <c r="D189" s="49" t="s">
        <v>219</v>
      </c>
      <c r="E189" s="97" t="s">
        <v>220</v>
      </c>
      <c r="F189" s="339" t="s">
        <v>178</v>
      </c>
      <c r="G189" s="340">
        <f>IF(F189="Oportuna",15,0)</f>
        <v>0</v>
      </c>
      <c r="H189" s="891"/>
      <c r="I189" s="903"/>
      <c r="J189" s="891"/>
      <c r="K189" s="894"/>
    </row>
    <row r="190" spans="1:11" ht="42.75" hidden="1" x14ac:dyDescent="0.2">
      <c r="A190" s="898"/>
      <c r="B190" s="626"/>
      <c r="C190" s="898"/>
      <c r="D190" s="49" t="s">
        <v>221</v>
      </c>
      <c r="E190" s="97" t="s">
        <v>222</v>
      </c>
      <c r="F190" s="341" t="s">
        <v>178</v>
      </c>
      <c r="G190" s="340">
        <f>IF(F190="Prevenir",15,IF(F190="Detectar",10,0))</f>
        <v>0</v>
      </c>
      <c r="H190" s="891"/>
      <c r="I190" s="903"/>
      <c r="J190" s="891"/>
      <c r="K190" s="894"/>
    </row>
    <row r="191" spans="1:11" ht="28.5" hidden="1" x14ac:dyDescent="0.2">
      <c r="A191" s="898"/>
      <c r="B191" s="626"/>
      <c r="C191" s="898"/>
      <c r="D191" s="49" t="s">
        <v>223</v>
      </c>
      <c r="E191" s="97" t="s">
        <v>224</v>
      </c>
      <c r="F191" s="339" t="s">
        <v>178</v>
      </c>
      <c r="G191" s="340">
        <f>IF(F191="Confiable",15,0)</f>
        <v>0</v>
      </c>
      <c r="H191" s="891"/>
      <c r="I191" s="903"/>
      <c r="J191" s="891"/>
      <c r="K191" s="894"/>
    </row>
    <row r="192" spans="1:11" ht="42.75" hidden="1" x14ac:dyDescent="0.2">
      <c r="A192" s="898"/>
      <c r="B192" s="626"/>
      <c r="C192" s="898"/>
      <c r="D192" s="49" t="s">
        <v>225</v>
      </c>
      <c r="E192" s="97" t="s">
        <v>226</v>
      </c>
      <c r="F192" s="341" t="s">
        <v>178</v>
      </c>
      <c r="G192" s="340">
        <f>IF(F192="Se investigan y se resuelven oportunamente",15,0)</f>
        <v>0</v>
      </c>
      <c r="H192" s="891"/>
      <c r="I192" s="903"/>
      <c r="J192" s="891"/>
      <c r="K192" s="894"/>
    </row>
    <row r="193" spans="1:11" ht="28.5" hidden="1" x14ac:dyDescent="0.2">
      <c r="A193" s="899"/>
      <c r="B193" s="627"/>
      <c r="C193" s="899"/>
      <c r="D193" s="44" t="s">
        <v>227</v>
      </c>
      <c r="E193" s="97" t="s">
        <v>228</v>
      </c>
      <c r="F193" s="339" t="s">
        <v>178</v>
      </c>
      <c r="G193" s="340">
        <f>IF(F193="Completa",10,IF(F193="Incompleta",5,0))</f>
        <v>0</v>
      </c>
      <c r="H193" s="892"/>
      <c r="I193" s="904"/>
      <c r="J193" s="892"/>
      <c r="K193" s="895"/>
    </row>
    <row r="194" spans="1:11" ht="15.75" hidden="1" thickBot="1" x14ac:dyDescent="0.25">
      <c r="A194" s="118"/>
      <c r="B194" s="119"/>
      <c r="C194" s="54"/>
      <c r="D194" s="55"/>
      <c r="E194" s="56" t="s">
        <v>229</v>
      </c>
      <c r="F194" s="342"/>
      <c r="G194" s="342">
        <f>SUM(G187:G193)</f>
        <v>0</v>
      </c>
      <c r="H194" s="349"/>
      <c r="I194" s="350"/>
      <c r="J194" s="350"/>
      <c r="K194" s="351"/>
    </row>
    <row r="195" spans="1:11" hidden="1" x14ac:dyDescent="0.2"/>
    <row r="196" spans="1:11" ht="30" hidden="1" x14ac:dyDescent="0.2">
      <c r="A196" s="905" t="s">
        <v>87</v>
      </c>
      <c r="B196" s="924" t="s">
        <v>232</v>
      </c>
      <c r="C196" s="907" t="s">
        <v>205</v>
      </c>
      <c r="D196" s="909" t="s">
        <v>206</v>
      </c>
      <c r="E196" s="910"/>
      <c r="F196" s="910"/>
      <c r="G196" s="910"/>
      <c r="H196" s="911"/>
      <c r="I196" s="333" t="s">
        <v>207</v>
      </c>
      <c r="J196" s="912" t="s">
        <v>208</v>
      </c>
      <c r="K196" s="914" t="s">
        <v>209</v>
      </c>
    </row>
    <row r="197" spans="1:11" ht="60.75" hidden="1" thickBot="1" x14ac:dyDescent="0.25">
      <c r="A197" s="906"/>
      <c r="B197" s="925"/>
      <c r="C197" s="908"/>
      <c r="D197" s="102" t="s">
        <v>210</v>
      </c>
      <c r="E197" s="50" t="s">
        <v>211</v>
      </c>
      <c r="F197" s="335" t="s">
        <v>212</v>
      </c>
      <c r="G197" s="335" t="s">
        <v>213</v>
      </c>
      <c r="H197" s="335" t="s">
        <v>230</v>
      </c>
      <c r="I197" s="336" t="s">
        <v>215</v>
      </c>
      <c r="J197" s="913"/>
      <c r="K197" s="915"/>
    </row>
    <row r="198" spans="1:11" hidden="1" x14ac:dyDescent="0.2">
      <c r="A198" s="897" t="str">
        <f>DESCRIPCION!A25</f>
        <v>f</v>
      </c>
      <c r="B198" s="625">
        <f>DESCRIPCION!D27</f>
        <v>0</v>
      </c>
      <c r="C198" s="897"/>
      <c r="D198" s="900" t="s">
        <v>216</v>
      </c>
      <c r="E198" s="123" t="s">
        <v>217</v>
      </c>
      <c r="F198" s="337" t="s">
        <v>178</v>
      </c>
      <c r="G198" s="338">
        <f>IF(F198="Asignado",15,0)</f>
        <v>0</v>
      </c>
      <c r="H198" s="890" t="str">
        <f>IF(AND(G205&gt;0,G205&lt;=85),"Débil",IF(AND(G205&gt;85,G205&lt;=95),"Moderado",IF(G205&gt;96,"Fuerte"," ")))</f>
        <v xml:space="preserve"> </v>
      </c>
      <c r="I198" s="902" t="s">
        <v>178</v>
      </c>
      <c r="J198" s="890"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893" t="str">
        <f>IF(J198="Fuerte","NO",IF(J198=" "," ","SI"))</f>
        <v xml:space="preserve"> </v>
      </c>
    </row>
    <row r="199" spans="1:11" ht="28.5" hidden="1" x14ac:dyDescent="0.2">
      <c r="A199" s="898"/>
      <c r="B199" s="626"/>
      <c r="C199" s="898"/>
      <c r="D199" s="901"/>
      <c r="E199" s="97" t="s">
        <v>218</v>
      </c>
      <c r="F199" s="339" t="s">
        <v>178</v>
      </c>
      <c r="G199" s="340">
        <f>IF(F199="Adecuado",15,0)</f>
        <v>0</v>
      </c>
      <c r="H199" s="891"/>
      <c r="I199" s="903"/>
      <c r="J199" s="891"/>
      <c r="K199" s="894"/>
    </row>
    <row r="200" spans="1:11" ht="42.75" hidden="1" x14ac:dyDescent="0.2">
      <c r="A200" s="898"/>
      <c r="B200" s="626"/>
      <c r="C200" s="898"/>
      <c r="D200" s="49" t="s">
        <v>219</v>
      </c>
      <c r="E200" s="97" t="s">
        <v>220</v>
      </c>
      <c r="F200" s="339" t="s">
        <v>178</v>
      </c>
      <c r="G200" s="340">
        <f>IF(F200="Oportuna",15,0)</f>
        <v>0</v>
      </c>
      <c r="H200" s="891"/>
      <c r="I200" s="903"/>
      <c r="J200" s="891"/>
      <c r="K200" s="894"/>
    </row>
    <row r="201" spans="1:11" ht="42.75" hidden="1" x14ac:dyDescent="0.2">
      <c r="A201" s="898"/>
      <c r="B201" s="626"/>
      <c r="C201" s="898"/>
      <c r="D201" s="49" t="s">
        <v>221</v>
      </c>
      <c r="E201" s="97" t="s">
        <v>222</v>
      </c>
      <c r="F201" s="341" t="s">
        <v>178</v>
      </c>
      <c r="G201" s="340">
        <f>IF(F201="Prevenir",15,IF(F201="Detectar",10,0))</f>
        <v>0</v>
      </c>
      <c r="H201" s="891"/>
      <c r="I201" s="903"/>
      <c r="J201" s="891"/>
      <c r="K201" s="894"/>
    </row>
    <row r="202" spans="1:11" ht="28.5" hidden="1" x14ac:dyDescent="0.2">
      <c r="A202" s="898"/>
      <c r="B202" s="626"/>
      <c r="C202" s="898"/>
      <c r="D202" s="49" t="s">
        <v>223</v>
      </c>
      <c r="E202" s="97" t="s">
        <v>224</v>
      </c>
      <c r="F202" s="339" t="s">
        <v>178</v>
      </c>
      <c r="G202" s="340">
        <f>IF(F202="Confiable",15,0)</f>
        <v>0</v>
      </c>
      <c r="H202" s="891"/>
      <c r="I202" s="903"/>
      <c r="J202" s="891"/>
      <c r="K202" s="894"/>
    </row>
    <row r="203" spans="1:11" ht="42.75" hidden="1" x14ac:dyDescent="0.2">
      <c r="A203" s="898"/>
      <c r="B203" s="626"/>
      <c r="C203" s="898"/>
      <c r="D203" s="49" t="s">
        <v>225</v>
      </c>
      <c r="E203" s="97" t="s">
        <v>226</v>
      </c>
      <c r="F203" s="341" t="s">
        <v>178</v>
      </c>
      <c r="G203" s="340">
        <f>IF(F203="Se investigan y se resuelven oportunamente",15,0)</f>
        <v>0</v>
      </c>
      <c r="H203" s="891"/>
      <c r="I203" s="903"/>
      <c r="J203" s="891"/>
      <c r="K203" s="894"/>
    </row>
    <row r="204" spans="1:11" ht="28.5" hidden="1" x14ac:dyDescent="0.2">
      <c r="A204" s="899"/>
      <c r="B204" s="627"/>
      <c r="C204" s="899"/>
      <c r="D204" s="44" t="s">
        <v>227</v>
      </c>
      <c r="E204" s="97" t="s">
        <v>228</v>
      </c>
      <c r="F204" s="339" t="s">
        <v>178</v>
      </c>
      <c r="G204" s="340">
        <f>IF(F204="Completa",10,IF(F204="Incompleta",5,0))</f>
        <v>0</v>
      </c>
      <c r="H204" s="892"/>
      <c r="I204" s="904"/>
      <c r="J204" s="892"/>
      <c r="K204" s="895"/>
    </row>
    <row r="205" spans="1:11" ht="15.75" hidden="1" thickBot="1" x14ac:dyDescent="0.25">
      <c r="A205" s="118"/>
      <c r="B205" s="119"/>
      <c r="C205" s="54"/>
      <c r="D205" s="55"/>
      <c r="E205" s="56" t="s">
        <v>229</v>
      </c>
      <c r="F205" s="342"/>
      <c r="G205" s="342">
        <f>SUM(G198:G204)</f>
        <v>0</v>
      </c>
      <c r="H205" s="349"/>
      <c r="I205" s="350"/>
      <c r="J205" s="350"/>
      <c r="K205" s="351"/>
    </row>
    <row r="206" spans="1:11" hidden="1" x14ac:dyDescent="0.2"/>
    <row r="207" spans="1:11" ht="30" hidden="1" x14ac:dyDescent="0.2">
      <c r="A207" s="905" t="s">
        <v>87</v>
      </c>
      <c r="B207" s="924" t="s">
        <v>232</v>
      </c>
      <c r="C207" s="907" t="s">
        <v>205</v>
      </c>
      <c r="D207" s="909" t="s">
        <v>206</v>
      </c>
      <c r="E207" s="910"/>
      <c r="F207" s="910"/>
      <c r="G207" s="910"/>
      <c r="H207" s="911"/>
      <c r="I207" s="333" t="s">
        <v>207</v>
      </c>
      <c r="J207" s="912" t="s">
        <v>208</v>
      </c>
      <c r="K207" s="914" t="s">
        <v>209</v>
      </c>
    </row>
    <row r="208" spans="1:11" ht="60.75" hidden="1" thickBot="1" x14ac:dyDescent="0.25">
      <c r="A208" s="906"/>
      <c r="B208" s="925"/>
      <c r="C208" s="908"/>
      <c r="D208" s="102" t="s">
        <v>210</v>
      </c>
      <c r="E208" s="50" t="s">
        <v>211</v>
      </c>
      <c r="F208" s="335" t="s">
        <v>212</v>
      </c>
      <c r="G208" s="335" t="s">
        <v>213</v>
      </c>
      <c r="H208" s="335" t="s">
        <v>230</v>
      </c>
      <c r="I208" s="336" t="s">
        <v>215</v>
      </c>
      <c r="J208" s="913"/>
      <c r="K208" s="915"/>
    </row>
    <row r="209" spans="1:11" hidden="1" x14ac:dyDescent="0.2">
      <c r="A209" s="897" t="str">
        <f>DESCRIPCION!A28</f>
        <v>g</v>
      </c>
      <c r="B209" s="625">
        <f>DESCRIPCION!D28</f>
        <v>0</v>
      </c>
      <c r="C209" s="897"/>
      <c r="D209" s="900" t="s">
        <v>216</v>
      </c>
      <c r="E209" s="123" t="s">
        <v>217</v>
      </c>
      <c r="F209" s="337" t="s">
        <v>178</v>
      </c>
      <c r="G209" s="338">
        <f>IF(F209="Asignado",15,0)</f>
        <v>0</v>
      </c>
      <c r="H209" s="890" t="str">
        <f>IF(AND(G216&gt;0,G216&lt;=85),"Débil",IF(AND(G216&gt;85,G216&lt;=95),"Moderado",IF(G216&gt;96,"Fuerte"," ")))</f>
        <v xml:space="preserve"> </v>
      </c>
      <c r="I209" s="902" t="s">
        <v>178</v>
      </c>
      <c r="J209" s="890"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893" t="str">
        <f>IF(J209="Fuerte","NO",IF(J209=" "," ","SI"))</f>
        <v xml:space="preserve"> </v>
      </c>
    </row>
    <row r="210" spans="1:11" ht="28.5" hidden="1" x14ac:dyDescent="0.2">
      <c r="A210" s="898"/>
      <c r="B210" s="626"/>
      <c r="C210" s="898"/>
      <c r="D210" s="901"/>
      <c r="E210" s="97" t="s">
        <v>218</v>
      </c>
      <c r="F210" s="339" t="s">
        <v>178</v>
      </c>
      <c r="G210" s="340">
        <f>IF(F210="Adecuado",15,0)</f>
        <v>0</v>
      </c>
      <c r="H210" s="891"/>
      <c r="I210" s="903"/>
      <c r="J210" s="891"/>
      <c r="K210" s="894"/>
    </row>
    <row r="211" spans="1:11" ht="42.75" hidden="1" x14ac:dyDescent="0.2">
      <c r="A211" s="898"/>
      <c r="B211" s="626"/>
      <c r="C211" s="898"/>
      <c r="D211" s="49" t="s">
        <v>219</v>
      </c>
      <c r="E211" s="97" t="s">
        <v>220</v>
      </c>
      <c r="F211" s="339" t="s">
        <v>178</v>
      </c>
      <c r="G211" s="340">
        <f>IF(F211="Oportuna",15,0)</f>
        <v>0</v>
      </c>
      <c r="H211" s="891"/>
      <c r="I211" s="903"/>
      <c r="J211" s="891"/>
      <c r="K211" s="894"/>
    </row>
    <row r="212" spans="1:11" ht="42.75" hidden="1" x14ac:dyDescent="0.2">
      <c r="A212" s="898"/>
      <c r="B212" s="626"/>
      <c r="C212" s="898"/>
      <c r="D212" s="49" t="s">
        <v>221</v>
      </c>
      <c r="E212" s="97" t="s">
        <v>222</v>
      </c>
      <c r="F212" s="341" t="s">
        <v>178</v>
      </c>
      <c r="G212" s="340">
        <f>IF(F212="Prevenir",15,IF(F212="Detectar",10,0))</f>
        <v>0</v>
      </c>
      <c r="H212" s="891"/>
      <c r="I212" s="903"/>
      <c r="J212" s="891"/>
      <c r="K212" s="894"/>
    </row>
    <row r="213" spans="1:11" ht="28.5" hidden="1" x14ac:dyDescent="0.2">
      <c r="A213" s="898"/>
      <c r="B213" s="626"/>
      <c r="C213" s="898"/>
      <c r="D213" s="49" t="s">
        <v>223</v>
      </c>
      <c r="E213" s="97" t="s">
        <v>224</v>
      </c>
      <c r="F213" s="339" t="s">
        <v>178</v>
      </c>
      <c r="G213" s="340">
        <f>IF(F213="Confiable",15,0)</f>
        <v>0</v>
      </c>
      <c r="H213" s="891"/>
      <c r="I213" s="903"/>
      <c r="J213" s="891"/>
      <c r="K213" s="894"/>
    </row>
    <row r="214" spans="1:11" ht="42.75" hidden="1" x14ac:dyDescent="0.2">
      <c r="A214" s="898"/>
      <c r="B214" s="626"/>
      <c r="C214" s="898"/>
      <c r="D214" s="49" t="s">
        <v>225</v>
      </c>
      <c r="E214" s="97" t="s">
        <v>226</v>
      </c>
      <c r="F214" s="341" t="s">
        <v>178</v>
      </c>
      <c r="G214" s="340">
        <f>IF(F214="Se investigan y se resuelven oportunamente",15,0)</f>
        <v>0</v>
      </c>
      <c r="H214" s="891"/>
      <c r="I214" s="903"/>
      <c r="J214" s="891"/>
      <c r="K214" s="894"/>
    </row>
    <row r="215" spans="1:11" ht="28.5" hidden="1" x14ac:dyDescent="0.2">
      <c r="A215" s="899"/>
      <c r="B215" s="627"/>
      <c r="C215" s="899"/>
      <c r="D215" s="44" t="s">
        <v>227</v>
      </c>
      <c r="E215" s="97" t="s">
        <v>228</v>
      </c>
      <c r="F215" s="339" t="s">
        <v>178</v>
      </c>
      <c r="G215" s="340">
        <f>IF(F215="Completa",10,IF(F215="Incompleta",5,0))</f>
        <v>0</v>
      </c>
      <c r="H215" s="892"/>
      <c r="I215" s="904"/>
      <c r="J215" s="892"/>
      <c r="K215" s="895"/>
    </row>
    <row r="216" spans="1:11" ht="15.75" hidden="1" thickBot="1" x14ac:dyDescent="0.25">
      <c r="A216" s="118"/>
      <c r="B216" s="119"/>
      <c r="C216" s="54"/>
      <c r="D216" s="55"/>
      <c r="E216" s="56" t="s">
        <v>229</v>
      </c>
      <c r="F216" s="342"/>
      <c r="G216" s="342">
        <f>SUM(G209:G215)</f>
        <v>0</v>
      </c>
      <c r="H216" s="349"/>
      <c r="I216" s="350"/>
      <c r="J216" s="350"/>
      <c r="K216" s="351"/>
    </row>
    <row r="217" spans="1:11" hidden="1" x14ac:dyDescent="0.2"/>
    <row r="218" spans="1:11" ht="30" hidden="1" x14ac:dyDescent="0.2">
      <c r="A218" s="905" t="s">
        <v>87</v>
      </c>
      <c r="B218" s="924" t="s">
        <v>232</v>
      </c>
      <c r="C218" s="907" t="s">
        <v>205</v>
      </c>
      <c r="D218" s="909" t="s">
        <v>206</v>
      </c>
      <c r="E218" s="910"/>
      <c r="F218" s="910"/>
      <c r="G218" s="910"/>
      <c r="H218" s="911"/>
      <c r="I218" s="333" t="s">
        <v>207</v>
      </c>
      <c r="J218" s="912" t="s">
        <v>208</v>
      </c>
      <c r="K218" s="914" t="s">
        <v>209</v>
      </c>
    </row>
    <row r="219" spans="1:11" ht="60.75" hidden="1" thickBot="1" x14ac:dyDescent="0.25">
      <c r="A219" s="906"/>
      <c r="B219" s="925"/>
      <c r="C219" s="908"/>
      <c r="D219" s="102" t="s">
        <v>210</v>
      </c>
      <c r="E219" s="50" t="s">
        <v>211</v>
      </c>
      <c r="F219" s="335" t="s">
        <v>212</v>
      </c>
      <c r="G219" s="335" t="s">
        <v>213</v>
      </c>
      <c r="H219" s="335" t="s">
        <v>230</v>
      </c>
      <c r="I219" s="336" t="s">
        <v>215</v>
      </c>
      <c r="J219" s="913"/>
      <c r="K219" s="915"/>
    </row>
    <row r="220" spans="1:11" hidden="1" x14ac:dyDescent="0.2">
      <c r="A220" s="897" t="str">
        <f>DESCRIPCION!A28</f>
        <v>g</v>
      </c>
      <c r="B220" s="625">
        <f>DESCRIPCION!D29</f>
        <v>0</v>
      </c>
      <c r="C220" s="897"/>
      <c r="D220" s="900" t="s">
        <v>216</v>
      </c>
      <c r="E220" s="123" t="s">
        <v>217</v>
      </c>
      <c r="F220" s="337" t="s">
        <v>178</v>
      </c>
      <c r="G220" s="338">
        <f>IF(F220="Asignado",15,0)</f>
        <v>0</v>
      </c>
      <c r="H220" s="890" t="str">
        <f>IF(AND(G227&gt;0,G227&lt;=85),"Débil",IF(AND(G227&gt;85,G227&lt;=95),"Moderado",IF(G227&gt;96,"Fuerte"," ")))</f>
        <v xml:space="preserve"> </v>
      </c>
      <c r="I220" s="902" t="s">
        <v>202</v>
      </c>
      <c r="J220" s="890"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893" t="str">
        <f>IF(J220="Fuerte","NO",IF(J220=" "," ","SI"))</f>
        <v xml:space="preserve"> </v>
      </c>
    </row>
    <row r="221" spans="1:11" ht="28.5" hidden="1" x14ac:dyDescent="0.2">
      <c r="A221" s="898"/>
      <c r="B221" s="626"/>
      <c r="C221" s="898"/>
      <c r="D221" s="901"/>
      <c r="E221" s="97" t="s">
        <v>218</v>
      </c>
      <c r="F221" s="339" t="s">
        <v>178</v>
      </c>
      <c r="G221" s="340">
        <f>IF(F221="Adecuado",15,0)</f>
        <v>0</v>
      </c>
      <c r="H221" s="891"/>
      <c r="I221" s="903"/>
      <c r="J221" s="891"/>
      <c r="K221" s="894"/>
    </row>
    <row r="222" spans="1:11" ht="42.75" hidden="1" x14ac:dyDescent="0.2">
      <c r="A222" s="898"/>
      <c r="B222" s="626"/>
      <c r="C222" s="898"/>
      <c r="D222" s="49" t="s">
        <v>219</v>
      </c>
      <c r="E222" s="97" t="s">
        <v>220</v>
      </c>
      <c r="F222" s="339" t="s">
        <v>178</v>
      </c>
      <c r="G222" s="340">
        <f>IF(F222="Oportuna",15,0)</f>
        <v>0</v>
      </c>
      <c r="H222" s="891"/>
      <c r="I222" s="903"/>
      <c r="J222" s="891"/>
      <c r="K222" s="894"/>
    </row>
    <row r="223" spans="1:11" ht="42.75" hidden="1" x14ac:dyDescent="0.2">
      <c r="A223" s="898"/>
      <c r="B223" s="626"/>
      <c r="C223" s="898"/>
      <c r="D223" s="49" t="s">
        <v>221</v>
      </c>
      <c r="E223" s="97" t="s">
        <v>222</v>
      </c>
      <c r="F223" s="341" t="s">
        <v>178</v>
      </c>
      <c r="G223" s="340">
        <f>IF(F223="Prevenir",15,IF(F223="Detectar",10,0))</f>
        <v>0</v>
      </c>
      <c r="H223" s="891"/>
      <c r="I223" s="903"/>
      <c r="J223" s="891"/>
      <c r="K223" s="894"/>
    </row>
    <row r="224" spans="1:11" ht="28.5" hidden="1" x14ac:dyDescent="0.2">
      <c r="A224" s="898"/>
      <c r="B224" s="626"/>
      <c r="C224" s="898"/>
      <c r="D224" s="49" t="s">
        <v>223</v>
      </c>
      <c r="E224" s="97" t="s">
        <v>224</v>
      </c>
      <c r="F224" s="339" t="s">
        <v>178</v>
      </c>
      <c r="G224" s="340">
        <f>IF(F224="Confiable",15,0)</f>
        <v>0</v>
      </c>
      <c r="H224" s="891"/>
      <c r="I224" s="903"/>
      <c r="J224" s="891"/>
      <c r="K224" s="894"/>
    </row>
    <row r="225" spans="1:11" ht="42.75" hidden="1" x14ac:dyDescent="0.2">
      <c r="A225" s="898"/>
      <c r="B225" s="626"/>
      <c r="C225" s="898"/>
      <c r="D225" s="49" t="s">
        <v>225</v>
      </c>
      <c r="E225" s="97" t="s">
        <v>226</v>
      </c>
      <c r="F225" s="341" t="s">
        <v>178</v>
      </c>
      <c r="G225" s="340">
        <f>IF(F225="Se investigan y se resuelven oportunamente",15,0)</f>
        <v>0</v>
      </c>
      <c r="H225" s="891"/>
      <c r="I225" s="903"/>
      <c r="J225" s="891"/>
      <c r="K225" s="894"/>
    </row>
    <row r="226" spans="1:11" ht="28.5" hidden="1" x14ac:dyDescent="0.2">
      <c r="A226" s="899"/>
      <c r="B226" s="627"/>
      <c r="C226" s="899"/>
      <c r="D226" s="44" t="s">
        <v>227</v>
      </c>
      <c r="E226" s="97" t="s">
        <v>228</v>
      </c>
      <c r="F226" s="339" t="s">
        <v>178</v>
      </c>
      <c r="G226" s="340">
        <f>IF(F226="Completa",10,IF(F226="Incompleta",5,0))</f>
        <v>0</v>
      </c>
      <c r="H226" s="892"/>
      <c r="I226" s="904"/>
      <c r="J226" s="892"/>
      <c r="K226" s="895"/>
    </row>
    <row r="227" spans="1:11" ht="15.75" hidden="1" thickBot="1" x14ac:dyDescent="0.25">
      <c r="A227" s="118"/>
      <c r="B227" s="119"/>
      <c r="C227" s="54"/>
      <c r="D227" s="55"/>
      <c r="E227" s="56" t="s">
        <v>229</v>
      </c>
      <c r="F227" s="342"/>
      <c r="G227" s="342">
        <f>SUM(G220:G226)</f>
        <v>0</v>
      </c>
      <c r="H227" s="349"/>
      <c r="I227" s="350"/>
      <c r="J227" s="350"/>
      <c r="K227" s="351"/>
    </row>
    <row r="228" spans="1:11" hidden="1" x14ac:dyDescent="0.2"/>
    <row r="229" spans="1:11" ht="30" hidden="1" x14ac:dyDescent="0.2">
      <c r="A229" s="905" t="s">
        <v>87</v>
      </c>
      <c r="B229" s="924" t="s">
        <v>232</v>
      </c>
      <c r="C229" s="907" t="s">
        <v>205</v>
      </c>
      <c r="D229" s="909" t="s">
        <v>206</v>
      </c>
      <c r="E229" s="910"/>
      <c r="F229" s="910"/>
      <c r="G229" s="910"/>
      <c r="H229" s="911"/>
      <c r="I229" s="333" t="s">
        <v>207</v>
      </c>
      <c r="J229" s="912" t="s">
        <v>208</v>
      </c>
      <c r="K229" s="914" t="s">
        <v>209</v>
      </c>
    </row>
    <row r="230" spans="1:11" ht="60.75" hidden="1" thickBot="1" x14ac:dyDescent="0.25">
      <c r="A230" s="906"/>
      <c r="B230" s="925"/>
      <c r="C230" s="908"/>
      <c r="D230" s="102" t="s">
        <v>210</v>
      </c>
      <c r="E230" s="50" t="s">
        <v>211</v>
      </c>
      <c r="F230" s="335" t="s">
        <v>212</v>
      </c>
      <c r="G230" s="335" t="s">
        <v>213</v>
      </c>
      <c r="H230" s="335" t="s">
        <v>230</v>
      </c>
      <c r="I230" s="336" t="s">
        <v>215</v>
      </c>
      <c r="J230" s="913"/>
      <c r="K230" s="915"/>
    </row>
    <row r="231" spans="1:11" hidden="1" x14ac:dyDescent="0.2">
      <c r="A231" s="897" t="str">
        <f>DESCRIPCION!A28</f>
        <v>g</v>
      </c>
      <c r="B231" s="625">
        <f>DESCRIPCION!D30</f>
        <v>0</v>
      </c>
      <c r="C231" s="897"/>
      <c r="D231" s="900" t="s">
        <v>216</v>
      </c>
      <c r="E231" s="123" t="s">
        <v>217</v>
      </c>
      <c r="F231" s="337" t="s">
        <v>178</v>
      </c>
      <c r="G231" s="338">
        <f>IF(F231="Asignado",15,0)</f>
        <v>0</v>
      </c>
      <c r="H231" s="890" t="str">
        <f>IF(AND(G238&gt;0,G238&lt;=85),"Débil",IF(AND(G238&gt;85,G238&lt;=95),"Moderado",IF(G238&gt;96,"Fuerte"," ")))</f>
        <v xml:space="preserve"> </v>
      </c>
      <c r="I231" s="902" t="s">
        <v>178</v>
      </c>
      <c r="J231" s="890"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893" t="str">
        <f>IF(J231="Fuerte","NO",IF(J231=" "," ","SI"))</f>
        <v xml:space="preserve"> </v>
      </c>
    </row>
    <row r="232" spans="1:11" ht="28.5" hidden="1" x14ac:dyDescent="0.2">
      <c r="A232" s="898"/>
      <c r="B232" s="626"/>
      <c r="C232" s="898"/>
      <c r="D232" s="901"/>
      <c r="E232" s="97" t="s">
        <v>218</v>
      </c>
      <c r="F232" s="339" t="s">
        <v>178</v>
      </c>
      <c r="G232" s="340">
        <f>IF(F232="Adecuado",15,0)</f>
        <v>0</v>
      </c>
      <c r="H232" s="891"/>
      <c r="I232" s="903"/>
      <c r="J232" s="891"/>
      <c r="K232" s="894"/>
    </row>
    <row r="233" spans="1:11" ht="42.75" hidden="1" x14ac:dyDescent="0.2">
      <c r="A233" s="898"/>
      <c r="B233" s="626"/>
      <c r="C233" s="898"/>
      <c r="D233" s="49" t="s">
        <v>219</v>
      </c>
      <c r="E233" s="97" t="s">
        <v>220</v>
      </c>
      <c r="F233" s="339" t="s">
        <v>178</v>
      </c>
      <c r="G233" s="340">
        <f>IF(F233="Oportuna",15,0)</f>
        <v>0</v>
      </c>
      <c r="H233" s="891"/>
      <c r="I233" s="903"/>
      <c r="J233" s="891"/>
      <c r="K233" s="894"/>
    </row>
    <row r="234" spans="1:11" ht="42.75" hidden="1" x14ac:dyDescent="0.2">
      <c r="A234" s="898"/>
      <c r="B234" s="626"/>
      <c r="C234" s="898"/>
      <c r="D234" s="49" t="s">
        <v>221</v>
      </c>
      <c r="E234" s="97" t="s">
        <v>222</v>
      </c>
      <c r="F234" s="341" t="s">
        <v>178</v>
      </c>
      <c r="G234" s="340">
        <f>IF(F234="Prevenir",15,IF(F234="Detectar",10,0))</f>
        <v>0</v>
      </c>
      <c r="H234" s="891"/>
      <c r="I234" s="903"/>
      <c r="J234" s="891"/>
      <c r="K234" s="894"/>
    </row>
    <row r="235" spans="1:11" ht="28.5" hidden="1" x14ac:dyDescent="0.2">
      <c r="A235" s="898"/>
      <c r="B235" s="626"/>
      <c r="C235" s="898"/>
      <c r="D235" s="49" t="s">
        <v>223</v>
      </c>
      <c r="E235" s="97" t="s">
        <v>224</v>
      </c>
      <c r="F235" s="339" t="s">
        <v>178</v>
      </c>
      <c r="G235" s="340">
        <f>IF(F235="Confiable",15,0)</f>
        <v>0</v>
      </c>
      <c r="H235" s="891"/>
      <c r="I235" s="903"/>
      <c r="J235" s="891"/>
      <c r="K235" s="894"/>
    </row>
    <row r="236" spans="1:11" ht="42.75" hidden="1" x14ac:dyDescent="0.2">
      <c r="A236" s="898"/>
      <c r="B236" s="626"/>
      <c r="C236" s="898"/>
      <c r="D236" s="49" t="s">
        <v>225</v>
      </c>
      <c r="E236" s="97" t="s">
        <v>226</v>
      </c>
      <c r="F236" s="341" t="s">
        <v>178</v>
      </c>
      <c r="G236" s="340">
        <f>IF(F236="Se investigan y se resuelven oportunamente",15,0)</f>
        <v>0</v>
      </c>
      <c r="H236" s="891"/>
      <c r="I236" s="903"/>
      <c r="J236" s="891"/>
      <c r="K236" s="894"/>
    </row>
    <row r="237" spans="1:11" ht="28.5" hidden="1" x14ac:dyDescent="0.2">
      <c r="A237" s="899"/>
      <c r="B237" s="627"/>
      <c r="C237" s="899"/>
      <c r="D237" s="44" t="s">
        <v>227</v>
      </c>
      <c r="E237" s="97" t="s">
        <v>228</v>
      </c>
      <c r="F237" s="339" t="s">
        <v>178</v>
      </c>
      <c r="G237" s="340">
        <f>IF(F237="Completa",10,IF(F237="Incompleta",5,0))</f>
        <v>0</v>
      </c>
      <c r="H237" s="892"/>
      <c r="I237" s="904"/>
      <c r="J237" s="892"/>
      <c r="K237" s="895"/>
    </row>
    <row r="238" spans="1:11" ht="15.75" hidden="1" thickBot="1" x14ac:dyDescent="0.25">
      <c r="A238" s="118"/>
      <c r="B238" s="119"/>
      <c r="C238" s="54"/>
      <c r="D238" s="55"/>
      <c r="E238" s="56" t="s">
        <v>229</v>
      </c>
      <c r="F238" s="342"/>
      <c r="G238" s="342">
        <f>SUM(G231:G237)</f>
        <v>0</v>
      </c>
      <c r="H238" s="349"/>
      <c r="I238" s="350"/>
      <c r="J238" s="350"/>
      <c r="K238" s="351"/>
    </row>
    <row r="239" spans="1:11" hidden="1" x14ac:dyDescent="0.2"/>
    <row r="240" spans="1:11" ht="30" hidden="1" x14ac:dyDescent="0.2">
      <c r="A240" s="905" t="s">
        <v>87</v>
      </c>
      <c r="B240" s="924" t="s">
        <v>232</v>
      </c>
      <c r="C240" s="907" t="s">
        <v>205</v>
      </c>
      <c r="D240" s="909" t="s">
        <v>206</v>
      </c>
      <c r="E240" s="910"/>
      <c r="F240" s="910"/>
      <c r="G240" s="910"/>
      <c r="H240" s="911"/>
      <c r="I240" s="333" t="s">
        <v>207</v>
      </c>
      <c r="J240" s="912" t="s">
        <v>208</v>
      </c>
      <c r="K240" s="914" t="s">
        <v>209</v>
      </c>
    </row>
    <row r="241" spans="1:11" ht="60.75" hidden="1" thickBot="1" x14ac:dyDescent="0.25">
      <c r="A241" s="906"/>
      <c r="B241" s="925"/>
      <c r="C241" s="908"/>
      <c r="D241" s="102" t="s">
        <v>210</v>
      </c>
      <c r="E241" s="50" t="s">
        <v>211</v>
      </c>
      <c r="F241" s="335" t="s">
        <v>212</v>
      </c>
      <c r="G241" s="335" t="s">
        <v>213</v>
      </c>
      <c r="H241" s="335" t="s">
        <v>230</v>
      </c>
      <c r="I241" s="336" t="s">
        <v>215</v>
      </c>
      <c r="J241" s="913"/>
      <c r="K241" s="915"/>
    </row>
    <row r="242" spans="1:11" hidden="1" x14ac:dyDescent="0.2">
      <c r="A242" s="897" t="str">
        <f>DESCRIPCION!A31</f>
        <v>h</v>
      </c>
      <c r="B242" s="625">
        <f>DESCRIPCION!D31</f>
        <v>0</v>
      </c>
      <c r="C242" s="897"/>
      <c r="D242" s="900" t="s">
        <v>216</v>
      </c>
      <c r="E242" s="123" t="s">
        <v>217</v>
      </c>
      <c r="F242" s="337" t="s">
        <v>178</v>
      </c>
      <c r="G242" s="338">
        <f>IF(F242="Asignado",15,0)</f>
        <v>0</v>
      </c>
      <c r="H242" s="890" t="str">
        <f>IF(AND(G249&gt;0,G249&lt;=85),"Débil",IF(AND(G249&gt;85,G249&lt;=95),"Moderado",IF(G249&gt;96,"Fuerte"," ")))</f>
        <v xml:space="preserve"> </v>
      </c>
      <c r="I242" s="902" t="s">
        <v>178</v>
      </c>
      <c r="J242" s="890"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893" t="str">
        <f>IF(J242="Fuerte","NO",IF(J242=" "," ","SI"))</f>
        <v xml:space="preserve"> </v>
      </c>
    </row>
    <row r="243" spans="1:11" ht="28.5" hidden="1" x14ac:dyDescent="0.2">
      <c r="A243" s="898"/>
      <c r="B243" s="626"/>
      <c r="C243" s="898"/>
      <c r="D243" s="901"/>
      <c r="E243" s="97" t="s">
        <v>218</v>
      </c>
      <c r="F243" s="339" t="s">
        <v>178</v>
      </c>
      <c r="G243" s="340">
        <f>IF(F243="Adecuado",15,0)</f>
        <v>0</v>
      </c>
      <c r="H243" s="891"/>
      <c r="I243" s="903"/>
      <c r="J243" s="891"/>
      <c r="K243" s="894"/>
    </row>
    <row r="244" spans="1:11" ht="42.75" hidden="1" x14ac:dyDescent="0.2">
      <c r="A244" s="898"/>
      <c r="B244" s="626"/>
      <c r="C244" s="898"/>
      <c r="D244" s="49" t="s">
        <v>219</v>
      </c>
      <c r="E244" s="97" t="s">
        <v>220</v>
      </c>
      <c r="F244" s="339" t="s">
        <v>178</v>
      </c>
      <c r="G244" s="340">
        <f>IF(F244="Oportuna",15,0)</f>
        <v>0</v>
      </c>
      <c r="H244" s="891"/>
      <c r="I244" s="903"/>
      <c r="J244" s="891"/>
      <c r="K244" s="894"/>
    </row>
    <row r="245" spans="1:11" ht="42.75" hidden="1" x14ac:dyDescent="0.2">
      <c r="A245" s="898"/>
      <c r="B245" s="626"/>
      <c r="C245" s="898"/>
      <c r="D245" s="49" t="s">
        <v>221</v>
      </c>
      <c r="E245" s="97" t="s">
        <v>222</v>
      </c>
      <c r="F245" s="341" t="s">
        <v>178</v>
      </c>
      <c r="G245" s="340">
        <f>IF(F245="Prevenir",15,IF(F245="Detectar",10,0))</f>
        <v>0</v>
      </c>
      <c r="H245" s="891"/>
      <c r="I245" s="903"/>
      <c r="J245" s="891"/>
      <c r="K245" s="894"/>
    </row>
    <row r="246" spans="1:11" ht="28.5" hidden="1" x14ac:dyDescent="0.2">
      <c r="A246" s="898"/>
      <c r="B246" s="626"/>
      <c r="C246" s="898"/>
      <c r="D246" s="49" t="s">
        <v>223</v>
      </c>
      <c r="E246" s="97" t="s">
        <v>224</v>
      </c>
      <c r="F246" s="339" t="s">
        <v>178</v>
      </c>
      <c r="G246" s="340">
        <f>IF(F246="Confiable",15,0)</f>
        <v>0</v>
      </c>
      <c r="H246" s="891"/>
      <c r="I246" s="903"/>
      <c r="J246" s="891"/>
      <c r="K246" s="894"/>
    </row>
    <row r="247" spans="1:11" ht="42.75" hidden="1" x14ac:dyDescent="0.2">
      <c r="A247" s="898"/>
      <c r="B247" s="626"/>
      <c r="C247" s="898"/>
      <c r="D247" s="49" t="s">
        <v>225</v>
      </c>
      <c r="E247" s="97" t="s">
        <v>226</v>
      </c>
      <c r="F247" s="341" t="s">
        <v>178</v>
      </c>
      <c r="G247" s="340">
        <f>IF(F247="Se investigan y se resuelven oportunamente",15,0)</f>
        <v>0</v>
      </c>
      <c r="H247" s="891"/>
      <c r="I247" s="903"/>
      <c r="J247" s="891"/>
      <c r="K247" s="894"/>
    </row>
    <row r="248" spans="1:11" ht="28.5" hidden="1" x14ac:dyDescent="0.2">
      <c r="A248" s="899"/>
      <c r="B248" s="627"/>
      <c r="C248" s="899"/>
      <c r="D248" s="44" t="s">
        <v>227</v>
      </c>
      <c r="E248" s="97" t="s">
        <v>228</v>
      </c>
      <c r="F248" s="339" t="s">
        <v>178</v>
      </c>
      <c r="G248" s="340">
        <f>IF(F248="Completa",10,IF(F248="Incompleta",5,0))</f>
        <v>0</v>
      </c>
      <c r="H248" s="892"/>
      <c r="I248" s="904"/>
      <c r="J248" s="892"/>
      <c r="K248" s="895"/>
    </row>
    <row r="249" spans="1:11" ht="15.75" hidden="1" thickBot="1" x14ac:dyDescent="0.25">
      <c r="A249" s="118"/>
      <c r="B249" s="119"/>
      <c r="C249" s="54"/>
      <c r="D249" s="55"/>
      <c r="E249" s="56" t="s">
        <v>229</v>
      </c>
      <c r="F249" s="342"/>
      <c r="G249" s="342">
        <f>SUM(G242:G248)</f>
        <v>0</v>
      </c>
      <c r="H249" s="349"/>
      <c r="I249" s="350"/>
      <c r="J249" s="350"/>
      <c r="K249" s="351"/>
    </row>
    <row r="250" spans="1:11" hidden="1" x14ac:dyDescent="0.2"/>
    <row r="251" spans="1:11" ht="30" hidden="1" x14ac:dyDescent="0.2">
      <c r="A251" s="905" t="s">
        <v>87</v>
      </c>
      <c r="B251" s="924" t="s">
        <v>232</v>
      </c>
      <c r="C251" s="907" t="s">
        <v>205</v>
      </c>
      <c r="D251" s="909" t="s">
        <v>206</v>
      </c>
      <c r="E251" s="910"/>
      <c r="F251" s="910"/>
      <c r="G251" s="910"/>
      <c r="H251" s="911"/>
      <c r="I251" s="333" t="s">
        <v>207</v>
      </c>
      <c r="J251" s="912" t="s">
        <v>208</v>
      </c>
      <c r="K251" s="914" t="s">
        <v>209</v>
      </c>
    </row>
    <row r="252" spans="1:11" ht="60.75" hidden="1" thickBot="1" x14ac:dyDescent="0.25">
      <c r="A252" s="906"/>
      <c r="B252" s="925"/>
      <c r="C252" s="908"/>
      <c r="D252" s="102" t="s">
        <v>210</v>
      </c>
      <c r="E252" s="50" t="s">
        <v>211</v>
      </c>
      <c r="F252" s="335" t="s">
        <v>212</v>
      </c>
      <c r="G252" s="335" t="s">
        <v>213</v>
      </c>
      <c r="H252" s="335" t="s">
        <v>230</v>
      </c>
      <c r="I252" s="336" t="s">
        <v>215</v>
      </c>
      <c r="J252" s="913"/>
      <c r="K252" s="915"/>
    </row>
    <row r="253" spans="1:11" hidden="1" x14ac:dyDescent="0.2">
      <c r="A253" s="897" t="str">
        <f>DESCRIPCION!A31</f>
        <v>h</v>
      </c>
      <c r="B253" s="625">
        <f>DESCRIPCION!D32</f>
        <v>0</v>
      </c>
      <c r="C253" s="897"/>
      <c r="D253" s="900" t="s">
        <v>216</v>
      </c>
      <c r="E253" s="123" t="s">
        <v>217</v>
      </c>
      <c r="F253" s="337" t="s">
        <v>178</v>
      </c>
      <c r="G253" s="338">
        <f>IF(F253="Asignado",15,0)</f>
        <v>0</v>
      </c>
      <c r="H253" s="890" t="str">
        <f>IF(AND(G260&gt;0,G260&lt;=85),"Débil",IF(AND(G260&gt;85,G260&lt;=95),"Moderado",IF(G260&gt;96,"Fuerte"," ")))</f>
        <v xml:space="preserve"> </v>
      </c>
      <c r="I253" s="902" t="s">
        <v>178</v>
      </c>
      <c r="J253" s="890"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893" t="str">
        <f>IF(J253="Fuerte","NO",IF(J253=" "," ","SI"))</f>
        <v xml:space="preserve"> </v>
      </c>
    </row>
    <row r="254" spans="1:11" ht="28.5" hidden="1" x14ac:dyDescent="0.2">
      <c r="A254" s="898"/>
      <c r="B254" s="626"/>
      <c r="C254" s="898"/>
      <c r="D254" s="901"/>
      <c r="E254" s="97" t="s">
        <v>218</v>
      </c>
      <c r="F254" s="339" t="s">
        <v>178</v>
      </c>
      <c r="G254" s="340">
        <f>IF(F254="Adecuado",15,0)</f>
        <v>0</v>
      </c>
      <c r="H254" s="891"/>
      <c r="I254" s="903"/>
      <c r="J254" s="891"/>
      <c r="K254" s="894"/>
    </row>
    <row r="255" spans="1:11" ht="42.75" hidden="1" x14ac:dyDescent="0.2">
      <c r="A255" s="898"/>
      <c r="B255" s="626"/>
      <c r="C255" s="898"/>
      <c r="D255" s="49" t="s">
        <v>219</v>
      </c>
      <c r="E255" s="97" t="s">
        <v>220</v>
      </c>
      <c r="F255" s="339" t="s">
        <v>178</v>
      </c>
      <c r="G255" s="340">
        <f>IF(F255="Oportuna",15,0)</f>
        <v>0</v>
      </c>
      <c r="H255" s="891"/>
      <c r="I255" s="903"/>
      <c r="J255" s="891"/>
      <c r="K255" s="894"/>
    </row>
    <row r="256" spans="1:11" ht="42.75" hidden="1" x14ac:dyDescent="0.2">
      <c r="A256" s="898"/>
      <c r="B256" s="626"/>
      <c r="C256" s="898"/>
      <c r="D256" s="49" t="s">
        <v>221</v>
      </c>
      <c r="E256" s="97" t="s">
        <v>222</v>
      </c>
      <c r="F256" s="341" t="s">
        <v>178</v>
      </c>
      <c r="G256" s="340">
        <f>IF(F256="Prevenir",15,IF(F256="Detectar",10,0))</f>
        <v>0</v>
      </c>
      <c r="H256" s="891"/>
      <c r="I256" s="903"/>
      <c r="J256" s="891"/>
      <c r="K256" s="894"/>
    </row>
    <row r="257" spans="1:11" ht="28.5" hidden="1" x14ac:dyDescent="0.2">
      <c r="A257" s="898"/>
      <c r="B257" s="626"/>
      <c r="C257" s="898"/>
      <c r="D257" s="49" t="s">
        <v>223</v>
      </c>
      <c r="E257" s="97" t="s">
        <v>224</v>
      </c>
      <c r="F257" s="339" t="s">
        <v>178</v>
      </c>
      <c r="G257" s="340">
        <f>IF(F257="Confiable",15,0)</f>
        <v>0</v>
      </c>
      <c r="H257" s="891"/>
      <c r="I257" s="903"/>
      <c r="J257" s="891"/>
      <c r="K257" s="894"/>
    </row>
    <row r="258" spans="1:11" ht="42.75" hidden="1" x14ac:dyDescent="0.2">
      <c r="A258" s="898"/>
      <c r="B258" s="626"/>
      <c r="C258" s="898"/>
      <c r="D258" s="49" t="s">
        <v>225</v>
      </c>
      <c r="E258" s="97" t="s">
        <v>226</v>
      </c>
      <c r="F258" s="341" t="s">
        <v>178</v>
      </c>
      <c r="G258" s="340">
        <f>IF(F258="Se investigan y se resuelven oportunamente",15,0)</f>
        <v>0</v>
      </c>
      <c r="H258" s="891"/>
      <c r="I258" s="903"/>
      <c r="J258" s="891"/>
      <c r="K258" s="894"/>
    </row>
    <row r="259" spans="1:11" ht="28.5" hidden="1" x14ac:dyDescent="0.2">
      <c r="A259" s="899"/>
      <c r="B259" s="627"/>
      <c r="C259" s="899"/>
      <c r="D259" s="44" t="s">
        <v>227</v>
      </c>
      <c r="E259" s="97" t="s">
        <v>228</v>
      </c>
      <c r="F259" s="339" t="s">
        <v>178</v>
      </c>
      <c r="G259" s="340">
        <f>IF(F259="Completa",10,IF(F259="Incompleta",5,0))</f>
        <v>0</v>
      </c>
      <c r="H259" s="892"/>
      <c r="I259" s="904"/>
      <c r="J259" s="892"/>
      <c r="K259" s="895"/>
    </row>
    <row r="260" spans="1:11" ht="15.75" hidden="1" thickBot="1" x14ac:dyDescent="0.25">
      <c r="A260" s="118"/>
      <c r="B260" s="119"/>
      <c r="C260" s="54"/>
      <c r="D260" s="55"/>
      <c r="E260" s="56" t="s">
        <v>229</v>
      </c>
      <c r="F260" s="342"/>
      <c r="G260" s="342">
        <f>SUM(G253:G259)</f>
        <v>0</v>
      </c>
      <c r="H260" s="349"/>
      <c r="I260" s="350"/>
      <c r="J260" s="350"/>
      <c r="K260" s="351"/>
    </row>
    <row r="261" spans="1:11" hidden="1" x14ac:dyDescent="0.2"/>
    <row r="262" spans="1:11" ht="30" hidden="1" x14ac:dyDescent="0.2">
      <c r="A262" s="905" t="s">
        <v>87</v>
      </c>
      <c r="B262" s="924" t="s">
        <v>232</v>
      </c>
      <c r="C262" s="907" t="s">
        <v>205</v>
      </c>
      <c r="D262" s="909" t="s">
        <v>206</v>
      </c>
      <c r="E262" s="910"/>
      <c r="F262" s="910"/>
      <c r="G262" s="910"/>
      <c r="H262" s="911"/>
      <c r="I262" s="333" t="s">
        <v>207</v>
      </c>
      <c r="J262" s="912" t="s">
        <v>208</v>
      </c>
      <c r="K262" s="914" t="s">
        <v>209</v>
      </c>
    </row>
    <row r="263" spans="1:11" ht="60.75" hidden="1" thickBot="1" x14ac:dyDescent="0.25">
      <c r="A263" s="906"/>
      <c r="B263" s="925"/>
      <c r="C263" s="908"/>
      <c r="D263" s="102" t="s">
        <v>210</v>
      </c>
      <c r="E263" s="50" t="s">
        <v>211</v>
      </c>
      <c r="F263" s="335" t="s">
        <v>212</v>
      </c>
      <c r="G263" s="335" t="s">
        <v>213</v>
      </c>
      <c r="H263" s="335" t="s">
        <v>230</v>
      </c>
      <c r="I263" s="336" t="s">
        <v>215</v>
      </c>
      <c r="J263" s="913"/>
      <c r="K263" s="915"/>
    </row>
    <row r="264" spans="1:11" hidden="1" x14ac:dyDescent="0.2">
      <c r="A264" s="897" t="str">
        <f>DESCRIPCION!A31</f>
        <v>h</v>
      </c>
      <c r="B264" s="625">
        <f>DESCRIPCION!D33</f>
        <v>0</v>
      </c>
      <c r="C264" s="897"/>
      <c r="D264" s="900" t="s">
        <v>216</v>
      </c>
      <c r="E264" s="123" t="s">
        <v>217</v>
      </c>
      <c r="F264" s="337" t="s">
        <v>178</v>
      </c>
      <c r="G264" s="338">
        <f>IF(F264="Asignado",15,0)</f>
        <v>0</v>
      </c>
      <c r="H264" s="890" t="str">
        <f>IF(AND(G271&gt;0,G271&lt;=85),"Débil",IF(AND(G271&gt;85,G271&lt;=95),"Moderado",IF(G271&gt;96,"Fuerte"," ")))</f>
        <v xml:space="preserve"> </v>
      </c>
      <c r="I264" s="902" t="s">
        <v>178</v>
      </c>
      <c r="J264" s="890"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893" t="str">
        <f>IF(J264="Fuerte","NO",IF(J264=" "," ","SI"))</f>
        <v xml:space="preserve"> </v>
      </c>
    </row>
    <row r="265" spans="1:11" ht="28.5" hidden="1" x14ac:dyDescent="0.2">
      <c r="A265" s="898"/>
      <c r="B265" s="626"/>
      <c r="C265" s="898"/>
      <c r="D265" s="901"/>
      <c r="E265" s="97" t="s">
        <v>218</v>
      </c>
      <c r="F265" s="339" t="s">
        <v>178</v>
      </c>
      <c r="G265" s="340">
        <f>IF(F265="Adecuado",15,0)</f>
        <v>0</v>
      </c>
      <c r="H265" s="891"/>
      <c r="I265" s="903"/>
      <c r="J265" s="891"/>
      <c r="K265" s="894"/>
    </row>
    <row r="266" spans="1:11" ht="42.75" hidden="1" x14ac:dyDescent="0.2">
      <c r="A266" s="898"/>
      <c r="B266" s="626"/>
      <c r="C266" s="898"/>
      <c r="D266" s="49" t="s">
        <v>219</v>
      </c>
      <c r="E266" s="97" t="s">
        <v>220</v>
      </c>
      <c r="F266" s="339" t="s">
        <v>178</v>
      </c>
      <c r="G266" s="340">
        <f>IF(F266="Oportuna",15,0)</f>
        <v>0</v>
      </c>
      <c r="H266" s="891"/>
      <c r="I266" s="903"/>
      <c r="J266" s="891"/>
      <c r="K266" s="894"/>
    </row>
    <row r="267" spans="1:11" ht="42.75" hidden="1" x14ac:dyDescent="0.2">
      <c r="A267" s="898"/>
      <c r="B267" s="626"/>
      <c r="C267" s="898"/>
      <c r="D267" s="49" t="s">
        <v>221</v>
      </c>
      <c r="E267" s="97" t="s">
        <v>222</v>
      </c>
      <c r="F267" s="341" t="s">
        <v>178</v>
      </c>
      <c r="G267" s="340">
        <f>IF(F267="Prevenir",15,IF(F267="Detectar",10,0))</f>
        <v>0</v>
      </c>
      <c r="H267" s="891"/>
      <c r="I267" s="903"/>
      <c r="J267" s="891"/>
      <c r="K267" s="894"/>
    </row>
    <row r="268" spans="1:11" ht="28.5" hidden="1" x14ac:dyDescent="0.2">
      <c r="A268" s="898"/>
      <c r="B268" s="626"/>
      <c r="C268" s="898"/>
      <c r="D268" s="49" t="s">
        <v>223</v>
      </c>
      <c r="E268" s="97" t="s">
        <v>224</v>
      </c>
      <c r="F268" s="339" t="s">
        <v>178</v>
      </c>
      <c r="G268" s="340">
        <f>IF(F268="Confiable",15,0)</f>
        <v>0</v>
      </c>
      <c r="H268" s="891"/>
      <c r="I268" s="903"/>
      <c r="J268" s="891"/>
      <c r="K268" s="894"/>
    </row>
    <row r="269" spans="1:11" ht="42.75" hidden="1" x14ac:dyDescent="0.2">
      <c r="A269" s="898"/>
      <c r="B269" s="626"/>
      <c r="C269" s="898"/>
      <c r="D269" s="49" t="s">
        <v>225</v>
      </c>
      <c r="E269" s="97" t="s">
        <v>226</v>
      </c>
      <c r="F269" s="341" t="s">
        <v>178</v>
      </c>
      <c r="G269" s="340">
        <f>IF(F269="Se investigan y se resuelven oportunamente",15,0)</f>
        <v>0</v>
      </c>
      <c r="H269" s="891"/>
      <c r="I269" s="903"/>
      <c r="J269" s="891"/>
      <c r="K269" s="894"/>
    </row>
    <row r="270" spans="1:11" ht="28.5" hidden="1" x14ac:dyDescent="0.2">
      <c r="A270" s="899"/>
      <c r="B270" s="627"/>
      <c r="C270" s="899"/>
      <c r="D270" s="44" t="s">
        <v>227</v>
      </c>
      <c r="E270" s="97" t="s">
        <v>228</v>
      </c>
      <c r="F270" s="339" t="s">
        <v>178</v>
      </c>
      <c r="G270" s="340">
        <f>IF(F270="Completa",10,IF(F270="Incompleta",5,0))</f>
        <v>0</v>
      </c>
      <c r="H270" s="892"/>
      <c r="I270" s="904"/>
      <c r="J270" s="892"/>
      <c r="K270" s="895"/>
    </row>
    <row r="271" spans="1:11" ht="15.75" hidden="1" thickBot="1" x14ac:dyDescent="0.25">
      <c r="A271" s="118"/>
      <c r="B271" s="119"/>
      <c r="C271" s="54"/>
      <c r="D271" s="55"/>
      <c r="E271" s="56" t="s">
        <v>229</v>
      </c>
      <c r="F271" s="342"/>
      <c r="G271" s="342">
        <f>SUM(G264:G270)</f>
        <v>0</v>
      </c>
      <c r="H271" s="349"/>
      <c r="I271" s="350"/>
      <c r="J271" s="350"/>
      <c r="K271" s="351"/>
    </row>
    <row r="272" spans="1:11" hidden="1" x14ac:dyDescent="0.2"/>
    <row r="273" spans="1:11" ht="30" hidden="1" x14ac:dyDescent="0.2">
      <c r="A273" s="905" t="s">
        <v>87</v>
      </c>
      <c r="B273" s="924" t="s">
        <v>232</v>
      </c>
      <c r="C273" s="907" t="s">
        <v>205</v>
      </c>
      <c r="D273" s="909" t="s">
        <v>206</v>
      </c>
      <c r="E273" s="910"/>
      <c r="F273" s="910"/>
      <c r="G273" s="910"/>
      <c r="H273" s="911"/>
      <c r="I273" s="333" t="s">
        <v>207</v>
      </c>
      <c r="J273" s="912" t="s">
        <v>208</v>
      </c>
      <c r="K273" s="914" t="s">
        <v>209</v>
      </c>
    </row>
    <row r="274" spans="1:11" ht="60.75" hidden="1" thickBot="1" x14ac:dyDescent="0.25">
      <c r="A274" s="906"/>
      <c r="B274" s="925"/>
      <c r="C274" s="908"/>
      <c r="D274" s="102" t="s">
        <v>210</v>
      </c>
      <c r="E274" s="50" t="s">
        <v>211</v>
      </c>
      <c r="F274" s="335" t="s">
        <v>212</v>
      </c>
      <c r="G274" s="335" t="s">
        <v>213</v>
      </c>
      <c r="H274" s="335" t="s">
        <v>230</v>
      </c>
      <c r="I274" s="336" t="s">
        <v>215</v>
      </c>
      <c r="J274" s="913"/>
      <c r="K274" s="915"/>
    </row>
    <row r="275" spans="1:11" hidden="1" x14ac:dyDescent="0.2">
      <c r="A275" s="897" t="str">
        <f>DESCRIPCION!A34</f>
        <v>i</v>
      </c>
      <c r="B275" s="625">
        <f>DESCRIPCION!D34</f>
        <v>0</v>
      </c>
      <c r="C275" s="897"/>
      <c r="D275" s="900" t="s">
        <v>216</v>
      </c>
      <c r="E275" s="123" t="s">
        <v>217</v>
      </c>
      <c r="F275" s="337" t="s">
        <v>178</v>
      </c>
      <c r="G275" s="338">
        <f>IF(F275="Asignado",15,0)</f>
        <v>0</v>
      </c>
      <c r="H275" s="890" t="str">
        <f>IF(AND(G282&gt;0,G282&lt;=85),"Débil",IF(AND(G282&gt;85,G282&lt;=95),"Moderado",IF(G282&gt;96,"Fuerte"," ")))</f>
        <v xml:space="preserve"> </v>
      </c>
      <c r="I275" s="902" t="s">
        <v>178</v>
      </c>
      <c r="J275" s="890"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893" t="str">
        <f>IF(J275="Fuerte","NO",IF(J275=" "," ","SI"))</f>
        <v xml:space="preserve"> </v>
      </c>
    </row>
    <row r="276" spans="1:11" ht="28.5" hidden="1" x14ac:dyDescent="0.2">
      <c r="A276" s="898"/>
      <c r="B276" s="626"/>
      <c r="C276" s="898"/>
      <c r="D276" s="901"/>
      <c r="E276" s="97" t="s">
        <v>218</v>
      </c>
      <c r="F276" s="339" t="s">
        <v>178</v>
      </c>
      <c r="G276" s="340">
        <f>IF(F276="Adecuado",15,0)</f>
        <v>0</v>
      </c>
      <c r="H276" s="891"/>
      <c r="I276" s="903"/>
      <c r="J276" s="891"/>
      <c r="K276" s="894"/>
    </row>
    <row r="277" spans="1:11" ht="42.75" hidden="1" x14ac:dyDescent="0.2">
      <c r="A277" s="898"/>
      <c r="B277" s="626"/>
      <c r="C277" s="898"/>
      <c r="D277" s="49" t="s">
        <v>219</v>
      </c>
      <c r="E277" s="97" t="s">
        <v>220</v>
      </c>
      <c r="F277" s="339" t="s">
        <v>178</v>
      </c>
      <c r="G277" s="340">
        <f>IF(F277="Oportuna",15,0)</f>
        <v>0</v>
      </c>
      <c r="H277" s="891"/>
      <c r="I277" s="903"/>
      <c r="J277" s="891"/>
      <c r="K277" s="894"/>
    </row>
    <row r="278" spans="1:11" ht="42.75" hidden="1" x14ac:dyDescent="0.2">
      <c r="A278" s="898"/>
      <c r="B278" s="626"/>
      <c r="C278" s="898"/>
      <c r="D278" s="49" t="s">
        <v>221</v>
      </c>
      <c r="E278" s="97" t="s">
        <v>222</v>
      </c>
      <c r="F278" s="341" t="s">
        <v>178</v>
      </c>
      <c r="G278" s="340">
        <f>IF(F278="Prevenir",15,IF(F278="Detectar",10,0))</f>
        <v>0</v>
      </c>
      <c r="H278" s="891"/>
      <c r="I278" s="903"/>
      <c r="J278" s="891"/>
      <c r="K278" s="894"/>
    </row>
    <row r="279" spans="1:11" ht="28.5" hidden="1" x14ac:dyDescent="0.2">
      <c r="A279" s="898"/>
      <c r="B279" s="626"/>
      <c r="C279" s="898"/>
      <c r="D279" s="49" t="s">
        <v>223</v>
      </c>
      <c r="E279" s="97" t="s">
        <v>224</v>
      </c>
      <c r="F279" s="339" t="s">
        <v>178</v>
      </c>
      <c r="G279" s="340">
        <f>IF(F279="Confiable",15,0)</f>
        <v>0</v>
      </c>
      <c r="H279" s="891"/>
      <c r="I279" s="903"/>
      <c r="J279" s="891"/>
      <c r="K279" s="894"/>
    </row>
    <row r="280" spans="1:11" ht="42.75" hidden="1" x14ac:dyDescent="0.2">
      <c r="A280" s="898"/>
      <c r="B280" s="626"/>
      <c r="C280" s="898"/>
      <c r="D280" s="49" t="s">
        <v>225</v>
      </c>
      <c r="E280" s="97" t="s">
        <v>226</v>
      </c>
      <c r="F280" s="341" t="s">
        <v>178</v>
      </c>
      <c r="G280" s="340">
        <f>IF(F280="Se investigan y se resuelven oportunamente",15,0)</f>
        <v>0</v>
      </c>
      <c r="H280" s="891"/>
      <c r="I280" s="903"/>
      <c r="J280" s="891"/>
      <c r="K280" s="894"/>
    </row>
    <row r="281" spans="1:11" ht="28.5" hidden="1" x14ac:dyDescent="0.2">
      <c r="A281" s="899"/>
      <c r="B281" s="627"/>
      <c r="C281" s="899"/>
      <c r="D281" s="44" t="s">
        <v>227</v>
      </c>
      <c r="E281" s="97" t="s">
        <v>228</v>
      </c>
      <c r="F281" s="339" t="s">
        <v>178</v>
      </c>
      <c r="G281" s="340">
        <f>IF(F281="Completa",10,IF(F281="Incompleta",5,0))</f>
        <v>0</v>
      </c>
      <c r="H281" s="892"/>
      <c r="I281" s="904"/>
      <c r="J281" s="892"/>
      <c r="K281" s="895"/>
    </row>
    <row r="282" spans="1:11" ht="15.75" hidden="1" thickBot="1" x14ac:dyDescent="0.25">
      <c r="A282" s="118"/>
      <c r="B282" s="119"/>
      <c r="C282" s="54"/>
      <c r="D282" s="55"/>
      <c r="E282" s="56" t="s">
        <v>229</v>
      </c>
      <c r="F282" s="342"/>
      <c r="G282" s="342">
        <f>SUM(G275:G281)</f>
        <v>0</v>
      </c>
      <c r="H282" s="349"/>
      <c r="I282" s="350"/>
      <c r="J282" s="350"/>
      <c r="K282" s="351"/>
    </row>
    <row r="283" spans="1:11" hidden="1" x14ac:dyDescent="0.2"/>
    <row r="284" spans="1:11" ht="30" hidden="1" x14ac:dyDescent="0.2">
      <c r="A284" s="905" t="s">
        <v>87</v>
      </c>
      <c r="B284" s="924" t="s">
        <v>232</v>
      </c>
      <c r="C284" s="907" t="s">
        <v>205</v>
      </c>
      <c r="D284" s="909" t="s">
        <v>206</v>
      </c>
      <c r="E284" s="910"/>
      <c r="F284" s="910"/>
      <c r="G284" s="910"/>
      <c r="H284" s="911"/>
      <c r="I284" s="333" t="s">
        <v>207</v>
      </c>
      <c r="J284" s="912" t="s">
        <v>208</v>
      </c>
      <c r="K284" s="914" t="s">
        <v>209</v>
      </c>
    </row>
    <row r="285" spans="1:11" ht="60.75" hidden="1" thickBot="1" x14ac:dyDescent="0.25">
      <c r="A285" s="906"/>
      <c r="B285" s="925"/>
      <c r="C285" s="908"/>
      <c r="D285" s="102" t="s">
        <v>210</v>
      </c>
      <c r="E285" s="50" t="s">
        <v>211</v>
      </c>
      <c r="F285" s="335" t="s">
        <v>212</v>
      </c>
      <c r="G285" s="335" t="s">
        <v>213</v>
      </c>
      <c r="H285" s="335" t="s">
        <v>230</v>
      </c>
      <c r="I285" s="336" t="s">
        <v>215</v>
      </c>
      <c r="J285" s="913"/>
      <c r="K285" s="915"/>
    </row>
    <row r="286" spans="1:11" hidden="1" x14ac:dyDescent="0.2">
      <c r="A286" s="897" t="str">
        <f>DESCRIPCION!A34</f>
        <v>i</v>
      </c>
      <c r="B286" s="625">
        <f>DESCRIPCION!D35</f>
        <v>0</v>
      </c>
      <c r="C286" s="897"/>
      <c r="D286" s="900" t="s">
        <v>216</v>
      </c>
      <c r="E286" s="123" t="s">
        <v>217</v>
      </c>
      <c r="F286" s="337" t="s">
        <v>178</v>
      </c>
      <c r="G286" s="338">
        <f>IF(F286="Asignado",15,0)</f>
        <v>0</v>
      </c>
      <c r="H286" s="890" t="str">
        <f>IF(AND(G293&gt;0,G293&lt;=85),"Débil",IF(AND(G293&gt;85,G293&lt;=95),"Moderado",IF(G293&gt;96,"Fuerte"," ")))</f>
        <v xml:space="preserve"> </v>
      </c>
      <c r="I286" s="902" t="s">
        <v>178</v>
      </c>
      <c r="J286" s="890"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893" t="str">
        <f>IF(J286="Fuerte","NO",IF(J286=" "," ","SI"))</f>
        <v xml:space="preserve"> </v>
      </c>
    </row>
    <row r="287" spans="1:11" ht="28.5" hidden="1" x14ac:dyDescent="0.2">
      <c r="A287" s="898"/>
      <c r="B287" s="626"/>
      <c r="C287" s="898"/>
      <c r="D287" s="901"/>
      <c r="E287" s="97" t="s">
        <v>218</v>
      </c>
      <c r="F287" s="339" t="s">
        <v>178</v>
      </c>
      <c r="G287" s="340">
        <f>IF(F287="Adecuado",15,0)</f>
        <v>0</v>
      </c>
      <c r="H287" s="891"/>
      <c r="I287" s="903"/>
      <c r="J287" s="891"/>
      <c r="K287" s="894"/>
    </row>
    <row r="288" spans="1:11" ht="42.75" hidden="1" x14ac:dyDescent="0.2">
      <c r="A288" s="898"/>
      <c r="B288" s="626"/>
      <c r="C288" s="898"/>
      <c r="D288" s="49" t="s">
        <v>219</v>
      </c>
      <c r="E288" s="97" t="s">
        <v>220</v>
      </c>
      <c r="F288" s="339" t="s">
        <v>178</v>
      </c>
      <c r="G288" s="340">
        <f>IF(F288="Oportuna",15,0)</f>
        <v>0</v>
      </c>
      <c r="H288" s="891"/>
      <c r="I288" s="903"/>
      <c r="J288" s="891"/>
      <c r="K288" s="894"/>
    </row>
    <row r="289" spans="1:11" ht="42.75" hidden="1" x14ac:dyDescent="0.2">
      <c r="A289" s="898"/>
      <c r="B289" s="626"/>
      <c r="C289" s="898"/>
      <c r="D289" s="49" t="s">
        <v>221</v>
      </c>
      <c r="E289" s="97" t="s">
        <v>222</v>
      </c>
      <c r="F289" s="341" t="s">
        <v>178</v>
      </c>
      <c r="G289" s="340">
        <f>IF(F289="Prevenir",15,IF(F289="Detectar",10,0))</f>
        <v>0</v>
      </c>
      <c r="H289" s="891"/>
      <c r="I289" s="903"/>
      <c r="J289" s="891"/>
      <c r="K289" s="894"/>
    </row>
    <row r="290" spans="1:11" ht="28.5" hidden="1" x14ac:dyDescent="0.2">
      <c r="A290" s="898"/>
      <c r="B290" s="626"/>
      <c r="C290" s="898"/>
      <c r="D290" s="49" t="s">
        <v>223</v>
      </c>
      <c r="E290" s="97" t="s">
        <v>224</v>
      </c>
      <c r="F290" s="339" t="s">
        <v>178</v>
      </c>
      <c r="G290" s="340">
        <f>IF(F290="Confiable",15,0)</f>
        <v>0</v>
      </c>
      <c r="H290" s="891"/>
      <c r="I290" s="903"/>
      <c r="J290" s="891"/>
      <c r="K290" s="894"/>
    </row>
    <row r="291" spans="1:11" ht="42.75" hidden="1" x14ac:dyDescent="0.2">
      <c r="A291" s="898"/>
      <c r="B291" s="626"/>
      <c r="C291" s="898"/>
      <c r="D291" s="49" t="s">
        <v>225</v>
      </c>
      <c r="E291" s="97" t="s">
        <v>226</v>
      </c>
      <c r="F291" s="341" t="s">
        <v>178</v>
      </c>
      <c r="G291" s="340">
        <f>IF(F291="Se investigan y se resuelven oportunamente",15,0)</f>
        <v>0</v>
      </c>
      <c r="H291" s="891"/>
      <c r="I291" s="903"/>
      <c r="J291" s="891"/>
      <c r="K291" s="894"/>
    </row>
    <row r="292" spans="1:11" ht="28.5" hidden="1" x14ac:dyDescent="0.2">
      <c r="A292" s="899"/>
      <c r="B292" s="627"/>
      <c r="C292" s="899"/>
      <c r="D292" s="44" t="s">
        <v>227</v>
      </c>
      <c r="E292" s="97" t="s">
        <v>228</v>
      </c>
      <c r="F292" s="339" t="s">
        <v>178</v>
      </c>
      <c r="G292" s="340">
        <f>IF(F292="Completa",10,IF(F292="Incompleta",5,0))</f>
        <v>0</v>
      </c>
      <c r="H292" s="892"/>
      <c r="I292" s="904"/>
      <c r="J292" s="892"/>
      <c r="K292" s="895"/>
    </row>
    <row r="293" spans="1:11" ht="15.75" hidden="1" thickBot="1" x14ac:dyDescent="0.25">
      <c r="A293" s="118"/>
      <c r="B293" s="119"/>
      <c r="C293" s="54"/>
      <c r="D293" s="55"/>
      <c r="E293" s="56" t="s">
        <v>229</v>
      </c>
      <c r="F293" s="342"/>
      <c r="G293" s="342">
        <f>SUM(G286:G292)</f>
        <v>0</v>
      </c>
      <c r="H293" s="349"/>
      <c r="I293" s="350"/>
      <c r="J293" s="350"/>
      <c r="K293" s="351"/>
    </row>
    <row r="294" spans="1:11" hidden="1" x14ac:dyDescent="0.2"/>
    <row r="295" spans="1:11" ht="30" hidden="1" x14ac:dyDescent="0.2">
      <c r="A295" s="905" t="s">
        <v>87</v>
      </c>
      <c r="B295" s="924" t="s">
        <v>232</v>
      </c>
      <c r="C295" s="907" t="s">
        <v>205</v>
      </c>
      <c r="D295" s="909" t="s">
        <v>206</v>
      </c>
      <c r="E295" s="910"/>
      <c r="F295" s="910"/>
      <c r="G295" s="910"/>
      <c r="H295" s="911"/>
      <c r="I295" s="333" t="s">
        <v>207</v>
      </c>
      <c r="J295" s="912" t="s">
        <v>208</v>
      </c>
      <c r="K295" s="914" t="s">
        <v>209</v>
      </c>
    </row>
    <row r="296" spans="1:11" ht="60.75" hidden="1" thickBot="1" x14ac:dyDescent="0.25">
      <c r="A296" s="906"/>
      <c r="B296" s="925"/>
      <c r="C296" s="908"/>
      <c r="D296" s="102" t="s">
        <v>210</v>
      </c>
      <c r="E296" s="50" t="s">
        <v>211</v>
      </c>
      <c r="F296" s="335" t="s">
        <v>212</v>
      </c>
      <c r="G296" s="335" t="s">
        <v>213</v>
      </c>
      <c r="H296" s="335" t="s">
        <v>230</v>
      </c>
      <c r="I296" s="336" t="s">
        <v>215</v>
      </c>
      <c r="J296" s="913"/>
      <c r="K296" s="915"/>
    </row>
    <row r="297" spans="1:11" hidden="1" x14ac:dyDescent="0.2">
      <c r="A297" s="897" t="str">
        <f>DESCRIPCION!A34</f>
        <v>i</v>
      </c>
      <c r="B297" s="625">
        <f>DESCRIPCION!D36</f>
        <v>0</v>
      </c>
      <c r="C297" s="897"/>
      <c r="D297" s="900" t="s">
        <v>216</v>
      </c>
      <c r="E297" s="123" t="s">
        <v>217</v>
      </c>
      <c r="F297" s="337" t="s">
        <v>178</v>
      </c>
      <c r="G297" s="338">
        <f>IF(F297="Asignado",15,0)</f>
        <v>0</v>
      </c>
      <c r="H297" s="890" t="str">
        <f>IF(AND(G304&gt;0,G304&lt;=85),"Débil",IF(AND(G304&gt;85,G304&lt;=95),"Moderado",IF(G304&gt;96,"Fuerte"," ")))</f>
        <v xml:space="preserve"> </v>
      </c>
      <c r="I297" s="902" t="s">
        <v>178</v>
      </c>
      <c r="J297" s="890"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893" t="str">
        <f>IF(J297="Fuerte","NO",IF(J297=" "," ","SI"))</f>
        <v xml:space="preserve"> </v>
      </c>
    </row>
    <row r="298" spans="1:11" ht="28.5" hidden="1" x14ac:dyDescent="0.2">
      <c r="A298" s="898"/>
      <c r="B298" s="626"/>
      <c r="C298" s="898"/>
      <c r="D298" s="901"/>
      <c r="E298" s="97" t="s">
        <v>218</v>
      </c>
      <c r="F298" s="339" t="s">
        <v>178</v>
      </c>
      <c r="G298" s="340">
        <f>IF(F298="Adecuado",15,0)</f>
        <v>0</v>
      </c>
      <c r="H298" s="891"/>
      <c r="I298" s="903"/>
      <c r="J298" s="891"/>
      <c r="K298" s="894"/>
    </row>
    <row r="299" spans="1:11" ht="42.75" hidden="1" x14ac:dyDescent="0.2">
      <c r="A299" s="898"/>
      <c r="B299" s="626"/>
      <c r="C299" s="898"/>
      <c r="D299" s="49" t="s">
        <v>219</v>
      </c>
      <c r="E299" s="97" t="s">
        <v>220</v>
      </c>
      <c r="F299" s="339" t="s">
        <v>178</v>
      </c>
      <c r="G299" s="340">
        <f>IF(F299="Oportuna",15,0)</f>
        <v>0</v>
      </c>
      <c r="H299" s="891"/>
      <c r="I299" s="903"/>
      <c r="J299" s="891"/>
      <c r="K299" s="894"/>
    </row>
    <row r="300" spans="1:11" ht="42.75" hidden="1" x14ac:dyDescent="0.2">
      <c r="A300" s="898"/>
      <c r="B300" s="626"/>
      <c r="C300" s="898"/>
      <c r="D300" s="49" t="s">
        <v>221</v>
      </c>
      <c r="E300" s="97" t="s">
        <v>222</v>
      </c>
      <c r="F300" s="341" t="s">
        <v>178</v>
      </c>
      <c r="G300" s="340">
        <f>IF(F300="Prevenir",15,IF(F300="Detectar",10,0))</f>
        <v>0</v>
      </c>
      <c r="H300" s="891"/>
      <c r="I300" s="903"/>
      <c r="J300" s="891"/>
      <c r="K300" s="894"/>
    </row>
    <row r="301" spans="1:11" ht="28.5" hidden="1" x14ac:dyDescent="0.2">
      <c r="A301" s="898"/>
      <c r="B301" s="626"/>
      <c r="C301" s="898"/>
      <c r="D301" s="49" t="s">
        <v>223</v>
      </c>
      <c r="E301" s="97" t="s">
        <v>224</v>
      </c>
      <c r="F301" s="339" t="s">
        <v>178</v>
      </c>
      <c r="G301" s="340">
        <f>IF(F301="Confiable",15,0)</f>
        <v>0</v>
      </c>
      <c r="H301" s="891"/>
      <c r="I301" s="903"/>
      <c r="J301" s="891"/>
      <c r="K301" s="894"/>
    </row>
    <row r="302" spans="1:11" ht="42.75" hidden="1" x14ac:dyDescent="0.2">
      <c r="A302" s="898"/>
      <c r="B302" s="626"/>
      <c r="C302" s="898"/>
      <c r="D302" s="49" t="s">
        <v>225</v>
      </c>
      <c r="E302" s="97" t="s">
        <v>226</v>
      </c>
      <c r="F302" s="341" t="s">
        <v>178</v>
      </c>
      <c r="G302" s="340">
        <f>IF(F302="Se investigan y se resuelven oportunamente",15,0)</f>
        <v>0</v>
      </c>
      <c r="H302" s="891"/>
      <c r="I302" s="903"/>
      <c r="J302" s="891"/>
      <c r="K302" s="894"/>
    </row>
    <row r="303" spans="1:11" ht="28.5" hidden="1" x14ac:dyDescent="0.2">
      <c r="A303" s="899"/>
      <c r="B303" s="627"/>
      <c r="C303" s="899"/>
      <c r="D303" s="44" t="s">
        <v>227</v>
      </c>
      <c r="E303" s="97" t="s">
        <v>228</v>
      </c>
      <c r="F303" s="339" t="s">
        <v>178</v>
      </c>
      <c r="G303" s="340">
        <f>IF(F303="Completa",10,IF(F303="Incompleta",5,0))</f>
        <v>0</v>
      </c>
      <c r="H303" s="892"/>
      <c r="I303" s="904"/>
      <c r="J303" s="892"/>
      <c r="K303" s="895"/>
    </row>
    <row r="304" spans="1:11" ht="15.75" hidden="1" thickBot="1" x14ac:dyDescent="0.25">
      <c r="A304" s="118"/>
      <c r="B304" s="119"/>
      <c r="C304" s="54"/>
      <c r="D304" s="55"/>
      <c r="E304" s="56" t="s">
        <v>229</v>
      </c>
      <c r="F304" s="342"/>
      <c r="G304" s="342">
        <f>SUM(G297:G303)</f>
        <v>0</v>
      </c>
      <c r="H304" s="349"/>
      <c r="I304" s="350"/>
      <c r="J304" s="350"/>
      <c r="K304" s="351"/>
    </row>
    <row r="305" spans="1:11" hidden="1" x14ac:dyDescent="0.2"/>
    <row r="306" spans="1:11" ht="30" hidden="1" x14ac:dyDescent="0.2">
      <c r="A306" s="905" t="s">
        <v>87</v>
      </c>
      <c r="B306" s="924" t="s">
        <v>232</v>
      </c>
      <c r="C306" s="907" t="s">
        <v>205</v>
      </c>
      <c r="D306" s="909" t="s">
        <v>206</v>
      </c>
      <c r="E306" s="910"/>
      <c r="F306" s="910"/>
      <c r="G306" s="910"/>
      <c r="H306" s="911"/>
      <c r="I306" s="333" t="s">
        <v>207</v>
      </c>
      <c r="J306" s="912" t="s">
        <v>208</v>
      </c>
      <c r="K306" s="914" t="s">
        <v>209</v>
      </c>
    </row>
    <row r="307" spans="1:11" ht="60.75" hidden="1" thickBot="1" x14ac:dyDescent="0.25">
      <c r="A307" s="906"/>
      <c r="B307" s="925"/>
      <c r="C307" s="908"/>
      <c r="D307" s="102" t="s">
        <v>210</v>
      </c>
      <c r="E307" s="50" t="s">
        <v>211</v>
      </c>
      <c r="F307" s="335" t="s">
        <v>212</v>
      </c>
      <c r="G307" s="335" t="s">
        <v>213</v>
      </c>
      <c r="H307" s="335" t="s">
        <v>230</v>
      </c>
      <c r="I307" s="336" t="s">
        <v>215</v>
      </c>
      <c r="J307" s="913"/>
      <c r="K307" s="915"/>
    </row>
    <row r="308" spans="1:11" hidden="1" x14ac:dyDescent="0.2">
      <c r="A308" s="897" t="str">
        <f>DESCRIPCION!A37</f>
        <v>j</v>
      </c>
      <c r="B308" s="625">
        <f>DESCRIPCION!D37</f>
        <v>0</v>
      </c>
      <c r="C308" s="897"/>
      <c r="D308" s="900" t="s">
        <v>216</v>
      </c>
      <c r="E308" s="123" t="s">
        <v>217</v>
      </c>
      <c r="F308" s="337" t="s">
        <v>178</v>
      </c>
      <c r="G308" s="338">
        <f>IF(F308="Asignado",15,0)</f>
        <v>0</v>
      </c>
      <c r="H308" s="890" t="str">
        <f>IF(AND(G315&gt;0,G315&lt;=85),"Débil",IF(AND(G315&gt;85,G315&lt;=95),"Moderado",IF(G315&gt;96,"Fuerte"," ")))</f>
        <v xml:space="preserve"> </v>
      </c>
      <c r="I308" s="902" t="s">
        <v>178</v>
      </c>
      <c r="J308" s="890"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893" t="str">
        <f>IF(J308="Fuerte","NO",IF(J308=" "," ","SI"))</f>
        <v xml:space="preserve"> </v>
      </c>
    </row>
    <row r="309" spans="1:11" ht="28.5" hidden="1" x14ac:dyDescent="0.2">
      <c r="A309" s="898"/>
      <c r="B309" s="626"/>
      <c r="C309" s="898"/>
      <c r="D309" s="901"/>
      <c r="E309" s="97" t="s">
        <v>218</v>
      </c>
      <c r="F309" s="339" t="s">
        <v>178</v>
      </c>
      <c r="G309" s="340">
        <f>IF(F309="Adecuado",15,0)</f>
        <v>0</v>
      </c>
      <c r="H309" s="891"/>
      <c r="I309" s="903"/>
      <c r="J309" s="891"/>
      <c r="K309" s="894"/>
    </row>
    <row r="310" spans="1:11" ht="42.75" hidden="1" x14ac:dyDescent="0.2">
      <c r="A310" s="898"/>
      <c r="B310" s="626"/>
      <c r="C310" s="898"/>
      <c r="D310" s="49" t="s">
        <v>219</v>
      </c>
      <c r="E310" s="97" t="s">
        <v>220</v>
      </c>
      <c r="F310" s="339" t="s">
        <v>178</v>
      </c>
      <c r="G310" s="340">
        <f>IF(F310="Oportuna",15,0)</f>
        <v>0</v>
      </c>
      <c r="H310" s="891"/>
      <c r="I310" s="903"/>
      <c r="J310" s="891"/>
      <c r="K310" s="894"/>
    </row>
    <row r="311" spans="1:11" ht="42.75" hidden="1" x14ac:dyDescent="0.2">
      <c r="A311" s="898"/>
      <c r="B311" s="626"/>
      <c r="C311" s="898"/>
      <c r="D311" s="49" t="s">
        <v>221</v>
      </c>
      <c r="E311" s="97" t="s">
        <v>222</v>
      </c>
      <c r="F311" s="341" t="s">
        <v>178</v>
      </c>
      <c r="G311" s="340">
        <f>IF(F311="Prevenir",15,IF(F311="Detectar",10,0))</f>
        <v>0</v>
      </c>
      <c r="H311" s="891"/>
      <c r="I311" s="903"/>
      <c r="J311" s="891"/>
      <c r="K311" s="894"/>
    </row>
    <row r="312" spans="1:11" ht="28.5" hidden="1" x14ac:dyDescent="0.2">
      <c r="A312" s="898"/>
      <c r="B312" s="626"/>
      <c r="C312" s="898"/>
      <c r="D312" s="49" t="s">
        <v>223</v>
      </c>
      <c r="E312" s="97" t="s">
        <v>224</v>
      </c>
      <c r="F312" s="339" t="s">
        <v>178</v>
      </c>
      <c r="G312" s="340">
        <f>IF(F312="Confiable",15,0)</f>
        <v>0</v>
      </c>
      <c r="H312" s="891"/>
      <c r="I312" s="903"/>
      <c r="J312" s="891"/>
      <c r="K312" s="894"/>
    </row>
    <row r="313" spans="1:11" ht="42.75" hidden="1" x14ac:dyDescent="0.2">
      <c r="A313" s="898"/>
      <c r="B313" s="626"/>
      <c r="C313" s="898"/>
      <c r="D313" s="49" t="s">
        <v>225</v>
      </c>
      <c r="E313" s="97" t="s">
        <v>226</v>
      </c>
      <c r="F313" s="341" t="s">
        <v>178</v>
      </c>
      <c r="G313" s="340">
        <f>IF(F313="Se investigan y se resuelven oportunamente",15,0)</f>
        <v>0</v>
      </c>
      <c r="H313" s="891"/>
      <c r="I313" s="903"/>
      <c r="J313" s="891"/>
      <c r="K313" s="894"/>
    </row>
    <row r="314" spans="1:11" ht="28.5" hidden="1" x14ac:dyDescent="0.2">
      <c r="A314" s="899"/>
      <c r="B314" s="627"/>
      <c r="C314" s="899"/>
      <c r="D314" s="44" t="s">
        <v>227</v>
      </c>
      <c r="E314" s="97" t="s">
        <v>228</v>
      </c>
      <c r="F314" s="339" t="s">
        <v>178</v>
      </c>
      <c r="G314" s="340">
        <f>IF(F314="Completa",10,IF(F314="Incompleta",5,0))</f>
        <v>0</v>
      </c>
      <c r="H314" s="892"/>
      <c r="I314" s="904"/>
      <c r="J314" s="892"/>
      <c r="K314" s="895"/>
    </row>
    <row r="315" spans="1:11" ht="15.75" hidden="1" thickBot="1" x14ac:dyDescent="0.25">
      <c r="A315" s="118"/>
      <c r="B315" s="119"/>
      <c r="C315" s="54"/>
      <c r="D315" s="55"/>
      <c r="E315" s="56" t="s">
        <v>229</v>
      </c>
      <c r="F315" s="342"/>
      <c r="G315" s="342">
        <f>SUM(G308:G314)</f>
        <v>0</v>
      </c>
      <c r="H315" s="349"/>
      <c r="I315" s="350"/>
      <c r="J315" s="350"/>
      <c r="K315" s="351"/>
    </row>
    <row r="316" spans="1:11" hidden="1" x14ac:dyDescent="0.2"/>
    <row r="317" spans="1:11" ht="30" hidden="1" x14ac:dyDescent="0.2">
      <c r="A317" s="905" t="s">
        <v>87</v>
      </c>
      <c r="B317" s="924" t="s">
        <v>232</v>
      </c>
      <c r="C317" s="907" t="s">
        <v>205</v>
      </c>
      <c r="D317" s="909" t="s">
        <v>206</v>
      </c>
      <c r="E317" s="910"/>
      <c r="F317" s="910"/>
      <c r="G317" s="910"/>
      <c r="H317" s="911"/>
      <c r="I317" s="333" t="s">
        <v>207</v>
      </c>
      <c r="J317" s="912" t="s">
        <v>208</v>
      </c>
      <c r="K317" s="914" t="s">
        <v>209</v>
      </c>
    </row>
    <row r="318" spans="1:11" ht="60.75" hidden="1" thickBot="1" x14ac:dyDescent="0.25">
      <c r="A318" s="906"/>
      <c r="B318" s="925"/>
      <c r="C318" s="908"/>
      <c r="D318" s="102" t="s">
        <v>210</v>
      </c>
      <c r="E318" s="50" t="s">
        <v>211</v>
      </c>
      <c r="F318" s="335" t="s">
        <v>212</v>
      </c>
      <c r="G318" s="335" t="s">
        <v>213</v>
      </c>
      <c r="H318" s="335" t="s">
        <v>230</v>
      </c>
      <c r="I318" s="336" t="s">
        <v>215</v>
      </c>
      <c r="J318" s="913"/>
      <c r="K318" s="915"/>
    </row>
    <row r="319" spans="1:11" hidden="1" x14ac:dyDescent="0.2">
      <c r="A319" s="897" t="str">
        <f>DESCRIPCION!A37</f>
        <v>j</v>
      </c>
      <c r="B319" s="625">
        <f>DESCRIPCION!D38</f>
        <v>0</v>
      </c>
      <c r="C319" s="897"/>
      <c r="D319" s="900" t="s">
        <v>216</v>
      </c>
      <c r="E319" s="123" t="s">
        <v>217</v>
      </c>
      <c r="F319" s="337" t="s">
        <v>178</v>
      </c>
      <c r="G319" s="338">
        <f>IF(F319="Asignado",15,0)</f>
        <v>0</v>
      </c>
      <c r="H319" s="890" t="str">
        <f>IF(AND(G326&gt;0,G326&lt;=85),"Débil",IF(AND(G326&gt;85,G326&lt;=95),"Moderado",IF(G326&gt;96,"Fuerte"," ")))</f>
        <v xml:space="preserve"> </v>
      </c>
      <c r="I319" s="902" t="s">
        <v>201</v>
      </c>
      <c r="J319" s="890"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893" t="str">
        <f>IF(J319="Fuerte","NO",IF(J319=" "," ","SI"))</f>
        <v xml:space="preserve"> </v>
      </c>
    </row>
    <row r="320" spans="1:11" ht="28.5" hidden="1" x14ac:dyDescent="0.2">
      <c r="A320" s="898"/>
      <c r="B320" s="626"/>
      <c r="C320" s="898"/>
      <c r="D320" s="901"/>
      <c r="E320" s="97" t="s">
        <v>218</v>
      </c>
      <c r="F320" s="339" t="s">
        <v>178</v>
      </c>
      <c r="G320" s="340">
        <f>IF(F320="Adecuado",15,0)</f>
        <v>0</v>
      </c>
      <c r="H320" s="891"/>
      <c r="I320" s="903"/>
      <c r="J320" s="891"/>
      <c r="K320" s="894"/>
    </row>
    <row r="321" spans="1:11" ht="42.75" hidden="1" x14ac:dyDescent="0.2">
      <c r="A321" s="898"/>
      <c r="B321" s="626"/>
      <c r="C321" s="898"/>
      <c r="D321" s="49" t="s">
        <v>219</v>
      </c>
      <c r="E321" s="97" t="s">
        <v>220</v>
      </c>
      <c r="F321" s="339" t="s">
        <v>178</v>
      </c>
      <c r="G321" s="340">
        <f>IF(F321="Oportuna",15,0)</f>
        <v>0</v>
      </c>
      <c r="H321" s="891"/>
      <c r="I321" s="903"/>
      <c r="J321" s="891"/>
      <c r="K321" s="894"/>
    </row>
    <row r="322" spans="1:11" ht="42.75" hidden="1" x14ac:dyDescent="0.2">
      <c r="A322" s="898"/>
      <c r="B322" s="626"/>
      <c r="C322" s="898"/>
      <c r="D322" s="49" t="s">
        <v>221</v>
      </c>
      <c r="E322" s="97" t="s">
        <v>222</v>
      </c>
      <c r="F322" s="341" t="s">
        <v>178</v>
      </c>
      <c r="G322" s="340">
        <f>IF(F322="Prevenir",15,IF(F322="Detectar",10,0))</f>
        <v>0</v>
      </c>
      <c r="H322" s="891"/>
      <c r="I322" s="903"/>
      <c r="J322" s="891"/>
      <c r="K322" s="894"/>
    </row>
    <row r="323" spans="1:11" ht="28.5" hidden="1" x14ac:dyDescent="0.2">
      <c r="A323" s="898"/>
      <c r="B323" s="626"/>
      <c r="C323" s="898"/>
      <c r="D323" s="49" t="s">
        <v>223</v>
      </c>
      <c r="E323" s="97" t="s">
        <v>224</v>
      </c>
      <c r="F323" s="339" t="s">
        <v>178</v>
      </c>
      <c r="G323" s="340">
        <f>IF(F323="Confiable",15,0)</f>
        <v>0</v>
      </c>
      <c r="H323" s="891"/>
      <c r="I323" s="903"/>
      <c r="J323" s="891"/>
      <c r="K323" s="894"/>
    </row>
    <row r="324" spans="1:11" ht="42.75" hidden="1" x14ac:dyDescent="0.2">
      <c r="A324" s="898"/>
      <c r="B324" s="626"/>
      <c r="C324" s="898"/>
      <c r="D324" s="49" t="s">
        <v>225</v>
      </c>
      <c r="E324" s="97" t="s">
        <v>226</v>
      </c>
      <c r="F324" s="341" t="s">
        <v>178</v>
      </c>
      <c r="G324" s="340">
        <f>IF(F324="Se investigan y se resuelven oportunamente",15,0)</f>
        <v>0</v>
      </c>
      <c r="H324" s="891"/>
      <c r="I324" s="903"/>
      <c r="J324" s="891"/>
      <c r="K324" s="894"/>
    </row>
    <row r="325" spans="1:11" ht="28.5" hidden="1" x14ac:dyDescent="0.2">
      <c r="A325" s="899"/>
      <c r="B325" s="627"/>
      <c r="C325" s="899"/>
      <c r="D325" s="44" t="s">
        <v>227</v>
      </c>
      <c r="E325" s="97" t="s">
        <v>228</v>
      </c>
      <c r="F325" s="339" t="s">
        <v>178</v>
      </c>
      <c r="G325" s="340">
        <f>IF(F325="Completa",10,IF(F325="Incompleta",5,0))</f>
        <v>0</v>
      </c>
      <c r="H325" s="892"/>
      <c r="I325" s="904"/>
      <c r="J325" s="892"/>
      <c r="K325" s="895"/>
    </row>
    <row r="326" spans="1:11" ht="15.75" hidden="1" thickBot="1" x14ac:dyDescent="0.25">
      <c r="A326" s="118"/>
      <c r="B326" s="119"/>
      <c r="C326" s="54"/>
      <c r="D326" s="55"/>
      <c r="E326" s="56" t="s">
        <v>229</v>
      </c>
      <c r="F326" s="342"/>
      <c r="G326" s="342">
        <f>SUM(G319:G325)</f>
        <v>0</v>
      </c>
      <c r="H326" s="349"/>
      <c r="I326" s="350"/>
      <c r="J326" s="350"/>
      <c r="K326" s="351"/>
    </row>
    <row r="327" spans="1:11" hidden="1" x14ac:dyDescent="0.2"/>
    <row r="328" spans="1:11" ht="30" hidden="1" x14ac:dyDescent="0.2">
      <c r="A328" s="905" t="s">
        <v>87</v>
      </c>
      <c r="B328" s="924" t="s">
        <v>232</v>
      </c>
      <c r="C328" s="907" t="s">
        <v>205</v>
      </c>
      <c r="D328" s="909" t="s">
        <v>206</v>
      </c>
      <c r="E328" s="910"/>
      <c r="F328" s="910"/>
      <c r="G328" s="910"/>
      <c r="H328" s="911"/>
      <c r="I328" s="333" t="s">
        <v>207</v>
      </c>
      <c r="J328" s="912" t="s">
        <v>208</v>
      </c>
      <c r="K328" s="914" t="s">
        <v>209</v>
      </c>
    </row>
    <row r="329" spans="1:11" ht="60.75" hidden="1" thickBot="1" x14ac:dyDescent="0.25">
      <c r="A329" s="906"/>
      <c r="B329" s="925"/>
      <c r="C329" s="908"/>
      <c r="D329" s="102" t="s">
        <v>210</v>
      </c>
      <c r="E329" s="50" t="s">
        <v>211</v>
      </c>
      <c r="F329" s="335" t="s">
        <v>212</v>
      </c>
      <c r="G329" s="335" t="s">
        <v>213</v>
      </c>
      <c r="H329" s="335" t="s">
        <v>230</v>
      </c>
      <c r="I329" s="336" t="s">
        <v>215</v>
      </c>
      <c r="J329" s="913"/>
      <c r="K329" s="915"/>
    </row>
    <row r="330" spans="1:11" hidden="1" x14ac:dyDescent="0.2">
      <c r="A330" s="897" t="str">
        <f>DESCRIPCION!A37</f>
        <v>j</v>
      </c>
      <c r="B330" s="625">
        <f>DESCRIPCION!D39</f>
        <v>0</v>
      </c>
      <c r="C330" s="897"/>
      <c r="D330" s="900" t="s">
        <v>216</v>
      </c>
      <c r="E330" s="123" t="s">
        <v>217</v>
      </c>
      <c r="F330" s="337" t="s">
        <v>178</v>
      </c>
      <c r="G330" s="338">
        <f>IF(F330="Asignado",15,0)</f>
        <v>0</v>
      </c>
      <c r="H330" s="890" t="str">
        <f>IF(AND(G337&gt;0,G337&lt;=85),"Débil",IF(AND(G337&gt;85,G337&lt;=95),"Moderado",IF(G337&gt;96,"Fuerte"," ")))</f>
        <v xml:space="preserve"> </v>
      </c>
      <c r="I330" s="902" t="s">
        <v>178</v>
      </c>
      <c r="J330" s="890"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893" t="str">
        <f>IF(J330="Fuerte","NO",IF(J330=" "," ","SI"))</f>
        <v xml:space="preserve"> </v>
      </c>
    </row>
    <row r="331" spans="1:11" ht="28.5" hidden="1" x14ac:dyDescent="0.2">
      <c r="A331" s="898"/>
      <c r="B331" s="626"/>
      <c r="C331" s="898"/>
      <c r="D331" s="901"/>
      <c r="E331" s="97" t="s">
        <v>218</v>
      </c>
      <c r="F331" s="339" t="s">
        <v>178</v>
      </c>
      <c r="G331" s="340">
        <f>IF(F331="Adecuado",15,0)</f>
        <v>0</v>
      </c>
      <c r="H331" s="891"/>
      <c r="I331" s="903"/>
      <c r="J331" s="891"/>
      <c r="K331" s="894"/>
    </row>
    <row r="332" spans="1:11" ht="42.75" hidden="1" x14ac:dyDescent="0.2">
      <c r="A332" s="898"/>
      <c r="B332" s="626"/>
      <c r="C332" s="898"/>
      <c r="D332" s="49" t="s">
        <v>219</v>
      </c>
      <c r="E332" s="97" t="s">
        <v>220</v>
      </c>
      <c r="F332" s="339" t="s">
        <v>178</v>
      </c>
      <c r="G332" s="340">
        <f>IF(F332="Oportuna",15,0)</f>
        <v>0</v>
      </c>
      <c r="H332" s="891"/>
      <c r="I332" s="903"/>
      <c r="J332" s="891"/>
      <c r="K332" s="894"/>
    </row>
    <row r="333" spans="1:11" ht="42.75" hidden="1" x14ac:dyDescent="0.2">
      <c r="A333" s="898"/>
      <c r="B333" s="626"/>
      <c r="C333" s="898"/>
      <c r="D333" s="49" t="s">
        <v>221</v>
      </c>
      <c r="E333" s="97" t="s">
        <v>222</v>
      </c>
      <c r="F333" s="341" t="s">
        <v>178</v>
      </c>
      <c r="G333" s="340">
        <f>IF(F333="Prevenir",15,IF(F333="Detectar",10,0))</f>
        <v>0</v>
      </c>
      <c r="H333" s="891"/>
      <c r="I333" s="903"/>
      <c r="J333" s="891"/>
      <c r="K333" s="894"/>
    </row>
    <row r="334" spans="1:11" ht="28.5" hidden="1" x14ac:dyDescent="0.2">
      <c r="A334" s="898"/>
      <c r="B334" s="626"/>
      <c r="C334" s="898"/>
      <c r="D334" s="49" t="s">
        <v>223</v>
      </c>
      <c r="E334" s="97" t="s">
        <v>224</v>
      </c>
      <c r="F334" s="339" t="s">
        <v>178</v>
      </c>
      <c r="G334" s="340">
        <f>IF(F334="Confiable",15,0)</f>
        <v>0</v>
      </c>
      <c r="H334" s="891"/>
      <c r="I334" s="903"/>
      <c r="J334" s="891"/>
      <c r="K334" s="894"/>
    </row>
    <row r="335" spans="1:11" ht="42.75" hidden="1" x14ac:dyDescent="0.2">
      <c r="A335" s="898"/>
      <c r="B335" s="626"/>
      <c r="C335" s="898"/>
      <c r="D335" s="49" t="s">
        <v>225</v>
      </c>
      <c r="E335" s="97" t="s">
        <v>226</v>
      </c>
      <c r="F335" s="341" t="s">
        <v>178</v>
      </c>
      <c r="G335" s="340">
        <f>IF(F335="Se investigan y se resuelven oportunamente",15,0)</f>
        <v>0</v>
      </c>
      <c r="H335" s="891"/>
      <c r="I335" s="903"/>
      <c r="J335" s="891"/>
      <c r="K335" s="894"/>
    </row>
    <row r="336" spans="1:11" ht="28.5" hidden="1" x14ac:dyDescent="0.2">
      <c r="A336" s="899"/>
      <c r="B336" s="627"/>
      <c r="C336" s="899"/>
      <c r="D336" s="44" t="s">
        <v>227</v>
      </c>
      <c r="E336" s="97" t="s">
        <v>228</v>
      </c>
      <c r="F336" s="339" t="s">
        <v>178</v>
      </c>
      <c r="G336" s="340">
        <f>IF(F336="Completa",10,IF(F336="Incompleta",5,0))</f>
        <v>0</v>
      </c>
      <c r="H336" s="892"/>
      <c r="I336" s="904"/>
      <c r="J336" s="892"/>
      <c r="K336" s="895"/>
    </row>
    <row r="337" spans="1:11" ht="15.75" hidden="1" thickBot="1" x14ac:dyDescent="0.25">
      <c r="A337" s="118"/>
      <c r="B337" s="119"/>
      <c r="C337" s="54"/>
      <c r="D337" s="55"/>
      <c r="E337" s="56" t="s">
        <v>229</v>
      </c>
      <c r="F337" s="342"/>
      <c r="G337" s="342">
        <f>SUM(G330:G336)</f>
        <v>0</v>
      </c>
      <c r="H337" s="349"/>
      <c r="I337" s="350"/>
      <c r="J337" s="350"/>
      <c r="K337" s="351"/>
    </row>
  </sheetData>
  <sheetProtection selectLockedCells="1"/>
  <mergeCells count="431">
    <mergeCell ref="K328:K329"/>
    <mergeCell ref="K317:K318"/>
    <mergeCell ref="K306:K307"/>
    <mergeCell ref="K130:K131"/>
    <mergeCell ref="A330:A336"/>
    <mergeCell ref="B330:B336"/>
    <mergeCell ref="C330:C336"/>
    <mergeCell ref="D330:D331"/>
    <mergeCell ref="H330:H336"/>
    <mergeCell ref="I330:I336"/>
    <mergeCell ref="J330:J336"/>
    <mergeCell ref="K330:K336"/>
    <mergeCell ref="A328:A329"/>
    <mergeCell ref="B328:B329"/>
    <mergeCell ref="C328:C329"/>
    <mergeCell ref="D328:H328"/>
    <mergeCell ref="J328:J329"/>
    <mergeCell ref="A319:A325"/>
    <mergeCell ref="B319:B325"/>
    <mergeCell ref="C319:C325"/>
    <mergeCell ref="D319:D320"/>
    <mergeCell ref="H319:H325"/>
    <mergeCell ref="I319:I325"/>
    <mergeCell ref="J319:J325"/>
    <mergeCell ref="K319:K325"/>
    <mergeCell ref="A317:A318"/>
    <mergeCell ref="B317:B318"/>
    <mergeCell ref="C317:C318"/>
    <mergeCell ref="D317:H317"/>
    <mergeCell ref="J317:J318"/>
    <mergeCell ref="A308:A314"/>
    <mergeCell ref="B308:B314"/>
    <mergeCell ref="C308:C314"/>
    <mergeCell ref="D308:D309"/>
    <mergeCell ref="H308:H314"/>
    <mergeCell ref="I308:I314"/>
    <mergeCell ref="J308:J314"/>
    <mergeCell ref="K308:K314"/>
    <mergeCell ref="A306:A307"/>
    <mergeCell ref="B306:B307"/>
    <mergeCell ref="C306:C307"/>
    <mergeCell ref="D306:H306"/>
    <mergeCell ref="J306:J307"/>
    <mergeCell ref="D295:H295"/>
    <mergeCell ref="J295:J296"/>
    <mergeCell ref="K295:K296"/>
    <mergeCell ref="A297:A303"/>
    <mergeCell ref="B297:B303"/>
    <mergeCell ref="C297:C303"/>
    <mergeCell ref="D297:D298"/>
    <mergeCell ref="H297:H303"/>
    <mergeCell ref="I297:I303"/>
    <mergeCell ref="J297:J303"/>
    <mergeCell ref="K297:K303"/>
    <mergeCell ref="A295:A296"/>
    <mergeCell ref="B295:B296"/>
    <mergeCell ref="C295:C296"/>
    <mergeCell ref="A284:A285"/>
    <mergeCell ref="B284:B285"/>
    <mergeCell ref="C284:C285"/>
    <mergeCell ref="D284:H284"/>
    <mergeCell ref="J284:J285"/>
    <mergeCell ref="K284:K285"/>
    <mergeCell ref="A286:A292"/>
    <mergeCell ref="B286:B292"/>
    <mergeCell ref="C286:C292"/>
    <mergeCell ref="D286:D287"/>
    <mergeCell ref="H286:H292"/>
    <mergeCell ref="I286:I292"/>
    <mergeCell ref="J286:J292"/>
    <mergeCell ref="K286:K292"/>
    <mergeCell ref="A273:A274"/>
    <mergeCell ref="B273:B274"/>
    <mergeCell ref="C273:C274"/>
    <mergeCell ref="D273:H273"/>
    <mergeCell ref="J273:J274"/>
    <mergeCell ref="K273:K274"/>
    <mergeCell ref="A275:A281"/>
    <mergeCell ref="B275:B281"/>
    <mergeCell ref="C275:C281"/>
    <mergeCell ref="D275:D276"/>
    <mergeCell ref="H275:H281"/>
    <mergeCell ref="I275:I281"/>
    <mergeCell ref="J275:J281"/>
    <mergeCell ref="K275:K281"/>
    <mergeCell ref="A262:A263"/>
    <mergeCell ref="B262:B263"/>
    <mergeCell ref="C262:C263"/>
    <mergeCell ref="D262:H262"/>
    <mergeCell ref="J262:J263"/>
    <mergeCell ref="K262:K263"/>
    <mergeCell ref="A264:A270"/>
    <mergeCell ref="B264:B270"/>
    <mergeCell ref="C264:C270"/>
    <mergeCell ref="D264:D265"/>
    <mergeCell ref="H264:H270"/>
    <mergeCell ref="I264:I270"/>
    <mergeCell ref="J264:J270"/>
    <mergeCell ref="K264:K270"/>
    <mergeCell ref="A251:A252"/>
    <mergeCell ref="B251:B252"/>
    <mergeCell ref="C251:C252"/>
    <mergeCell ref="D251:H251"/>
    <mergeCell ref="J251:J252"/>
    <mergeCell ref="K251:K252"/>
    <mergeCell ref="A253:A259"/>
    <mergeCell ref="B253:B259"/>
    <mergeCell ref="C253:C259"/>
    <mergeCell ref="D253:D254"/>
    <mergeCell ref="H253:H259"/>
    <mergeCell ref="I253:I259"/>
    <mergeCell ref="J253:J259"/>
    <mergeCell ref="K253:K259"/>
    <mergeCell ref="A240:A241"/>
    <mergeCell ref="B240:B241"/>
    <mergeCell ref="C240:C241"/>
    <mergeCell ref="D240:H240"/>
    <mergeCell ref="J240:J241"/>
    <mergeCell ref="K240:K241"/>
    <mergeCell ref="A242:A248"/>
    <mergeCell ref="B242:B248"/>
    <mergeCell ref="C242:C248"/>
    <mergeCell ref="D242:D243"/>
    <mergeCell ref="H242:H248"/>
    <mergeCell ref="I242:I248"/>
    <mergeCell ref="J242:J248"/>
    <mergeCell ref="K242:K248"/>
    <mergeCell ref="A229:A230"/>
    <mergeCell ref="B229:B230"/>
    <mergeCell ref="C229:C230"/>
    <mergeCell ref="D229:H229"/>
    <mergeCell ref="J229:J230"/>
    <mergeCell ref="K229:K230"/>
    <mergeCell ref="A231:A237"/>
    <mergeCell ref="B231:B237"/>
    <mergeCell ref="C231:C237"/>
    <mergeCell ref="D231:D232"/>
    <mergeCell ref="H231:H237"/>
    <mergeCell ref="I231:I237"/>
    <mergeCell ref="J231:J237"/>
    <mergeCell ref="K231:K237"/>
    <mergeCell ref="A218:A219"/>
    <mergeCell ref="B218:B219"/>
    <mergeCell ref="C218:C219"/>
    <mergeCell ref="D218:H218"/>
    <mergeCell ref="J218:J219"/>
    <mergeCell ref="K218:K219"/>
    <mergeCell ref="A220:A226"/>
    <mergeCell ref="B220:B226"/>
    <mergeCell ref="C220:C226"/>
    <mergeCell ref="D220:D221"/>
    <mergeCell ref="H220:H226"/>
    <mergeCell ref="I220:I226"/>
    <mergeCell ref="J220:J226"/>
    <mergeCell ref="K220:K226"/>
    <mergeCell ref="A207:A208"/>
    <mergeCell ref="B207:B208"/>
    <mergeCell ref="C207:C208"/>
    <mergeCell ref="D207:H207"/>
    <mergeCell ref="J207:J208"/>
    <mergeCell ref="K207:K208"/>
    <mergeCell ref="A209:A215"/>
    <mergeCell ref="B209:B215"/>
    <mergeCell ref="C209:C215"/>
    <mergeCell ref="D209:D210"/>
    <mergeCell ref="H209:H215"/>
    <mergeCell ref="I209:I215"/>
    <mergeCell ref="J209:J215"/>
    <mergeCell ref="K209:K215"/>
    <mergeCell ref="A196:A197"/>
    <mergeCell ref="B196:B197"/>
    <mergeCell ref="C196:C197"/>
    <mergeCell ref="D196:H196"/>
    <mergeCell ref="J196:J197"/>
    <mergeCell ref="K196:K197"/>
    <mergeCell ref="A198:A204"/>
    <mergeCell ref="B198:B204"/>
    <mergeCell ref="C198:C204"/>
    <mergeCell ref="D198:D199"/>
    <mergeCell ref="H198:H204"/>
    <mergeCell ref="I198:I204"/>
    <mergeCell ref="J198:J204"/>
    <mergeCell ref="K198:K204"/>
    <mergeCell ref="A185:A186"/>
    <mergeCell ref="B185:B186"/>
    <mergeCell ref="C185:C186"/>
    <mergeCell ref="D185:H185"/>
    <mergeCell ref="J185:J186"/>
    <mergeCell ref="K185:K186"/>
    <mergeCell ref="A187:A193"/>
    <mergeCell ref="B187:B193"/>
    <mergeCell ref="C187:C193"/>
    <mergeCell ref="D187:D188"/>
    <mergeCell ref="H187:H193"/>
    <mergeCell ref="I187:I193"/>
    <mergeCell ref="J187:J193"/>
    <mergeCell ref="K187:K193"/>
    <mergeCell ref="A174:A175"/>
    <mergeCell ref="B174:B175"/>
    <mergeCell ref="C174:C175"/>
    <mergeCell ref="D174:H174"/>
    <mergeCell ref="J174:J175"/>
    <mergeCell ref="K174:K175"/>
    <mergeCell ref="A176:A182"/>
    <mergeCell ref="B176:B182"/>
    <mergeCell ref="C176:C182"/>
    <mergeCell ref="D176:D177"/>
    <mergeCell ref="H176:H182"/>
    <mergeCell ref="I176:I182"/>
    <mergeCell ref="J176:J182"/>
    <mergeCell ref="K176:K182"/>
    <mergeCell ref="A163:A164"/>
    <mergeCell ref="B163:B164"/>
    <mergeCell ref="C163:C164"/>
    <mergeCell ref="D163:H163"/>
    <mergeCell ref="J163:J164"/>
    <mergeCell ref="K163:K164"/>
    <mergeCell ref="A165:A171"/>
    <mergeCell ref="B165:B171"/>
    <mergeCell ref="C165:C171"/>
    <mergeCell ref="D165:D166"/>
    <mergeCell ref="H165:H171"/>
    <mergeCell ref="I165:I171"/>
    <mergeCell ref="J165:J171"/>
    <mergeCell ref="K165:K171"/>
    <mergeCell ref="J152:J153"/>
    <mergeCell ref="K152:K153"/>
    <mergeCell ref="A154:A160"/>
    <mergeCell ref="B154:B160"/>
    <mergeCell ref="C154:C160"/>
    <mergeCell ref="D154:D155"/>
    <mergeCell ref="H154:H160"/>
    <mergeCell ref="I154:I160"/>
    <mergeCell ref="J154:J160"/>
    <mergeCell ref="K154:K160"/>
    <mergeCell ref="A132:A138"/>
    <mergeCell ref="B132:B138"/>
    <mergeCell ref="B141:B142"/>
    <mergeCell ref="A143:A149"/>
    <mergeCell ref="B143:B149"/>
    <mergeCell ref="A152:A153"/>
    <mergeCell ref="B152:B153"/>
    <mergeCell ref="C152:C153"/>
    <mergeCell ref="D152:H152"/>
    <mergeCell ref="J66:J72"/>
    <mergeCell ref="K66:K72"/>
    <mergeCell ref="B99:B105"/>
    <mergeCell ref="A99:A105"/>
    <mergeCell ref="A110:A116"/>
    <mergeCell ref="B110:B116"/>
    <mergeCell ref="A121:A127"/>
    <mergeCell ref="B121:B127"/>
    <mergeCell ref="B130:B131"/>
    <mergeCell ref="J77:J83"/>
    <mergeCell ref="K77:K83"/>
    <mergeCell ref="D86:H86"/>
    <mergeCell ref="J86:J87"/>
    <mergeCell ref="K86:K87"/>
    <mergeCell ref="D77:D78"/>
    <mergeCell ref="H77:H83"/>
    <mergeCell ref="I77:I83"/>
    <mergeCell ref="J88:J94"/>
    <mergeCell ref="K88:K94"/>
    <mergeCell ref="A97:A98"/>
    <mergeCell ref="C97:C98"/>
    <mergeCell ref="D97:H97"/>
    <mergeCell ref="J97:J98"/>
    <mergeCell ref="K97:K98"/>
    <mergeCell ref="B77:B83"/>
    <mergeCell ref="A77:A83"/>
    <mergeCell ref="B88:B94"/>
    <mergeCell ref="A88:A94"/>
    <mergeCell ref="A64:A65"/>
    <mergeCell ref="B64:B65"/>
    <mergeCell ref="A53:A54"/>
    <mergeCell ref="C53:C54"/>
    <mergeCell ref="A86:A87"/>
    <mergeCell ref="C86:C87"/>
    <mergeCell ref="C77:C83"/>
    <mergeCell ref="B86:B87"/>
    <mergeCell ref="C88:C94"/>
    <mergeCell ref="K1:K4"/>
    <mergeCell ref="A9:A10"/>
    <mergeCell ref="J11:J17"/>
    <mergeCell ref="K11:K17"/>
    <mergeCell ref="J9:J10"/>
    <mergeCell ref="K9:K10"/>
    <mergeCell ref="D11:D12"/>
    <mergeCell ref="H11:H17"/>
    <mergeCell ref="D9:H9"/>
    <mergeCell ref="I11:I17"/>
    <mergeCell ref="C11:C17"/>
    <mergeCell ref="C9:C10"/>
    <mergeCell ref="B5:G5"/>
    <mergeCell ref="B9:B10"/>
    <mergeCell ref="B11:B17"/>
    <mergeCell ref="A11:A17"/>
    <mergeCell ref="A6:K6"/>
    <mergeCell ref="A7:K7"/>
    <mergeCell ref="I1:J1"/>
    <mergeCell ref="I2:J2"/>
    <mergeCell ref="I3:J3"/>
    <mergeCell ref="I4:J4"/>
    <mergeCell ref="B1:H2"/>
    <mergeCell ref="B3:H4"/>
    <mergeCell ref="A20:A21"/>
    <mergeCell ref="C20:C21"/>
    <mergeCell ref="D20:H20"/>
    <mergeCell ref="J20:J21"/>
    <mergeCell ref="K20:K21"/>
    <mergeCell ref="C22:C28"/>
    <mergeCell ref="D22:D23"/>
    <mergeCell ref="H22:H28"/>
    <mergeCell ref="I22:I28"/>
    <mergeCell ref="J22:J28"/>
    <mergeCell ref="K22:K28"/>
    <mergeCell ref="B20:B21"/>
    <mergeCell ref="A22:A28"/>
    <mergeCell ref="B22:B28"/>
    <mergeCell ref="A31:A32"/>
    <mergeCell ref="C31:C32"/>
    <mergeCell ref="D31:H31"/>
    <mergeCell ref="J31:J32"/>
    <mergeCell ref="K31:K32"/>
    <mergeCell ref="C33:C39"/>
    <mergeCell ref="D33:D34"/>
    <mergeCell ref="H33:H39"/>
    <mergeCell ref="I33:I39"/>
    <mergeCell ref="B31:B32"/>
    <mergeCell ref="B33:B39"/>
    <mergeCell ref="A33:A39"/>
    <mergeCell ref="D53:H53"/>
    <mergeCell ref="J53:J54"/>
    <mergeCell ref="K53:K54"/>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 ref="B53:B54"/>
    <mergeCell ref="A44:A50"/>
    <mergeCell ref="B44:B50"/>
    <mergeCell ref="J55:J61"/>
    <mergeCell ref="K55:K61"/>
    <mergeCell ref="A75:A76"/>
    <mergeCell ref="C75:C76"/>
    <mergeCell ref="D75:H75"/>
    <mergeCell ref="J75:J76"/>
    <mergeCell ref="K75:K76"/>
    <mergeCell ref="D55:D56"/>
    <mergeCell ref="H55:H61"/>
    <mergeCell ref="I55:I61"/>
    <mergeCell ref="B75:B76"/>
    <mergeCell ref="C64:C65"/>
    <mergeCell ref="D64:H64"/>
    <mergeCell ref="J64:J65"/>
    <mergeCell ref="K64:K65"/>
    <mergeCell ref="A66:A72"/>
    <mergeCell ref="B66:B72"/>
    <mergeCell ref="C66:C72"/>
    <mergeCell ref="D66:D67"/>
    <mergeCell ref="H66:H72"/>
    <mergeCell ref="I66:I72"/>
    <mergeCell ref="A55:A61"/>
    <mergeCell ref="B55:B61"/>
    <mergeCell ref="C55:C61"/>
    <mergeCell ref="D88:D89"/>
    <mergeCell ref="H88:H94"/>
    <mergeCell ref="I88:I94"/>
    <mergeCell ref="B97:B98"/>
    <mergeCell ref="J99:J105"/>
    <mergeCell ref="K99:K105"/>
    <mergeCell ref="A108:A109"/>
    <mergeCell ref="C108:C109"/>
    <mergeCell ref="D108:H108"/>
    <mergeCell ref="J108:J109"/>
    <mergeCell ref="K108:K109"/>
    <mergeCell ref="C99:C105"/>
    <mergeCell ref="D99:D100"/>
    <mergeCell ref="H99:H105"/>
    <mergeCell ref="I99:I105"/>
    <mergeCell ref="B108:B109"/>
    <mergeCell ref="C121:C127"/>
    <mergeCell ref="D121:D122"/>
    <mergeCell ref="H121:H127"/>
    <mergeCell ref="I121:I127"/>
    <mergeCell ref="J110:J116"/>
    <mergeCell ref="K110:K116"/>
    <mergeCell ref="A119:A120"/>
    <mergeCell ref="C119:C120"/>
    <mergeCell ref="D119:H119"/>
    <mergeCell ref="J119:J120"/>
    <mergeCell ref="K119:K120"/>
    <mergeCell ref="C110:C116"/>
    <mergeCell ref="D110:D111"/>
    <mergeCell ref="H110:H116"/>
    <mergeCell ref="I110:I116"/>
    <mergeCell ref="B119:B120"/>
    <mergeCell ref="J143:J149"/>
    <mergeCell ref="K143:K149"/>
    <mergeCell ref="A1:A4"/>
    <mergeCell ref="C143:C149"/>
    <mergeCell ref="D143:D144"/>
    <mergeCell ref="H143:H149"/>
    <mergeCell ref="I143:I149"/>
    <mergeCell ref="J132:J138"/>
    <mergeCell ref="K132:K138"/>
    <mergeCell ref="A141:A142"/>
    <mergeCell ref="C141:C142"/>
    <mergeCell ref="D141:H141"/>
    <mergeCell ref="J141:J142"/>
    <mergeCell ref="K141:K142"/>
    <mergeCell ref="C132:C138"/>
    <mergeCell ref="D132:D133"/>
    <mergeCell ref="H132:H138"/>
    <mergeCell ref="I132:I138"/>
    <mergeCell ref="J121:J127"/>
    <mergeCell ref="K121:K127"/>
    <mergeCell ref="A130:A131"/>
    <mergeCell ref="C130:C131"/>
    <mergeCell ref="D130:H130"/>
    <mergeCell ref="J130:J131"/>
  </mergeCells>
  <pageMargins left="0.70866141732283472" right="0.70866141732283472" top="0.74803149606299213" bottom="0.74803149606299213" header="0.31496062992125984" footer="0.31496062992125984"/>
  <pageSetup scale="32"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1200-000000000000}">
          <x14:formula1>
            <xm:f>NOOO!$A$152:$A$154</xm:f>
          </x14:formula1>
          <xm:sqref>F11 F22 F33 F44 F55 F77 F88 F99 F110 F66 F121 F132 F143 F154 F165 F176 F187 F198 F209 F220 F231 F242 F253 F264 F275 F286 F297 F308 F319 F330</xm:sqref>
        </x14:dataValidation>
        <x14:dataValidation type="list" allowBlank="1" showInputMessage="1" showErrorMessage="1" xr:uid="{00000000-0002-0000-1200-000001000000}">
          <x14:formula1>
            <xm:f>NOOO!$A$155:$A$157</xm:f>
          </x14:formula1>
          <xm:sqref>F12 F23 F34 F45 F56 F78 F89 F100 F111 F67 F122 F133 F144 F155 F166 F177 F188 F199 F210 F221 F232 F243 F254 F265 F276 F287 F298 F309 F320 F331</xm:sqref>
        </x14:dataValidation>
        <x14:dataValidation type="list" allowBlank="1" showInputMessage="1" showErrorMessage="1" xr:uid="{00000000-0002-0000-1200-000002000000}">
          <x14:formula1>
            <xm:f>NOOO!$A$160:$A$162</xm:f>
          </x14:formula1>
          <xm:sqref>F13 F24 F35 F46 F57 F79 F90 F101 F112 F68 F123 F134 F145 F156 F167 F178 F189 F200 F211 F222 F233 F244 F255 F266 F277 F288 F299 F310 F321 F332</xm:sqref>
        </x14:dataValidation>
        <x14:dataValidation type="list" allowBlank="1" showInputMessage="1" showErrorMessage="1" xr:uid="{00000000-0002-0000-1200-000003000000}">
          <x14:formula1>
            <xm:f>NOOO!$A$165:$A$168</xm:f>
          </x14:formula1>
          <xm:sqref>F14 F25 F36 F47 F58 F80 F91 F102 F113 F69 F124 F135 F146 F157 F168 F179 F190 F201 F212 F223 F234 F245 F256 F267 F278 F289 F300 F311 F322 F333</xm:sqref>
        </x14:dataValidation>
        <x14:dataValidation type="list" allowBlank="1" showInputMessage="1" showErrorMessage="1" xr:uid="{00000000-0002-0000-1200-000004000000}">
          <x14:formula1>
            <xm:f>NOOO!$A$171:$A$173</xm:f>
          </x14:formula1>
          <xm:sqref>F15 F26 F37 F48 F59 F81 F92 F103 F114 F70 F125 F136 F147 F158 F169 F180 F191 F202 F213 F224 F235 F246 F257 F268 F279 F290 F301 F312 F323 F334</xm:sqref>
        </x14:dataValidation>
        <x14:dataValidation type="list" allowBlank="1" showInputMessage="1" showErrorMessage="1" xr:uid="{00000000-0002-0000-1200-000005000000}">
          <x14:formula1>
            <xm:f>NOOO!$A$176:$A$178</xm:f>
          </x14:formula1>
          <xm:sqref>F16 F27 F38 F49 F60 F82 F93 F104 F115 F71 F126 F137 F148 F159 F170 F181 F192 F203 F214 F225 F236 F247 F258 F269 F280 F291 F302 F313 F324 F335</xm:sqref>
        </x14:dataValidation>
        <x14:dataValidation type="list" allowBlank="1" showInputMessage="1" showErrorMessage="1" xr:uid="{00000000-0002-0000-1200-000006000000}">
          <x14:formula1>
            <xm:f>NOOO!$A$181:$A$184</xm:f>
          </x14:formula1>
          <xm:sqref>F17 F28 F39 F50 F61 F83 F94 F105 F116 F72 F127 F138 F149 F160 F171 F182 F193 F204 F215 F226 F237 F248 F259 F270 F281 F292 F303 F314 F325 F336</xm:sqref>
        </x14:dataValidation>
        <x14:dataValidation type="list" allowBlank="1" showInputMessage="1" showErrorMessage="1" xr:uid="{00000000-0002-0000-1200-000007000000}">
          <x14:formula1>
            <xm:f>NOOO!$A$187:$A$190</xm:f>
          </x14:formula1>
          <xm:sqref>I330:I336 I11:I17 I22:I28 I33:I39 I55:I61 I77:I83 I88:I94 I99:I105 I110:I116 I66:I72 I121:I127 I132:I138 I143:I149 I154:I160 I165:I171 I176:I182 I187:I193 I198:I204 I209:I215 I220:I226 I231:I237 I242:I248 I253:I259 I264:I270 I275:I281 I286:I292 I297:I303 I308:I314 I319:I325 I44:I50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7">
    <tabColor rgb="FF7030A0"/>
    <pageSetUpPr fitToPage="1"/>
  </sheetPr>
  <dimension ref="A1:DG50"/>
  <sheetViews>
    <sheetView topLeftCell="B1" zoomScale="60" zoomScaleNormal="60" workbookViewId="0">
      <selection activeCell="E1" sqref="E1:G4"/>
    </sheetView>
  </sheetViews>
  <sheetFormatPr baseColWidth="10" defaultColWidth="11.42578125" defaultRowHeight="14.25" x14ac:dyDescent="0.2"/>
  <cols>
    <col min="1" max="1" width="38.28515625" style="1" customWidth="1"/>
    <col min="2" max="2" width="60.7109375" style="1" customWidth="1"/>
    <col min="3" max="3" width="68.7109375" style="1" customWidth="1"/>
    <col min="4" max="5" width="29.28515625" style="1" customWidth="1"/>
    <col min="6" max="6" width="22.85546875" style="1" customWidth="1"/>
    <col min="7" max="7" width="13.85546875" style="1" customWidth="1"/>
    <col min="8" max="8" width="22" style="1" customWidth="1"/>
    <col min="9" max="16384" width="11.42578125" style="1"/>
  </cols>
  <sheetData>
    <row r="1" spans="1:111" customFormat="1" ht="15.75" customHeight="1" x14ac:dyDescent="0.25">
      <c r="A1" s="990"/>
      <c r="B1" s="995" t="str">
        <f>CONTEXTO!B1</f>
        <v>PROCESO: GESTIÓN DE RECURSOS FÍSICOS</v>
      </c>
      <c r="C1" s="996"/>
      <c r="D1" s="997"/>
      <c r="E1" s="1090" t="s">
        <v>543</v>
      </c>
      <c r="F1" s="1090"/>
      <c r="G1" s="1090"/>
      <c r="H1" s="625"/>
    </row>
    <row r="2" spans="1:111" customFormat="1" ht="15.75" customHeight="1" x14ac:dyDescent="0.25">
      <c r="A2" s="991"/>
      <c r="B2" s="998"/>
      <c r="C2" s="999"/>
      <c r="D2" s="1000"/>
      <c r="E2" s="510" t="s">
        <v>536</v>
      </c>
      <c r="F2" s="510"/>
      <c r="G2" s="510"/>
      <c r="H2" s="626"/>
    </row>
    <row r="3" spans="1:111" customFormat="1" ht="36" customHeight="1" x14ac:dyDescent="0.25">
      <c r="A3" s="991"/>
      <c r="B3" s="998" t="s">
        <v>231</v>
      </c>
      <c r="C3" s="999"/>
      <c r="D3" s="1000"/>
      <c r="E3" s="510" t="s">
        <v>537</v>
      </c>
      <c r="F3" s="510"/>
      <c r="G3" s="510"/>
      <c r="H3" s="626"/>
    </row>
    <row r="4" spans="1:111" customFormat="1" ht="15.75" customHeight="1" thickBot="1" x14ac:dyDescent="0.3">
      <c r="A4" s="992"/>
      <c r="B4" s="1001"/>
      <c r="C4" s="1002"/>
      <c r="D4" s="1003"/>
      <c r="E4" s="512" t="s">
        <v>556</v>
      </c>
      <c r="F4" s="512"/>
      <c r="G4" s="512"/>
      <c r="H4" s="989"/>
    </row>
    <row r="5" spans="1:111" ht="15" thickBot="1" x14ac:dyDescent="0.25">
      <c r="A5" s="53"/>
      <c r="B5" s="58"/>
      <c r="C5" s="101"/>
      <c r="D5" s="101"/>
      <c r="E5" s="101"/>
      <c r="F5" s="101"/>
      <c r="G5" s="101"/>
      <c r="H5" s="67"/>
    </row>
    <row r="6" spans="1:111" customFormat="1" ht="24" customHeight="1" x14ac:dyDescent="0.25">
      <c r="A6" s="1012" t="str">
        <f>+CONTEXTO!A8</f>
        <v>PROCESO: GESTIÓN DE RECURSOS FÍSICOS</v>
      </c>
      <c r="B6" s="1013"/>
      <c r="C6" s="1013"/>
      <c r="D6" s="1013"/>
      <c r="E6" s="1013"/>
      <c r="F6" s="1013"/>
      <c r="G6" s="1013"/>
      <c r="H6" s="1014"/>
    </row>
    <row r="7" spans="1:111" customFormat="1" ht="72" customHeight="1" thickBot="1" x14ac:dyDescent="0.3">
      <c r="A7" s="1015" t="str">
        <f>+CONTEXTO!A9</f>
        <v xml:space="preserve">OBJETIVO: BRINDAR CON OPORTUNIDAD, EFICIENCIA Y EFICACIA APOYO LOGÍSTICO A LA ADMINISTRACIÓN CENTRAL, MEDIANTE LA ADQUISICIÓN Y MANTENIMIENTO DE LOS BIENES Y SERVICIOS EJECUTANDO EL PRESUPUESTO ASIGNADO, CONTRIBUYENDO A LA GESTIÓN DE LOS PROCESOS Y AL LOGRO DE LOS OBJETIVOS INSTITUCIONALES.
</v>
      </c>
      <c r="B7" s="1016"/>
      <c r="C7" s="1016"/>
      <c r="D7" s="1016"/>
      <c r="E7" s="1016"/>
      <c r="F7" s="1016"/>
      <c r="G7" s="1016"/>
      <c r="H7" s="1017"/>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row>
    <row r="8" spans="1:111" ht="15" thickBot="1" x14ac:dyDescent="0.25">
      <c r="A8" s="53"/>
      <c r="B8" s="58"/>
      <c r="C8" s="101"/>
      <c r="D8" s="101"/>
      <c r="E8" s="101"/>
      <c r="F8" s="101"/>
      <c r="G8" s="101"/>
      <c r="H8" s="67"/>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row>
    <row r="9" spans="1:111" s="51" customFormat="1" ht="30" customHeight="1" x14ac:dyDescent="0.25">
      <c r="A9" s="1004" t="s">
        <v>87</v>
      </c>
      <c r="B9" s="993" t="s">
        <v>232</v>
      </c>
      <c r="C9" s="994" t="s">
        <v>205</v>
      </c>
      <c r="D9" s="994" t="s">
        <v>214</v>
      </c>
      <c r="E9" s="994" t="s">
        <v>233</v>
      </c>
      <c r="F9" s="1005" t="s">
        <v>234</v>
      </c>
      <c r="G9" s="1005"/>
      <c r="H9" s="980" t="s">
        <v>235</v>
      </c>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row>
    <row r="10" spans="1:111" s="52" customFormat="1" ht="48.75" customHeight="1" x14ac:dyDescent="0.25">
      <c r="A10" s="1004"/>
      <c r="B10" s="993"/>
      <c r="C10" s="994"/>
      <c r="D10" s="994"/>
      <c r="E10" s="994"/>
      <c r="F10" s="1005"/>
      <c r="G10" s="1005"/>
      <c r="H10" s="980"/>
    </row>
    <row r="11" spans="1:111" s="52" customFormat="1" ht="108" customHeight="1" x14ac:dyDescent="0.25">
      <c r="A11" s="981" t="str">
        <f>DESCRIPCION!A10</f>
        <v xml:space="preserve">Posibilidad de la suspensión de los servicios de Aseo, Vigilancia y Aseguramiento de los empleados y los Bienes de la Administración Municipal </v>
      </c>
      <c r="B11" s="97" t="str">
        <f>DESCRIPCION!D10</f>
        <v>Falta de Presupuesto para cumplir con el correcto funcionamiento de los procesos de la entidad y metas del plan de desarrollo</v>
      </c>
      <c r="C11" s="125" t="str">
        <f>'CONTROLES Y EVALUACIÓN'!C11</f>
        <v xml:space="preserve">El Director de Recursos Físicos anualmente dentro del plazo establecido por la Dirección de Presupuesto, con el propósito de formular el anteproyecto de presupuesto,  para la contratacion de bienes y servicios , establece el valor del presupuesto necesario para la contratacion de Aseo (Servicios Generales),  Vigilancia y Aseguramiento de los empleados y bienes, incrementando el 10% al valor actual. En caso que el presupuesto asignado no sea suficiente, hacer una solicitud a la Secretaria Administrativa para que se gestione la incorporación o traslado de recursos. Las evidencias reposan en el PISAMI </v>
      </c>
      <c r="D11" s="253" t="str">
        <f>'CONTROLES Y EVALUACIÓN'!H11:H17</f>
        <v>Fuerte</v>
      </c>
      <c r="E11" s="253" t="str">
        <f>'CONTROLES Y EVALUACIÓN'!I11:I17</f>
        <v>Fuerte (Siempre se Ejecuta)</v>
      </c>
      <c r="F11" s="124" t="str">
        <f>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Fuerte</v>
      </c>
      <c r="G11" s="60">
        <f>IF(F11="Fuerte",100,IF(F11="Moderado",50,IF(F11="Débil",0," ")))</f>
        <v>100</v>
      </c>
      <c r="H11" s="775" t="str">
        <f>IF(G14=100,"Fuerte",IF(AND(G14&gt;=50,G14&lt;=99),"Moderado",IF(AND(G14&gt;0,G14&lt;=49),"Débil"," ")))</f>
        <v>Fuerte</v>
      </c>
    </row>
    <row r="12" spans="1:111" s="52" customFormat="1" ht="126" customHeight="1" x14ac:dyDescent="0.25">
      <c r="A12" s="898"/>
      <c r="B12" s="97" t="str">
        <f>DESCRIPCION!D11</f>
        <v>Demora en la adjudicación de los procesos contractuales para adelantar las actividades propias de la Direccion. (demora en los tiempo de respuesta)</v>
      </c>
      <c r="C12" s="125" t="str">
        <f>'CONTROLES Y EVALUACIÓN'!C22</f>
        <v>El Director de Recursos físicos anualmente y con dos meses de anticipación al vencimiento de los cotratos de Aseo (Servicios Generales),  Vigilancia y Aseguramiento de los Empleados y Bienes , con el propósito de garantizar la adquisición de los servicios dentro de términos establecidos,  verifica el cumplimiento del cronograma de contratación, a través del SECOP y del correo electrónico institucional, confrontándolo con el cronograma indicado en los estudios previos. En caso de encontrar desviaciones en el cronograma se reporta mediante memorando al ordenador del gasto y al Director de Contratación y si los contratos estan  próximos a vencerse y el proceso contractual no se culminado, se procede a realizar una adición al contrato. Las evidencias reposan en PISAMI y en el expediente del proceso.</v>
      </c>
      <c r="D12" s="98" t="str">
        <f>'CONTROLES Y EVALUACIÓN'!H22</f>
        <v>Fuerte</v>
      </c>
      <c r="E12" s="98" t="str">
        <f>'CONTROLES Y EVALUACIÓN'!I22</f>
        <v>Fuerte (Siempre se Ejecuta)</v>
      </c>
      <c r="F12" s="124" t="str">
        <f>IF(AND(D12="Fuerte",E12="Fuerte (Siempre se Ejecuta)"),"Fuerte",IF(AND(D12="Fuerte",E12="Moderado (Algunas veces se ejecuta)"),"Moderado",IF(AND(D12="Fuerte",E12="Débil (No se ejecuta)"),"Débil",IF(AND(D12="Moderado",E12="Fuerte (Siempre se Ejecuta)"),"Moderado",IF(AND(D12="Moderado",E12="Moderado (Algunas veces se ejecuta)"),"Moderado",IF(AND(D12="Moderado",E12="Débil (No se ejecuta)"),"Débil",IF(AND(D12="Débil",E12="Fuerte (Siempre se Ejecuta)"),"Débil",IF(AND(D12="Débil",E12="Moderado (Algunas veces se ejecuta)"),"Débil",IF(AND(D12="Débil",E12="Débil (No se ejecuta)"),"Débil"," ")))))))))</f>
        <v>Fuerte</v>
      </c>
      <c r="G12" s="60">
        <f>IF(F12="Fuerte",100,IF(F12="Moderado",50,IF(F12="Débil",0," ")))</f>
        <v>100</v>
      </c>
      <c r="H12" s="776"/>
    </row>
    <row r="13" spans="1:111" s="52" customFormat="1" ht="126" hidden="1" customHeight="1" x14ac:dyDescent="0.25">
      <c r="A13" s="899"/>
      <c r="B13" s="97">
        <f>DESCRIPCION!D12</f>
        <v>0</v>
      </c>
      <c r="C13" s="125"/>
      <c r="D13" s="98"/>
      <c r="E13" s="98"/>
      <c r="F13" s="124"/>
      <c r="G13" s="60"/>
      <c r="H13" s="776"/>
    </row>
    <row r="14" spans="1:111" s="52" customFormat="1" ht="30.75" customHeight="1" x14ac:dyDescent="0.25">
      <c r="A14" s="983"/>
      <c r="B14" s="984"/>
      <c r="C14" s="984"/>
      <c r="D14" s="984"/>
      <c r="E14" s="984"/>
      <c r="F14" s="985"/>
      <c r="G14" s="258">
        <f>AVERAGE(G11:G13)</f>
        <v>100</v>
      </c>
      <c r="H14" s="979"/>
    </row>
    <row r="15" spans="1:111" s="52" customFormat="1" ht="88.5" customHeight="1" x14ac:dyDescent="0.25">
      <c r="A15" s="982" t="str">
        <f>DESCRIPCION!A13</f>
        <v>Posibilidad de utilizacion de los predios del municipio para beneficios particulares, debido a la Identificación parcial de los mismos</v>
      </c>
      <c r="B15" s="97" t="str">
        <f>DESCRIPCION!D13</f>
        <v>Deficiente articulacion de la informacion entre procesos para la identificación de los predios de propiedad del Municipio</v>
      </c>
      <c r="C15" s="125" t="str">
        <f>+'CONTROLES Y EVALUACIÓN'!C33</f>
        <v>El Profesional Especializado del grupo de Bienes fiscales y uso publico, trimestralmente solicita la base de datos a la Direccion de Contabilidad, con el proposito de cruzar la informacion e identificar que nuevos predios han ingresado al municipio y de esta manera informar a contabilidad para que actualicen la base de datos, al encontrar predios que no se han identificado por el grupo de Bienes Fiscales se incluyen en la base de datos y se hace seguimiento, las evidencias reposan en las bases de datos.</v>
      </c>
      <c r="D15" s="312" t="str">
        <f>'CONTROLES Y EVALUACIÓN'!H33</f>
        <v>Fuerte</v>
      </c>
      <c r="E15" s="312" t="str">
        <f>'CONTROLES Y EVALUACIÓN'!I33</f>
        <v>Fuerte (Siempre se Ejecuta)</v>
      </c>
      <c r="F15" s="124" t="str">
        <f>IF(AND(D15="Fuerte",E15="Fuerte (Siempre se Ejecuta)"),"Fuerte",IF(AND(D15="Fuerte",E15="Moderado (Algunas veces se ejecuta)"),"Moderado",IF(AND(D15="Fuerte",E15="Débil (No se ejecuta)"),"Débil",IF(AND(D15="Moderado",E15="Fuerte (Siempre se Ejecuta)"),"Moderado",IF(AND(D15="Moderado",E15="Moderado (Algunas veces se ejecuta)"),"Moderado",IF(AND(D15="Moderado",E15="Débil (No se ejecuta)"),"Débil",IF(AND(D15="Débil",E15="Fuerte (Siempre se Ejecuta)"),"Débil",IF(AND(D15="Débil",E15="Moderado (Algunas veces se ejecuta)"),"Débil",IF(AND(D15="Débil",E15="Débil (No se ejecuta)"),"Débil"," ")))))))))</f>
        <v>Fuerte</v>
      </c>
      <c r="G15" s="60">
        <f>IF(F15="Fuerte",100,IF(F15="Moderado",50,IF(F15="Débil",0," ")))</f>
        <v>100</v>
      </c>
      <c r="H15" s="775" t="str">
        <f>IF(G18=100,"Fuerte",IF(AND(G18&gt;=50,G18&lt;=99),"Moderado",IF(AND(G18&gt;0,G18&lt;=49),"Débil"," ")))</f>
        <v>Fuerte</v>
      </c>
    </row>
    <row r="16" spans="1:111" s="52" customFormat="1" ht="97.5" customHeight="1" x14ac:dyDescent="0.25">
      <c r="A16" s="982"/>
      <c r="B16" s="97" t="str">
        <f>DESCRIPCION!D14</f>
        <v>Falta de Politicas y/o procedimientos para la identificacion de los bienes fiscales y de uso publico del municipio.</v>
      </c>
      <c r="C16" s="125" t="str">
        <f>+'CONTROLES Y EVALUACIÓN'!C44</f>
        <v>El profesional Especializado del Grupo de Bienes Fiscales y de Uso Publico, crearon un manual con el proposito de determinar las actividades que se deben seguir en el tema de legalizacion de predios, cada vez que llega un integrante al equipo se socializa el manual , si se realizan actividades por fuera del manual  son discutidas an interior del grupo, y si es necesario se adiciona o se sustraen del manual. dejando como evidencia el manual sin aprobar.</v>
      </c>
      <c r="D16" s="98" t="str">
        <f>'CONTROLES Y EVALUACIÓN'!H44</f>
        <v>Fuerte</v>
      </c>
      <c r="E16" s="98" t="str">
        <f>'CONTROLES Y EVALUACIÓN'!I44</f>
        <v>Fuerte (Siempre se Ejecuta)</v>
      </c>
      <c r="F16" s="124" t="str">
        <f>IF(AND(D16="Fuerte",E16="Fuerte (Siempre se Ejecuta)"),"Fuerte",IF(AND(D16="Fuerte",E16="Moderado (Algunas veces se ejecuta)"),"Moderado",IF(AND(D16="Fuerte",E16="Débil (No se ejecuta)"),"Débil",IF(AND(D16="Moderado",E16="Fuerte (Siempre se Ejecuta)"),"Moderado",IF(AND(D16="Moderado",E16="Moderado (Algunas veces se ejecuta)"),"Moderado",IF(AND(D16="Moderado",E16="Débil (No se ejecuta)"),"Débil",IF(AND(D16="Débil",E16="Fuerte (Siempre se Ejecuta)"),"Débil",IF(AND(D16="Débil",E16="Moderado (Algunas veces se ejecuta)"),"Débil",IF(AND(D16="Débil",E16="Débil (No se ejecuta)"),"Débil"," ")))))))))</f>
        <v>Fuerte</v>
      </c>
      <c r="G16" s="60">
        <f>IF(F16="Fuerte",100,IF(F16="Moderado",50,IF(F16="Débil",0," ")))</f>
        <v>100</v>
      </c>
      <c r="H16" s="776"/>
    </row>
    <row r="17" spans="1:8" s="52" customFormat="1" ht="162" hidden="1" customHeight="1" x14ac:dyDescent="0.25">
      <c r="A17" s="982"/>
      <c r="B17" s="97">
        <f>DESCRIPCION!D15</f>
        <v>0</v>
      </c>
      <c r="C17" s="125"/>
      <c r="D17" s="98"/>
      <c r="E17" s="98"/>
      <c r="F17" s="124"/>
      <c r="G17" s="60" t="str">
        <f>IF(F17="Fuerte",100,IF(F17="Moderado",50,IF(F17="Débil",0," ")))</f>
        <v xml:space="preserve"> </v>
      </c>
      <c r="H17" s="776"/>
    </row>
    <row r="18" spans="1:8" s="52" customFormat="1" ht="36" customHeight="1" x14ac:dyDescent="0.25">
      <c r="A18" s="986"/>
      <c r="B18" s="987"/>
      <c r="C18" s="987"/>
      <c r="D18" s="987"/>
      <c r="E18" s="987"/>
      <c r="F18" s="988"/>
      <c r="G18" s="126">
        <f>AVERAGE(G15:G17)</f>
        <v>100</v>
      </c>
      <c r="H18" s="979"/>
    </row>
    <row r="19" spans="1:8" s="52" customFormat="1" ht="135" customHeight="1" x14ac:dyDescent="0.25">
      <c r="A19" s="981" t="str">
        <f>DESCRIPCION!A16</f>
        <v>Posibilidad del Uso inadecuado de los bienes de la Entidad, para beneficio propio o de un tercero</v>
      </c>
      <c r="B19" s="97" t="str">
        <f>DESCRIPCION!D16</f>
        <v>Desconcimiento sobre la utilizacion adecuada de los elementos y bienes a cargo de los funcionarios</v>
      </c>
      <c r="C19" s="125" t="str">
        <f>+'CONTROLES Y EVALUACIÓN'!C55</f>
        <v>Los funcionarios de la Administración Municipal, en el momento en  que se de un traslado o desvinculacion de la entidad debe hacer entrega de los bienes muebles a su cargo, realizando el traspaso de los bienes muebles al superior jerarquico o a un compañero de planta,  se procede a notificar al almacén central para la notificacion del nuevo responsable del bien, si se desvinculara de la entidad procede a solicitar la expedicion del paz y salvo.. En caso que el funcionario no entregue el bien se hace la denuncia perinente a la Fiscalia y si es un funcionario activo se notifica a control disciplinario, La información la puede verificar en las tarjetas de responsabilidad, que reposan en las carpetas o en el sistema de información de inventarios. Los soportes se pueden evidenciar en el sistema de información PISAMI y de Inventarios.</v>
      </c>
      <c r="D19" s="98" t="str">
        <f>'CONTROLES Y EVALUACIÓN'!H55</f>
        <v>Fuerte</v>
      </c>
      <c r="E19" s="301" t="str">
        <f>'CONTROLES Y EVALUACIÓN'!I55</f>
        <v>Fuerte (Siempre se Ejecuta)</v>
      </c>
      <c r="F19" s="301" t="str">
        <f>'CONTROLES Y EVALUACIÓN'!J55</f>
        <v>Fuerte</v>
      </c>
      <c r="G19" s="60">
        <f>IF(F19="Fuerte",100,IF(F19="Moderado",50,IF(F19="Débil",0," ")))</f>
        <v>100</v>
      </c>
      <c r="H19" s="775" t="str">
        <f>IF(G22=100,"Fuerte",IF(AND(G22&gt;=50,G22&lt;=99),"Moderado",IF(AND(G22&gt;=0,G22&lt;=49),"Débil"," ")))</f>
        <v>Fuerte</v>
      </c>
    </row>
    <row r="20" spans="1:8" s="52" customFormat="1" ht="114" customHeight="1" x14ac:dyDescent="0.25">
      <c r="A20" s="898"/>
      <c r="B20" s="97" t="str">
        <f>DESCRIPCION!D17</f>
        <v>Presiones externas o de un superior jerárquico, omisión de las políticas para el uso adecuado de los bienes.</v>
      </c>
      <c r="C20" s="125" t="str">
        <f>+'CONTROLES Y EVALUACIÓN'!C66</f>
        <v>Los funcionarios de la Administración Municipal, en el momento en  que un superior jerárquico ordene entregar un bien a un tercero, verifica la tarjeta de responsabilidad con el propósito de establecer a nombre de quien está el bien, y procede a notificar al almacén central para el traslado  a nombre de quien da la instrucción o del personal de planta y si es para un tercero, se debe realizar el traslado del bien al superior  a quien se le va a entregar el bien. Si el jefe inmediato no recibe el bien, este no puede ser entregado a un tercero. La información la puede verificar en el sistema de información de inventarios. Los soportes se pueden evidenciar en el sistema de información PISAMI y de Inventarios.</v>
      </c>
      <c r="D20" s="98" t="str">
        <f>'CONTROLES Y EVALUACIÓN'!H66</f>
        <v>Fuerte</v>
      </c>
      <c r="E20" s="301" t="str">
        <f>'CONTROLES Y EVALUACIÓN'!I66</f>
        <v>Fuerte (Siempre se Ejecuta)</v>
      </c>
      <c r="F20" s="301" t="str">
        <f>'CONTROLES Y EVALUACIÓN'!J66</f>
        <v>Fuerte</v>
      </c>
      <c r="G20" s="60">
        <f>IF(F20="Fuerte",100,IF(F20="Moderado",50,IF(F20="Débil",0," ")))</f>
        <v>100</v>
      </c>
      <c r="H20" s="776"/>
    </row>
    <row r="21" spans="1:8" s="52" customFormat="1" ht="114" hidden="1" customHeight="1" x14ac:dyDescent="0.25">
      <c r="A21" s="899"/>
      <c r="B21" s="97">
        <f>DESCRIPCION!D18</f>
        <v>0</v>
      </c>
      <c r="C21" s="125">
        <f>'CONTROLES Y EVALUACIÓN'!C99</f>
        <v>0</v>
      </c>
      <c r="D21" s="98" t="str">
        <f>'CONTROLES Y EVALUACIÓN'!H99</f>
        <v xml:space="preserve"> </v>
      </c>
      <c r="E21" s="98"/>
      <c r="F21" s="124" t="str">
        <f>'CONTROLES Y EVALUACIÓN'!J99</f>
        <v xml:space="preserve"> </v>
      </c>
      <c r="G21" s="60" t="str">
        <f>IF(F21="Fuerte",100,IF(F21="Moderado",50,IF(F21="Débil",0," ")))</f>
        <v xml:space="preserve"> </v>
      </c>
      <c r="H21" s="776"/>
    </row>
    <row r="22" spans="1:8" s="52" customFormat="1" ht="33.75" customHeight="1" x14ac:dyDescent="0.25">
      <c r="A22" s="976"/>
      <c r="B22" s="977"/>
      <c r="C22" s="977"/>
      <c r="D22" s="977"/>
      <c r="E22" s="977"/>
      <c r="F22" s="978"/>
      <c r="G22" s="127">
        <f>AVERAGE(G19:G21)</f>
        <v>100</v>
      </c>
      <c r="H22" s="979"/>
    </row>
    <row r="23" spans="1:8" s="52" customFormat="1" ht="113.25" customHeight="1" x14ac:dyDescent="0.25">
      <c r="A23" s="981" t="str">
        <f>DESCRIPCION!A19</f>
        <v>Posibilidad de Solicitar y/o recibir dadivas para omitir y/o manipular Informacion real de un predio publico en favorecimiento de un tercero.</v>
      </c>
      <c r="B23" s="97" t="str">
        <f>DESCRIPCION!D19</f>
        <v>Baja seguridad informatica en la base de datos asociada al proceso de Identificacion de los Predios</v>
      </c>
      <c r="C23" s="125" t="str">
        <f>+'CONTROLES Y EVALUACIÓN'!C77</f>
        <v>El director de Recursos Fisicos y el equipo de trabajo del grupo de Predios, al momento en  que realicen la visita a un predio parala identificacion y verificacion de las condiciones fisicas, Verifica la carpeta con los documentos del inmueble y actualiza la base de datos, si se evidencia desviacion de la informacion como: error de areas, alteracion de datos de la visita,   se procede a comunicar dicha actuacion a la Oficina de Control Interno o Fiscalia segun el caso, esta evidencia qeda registrada en el memorando de envio registrado en la plataforma PISAMI.</v>
      </c>
      <c r="D23" s="301" t="str">
        <f>'CONTROLES Y EVALUACIÓN'!H77</f>
        <v>Fuerte</v>
      </c>
      <c r="E23" s="301" t="str">
        <f>'CONTROLES Y EVALUACIÓN'!I77</f>
        <v>Fuerte (Siempre se Ejecuta)</v>
      </c>
      <c r="F23" s="301" t="str">
        <f>'CONTROLES Y EVALUACIÓN'!J77</f>
        <v>Fuerte</v>
      </c>
      <c r="G23" s="60">
        <f>IF(F23="Fuerte",100,IF(F23="Moderado",50,IF(F23="Débil",0," ")))</f>
        <v>100</v>
      </c>
      <c r="H23" s="775" t="str">
        <f>IF(G26=100,"Fuerte",IF(AND(G26&gt;=50,G26&lt;=99),"Moderado",IF(AND(G26&gt;=0,G26&lt;=49),"Débil"," ")))</f>
        <v>Fuerte</v>
      </c>
    </row>
    <row r="24" spans="1:8" ht="113.25" customHeight="1" x14ac:dyDescent="0.2">
      <c r="A24" s="898"/>
      <c r="B24" s="97" t="str">
        <f>DESCRIPCION!D20</f>
        <v>Falta de Politicas y/o procedimientos para la identificacion de los bienes fiscales y de uso publico del municipio.</v>
      </c>
      <c r="C24" s="125" t="str">
        <f>+'CONTROLES Y EVALUACIÓN'!C88</f>
        <v>El director de Recursos Fisicos  como responsable del proceso  y su equipo de trabajo quienes realizan constantemente visitas para identificacion de los predios donde se recibe informacion de licencias urbanisticas, actas de recibido de bienes de uso publico por parte de la direccion de espacio publico, copia de escrituras publicas, planos urbanisticos para proceder a actualiza la base de datos de bienes inmuebles del municipio, En el momento en que se presentan desviaciones en el proceso se envian soportes tecnicos a la Direccion de Espacio Publico y a la Direccion de Normas Urbanisticas y POT, para verificacion de areas de uso publico y sus dimensiones, esta evidencia queda registrada en el memorando de envio registrado en la plataforma PISAMI.</v>
      </c>
      <c r="D24" s="301" t="str">
        <f>'CONTROLES Y EVALUACIÓN'!H88</f>
        <v>Fuerte</v>
      </c>
      <c r="E24" s="301" t="str">
        <f>'CONTROLES Y EVALUACIÓN'!I88</f>
        <v>Fuerte (Siempre se Ejecuta)</v>
      </c>
      <c r="F24" s="301" t="str">
        <f>'CONTROLES Y EVALUACIÓN'!J88</f>
        <v>Fuerte</v>
      </c>
      <c r="G24" s="60">
        <f>IF(F24="Fuerte",100,IF(F24="Moderado",50,IF(F24="Débil",0," ")))</f>
        <v>100</v>
      </c>
      <c r="H24" s="776"/>
    </row>
    <row r="25" spans="1:8" ht="123.75" hidden="1" customHeight="1" x14ac:dyDescent="0.2">
      <c r="A25" s="899"/>
      <c r="B25" s="97">
        <f>DESCRIPCION!D21</f>
        <v>0</v>
      </c>
      <c r="C25" s="125">
        <f>'CONTROLES Y EVALUACIÓN'!C132</f>
        <v>0</v>
      </c>
      <c r="D25" s="98" t="str">
        <f>'CONTROLES Y EVALUACIÓN'!H132</f>
        <v xml:space="preserve"> </v>
      </c>
      <c r="E25" s="98"/>
      <c r="F25" s="124" t="str">
        <f>'CONTROLES Y EVALUACIÓN'!J132</f>
        <v xml:space="preserve"> </v>
      </c>
      <c r="G25" s="60" t="str">
        <f>IF(F25="Fuerte",100,IF(F25="Moderado",50,IF(F25="Débil",0," ")))</f>
        <v xml:space="preserve"> </v>
      </c>
      <c r="H25" s="776"/>
    </row>
    <row r="26" spans="1:8" ht="31.5" customHeight="1" x14ac:dyDescent="0.2">
      <c r="A26" s="976"/>
      <c r="B26" s="977"/>
      <c r="C26" s="977"/>
      <c r="D26" s="977"/>
      <c r="E26" s="977"/>
      <c r="F26" s="978"/>
      <c r="G26" s="127">
        <f>AVERAGE(G23:G25)</f>
        <v>100</v>
      </c>
      <c r="H26" s="776"/>
    </row>
    <row r="27" spans="1:8" ht="112.5" hidden="1" customHeight="1" x14ac:dyDescent="0.2">
      <c r="A27" s="981" t="str">
        <f>DESCRIPCION!A22</f>
        <v>e</v>
      </c>
      <c r="B27" s="97">
        <f>DESCRIPCION!D22</f>
        <v>0</v>
      </c>
      <c r="C27" s="125">
        <f>'CONTROLES Y EVALUACIÓN'!C143</f>
        <v>0</v>
      </c>
      <c r="D27" s="98" t="str">
        <f>'CONTROLES Y EVALUACIÓN'!H143</f>
        <v xml:space="preserve"> </v>
      </c>
      <c r="E27" s="98" t="str">
        <f>'CONTROLES Y EVALUACIÓN'!I143</f>
        <v>Seleccionar</v>
      </c>
      <c r="F27" s="124" t="str">
        <f>'CONTROLES Y EVALUACIÓN'!J143</f>
        <v xml:space="preserve"> </v>
      </c>
      <c r="G27" s="60" t="str">
        <f>IF(F27="Fuerte",100,IF(F27="Moderado",50,IF(F27="Débil",0," ")))</f>
        <v xml:space="preserve"> </v>
      </c>
      <c r="H27" s="775" t="e">
        <f>IF(G30=100,"Fuerte",IF(AND(G30&gt;=50,G30&lt;=99),"Moderado",IF(AND(G30&gt;0,G30&lt;=49),"Débil"," ")))</f>
        <v>#DIV/0!</v>
      </c>
    </row>
    <row r="28" spans="1:8" ht="99.75" hidden="1" customHeight="1" x14ac:dyDescent="0.2">
      <c r="A28" s="898"/>
      <c r="B28" s="97">
        <f>DESCRIPCION!D23</f>
        <v>0</v>
      </c>
      <c r="C28" s="125">
        <f>'CONTROLES Y EVALUACIÓN'!C154</f>
        <v>0</v>
      </c>
      <c r="D28" s="98" t="str">
        <f>'CONTROLES Y EVALUACIÓN'!H154</f>
        <v xml:space="preserve"> </v>
      </c>
      <c r="E28" s="98" t="str">
        <f>'CONTROLES Y EVALUACIÓN'!I154</f>
        <v>Seleccionar</v>
      </c>
      <c r="F28" s="124" t="str">
        <f>'CONTROLES Y EVALUACIÓN'!J154</f>
        <v xml:space="preserve"> </v>
      </c>
      <c r="G28" s="60" t="str">
        <f>IF(F28="Fuerte",100,IF(F28="Moderado",50,IF(F28="Débil",0," ")))</f>
        <v xml:space="preserve"> </v>
      </c>
      <c r="H28" s="776"/>
    </row>
    <row r="29" spans="1:8" ht="96.75" hidden="1" customHeight="1" x14ac:dyDescent="0.2">
      <c r="A29" s="899"/>
      <c r="B29" s="97">
        <f>DESCRIPCION!D24</f>
        <v>0</v>
      </c>
      <c r="C29" s="125">
        <f>'CONTROLES Y EVALUACIÓN'!C165</f>
        <v>0</v>
      </c>
      <c r="D29" s="98" t="str">
        <f>'CONTROLES Y EVALUACIÓN'!H165</f>
        <v xml:space="preserve"> </v>
      </c>
      <c r="E29" s="98" t="str">
        <f>'CONTROLES Y EVALUACIÓN'!I165</f>
        <v>Seleccionar</v>
      </c>
      <c r="F29" s="124" t="str">
        <f>'CONTROLES Y EVALUACIÓN'!J165</f>
        <v xml:space="preserve"> </v>
      </c>
      <c r="G29" s="60" t="str">
        <f>IF(F29="Fuerte",100,IF(F29="Moderado",50,IF(F29="Débil",0," ")))</f>
        <v xml:space="preserve"> </v>
      </c>
      <c r="H29" s="776"/>
    </row>
    <row r="30" spans="1:8" ht="24" hidden="1" customHeight="1" x14ac:dyDescent="0.2">
      <c r="A30" s="976"/>
      <c r="B30" s="977"/>
      <c r="C30" s="977"/>
      <c r="D30" s="977"/>
      <c r="E30" s="977"/>
      <c r="F30" s="978"/>
      <c r="G30" s="127" t="e">
        <f>AVERAGE(G27:G29)</f>
        <v>#DIV/0!</v>
      </c>
      <c r="H30" s="776"/>
    </row>
    <row r="31" spans="1:8" ht="120" hidden="1" customHeight="1" x14ac:dyDescent="0.2">
      <c r="A31" s="981" t="str">
        <f>DESCRIPCION!A25</f>
        <v>f</v>
      </c>
      <c r="B31" s="97">
        <f>DESCRIPCION!D25</f>
        <v>0</v>
      </c>
      <c r="C31" s="125">
        <f>'CONTROLES Y EVALUACIÓN'!C176</f>
        <v>0</v>
      </c>
      <c r="D31" s="98" t="str">
        <f>'CONTROLES Y EVALUACIÓN'!H176</f>
        <v>Débil</v>
      </c>
      <c r="E31" s="98" t="str">
        <f>'CONTROLES Y EVALUACIÓN'!I176</f>
        <v>Fuerte (Siempre se Ejecuta)</v>
      </c>
      <c r="F31" s="124" t="str">
        <f>'CONTROLES Y EVALUACIÓN'!J176</f>
        <v>Débil</v>
      </c>
      <c r="G31" s="60">
        <f>IF(F31="Fuerte",100,IF(F31="Moderado",50,IF(F31="Débil",0," ")))</f>
        <v>0</v>
      </c>
      <c r="H31" s="775" t="str">
        <f>IF(G34=100,"Fuerte",IF(AND(G34&gt;=50,G34&lt;=99),"Moderado",IF(AND(G34&gt;0,G34&lt;=49),"Débil"," ")))</f>
        <v xml:space="preserve"> </v>
      </c>
    </row>
    <row r="32" spans="1:8" ht="114" hidden="1" customHeight="1" x14ac:dyDescent="0.2">
      <c r="A32" s="898"/>
      <c r="B32" s="97">
        <f>DESCRIPCION!B26</f>
        <v>0</v>
      </c>
      <c r="C32" s="125">
        <f>'CONTROLES Y EVALUACIÓN'!C187</f>
        <v>0</v>
      </c>
      <c r="D32" s="98" t="str">
        <f>'CONTROLES Y EVALUACIÓN'!H187</f>
        <v xml:space="preserve"> </v>
      </c>
      <c r="E32" s="98" t="str">
        <f>'CONTROLES Y EVALUACIÓN'!I187</f>
        <v>Seleccionar</v>
      </c>
      <c r="F32" s="124" t="str">
        <f>'CONTROLES Y EVALUACIÓN'!J187</f>
        <v xml:space="preserve"> </v>
      </c>
      <c r="G32" s="60" t="str">
        <f>IF(F32="Fuerte",100,IF(F32="Moderado",50,IF(F32="Débil",0," ")))</f>
        <v xml:space="preserve"> </v>
      </c>
      <c r="H32" s="776"/>
    </row>
    <row r="33" spans="1:8" ht="100.5" hidden="1" customHeight="1" x14ac:dyDescent="0.2">
      <c r="A33" s="899"/>
      <c r="B33" s="97">
        <f>DESCRIPCION!B27</f>
        <v>0</v>
      </c>
      <c r="C33" s="125">
        <f>'CONTROLES Y EVALUACIÓN'!C198</f>
        <v>0</v>
      </c>
      <c r="D33" s="98" t="str">
        <f>'CONTROLES Y EVALUACIÓN'!H198</f>
        <v xml:space="preserve"> </v>
      </c>
      <c r="E33" s="98" t="str">
        <f>'CONTROLES Y EVALUACIÓN'!I198</f>
        <v>Seleccionar</v>
      </c>
      <c r="F33" s="124" t="str">
        <f>'CONTROLES Y EVALUACIÓN'!J198</f>
        <v xml:space="preserve"> </v>
      </c>
      <c r="G33" s="60" t="str">
        <f>IF(F33="Fuerte",100,IF(F33="Moderado",50,IF(F33="Débil",0," ")))</f>
        <v xml:space="preserve"> </v>
      </c>
      <c r="H33" s="776"/>
    </row>
    <row r="34" spans="1:8" ht="30" hidden="1" customHeight="1" x14ac:dyDescent="0.2">
      <c r="A34" s="976"/>
      <c r="B34" s="977"/>
      <c r="C34" s="977"/>
      <c r="D34" s="977"/>
      <c r="E34" s="977"/>
      <c r="F34" s="978"/>
      <c r="G34" s="127">
        <f>AVERAGE(G31:G33)</f>
        <v>0</v>
      </c>
      <c r="H34" s="776"/>
    </row>
    <row r="35" spans="1:8" ht="107.25" hidden="1" customHeight="1" x14ac:dyDescent="0.2">
      <c r="A35" s="981" t="str">
        <f>DESCRIPCION!A28</f>
        <v>g</v>
      </c>
      <c r="B35" s="97">
        <f>DESCRIPCION!D28</f>
        <v>0</v>
      </c>
      <c r="C35" s="125">
        <f>'CONTROLES Y EVALUACIÓN'!C209</f>
        <v>0</v>
      </c>
      <c r="D35" s="98" t="str">
        <f>'CONTROLES Y EVALUACIÓN'!H209</f>
        <v xml:space="preserve"> </v>
      </c>
      <c r="E35" s="98" t="str">
        <f>'CONTROLES Y EVALUACIÓN'!I209</f>
        <v>Seleccionar</v>
      </c>
      <c r="F35" s="124" t="str">
        <f>'CONTROLES Y EVALUACIÓN'!J209</f>
        <v xml:space="preserve"> </v>
      </c>
      <c r="G35" s="60" t="str">
        <f>IF(F35="Fuerte",100,IF(F35="Moderado",50,IF(F35="Débil",0," ")))</f>
        <v xml:space="preserve"> </v>
      </c>
      <c r="H35" s="775" t="e">
        <f>IF(G38=100,"Fuerte",IF(AND(G38&gt;=50,G38&lt;=99),"Moderado",IF(AND(G38&gt;0,G38&lt;=49),"Débil"," ")))</f>
        <v>#DIV/0!</v>
      </c>
    </row>
    <row r="36" spans="1:8" ht="108.75" hidden="1" customHeight="1" x14ac:dyDescent="0.2">
      <c r="A36" s="898"/>
      <c r="B36" s="97">
        <f>DESCRIPCION!D29</f>
        <v>0</v>
      </c>
      <c r="C36" s="125">
        <f>'CONTROLES Y EVALUACIÓN'!C220</f>
        <v>0</v>
      </c>
      <c r="D36" s="98" t="str">
        <f>'CONTROLES Y EVALUACIÓN'!H220</f>
        <v xml:space="preserve"> </v>
      </c>
      <c r="E36" s="98" t="str">
        <f>'CONTROLES Y EVALUACIÓN'!I220</f>
        <v>Moderado (Algunas veces se ejecuta)</v>
      </c>
      <c r="F36" s="124" t="str">
        <f>'CONTROLES Y EVALUACIÓN'!J220</f>
        <v xml:space="preserve"> </v>
      </c>
      <c r="G36" s="60" t="str">
        <f>IF(F36="Fuerte",100,IF(F36="Moderado",50,IF(F36="Débil",0," ")))</f>
        <v xml:space="preserve"> </v>
      </c>
      <c r="H36" s="776"/>
    </row>
    <row r="37" spans="1:8" ht="111" hidden="1" customHeight="1" x14ac:dyDescent="0.2">
      <c r="A37" s="899"/>
      <c r="B37" s="97">
        <f>DESCRIPCION!D30</f>
        <v>0</v>
      </c>
      <c r="C37" s="125">
        <f>'CONTROLES Y EVALUACIÓN'!C231</f>
        <v>0</v>
      </c>
      <c r="D37" s="98" t="str">
        <f>'CONTROLES Y EVALUACIÓN'!H231</f>
        <v xml:space="preserve"> </v>
      </c>
      <c r="E37" s="98" t="str">
        <f>'CONTROLES Y EVALUACIÓN'!I231</f>
        <v>Seleccionar</v>
      </c>
      <c r="F37" s="124" t="str">
        <f>'CONTROLES Y EVALUACIÓN'!J231</f>
        <v xml:space="preserve"> </v>
      </c>
      <c r="G37" s="60" t="str">
        <f>IF(F37="Fuerte",100,IF(F37="Moderado",50,IF(F37="Débil",0," ")))</f>
        <v xml:space="preserve"> </v>
      </c>
      <c r="H37" s="776"/>
    </row>
    <row r="38" spans="1:8" ht="31.5" hidden="1" customHeight="1" x14ac:dyDescent="0.2">
      <c r="A38" s="976"/>
      <c r="B38" s="977"/>
      <c r="C38" s="977"/>
      <c r="D38" s="977"/>
      <c r="E38" s="977"/>
      <c r="F38" s="978"/>
      <c r="G38" s="127" t="e">
        <f>AVERAGE(G35:G37)</f>
        <v>#DIV/0!</v>
      </c>
      <c r="H38" s="776"/>
    </row>
    <row r="39" spans="1:8" ht="85.5" hidden="1" customHeight="1" x14ac:dyDescent="0.2">
      <c r="A39" s="981" t="str">
        <f>DESCRIPCION!A31</f>
        <v>h</v>
      </c>
      <c r="B39" s="97">
        <f>DESCRIPCION!D31</f>
        <v>0</v>
      </c>
      <c r="C39" s="125">
        <f>'CONTROLES Y EVALUACIÓN'!C242</f>
        <v>0</v>
      </c>
      <c r="D39" s="98" t="str">
        <f>'CONTROLES Y EVALUACIÓN'!H242</f>
        <v xml:space="preserve"> </v>
      </c>
      <c r="E39" s="98" t="str">
        <f>'CONTROLES Y EVALUACIÓN'!I242</f>
        <v>Seleccionar</v>
      </c>
      <c r="F39" s="124" t="str">
        <f>'CONTROLES Y EVALUACIÓN'!J242</f>
        <v xml:space="preserve"> </v>
      </c>
      <c r="G39" s="60" t="str">
        <f>IF(F39="Fuerte",100,IF(F39="Moderado",50,IF(F39="Débil",0," ")))</f>
        <v xml:space="preserve"> </v>
      </c>
      <c r="H39" s="775" t="e">
        <f>IF(G42=100,"Fuerte",IF(AND(G42&gt;=50,G42&lt;=99),"Moderado",IF(AND(G42&gt;0,G42&lt;=49),"Débil"," ")))</f>
        <v>#DIV/0!</v>
      </c>
    </row>
    <row r="40" spans="1:8" ht="92.25" hidden="1" customHeight="1" x14ac:dyDescent="0.2">
      <c r="A40" s="898"/>
      <c r="B40" s="97">
        <f>DESCRIPCION!D32</f>
        <v>0</v>
      </c>
      <c r="C40" s="125">
        <f>'CONTROLES Y EVALUACIÓN'!C253</f>
        <v>0</v>
      </c>
      <c r="D40" s="98" t="str">
        <f>'CONTROLES Y EVALUACIÓN'!H253</f>
        <v xml:space="preserve"> </v>
      </c>
      <c r="E40" s="98" t="str">
        <f>'CONTROLES Y EVALUACIÓN'!I253</f>
        <v>Seleccionar</v>
      </c>
      <c r="F40" s="124" t="str">
        <f>'CONTROLES Y EVALUACIÓN'!J253</f>
        <v xml:space="preserve"> </v>
      </c>
      <c r="G40" s="60" t="str">
        <f>IF(F40="Fuerte",100,IF(F40="Moderado",50,IF(F40="Débil",0," ")))</f>
        <v xml:space="preserve"> </v>
      </c>
      <c r="H40" s="776"/>
    </row>
    <row r="41" spans="1:8" ht="86.25" hidden="1" customHeight="1" x14ac:dyDescent="0.2">
      <c r="A41" s="899"/>
      <c r="B41" s="97">
        <f>DESCRIPCION!D33</f>
        <v>0</v>
      </c>
      <c r="C41" s="125">
        <f>'CONTROLES Y EVALUACIÓN'!C264</f>
        <v>0</v>
      </c>
      <c r="D41" s="98" t="str">
        <f>'CONTROLES Y EVALUACIÓN'!H264</f>
        <v xml:space="preserve"> </v>
      </c>
      <c r="E41" s="98" t="str">
        <f>'CONTROLES Y EVALUACIÓN'!I264</f>
        <v>Seleccionar</v>
      </c>
      <c r="F41" s="124" t="str">
        <f>'CONTROLES Y EVALUACIÓN'!J264</f>
        <v xml:space="preserve"> </v>
      </c>
      <c r="G41" s="60" t="str">
        <f>IF(F41="Fuerte",100,IF(F41="Moderado",50,IF(F41="Débil",0," ")))</f>
        <v xml:space="preserve"> </v>
      </c>
      <c r="H41" s="776"/>
    </row>
    <row r="42" spans="1:8" ht="28.5" hidden="1" customHeight="1" x14ac:dyDescent="0.2">
      <c r="A42" s="976"/>
      <c r="B42" s="977"/>
      <c r="C42" s="977"/>
      <c r="D42" s="977"/>
      <c r="E42" s="977"/>
      <c r="F42" s="978"/>
      <c r="G42" s="127" t="e">
        <f>AVERAGE(G39:G41)</f>
        <v>#DIV/0!</v>
      </c>
      <c r="H42" s="776"/>
    </row>
    <row r="43" spans="1:8" ht="71.25" hidden="1" customHeight="1" x14ac:dyDescent="0.2">
      <c r="A43" s="981" t="str">
        <f>DESCRIPCION!A34</f>
        <v>i</v>
      </c>
      <c r="B43" s="97">
        <f>DESCRIPCION!D34</f>
        <v>0</v>
      </c>
      <c r="C43" s="125">
        <f>'CONTROLES Y EVALUACIÓN'!C275</f>
        <v>0</v>
      </c>
      <c r="D43" s="98" t="str">
        <f>'CONTROLES Y EVALUACIÓN'!H275</f>
        <v xml:space="preserve"> </v>
      </c>
      <c r="E43" s="98" t="str">
        <f>'CONTROLES Y EVALUACIÓN'!I275</f>
        <v>Seleccionar</v>
      </c>
      <c r="F43" s="124" t="str">
        <f>'CONTROLES Y EVALUACIÓN'!J275</f>
        <v xml:space="preserve"> </v>
      </c>
      <c r="G43" s="60" t="str">
        <f>IF(F43="Fuerte",100,IF(F43="Moderado",50,IF(F43="Débil",0," ")))</f>
        <v xml:space="preserve"> </v>
      </c>
      <c r="H43" s="775" t="e">
        <f>IF(G46=100,"Fuerte",IF(AND(G46&gt;=50,G46&lt;=99),"Moderado",IF(AND(G46&gt;0,G46&lt;=49),"Débil"," ")))</f>
        <v>#DIV/0!</v>
      </c>
    </row>
    <row r="44" spans="1:8" ht="91.5" hidden="1" customHeight="1" x14ac:dyDescent="0.2">
      <c r="A44" s="898"/>
      <c r="B44" s="97">
        <f>DESCRIPCION!D35</f>
        <v>0</v>
      </c>
      <c r="C44" s="125">
        <f>'CONTROLES Y EVALUACIÓN'!C286</f>
        <v>0</v>
      </c>
      <c r="D44" s="98" t="str">
        <f>'CONTROLES Y EVALUACIÓN'!H286</f>
        <v xml:space="preserve"> </v>
      </c>
      <c r="E44" s="98" t="str">
        <f>'CONTROLES Y EVALUACIÓN'!I286</f>
        <v>Seleccionar</v>
      </c>
      <c r="F44" s="124" t="str">
        <f>'CONTROLES Y EVALUACIÓN'!J286</f>
        <v xml:space="preserve"> </v>
      </c>
      <c r="G44" s="60" t="str">
        <f>IF(F44="Fuerte",100,IF(F44="Moderado",50,IF(F44="Débil",0," ")))</f>
        <v xml:space="preserve"> </v>
      </c>
      <c r="H44" s="776"/>
    </row>
    <row r="45" spans="1:8" ht="85.5" hidden="1" customHeight="1" x14ac:dyDescent="0.2">
      <c r="A45" s="899"/>
      <c r="B45" s="97">
        <f>DESCRIPCION!D36</f>
        <v>0</v>
      </c>
      <c r="C45" s="125">
        <f>'CONTROLES Y EVALUACIÓN'!C297</f>
        <v>0</v>
      </c>
      <c r="D45" s="98" t="str">
        <f>'CONTROLES Y EVALUACIÓN'!H297</f>
        <v xml:space="preserve"> </v>
      </c>
      <c r="E45" s="98" t="str">
        <f>'CONTROLES Y EVALUACIÓN'!I297</f>
        <v>Seleccionar</v>
      </c>
      <c r="F45" s="124" t="str">
        <f>'CONTROLES Y EVALUACIÓN'!J297</f>
        <v xml:space="preserve"> </v>
      </c>
      <c r="G45" s="60" t="str">
        <f>IF(F45="Fuerte",100,IF(F45="Moderado",50,IF(F45="Débil",0," ")))</f>
        <v xml:space="preserve"> </v>
      </c>
      <c r="H45" s="776"/>
    </row>
    <row r="46" spans="1:8" ht="33.75" hidden="1" customHeight="1" x14ac:dyDescent="0.2">
      <c r="A46" s="976"/>
      <c r="B46" s="977"/>
      <c r="C46" s="977"/>
      <c r="D46" s="977"/>
      <c r="E46" s="977"/>
      <c r="F46" s="978"/>
      <c r="G46" s="127" t="e">
        <f>AVERAGE(G43:G45)</f>
        <v>#DIV/0!</v>
      </c>
      <c r="H46" s="776"/>
    </row>
    <row r="47" spans="1:8" ht="107.25" hidden="1" customHeight="1" x14ac:dyDescent="0.2">
      <c r="A47" s="1006" t="str">
        <f>DESCRIPCION!A37</f>
        <v>j</v>
      </c>
      <c r="B47" s="97">
        <f>DESCRIPCION!D37</f>
        <v>0</v>
      </c>
      <c r="C47" s="125">
        <f>'CONTROLES Y EVALUACIÓN'!C308</f>
        <v>0</v>
      </c>
      <c r="D47" s="98" t="str">
        <f>'CONTROLES Y EVALUACIÓN'!H308</f>
        <v xml:space="preserve"> </v>
      </c>
      <c r="E47" s="98" t="str">
        <f>'CONTROLES Y EVALUACIÓN'!I308</f>
        <v>Seleccionar</v>
      </c>
      <c r="F47" s="124" t="str">
        <f>'CONTROLES Y EVALUACIÓN'!J308</f>
        <v xml:space="preserve"> </v>
      </c>
      <c r="G47" s="60" t="str">
        <f>IF(F47="Fuerte",100,IF(F47="Moderado",50,IF(F47="Débil",0," ")))</f>
        <v xml:space="preserve"> </v>
      </c>
      <c r="H47" s="775" t="e">
        <f>IF(G50=100,"Fuerte",IF(AND(G50&gt;=50,G50&lt;=99),"Moderado",IF(AND(G50&gt;0,G50&lt;=49),"Débil"," ")))</f>
        <v>#DIV/0!</v>
      </c>
    </row>
    <row r="48" spans="1:8" ht="99.75" hidden="1" customHeight="1" x14ac:dyDescent="0.2">
      <c r="A48" s="1007"/>
      <c r="B48" s="97">
        <f>DESCRIPCION!D38</f>
        <v>0</v>
      </c>
      <c r="C48" s="125">
        <f>'CONTROLES Y EVALUACIÓN'!C319</f>
        <v>0</v>
      </c>
      <c r="D48" s="98" t="str">
        <f>'CONTROLES Y EVALUACIÓN'!H319</f>
        <v xml:space="preserve"> </v>
      </c>
      <c r="E48" s="98" t="str">
        <f>'CONTROLES Y EVALUACIÓN'!I319</f>
        <v>Fuerte (Siempre se Ejecuta)</v>
      </c>
      <c r="F48" s="124" t="str">
        <f>'CONTROLES Y EVALUACIÓN'!J319</f>
        <v xml:space="preserve"> </v>
      </c>
      <c r="G48" s="60" t="str">
        <f>IF(F48="Fuerte",100,IF(F48="Moderado",50,IF(F48="Débil",0," ")))</f>
        <v xml:space="preserve"> </v>
      </c>
      <c r="H48" s="776"/>
    </row>
    <row r="49" spans="1:8" ht="96" hidden="1" customHeight="1" x14ac:dyDescent="0.2">
      <c r="A49" s="1008"/>
      <c r="B49" s="97">
        <f>DESCRIPCION!D39</f>
        <v>0</v>
      </c>
      <c r="C49" s="125">
        <f>'CONTROLES Y EVALUACIÓN'!C330</f>
        <v>0</v>
      </c>
      <c r="D49" s="98" t="str">
        <f>'CONTROLES Y EVALUACIÓN'!H330</f>
        <v xml:space="preserve"> </v>
      </c>
      <c r="E49" s="98" t="str">
        <f>'CONTROLES Y EVALUACIÓN'!I330</f>
        <v>Seleccionar</v>
      </c>
      <c r="F49" s="124" t="str">
        <f>'CONTROLES Y EVALUACIÓN'!J330</f>
        <v xml:space="preserve"> </v>
      </c>
      <c r="G49" s="60" t="str">
        <f>IF(F49="Fuerte",100,IF(F49="Moderado",50,IF(F49="Débil",0," ")))</f>
        <v xml:space="preserve"> </v>
      </c>
      <c r="H49" s="776"/>
    </row>
    <row r="50" spans="1:8" ht="30.75" hidden="1" customHeight="1" thickBot="1" x14ac:dyDescent="0.25">
      <c r="A50" s="1009"/>
      <c r="B50" s="1010"/>
      <c r="C50" s="1010"/>
      <c r="D50" s="1010"/>
      <c r="E50" s="1010"/>
      <c r="F50" s="1011"/>
      <c r="G50" s="128" t="e">
        <f>AVERAGE(G47:G49)</f>
        <v>#DIV/0!</v>
      </c>
      <c r="H50" s="777"/>
    </row>
  </sheetData>
  <sheetProtection selectLockedCells="1"/>
  <mergeCells count="47">
    <mergeCell ref="A47:A49"/>
    <mergeCell ref="H47:H50"/>
    <mergeCell ref="A50:F50"/>
    <mergeCell ref="A6:H6"/>
    <mergeCell ref="A7:H7"/>
    <mergeCell ref="A39:A41"/>
    <mergeCell ref="H39:H42"/>
    <mergeCell ref="A42:F42"/>
    <mergeCell ref="A43:A45"/>
    <mergeCell ref="H43:H46"/>
    <mergeCell ref="A46:F46"/>
    <mergeCell ref="A31:A33"/>
    <mergeCell ref="H31:H34"/>
    <mergeCell ref="A34:F34"/>
    <mergeCell ref="A35:A37"/>
    <mergeCell ref="H35:H38"/>
    <mergeCell ref="A38:F38"/>
    <mergeCell ref="A23:A25"/>
    <mergeCell ref="H23:H26"/>
    <mergeCell ref="A26:F26"/>
    <mergeCell ref="A27:A29"/>
    <mergeCell ref="H27:H30"/>
    <mergeCell ref="A30:F30"/>
    <mergeCell ref="E3:G3"/>
    <mergeCell ref="E4:G4"/>
    <mergeCell ref="H1:H4"/>
    <mergeCell ref="A1:A4"/>
    <mergeCell ref="B9:B10"/>
    <mergeCell ref="D9:D10"/>
    <mergeCell ref="B1:D2"/>
    <mergeCell ref="B3:D4"/>
    <mergeCell ref="A9:A10"/>
    <mergeCell ref="C9:C10"/>
    <mergeCell ref="E9:E10"/>
    <mergeCell ref="E1:G1"/>
    <mergeCell ref="E2:G2"/>
    <mergeCell ref="F9:G10"/>
    <mergeCell ref="A22:F22"/>
    <mergeCell ref="H19:H22"/>
    <mergeCell ref="H9:H10"/>
    <mergeCell ref="A11:A13"/>
    <mergeCell ref="A15:A17"/>
    <mergeCell ref="A19:A21"/>
    <mergeCell ref="H11:H14"/>
    <mergeCell ref="A14:F14"/>
    <mergeCell ref="A18:F18"/>
    <mergeCell ref="H15:H18"/>
  </mergeCells>
  <pageMargins left="0.70866141732283472" right="0.70866141732283472" top="0.74803149606299213" bottom="0.74803149606299213" header="0.31496062992125984" footer="0.31496062992125984"/>
  <pageSetup scale="3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8">
    <tabColor theme="2" tint="-0.499984740745262"/>
    <pageSetUpPr fitToPage="1"/>
  </sheetPr>
  <dimension ref="A1:X243"/>
  <sheetViews>
    <sheetView zoomScale="110" zoomScaleNormal="110" workbookViewId="0">
      <selection activeCell="G1" sqref="G1:I4"/>
    </sheetView>
  </sheetViews>
  <sheetFormatPr baseColWidth="10" defaultRowHeight="15" x14ac:dyDescent="0.25"/>
  <cols>
    <col min="8" max="8" width="10.5703125" customWidth="1"/>
    <col min="9" max="9" width="10.42578125" customWidth="1"/>
    <col min="11" max="11" width="16" customWidth="1"/>
  </cols>
  <sheetData>
    <row r="1" spans="1:12" ht="15" customHeight="1" x14ac:dyDescent="0.25">
      <c r="A1" s="497"/>
      <c r="B1" s="837"/>
      <c r="C1" s="452" t="str">
        <f>CONTEXTO!B1</f>
        <v>PROCESO: GESTIÓN DE RECURSOS FÍSICOS</v>
      </c>
      <c r="D1" s="452"/>
      <c r="E1" s="452"/>
      <c r="F1" s="452"/>
      <c r="G1" s="1090" t="s">
        <v>535</v>
      </c>
      <c r="H1" s="1090"/>
      <c r="I1" s="1090"/>
      <c r="J1" s="835"/>
      <c r="K1" s="423"/>
      <c r="L1" s="1"/>
    </row>
    <row r="2" spans="1:12" x14ac:dyDescent="0.25">
      <c r="A2" s="498"/>
      <c r="B2" s="492"/>
      <c r="C2" s="453"/>
      <c r="D2" s="453"/>
      <c r="E2" s="453"/>
      <c r="F2" s="453"/>
      <c r="G2" s="510" t="s">
        <v>553</v>
      </c>
      <c r="H2" s="510"/>
      <c r="I2" s="510"/>
      <c r="J2" s="836"/>
      <c r="K2" s="424"/>
      <c r="L2" s="1"/>
    </row>
    <row r="3" spans="1:12" ht="15" customHeight="1" x14ac:dyDescent="0.25">
      <c r="A3" s="498"/>
      <c r="B3" s="492"/>
      <c r="C3" s="453" t="s">
        <v>32</v>
      </c>
      <c r="D3" s="453"/>
      <c r="E3" s="453"/>
      <c r="F3" s="453"/>
      <c r="G3" s="510" t="s">
        <v>537</v>
      </c>
      <c r="H3" s="510"/>
      <c r="I3" s="510"/>
      <c r="J3" s="836"/>
      <c r="K3" s="424"/>
      <c r="L3" s="1"/>
    </row>
    <row r="4" spans="1:12" x14ac:dyDescent="0.25">
      <c r="A4" s="498"/>
      <c r="B4" s="492"/>
      <c r="C4" s="453"/>
      <c r="D4" s="453"/>
      <c r="E4" s="453"/>
      <c r="F4" s="453"/>
      <c r="G4" s="510" t="s">
        <v>557</v>
      </c>
      <c r="H4" s="510"/>
      <c r="I4" s="510"/>
      <c r="J4" s="836"/>
      <c r="K4" s="424"/>
      <c r="L4" s="1"/>
    </row>
    <row r="5" spans="1:12" ht="15.75" x14ac:dyDescent="0.25">
      <c r="A5" s="455"/>
      <c r="B5" s="456"/>
      <c r="C5" s="456"/>
      <c r="D5" s="456"/>
      <c r="E5" s="456"/>
      <c r="F5" s="456"/>
      <c r="G5" s="456"/>
      <c r="H5" s="456"/>
      <c r="I5" s="456"/>
      <c r="J5" s="456"/>
      <c r="K5" s="457"/>
      <c r="L5" s="1"/>
    </row>
    <row r="6" spans="1:12" x14ac:dyDescent="0.25">
      <c r="A6" s="844" t="s">
        <v>119</v>
      </c>
      <c r="B6" s="845"/>
      <c r="C6" s="845"/>
      <c r="D6" s="845"/>
      <c r="E6" s="845"/>
      <c r="F6" s="845"/>
      <c r="G6" s="845"/>
      <c r="H6" s="845"/>
      <c r="I6" s="845"/>
      <c r="J6" s="845"/>
      <c r="K6" s="846"/>
      <c r="L6" s="1"/>
    </row>
    <row r="7" spans="1:12" x14ac:dyDescent="0.25">
      <c r="A7" s="844"/>
      <c r="B7" s="845"/>
      <c r="C7" s="845"/>
      <c r="D7" s="845"/>
      <c r="E7" s="845"/>
      <c r="F7" s="845"/>
      <c r="G7" s="845"/>
      <c r="H7" s="845"/>
      <c r="I7" s="845"/>
      <c r="J7" s="845"/>
      <c r="K7" s="846"/>
      <c r="L7" s="1"/>
    </row>
    <row r="8" spans="1:12" x14ac:dyDescent="0.25">
      <c r="A8" s="840" t="str">
        <f>CONTEXTO!A8</f>
        <v>PROCESO: GESTIÓN DE RECURSOS FÍSICOS</v>
      </c>
      <c r="B8" s="459"/>
      <c r="C8" s="459"/>
      <c r="D8" s="459"/>
      <c r="E8" s="459"/>
      <c r="F8" s="459"/>
      <c r="G8" s="459"/>
      <c r="H8" s="459"/>
      <c r="I8" s="459"/>
      <c r="J8" s="459"/>
      <c r="K8" s="460"/>
      <c r="L8" s="1"/>
    </row>
    <row r="9" spans="1:12" ht="56.25" customHeight="1" thickBot="1" x14ac:dyDescent="0.3">
      <c r="A9" s="841" t="str">
        <f>CONTEXTO!A9</f>
        <v xml:space="preserve">OBJETIVO: BRINDAR CON OPORTUNIDAD, EFICIENCIA Y EFICACIA APOYO LOGÍSTICO A LA ADMINISTRACIÓN CENTRAL, MEDIANTE LA ADQUISICIÓN Y MANTENIMIENTO DE LOS BIENES Y SERVICIOS EJECUTANDO EL PRESUPUESTO ASIGNADO, CONTRIBUYENDO A LA GESTIÓN DE LOS PROCESOS Y AL LOGRO DE LOS OBJETIVOS INSTITUCIONALES.
</v>
      </c>
      <c r="B9" s="842"/>
      <c r="C9" s="842"/>
      <c r="D9" s="842"/>
      <c r="E9" s="842"/>
      <c r="F9" s="842"/>
      <c r="G9" s="842"/>
      <c r="H9" s="842"/>
      <c r="I9" s="842"/>
      <c r="J9" s="842"/>
      <c r="K9" s="843"/>
      <c r="L9" s="1"/>
    </row>
    <row r="10" spans="1:12" ht="15.75" thickBot="1" x14ac:dyDescent="0.3">
      <c r="A10" s="838"/>
      <c r="B10" s="839"/>
      <c r="C10" s="839"/>
      <c r="D10" s="839"/>
      <c r="E10" s="839"/>
      <c r="F10" s="839"/>
      <c r="G10" s="839"/>
      <c r="H10" s="839"/>
      <c r="I10" s="839"/>
      <c r="J10" s="839"/>
      <c r="K10" s="839"/>
      <c r="L10" s="58"/>
    </row>
    <row r="11" spans="1:12" ht="15.75" customHeight="1" thickBot="1" x14ac:dyDescent="0.3">
      <c r="A11" s="1024" t="s">
        <v>120</v>
      </c>
      <c r="B11" s="1018" t="str">
        <f>DESCRIPCION!A10</f>
        <v xml:space="preserve">Posibilidad de la suspensión de los servicios de Aseo, Vigilancia y Aseguramiento de los empleados y los Bienes de la Administración Municipal </v>
      </c>
      <c r="C11" s="1018"/>
      <c r="D11" s="1018"/>
      <c r="E11" s="1018"/>
      <c r="F11" s="1018"/>
      <c r="G11" s="1018"/>
      <c r="H11" s="1019"/>
      <c r="I11" s="1027" t="s">
        <v>348</v>
      </c>
      <c r="J11" s="1028"/>
      <c r="K11" s="137" t="str">
        <f>IF(J18="x","EXTREMA",IF(J20="x","ALTA",IF(J22="x","MODERADA",IF(J24="x","BAJA",""))))</f>
        <v>BAJA</v>
      </c>
      <c r="L11" s="1"/>
    </row>
    <row r="12" spans="1:12" ht="16.5" thickBot="1" x14ac:dyDescent="0.3">
      <c r="A12" s="1025"/>
      <c r="B12" s="1020"/>
      <c r="C12" s="1020"/>
      <c r="D12" s="1020"/>
      <c r="E12" s="1020"/>
      <c r="F12" s="1020"/>
      <c r="G12" s="1020"/>
      <c r="H12" s="1021"/>
      <c r="I12" s="1022" t="s">
        <v>349</v>
      </c>
      <c r="J12" s="1023"/>
      <c r="K12" s="186" t="str">
        <f>'VALORACION RIESGOS INHERENTES'!K11</f>
        <v>BAJA</v>
      </c>
      <c r="L12" s="1"/>
    </row>
    <row r="13" spans="1:12" ht="16.5" thickBot="1" x14ac:dyDescent="0.3">
      <c r="A13" s="1026"/>
      <c r="B13" s="782" t="s">
        <v>299</v>
      </c>
      <c r="C13" s="783"/>
      <c r="D13" s="783"/>
      <c r="E13" s="783"/>
      <c r="F13" s="783"/>
      <c r="G13" s="783"/>
      <c r="H13" s="783"/>
      <c r="I13" s="783"/>
      <c r="J13" s="786"/>
      <c r="K13" s="261" t="str">
        <f>'EVALUACIÓN SOLIDEZ CONTROLES'!H11</f>
        <v>Fuerte</v>
      </c>
      <c r="L13" s="1"/>
    </row>
    <row r="14" spans="1:12" ht="16.5" thickBot="1" x14ac:dyDescent="0.3">
      <c r="A14" s="254" t="s">
        <v>122</v>
      </c>
      <c r="B14" s="255"/>
      <c r="C14" s="255"/>
      <c r="D14" s="256"/>
      <c r="E14" s="1042" t="s">
        <v>352</v>
      </c>
      <c r="F14" s="1043"/>
      <c r="G14" s="1044"/>
      <c r="H14" s="782" t="s">
        <v>351</v>
      </c>
      <c r="I14" s="786"/>
      <c r="J14" s="787" t="s">
        <v>131</v>
      </c>
      <c r="K14" s="788"/>
      <c r="L14" s="1"/>
    </row>
    <row r="15" spans="1:12" ht="47.25" customHeight="1" x14ac:dyDescent="0.25">
      <c r="A15" s="170"/>
      <c r="B15" s="148"/>
      <c r="C15" s="171"/>
      <c r="D15" s="148"/>
      <c r="E15" s="148"/>
      <c r="F15" s="148"/>
      <c r="G15" s="148"/>
      <c r="H15" s="148"/>
      <c r="I15" s="148"/>
      <c r="J15" s="166"/>
      <c r="K15" s="167"/>
      <c r="L15" s="1"/>
    </row>
    <row r="16" spans="1:12" ht="39" customHeight="1" x14ac:dyDescent="0.25">
      <c r="A16" s="798" t="s">
        <v>122</v>
      </c>
      <c r="B16" s="148">
        <v>5</v>
      </c>
      <c r="C16" s="799"/>
      <c r="D16" s="795"/>
      <c r="E16" s="796"/>
      <c r="F16" s="796"/>
      <c r="G16" s="796"/>
      <c r="H16" s="148"/>
      <c r="I16" s="148"/>
      <c r="J16" s="805" t="s">
        <v>121</v>
      </c>
      <c r="K16" s="806"/>
      <c r="L16" s="1"/>
    </row>
    <row r="17" spans="1:24" x14ac:dyDescent="0.25">
      <c r="A17" s="798"/>
      <c r="B17" s="148" t="s">
        <v>124</v>
      </c>
      <c r="C17" s="800"/>
      <c r="D17" s="795"/>
      <c r="E17" s="796"/>
      <c r="F17" s="796"/>
      <c r="G17" s="796"/>
      <c r="H17" s="148"/>
      <c r="I17" s="148"/>
      <c r="J17" s="150"/>
      <c r="K17" s="151"/>
      <c r="L17" s="1"/>
    </row>
    <row r="18" spans="1:24" ht="27.75" x14ac:dyDescent="0.25">
      <c r="A18" s="798"/>
      <c r="B18" s="148">
        <v>4</v>
      </c>
      <c r="C18" s="847"/>
      <c r="D18" s="795"/>
      <c r="E18" s="795"/>
      <c r="F18" s="821"/>
      <c r="G18" s="796"/>
      <c r="H18" s="148"/>
      <c r="I18" s="148"/>
      <c r="J18" s="157" t="str">
        <f xml:space="preserve"> IF(OR(E16="X",F16="X",G16="x",F18="x",G18="X",F20="X",G20="X",G22="X" ),"x","")</f>
        <v/>
      </c>
      <c r="K18" s="151" t="s">
        <v>123</v>
      </c>
      <c r="L18" s="1"/>
    </row>
    <row r="19" spans="1:24" ht="27.75" x14ac:dyDescent="0.25">
      <c r="A19" s="798"/>
      <c r="B19" s="148" t="s">
        <v>126</v>
      </c>
      <c r="C19" s="848"/>
      <c r="D19" s="795"/>
      <c r="E19" s="795"/>
      <c r="F19" s="821"/>
      <c r="G19" s="796"/>
      <c r="H19" s="148"/>
      <c r="I19" s="148"/>
      <c r="J19" s="158"/>
      <c r="K19" s="151"/>
      <c r="L19" s="1"/>
    </row>
    <row r="20" spans="1:24" ht="27.75" x14ac:dyDescent="0.25">
      <c r="A20" s="798"/>
      <c r="B20" s="148">
        <v>3</v>
      </c>
      <c r="C20" s="789"/>
      <c r="D20" s="793"/>
      <c r="E20" s="794"/>
      <c r="F20" s="821"/>
      <c r="G20" s="796"/>
      <c r="H20" s="148"/>
      <c r="I20" s="148"/>
      <c r="J20" s="159" t="str">
        <f xml:space="preserve"> IF(OR(C16="X",D16="X",D18="x",E18="x",E20="X",F22="X",F24="X",G24="X" ),"x","")</f>
        <v/>
      </c>
      <c r="K20" s="151" t="s">
        <v>125</v>
      </c>
      <c r="L20" s="1"/>
      <c r="X20" s="40"/>
    </row>
    <row r="21" spans="1:24" ht="27.75" x14ac:dyDescent="0.25">
      <c r="A21" s="798"/>
      <c r="B21" s="148" t="s">
        <v>128</v>
      </c>
      <c r="C21" s="790"/>
      <c r="D21" s="793"/>
      <c r="E21" s="795"/>
      <c r="F21" s="821"/>
      <c r="G21" s="796"/>
      <c r="H21" s="148"/>
      <c r="I21" s="148"/>
      <c r="J21" s="160"/>
      <c r="K21" s="151"/>
      <c r="L21" s="1"/>
    </row>
    <row r="22" spans="1:24" ht="27.75" x14ac:dyDescent="0.25">
      <c r="A22" s="798"/>
      <c r="B22" s="148">
        <v>2</v>
      </c>
      <c r="C22" s="789"/>
      <c r="D22" s="791"/>
      <c r="E22" s="792"/>
      <c r="F22" s="794"/>
      <c r="G22" s="796"/>
      <c r="H22" s="148"/>
      <c r="I22" s="148"/>
      <c r="J22" s="161" t="str">
        <f xml:space="preserve"> IF(OR(C18="X",D20="X",E22="x",E24="x" ),"x","")</f>
        <v/>
      </c>
      <c r="K22" s="151" t="s">
        <v>127</v>
      </c>
      <c r="L22" s="1"/>
    </row>
    <row r="23" spans="1:24" ht="27.75" x14ac:dyDescent="0.25">
      <c r="A23" s="798"/>
      <c r="B23" s="148" t="s">
        <v>250</v>
      </c>
      <c r="C23" s="790"/>
      <c r="D23" s="791"/>
      <c r="E23" s="793"/>
      <c r="F23" s="795"/>
      <c r="G23" s="796"/>
      <c r="H23" s="148"/>
      <c r="I23" s="148"/>
      <c r="J23" s="160"/>
      <c r="K23" s="151"/>
      <c r="L23" s="1"/>
    </row>
    <row r="24" spans="1:24" ht="27.75" x14ac:dyDescent="0.25">
      <c r="A24" s="798"/>
      <c r="B24" s="148">
        <v>1</v>
      </c>
      <c r="C24" s="789" t="s">
        <v>347</v>
      </c>
      <c r="D24" s="825"/>
      <c r="E24" s="827"/>
      <c r="F24" s="829"/>
      <c r="G24" s="831"/>
      <c r="H24" s="148"/>
      <c r="I24" s="148"/>
      <c r="J24" s="162" t="str">
        <f xml:space="preserve"> IF(OR(C20="X",C22="X",C24="x",D22="x",D24="x" ),"x","")</f>
        <v>x</v>
      </c>
      <c r="K24" s="151" t="s">
        <v>129</v>
      </c>
      <c r="L24" s="1"/>
    </row>
    <row r="25" spans="1:24" x14ac:dyDescent="0.25">
      <c r="A25" s="798"/>
      <c r="B25" s="148" t="s">
        <v>130</v>
      </c>
      <c r="C25" s="824"/>
      <c r="D25" s="826"/>
      <c r="E25" s="828"/>
      <c r="F25" s="830"/>
      <c r="G25" s="832"/>
      <c r="H25" s="148"/>
      <c r="I25" s="148"/>
      <c r="J25" s="135"/>
      <c r="K25" s="136"/>
      <c r="L25" s="1"/>
    </row>
    <row r="26" spans="1:24" x14ac:dyDescent="0.25">
      <c r="A26" s="170"/>
      <c r="B26" s="148"/>
      <c r="C26" s="148">
        <v>1</v>
      </c>
      <c r="D26" s="148">
        <v>2</v>
      </c>
      <c r="E26" s="148">
        <v>3</v>
      </c>
      <c r="F26" s="148">
        <v>4</v>
      </c>
      <c r="G26" s="148">
        <v>5</v>
      </c>
      <c r="H26" s="148"/>
      <c r="I26" s="148"/>
      <c r="J26" s="809"/>
      <c r="K26" s="810"/>
      <c r="L26" s="1"/>
    </row>
    <row r="27" spans="1:24" x14ac:dyDescent="0.25">
      <c r="A27" s="170"/>
      <c r="B27" s="148"/>
      <c r="C27" s="148" t="s">
        <v>131</v>
      </c>
      <c r="D27" s="148" t="s">
        <v>132</v>
      </c>
      <c r="E27" s="148" t="s">
        <v>133</v>
      </c>
      <c r="F27" s="148" t="s">
        <v>134</v>
      </c>
      <c r="G27" s="148" t="s">
        <v>135</v>
      </c>
      <c r="H27" s="148"/>
      <c r="I27" s="148"/>
      <c r="J27" s="148"/>
      <c r="K27" s="167"/>
      <c r="L27" s="1"/>
    </row>
    <row r="28" spans="1:24" ht="15" customHeight="1" x14ac:dyDescent="0.25">
      <c r="A28" s="170"/>
      <c r="B28" s="148"/>
      <c r="C28" s="797" t="s">
        <v>136</v>
      </c>
      <c r="D28" s="797"/>
      <c r="E28" s="797"/>
      <c r="F28" s="797"/>
      <c r="G28" s="797"/>
      <c r="H28" s="148"/>
      <c r="I28" s="148"/>
      <c r="J28" s="148"/>
      <c r="K28" s="167"/>
      <c r="L28" s="1"/>
    </row>
    <row r="29" spans="1:24" ht="15" customHeight="1" x14ac:dyDescent="0.25">
      <c r="A29" s="170"/>
      <c r="B29" s="148"/>
      <c r="C29" s="797"/>
      <c r="D29" s="797"/>
      <c r="E29" s="797"/>
      <c r="F29" s="797"/>
      <c r="G29" s="797"/>
      <c r="H29" s="148"/>
      <c r="I29" s="148"/>
      <c r="J29" s="148"/>
      <c r="K29" s="167"/>
      <c r="L29" s="1"/>
    </row>
    <row r="30" spans="1:24" ht="15.75" thickBot="1" x14ac:dyDescent="0.3">
      <c r="A30" s="172"/>
      <c r="B30" s="173"/>
      <c r="C30" s="173"/>
      <c r="D30" s="173"/>
      <c r="E30" s="173"/>
      <c r="F30" s="173"/>
      <c r="G30" s="173"/>
      <c r="H30" s="173"/>
      <c r="I30" s="173"/>
      <c r="J30" s="173"/>
      <c r="K30" s="174"/>
      <c r="L30" s="1"/>
    </row>
    <row r="31" spans="1:24" ht="15.75" thickBot="1" x14ac:dyDescent="0.3">
      <c r="A31" s="1"/>
      <c r="B31" s="1"/>
      <c r="C31" s="1"/>
      <c r="D31" s="1"/>
      <c r="E31" s="1"/>
      <c r="F31" s="1"/>
      <c r="G31" s="1"/>
      <c r="H31" s="1"/>
      <c r="I31" s="1"/>
      <c r="J31" s="1"/>
      <c r="K31" s="1"/>
      <c r="L31" s="1"/>
    </row>
    <row r="32" spans="1:24" ht="15.75" customHeight="1" thickBot="1" x14ac:dyDescent="0.3">
      <c r="A32" s="1024" t="s">
        <v>120</v>
      </c>
      <c r="B32" s="1030" t="str">
        <f>DESCRIPCION!A13</f>
        <v>Posibilidad de utilizacion de los predios del municipio para beneficios particulares, debido a la Identificación parcial de los mismos</v>
      </c>
      <c r="C32" s="1018"/>
      <c r="D32" s="1018"/>
      <c r="E32" s="1018"/>
      <c r="F32" s="1018"/>
      <c r="G32" s="1018"/>
      <c r="H32" s="1019"/>
      <c r="I32" s="1027" t="s">
        <v>348</v>
      </c>
      <c r="J32" s="1028"/>
      <c r="K32" s="132" t="str">
        <f>IF(J39="x","EXTREMA",IF(J41="x","ALTA",IF(J43="x","MODERADA",IF(J45="x","BAJA",""))))</f>
        <v>BAJA</v>
      </c>
      <c r="L32" s="1"/>
    </row>
    <row r="33" spans="1:12" ht="16.5" thickBot="1" x14ac:dyDescent="0.3">
      <c r="A33" s="1025"/>
      <c r="B33" s="1031"/>
      <c r="C33" s="1020"/>
      <c r="D33" s="1020"/>
      <c r="E33" s="1020"/>
      <c r="F33" s="1020"/>
      <c r="G33" s="1020"/>
      <c r="H33" s="1021"/>
      <c r="I33" s="1022" t="s">
        <v>349</v>
      </c>
      <c r="J33" s="1023"/>
      <c r="K33" s="187" t="str">
        <f>'VALORACION RIESGOS INHERENTES'!K31</f>
        <v/>
      </c>
      <c r="L33" s="1"/>
    </row>
    <row r="34" spans="1:12" ht="16.5" thickBot="1" x14ac:dyDescent="0.3">
      <c r="A34" s="1026"/>
      <c r="B34" s="782" t="s">
        <v>299</v>
      </c>
      <c r="C34" s="783"/>
      <c r="D34" s="783"/>
      <c r="E34" s="783"/>
      <c r="F34" s="783"/>
      <c r="G34" s="783"/>
      <c r="H34" s="783"/>
      <c r="I34" s="783"/>
      <c r="J34" s="786"/>
      <c r="K34" s="261" t="str">
        <f>'EVALUACIÓN SOLIDEZ CONTROLES'!H15</f>
        <v>Fuerte</v>
      </c>
      <c r="L34" s="1"/>
    </row>
    <row r="35" spans="1:12" ht="16.5" thickBot="1" x14ac:dyDescent="0.3">
      <c r="A35" s="254" t="s">
        <v>122</v>
      </c>
      <c r="B35" s="255"/>
      <c r="C35" s="255"/>
      <c r="D35" s="256"/>
      <c r="E35" s="1042" t="s">
        <v>250</v>
      </c>
      <c r="F35" s="1043"/>
      <c r="G35" s="1044"/>
      <c r="H35" s="782" t="s">
        <v>351</v>
      </c>
      <c r="I35" s="786"/>
      <c r="J35" s="787" t="s">
        <v>132</v>
      </c>
      <c r="K35" s="788"/>
      <c r="L35" s="1"/>
    </row>
    <row r="36" spans="1:12" ht="39" customHeight="1" thickBot="1" x14ac:dyDescent="0.3">
      <c r="A36" s="165"/>
      <c r="B36" s="164"/>
      <c r="C36" s="164"/>
      <c r="D36" s="164"/>
      <c r="E36" s="164"/>
      <c r="F36" s="164"/>
      <c r="G36" s="164"/>
      <c r="H36" s="164"/>
      <c r="I36" s="164"/>
      <c r="J36" s="166"/>
      <c r="K36" s="167"/>
      <c r="L36" s="1"/>
    </row>
    <row r="37" spans="1:12" ht="28.5" customHeight="1" thickBot="1" x14ac:dyDescent="0.3">
      <c r="A37" s="813" t="s">
        <v>122</v>
      </c>
      <c r="B37" s="163">
        <v>5</v>
      </c>
      <c r="C37" s="1041"/>
      <c r="D37" s="816"/>
      <c r="E37" s="814"/>
      <c r="F37" s="814"/>
      <c r="G37" s="814"/>
      <c r="H37" s="164"/>
      <c r="I37" s="164"/>
      <c r="J37" s="811" t="s">
        <v>121</v>
      </c>
      <c r="K37" s="812"/>
      <c r="L37" s="1"/>
    </row>
    <row r="38" spans="1:12" ht="15.75" thickBot="1" x14ac:dyDescent="0.3">
      <c r="A38" s="813"/>
      <c r="B38" s="163" t="s">
        <v>124</v>
      </c>
      <c r="C38" s="833"/>
      <c r="D38" s="816"/>
      <c r="E38" s="814"/>
      <c r="F38" s="814"/>
      <c r="G38" s="814"/>
      <c r="H38" s="164"/>
      <c r="I38" s="164"/>
      <c r="J38" s="168"/>
      <c r="K38" s="19"/>
      <c r="L38" s="1"/>
    </row>
    <row r="39" spans="1:12" ht="29.25" thickBot="1" x14ac:dyDescent="0.3">
      <c r="A39" s="813"/>
      <c r="B39" s="163">
        <v>4</v>
      </c>
      <c r="C39" s="815"/>
      <c r="D39" s="816"/>
      <c r="E39" s="816"/>
      <c r="F39" s="817"/>
      <c r="G39" s="814"/>
      <c r="H39" s="164"/>
      <c r="I39" s="164"/>
      <c r="J39" s="178" t="str">
        <f xml:space="preserve"> IF(OR(E37="X",F37="X",G37="x",F39="x",G39="X",F41="X",G41="X",G43="X" ),"x","")</f>
        <v/>
      </c>
      <c r="K39" s="19" t="s">
        <v>123</v>
      </c>
      <c r="L39" s="1"/>
    </row>
    <row r="40" spans="1:12" ht="29.25" thickBot="1" x14ac:dyDescent="0.3">
      <c r="A40" s="813"/>
      <c r="B40" s="163" t="s">
        <v>126</v>
      </c>
      <c r="C40" s="815"/>
      <c r="D40" s="816"/>
      <c r="E40" s="816"/>
      <c r="F40" s="818"/>
      <c r="G40" s="814"/>
      <c r="H40" s="164"/>
      <c r="I40" s="164"/>
      <c r="J40" s="179"/>
      <c r="K40" s="19"/>
      <c r="L40" s="1"/>
    </row>
    <row r="41" spans="1:12" ht="29.25" thickBot="1" x14ac:dyDescent="0.3">
      <c r="A41" s="813"/>
      <c r="B41" s="163">
        <v>3</v>
      </c>
      <c r="C41" s="819"/>
      <c r="D41" s="834"/>
      <c r="E41" s="863"/>
      <c r="F41" s="817"/>
      <c r="G41" s="814"/>
      <c r="H41" s="164"/>
      <c r="I41" s="164"/>
      <c r="J41" s="180" t="str">
        <f xml:space="preserve"> IF(OR(C37="X",D37="X",D39="x",E39="x",E41="X",F43="X",F45="X",G45="X" ),"x","")</f>
        <v/>
      </c>
      <c r="K41" s="19" t="s">
        <v>125</v>
      </c>
      <c r="L41" s="1"/>
    </row>
    <row r="42" spans="1:12" ht="29.25" thickBot="1" x14ac:dyDescent="0.3">
      <c r="A42" s="813"/>
      <c r="B42" s="163" t="s">
        <v>128</v>
      </c>
      <c r="C42" s="819"/>
      <c r="D42" s="834"/>
      <c r="E42" s="816"/>
      <c r="F42" s="818"/>
      <c r="G42" s="814"/>
      <c r="H42" s="164"/>
      <c r="I42" s="164"/>
      <c r="J42" s="181"/>
      <c r="K42" s="19"/>
      <c r="L42" s="1"/>
    </row>
    <row r="43" spans="1:12" ht="29.25" thickBot="1" x14ac:dyDescent="0.3">
      <c r="A43" s="813"/>
      <c r="B43" s="163">
        <v>2</v>
      </c>
      <c r="C43" s="819"/>
      <c r="D43" s="853" t="s">
        <v>347</v>
      </c>
      <c r="E43" s="860"/>
      <c r="F43" s="861"/>
      <c r="G43" s="814"/>
      <c r="H43" s="164"/>
      <c r="I43" s="164"/>
      <c r="J43" s="182" t="str">
        <f xml:space="preserve"> IF(OR(C39="X",D41="X",E43="x",E45="x" ),"x","")</f>
        <v/>
      </c>
      <c r="K43" s="19" t="s">
        <v>127</v>
      </c>
      <c r="L43" s="1"/>
    </row>
    <row r="44" spans="1:12" ht="29.25" thickBot="1" x14ac:dyDescent="0.3">
      <c r="A44" s="813"/>
      <c r="B44" s="163" t="s">
        <v>250</v>
      </c>
      <c r="C44" s="819"/>
      <c r="D44" s="853"/>
      <c r="E44" s="834"/>
      <c r="F44" s="862"/>
      <c r="G44" s="814"/>
      <c r="H44" s="164"/>
      <c r="I44" s="164"/>
      <c r="J44" s="181"/>
      <c r="K44" s="19"/>
      <c r="L44" s="1"/>
    </row>
    <row r="45" spans="1:12" ht="29.25" thickBot="1" x14ac:dyDescent="0.3">
      <c r="A45" s="813"/>
      <c r="B45" s="163">
        <v>1</v>
      </c>
      <c r="C45" s="819"/>
      <c r="D45" s="853"/>
      <c r="E45" s="855"/>
      <c r="F45" s="857"/>
      <c r="G45" s="816"/>
      <c r="H45" s="164"/>
      <c r="I45" s="164"/>
      <c r="J45" s="183" t="str">
        <f xml:space="preserve"> IF(OR(C41="X",C43="X",D43="x",C45="x",D45="x" ),"x","")</f>
        <v>x</v>
      </c>
      <c r="K45" s="19" t="s">
        <v>129</v>
      </c>
      <c r="L45" s="1"/>
    </row>
    <row r="46" spans="1:12" ht="15.75" thickBot="1" x14ac:dyDescent="0.3">
      <c r="A46" s="813"/>
      <c r="B46" s="163" t="s">
        <v>130</v>
      </c>
      <c r="C46" s="852"/>
      <c r="D46" s="854"/>
      <c r="E46" s="856"/>
      <c r="F46" s="858"/>
      <c r="G46" s="859"/>
      <c r="H46" s="169"/>
      <c r="I46" s="164"/>
      <c r="J46" s="164"/>
      <c r="K46" s="163"/>
      <c r="L46" s="1"/>
    </row>
    <row r="47" spans="1:12" x14ac:dyDescent="0.25">
      <c r="A47" s="165"/>
      <c r="B47" s="164"/>
      <c r="C47" s="164">
        <v>1</v>
      </c>
      <c r="D47" s="164">
        <v>2</v>
      </c>
      <c r="E47" s="164">
        <v>3</v>
      </c>
      <c r="F47" s="164">
        <v>4</v>
      </c>
      <c r="G47" s="164">
        <v>5</v>
      </c>
      <c r="H47" s="164"/>
      <c r="I47" s="164"/>
      <c r="J47" s="164"/>
      <c r="K47" s="163"/>
      <c r="L47" s="1"/>
    </row>
    <row r="48" spans="1:12" x14ac:dyDescent="0.25">
      <c r="A48" s="165"/>
      <c r="B48" s="164"/>
      <c r="C48" s="164" t="s">
        <v>131</v>
      </c>
      <c r="D48" s="164" t="s">
        <v>132</v>
      </c>
      <c r="E48" s="164" t="s">
        <v>133</v>
      </c>
      <c r="F48" s="164" t="s">
        <v>134</v>
      </c>
      <c r="G48" s="164" t="s">
        <v>135</v>
      </c>
      <c r="H48" s="164"/>
      <c r="I48" s="164"/>
      <c r="J48" s="164"/>
      <c r="K48" s="163"/>
      <c r="L48" s="1"/>
    </row>
    <row r="49" spans="1:12" ht="15" customHeight="1" x14ac:dyDescent="0.25">
      <c r="A49" s="165"/>
      <c r="B49" s="164"/>
      <c r="C49" s="851" t="s">
        <v>136</v>
      </c>
      <c r="D49" s="851"/>
      <c r="E49" s="851"/>
      <c r="F49" s="851"/>
      <c r="G49" s="851"/>
      <c r="H49" s="164"/>
      <c r="I49" s="164"/>
      <c r="J49" s="164"/>
      <c r="K49" s="163"/>
      <c r="L49" s="1"/>
    </row>
    <row r="50" spans="1:12" ht="15" customHeight="1" x14ac:dyDescent="0.25">
      <c r="A50" s="165"/>
      <c r="B50" s="164"/>
      <c r="C50" s="851"/>
      <c r="D50" s="851"/>
      <c r="E50" s="851"/>
      <c r="F50" s="851"/>
      <c r="G50" s="851"/>
      <c r="H50" s="164"/>
      <c r="I50" s="164"/>
      <c r="J50" s="164"/>
      <c r="K50" s="163"/>
      <c r="L50" s="1"/>
    </row>
    <row r="51" spans="1:12" ht="15.75" thickBot="1" x14ac:dyDescent="0.3">
      <c r="A51" s="20"/>
      <c r="B51" s="18"/>
      <c r="C51" s="18"/>
      <c r="D51" s="18"/>
      <c r="E51" s="18"/>
      <c r="F51" s="18"/>
      <c r="G51" s="18"/>
      <c r="H51" s="18"/>
      <c r="I51" s="130"/>
      <c r="J51" s="130"/>
      <c r="K51" s="131"/>
      <c r="L51" s="1"/>
    </row>
    <row r="52" spans="1:12" ht="15.75" thickBot="1" x14ac:dyDescent="0.3">
      <c r="A52" s="1"/>
      <c r="B52" s="1"/>
      <c r="C52" s="1"/>
      <c r="D52" s="1"/>
      <c r="E52" s="1"/>
      <c r="F52" s="1"/>
      <c r="G52" s="1"/>
      <c r="H52" s="1"/>
      <c r="I52" s="1"/>
      <c r="J52" s="1"/>
      <c r="K52" s="1"/>
      <c r="L52" s="1"/>
    </row>
    <row r="53" spans="1:12" ht="16.5" customHeight="1" thickBot="1" x14ac:dyDescent="0.3">
      <c r="A53" s="1024" t="s">
        <v>120</v>
      </c>
      <c r="B53" s="1018" t="str">
        <f>DESCRIPCION!A16</f>
        <v>Posibilidad del Uso inadecuado de los bienes de la Entidad, para beneficio propio o de un tercero</v>
      </c>
      <c r="C53" s="1018"/>
      <c r="D53" s="1018"/>
      <c r="E53" s="1018"/>
      <c r="F53" s="1018"/>
      <c r="G53" s="1018"/>
      <c r="H53" s="1019"/>
      <c r="I53" s="1027" t="s">
        <v>348</v>
      </c>
      <c r="J53" s="1028"/>
      <c r="K53" s="132" t="str">
        <f>IF(J60="x","EXTREMA",IF(J62="x","ALTA",IF(J64="x","MODERADA",IF(J66="x","BAJA",""))))</f>
        <v>EXTREMA</v>
      </c>
      <c r="L53" s="1"/>
    </row>
    <row r="54" spans="1:12" ht="16.5" thickBot="1" x14ac:dyDescent="0.3">
      <c r="A54" s="1025"/>
      <c r="B54" s="1020"/>
      <c r="C54" s="1020"/>
      <c r="D54" s="1020"/>
      <c r="E54" s="1020"/>
      <c r="F54" s="1020"/>
      <c r="G54" s="1020"/>
      <c r="H54" s="1021"/>
      <c r="I54" s="1022" t="s">
        <v>349</v>
      </c>
      <c r="J54" s="1023"/>
      <c r="K54" s="187" t="str">
        <f>'VALORACION RIESGOS INHERENTES'!K51</f>
        <v>EXTREMA</v>
      </c>
      <c r="L54" s="1"/>
    </row>
    <row r="55" spans="1:12" ht="16.5" thickBot="1" x14ac:dyDescent="0.3">
      <c r="A55" s="1026"/>
      <c r="B55" s="782" t="s">
        <v>299</v>
      </c>
      <c r="C55" s="783"/>
      <c r="D55" s="783"/>
      <c r="E55" s="783"/>
      <c r="F55" s="783"/>
      <c r="G55" s="783"/>
      <c r="H55" s="783"/>
      <c r="I55" s="783"/>
      <c r="J55" s="786"/>
      <c r="K55" s="185" t="str">
        <f>'EVALUACIÓN SOLIDEZ CONTROLES'!H19</f>
        <v>Fuerte</v>
      </c>
      <c r="L55" s="1"/>
    </row>
    <row r="56" spans="1:12" ht="16.5" thickBot="1" x14ac:dyDescent="0.3">
      <c r="A56" s="254" t="s">
        <v>122</v>
      </c>
      <c r="B56" s="255"/>
      <c r="C56" s="255"/>
      <c r="D56" s="256"/>
      <c r="E56" s="1042" t="s">
        <v>128</v>
      </c>
      <c r="F56" s="1043"/>
      <c r="G56" s="1044"/>
      <c r="H56" s="782" t="s">
        <v>351</v>
      </c>
      <c r="I56" s="786"/>
      <c r="J56" s="787" t="s">
        <v>134</v>
      </c>
      <c r="K56" s="788"/>
      <c r="L56" s="1"/>
    </row>
    <row r="57" spans="1:12" ht="40.5" customHeight="1" thickBot="1" x14ac:dyDescent="0.3">
      <c r="A57" s="165"/>
      <c r="B57" s="164"/>
      <c r="C57" s="164"/>
      <c r="D57" s="164"/>
      <c r="E57" s="164"/>
      <c r="F57" s="164"/>
      <c r="G57" s="164"/>
      <c r="H57" s="164"/>
      <c r="I57" s="164"/>
      <c r="J57" s="166"/>
      <c r="K57" s="167"/>
      <c r="L57" s="1"/>
    </row>
    <row r="58" spans="1:12" ht="22.5" customHeight="1" thickBot="1" x14ac:dyDescent="0.3">
      <c r="A58" s="813" t="s">
        <v>122</v>
      </c>
      <c r="B58" s="163">
        <v>5</v>
      </c>
      <c r="C58" s="1041"/>
      <c r="D58" s="816"/>
      <c r="E58" s="814"/>
      <c r="F58" s="814"/>
      <c r="G58" s="814"/>
      <c r="H58" s="164"/>
      <c r="I58" s="164"/>
      <c r="J58" s="811" t="s">
        <v>121</v>
      </c>
      <c r="K58" s="812"/>
      <c r="L58" s="1"/>
    </row>
    <row r="59" spans="1:12" ht="23.25" customHeight="1" thickBot="1" x14ac:dyDescent="0.3">
      <c r="A59" s="813"/>
      <c r="B59" s="163" t="s">
        <v>124</v>
      </c>
      <c r="C59" s="833"/>
      <c r="D59" s="816"/>
      <c r="E59" s="814"/>
      <c r="F59" s="814"/>
      <c r="G59" s="814"/>
      <c r="H59" s="164"/>
      <c r="I59" s="164"/>
      <c r="J59" s="168"/>
      <c r="K59" s="19"/>
      <c r="L59" s="1"/>
    </row>
    <row r="60" spans="1:12" ht="29.25" thickBot="1" x14ac:dyDescent="0.3">
      <c r="A60" s="813"/>
      <c r="B60" s="163">
        <v>4</v>
      </c>
      <c r="C60" s="815"/>
      <c r="D60" s="816"/>
      <c r="E60" s="816"/>
      <c r="F60" s="817"/>
      <c r="G60" s="814"/>
      <c r="H60" s="164"/>
      <c r="I60" s="164"/>
      <c r="J60" s="178" t="str">
        <f xml:space="preserve"> IF(OR(E58="X",F58="X",G58="x",F60="x",G60="X",F62="X",G62="X",G64="X" ),"x","")</f>
        <v>x</v>
      </c>
      <c r="K60" s="19" t="s">
        <v>123</v>
      </c>
      <c r="L60" s="1"/>
    </row>
    <row r="61" spans="1:12" ht="29.25" thickBot="1" x14ac:dyDescent="0.3">
      <c r="A61" s="813"/>
      <c r="B61" s="163" t="s">
        <v>126</v>
      </c>
      <c r="C61" s="815"/>
      <c r="D61" s="816"/>
      <c r="E61" s="816"/>
      <c r="F61" s="818"/>
      <c r="G61" s="814"/>
      <c r="H61" s="164"/>
      <c r="I61" s="164"/>
      <c r="J61" s="179"/>
      <c r="K61" s="19"/>
      <c r="L61" s="1"/>
    </row>
    <row r="62" spans="1:12" ht="29.25" thickBot="1" x14ac:dyDescent="0.3">
      <c r="A62" s="813"/>
      <c r="B62" s="163">
        <v>3</v>
      </c>
      <c r="C62" s="819"/>
      <c r="D62" s="834"/>
      <c r="E62" s="863"/>
      <c r="F62" s="817" t="s">
        <v>347</v>
      </c>
      <c r="G62" s="814"/>
      <c r="H62" s="164"/>
      <c r="I62" s="164"/>
      <c r="J62" s="180" t="str">
        <f xml:space="preserve"> IF(OR(C58="X",D58="X",D60="x",E60="x",E62="X",F64="X",F66="X",G66="X" ),"x","")</f>
        <v/>
      </c>
      <c r="K62" s="19" t="s">
        <v>125</v>
      </c>
      <c r="L62" s="1"/>
    </row>
    <row r="63" spans="1:12" ht="29.25" thickBot="1" x14ac:dyDescent="0.3">
      <c r="A63" s="813"/>
      <c r="B63" s="163" t="s">
        <v>128</v>
      </c>
      <c r="C63" s="819"/>
      <c r="D63" s="834"/>
      <c r="E63" s="816"/>
      <c r="F63" s="818"/>
      <c r="G63" s="814"/>
      <c r="H63" s="164"/>
      <c r="I63" s="164"/>
      <c r="J63" s="181"/>
      <c r="K63" s="19"/>
      <c r="L63" s="1"/>
    </row>
    <row r="64" spans="1:12" ht="29.25" thickBot="1" x14ac:dyDescent="0.3">
      <c r="A64" s="813"/>
      <c r="B64" s="163">
        <v>2</v>
      </c>
      <c r="C64" s="819"/>
      <c r="D64" s="853"/>
      <c r="E64" s="860"/>
      <c r="F64" s="861"/>
      <c r="G64" s="814"/>
      <c r="H64" s="164"/>
      <c r="I64" s="164"/>
      <c r="J64" s="182" t="str">
        <f xml:space="preserve"> IF(OR(C60="X",D62="X",E64="x",E66="x" ),"x","")</f>
        <v/>
      </c>
      <c r="K64" s="19" t="s">
        <v>127</v>
      </c>
      <c r="L64" s="1"/>
    </row>
    <row r="65" spans="1:12" ht="29.25" thickBot="1" x14ac:dyDescent="0.3">
      <c r="A65" s="813"/>
      <c r="B65" s="163" t="s">
        <v>250</v>
      </c>
      <c r="C65" s="819"/>
      <c r="D65" s="853"/>
      <c r="E65" s="834"/>
      <c r="F65" s="862"/>
      <c r="G65" s="814"/>
      <c r="H65" s="164"/>
      <c r="I65" s="164"/>
      <c r="J65" s="181"/>
      <c r="K65" s="19"/>
      <c r="L65" s="1"/>
    </row>
    <row r="66" spans="1:12" ht="29.25" thickBot="1" x14ac:dyDescent="0.3">
      <c r="A66" s="813"/>
      <c r="B66" s="163">
        <v>1</v>
      </c>
      <c r="C66" s="819"/>
      <c r="D66" s="853"/>
      <c r="E66" s="834"/>
      <c r="F66" s="816"/>
      <c r="G66" s="816"/>
      <c r="H66" s="164"/>
      <c r="I66" s="164"/>
      <c r="J66" s="183" t="str">
        <f xml:space="preserve"> IF(OR(C62="X",C64="X",D64="x",C66="x",D66="x" ),"x","")</f>
        <v/>
      </c>
      <c r="K66" s="19" t="s">
        <v>129</v>
      </c>
      <c r="L66" s="1"/>
    </row>
    <row r="67" spans="1:12" ht="15.75" thickBot="1" x14ac:dyDescent="0.3">
      <c r="A67" s="813"/>
      <c r="B67" s="163" t="s">
        <v>130</v>
      </c>
      <c r="C67" s="852"/>
      <c r="D67" s="854"/>
      <c r="E67" s="856"/>
      <c r="F67" s="859"/>
      <c r="G67" s="859"/>
      <c r="H67" s="169"/>
      <c r="I67" s="164"/>
      <c r="J67" s="164"/>
      <c r="K67" s="163"/>
      <c r="L67" s="1"/>
    </row>
    <row r="68" spans="1:12" x14ac:dyDescent="0.25">
      <c r="A68" s="165"/>
      <c r="B68" s="164"/>
      <c r="C68" s="164">
        <v>1</v>
      </c>
      <c r="D68" s="164">
        <v>2</v>
      </c>
      <c r="E68" s="164">
        <v>3</v>
      </c>
      <c r="F68" s="164">
        <v>4</v>
      </c>
      <c r="G68" s="164">
        <v>5</v>
      </c>
      <c r="H68" s="164"/>
      <c r="I68" s="164"/>
      <c r="J68" s="164"/>
      <c r="K68" s="163"/>
      <c r="L68" s="1"/>
    </row>
    <row r="69" spans="1:12" x14ac:dyDescent="0.25">
      <c r="A69" s="165"/>
      <c r="B69" s="164"/>
      <c r="C69" s="164" t="s">
        <v>131</v>
      </c>
      <c r="D69" s="164" t="s">
        <v>132</v>
      </c>
      <c r="E69" s="164" t="s">
        <v>133</v>
      </c>
      <c r="F69" s="164" t="s">
        <v>134</v>
      </c>
      <c r="G69" s="164" t="s">
        <v>135</v>
      </c>
      <c r="H69" s="164"/>
      <c r="I69" s="164"/>
      <c r="J69" s="164"/>
      <c r="K69" s="163"/>
      <c r="L69" s="1"/>
    </row>
    <row r="70" spans="1:12" ht="15" customHeight="1" x14ac:dyDescent="0.25">
      <c r="A70" s="165"/>
      <c r="B70" s="164"/>
      <c r="C70" s="851" t="s">
        <v>136</v>
      </c>
      <c r="D70" s="851"/>
      <c r="E70" s="851"/>
      <c r="F70" s="851"/>
      <c r="G70" s="851"/>
      <c r="H70" s="164"/>
      <c r="I70" s="164"/>
      <c r="J70" s="164"/>
      <c r="K70" s="163"/>
      <c r="L70" s="1"/>
    </row>
    <row r="71" spans="1:12" ht="15" customHeight="1" x14ac:dyDescent="0.25">
      <c r="A71" s="165"/>
      <c r="B71" s="164"/>
      <c r="C71" s="851"/>
      <c r="D71" s="851"/>
      <c r="E71" s="851"/>
      <c r="F71" s="851"/>
      <c r="G71" s="851"/>
      <c r="H71" s="164"/>
      <c r="I71" s="164"/>
      <c r="J71" s="164"/>
      <c r="K71" s="163"/>
      <c r="L71" s="1"/>
    </row>
    <row r="72" spans="1:12" ht="15.75" thickBot="1" x14ac:dyDescent="0.3">
      <c r="A72" s="175"/>
      <c r="B72" s="176"/>
      <c r="C72" s="176"/>
      <c r="D72" s="176"/>
      <c r="E72" s="176"/>
      <c r="F72" s="176"/>
      <c r="G72" s="176"/>
      <c r="H72" s="176"/>
      <c r="I72" s="176"/>
      <c r="J72" s="176"/>
      <c r="K72" s="177"/>
      <c r="L72" s="1"/>
    </row>
    <row r="73" spans="1:12" ht="15.75" thickBot="1" x14ac:dyDescent="0.3">
      <c r="A73" s="1"/>
      <c r="B73" s="1"/>
      <c r="C73" s="1"/>
      <c r="D73" s="1"/>
      <c r="E73" s="1"/>
      <c r="F73" s="1"/>
      <c r="G73" s="1"/>
      <c r="H73" s="1"/>
      <c r="I73" s="1"/>
      <c r="J73" s="1"/>
      <c r="K73" s="1"/>
      <c r="L73" s="1"/>
    </row>
    <row r="74" spans="1:12" ht="16.5" customHeight="1" thickBot="1" x14ac:dyDescent="0.3">
      <c r="A74" s="1024" t="s">
        <v>120</v>
      </c>
      <c r="B74" s="1030" t="str">
        <f>DESCRIPCION!A19</f>
        <v>Posibilidad de Solicitar y/o recibir dadivas para omitir y/o manipular Informacion real de un predio publico en favorecimiento de un tercero.</v>
      </c>
      <c r="C74" s="1018"/>
      <c r="D74" s="1018"/>
      <c r="E74" s="1018"/>
      <c r="F74" s="1018"/>
      <c r="G74" s="1018"/>
      <c r="H74" s="1019"/>
      <c r="I74" s="1027" t="s">
        <v>348</v>
      </c>
      <c r="J74" s="1028"/>
      <c r="K74" s="132" t="str">
        <f>IF(J81="x","EXTREMA",IF(J83="x","ALTA",IF(J85="x","MODERADA",IF(J87="x","BAJA",""))))</f>
        <v>ALTA</v>
      </c>
      <c r="L74" s="1"/>
    </row>
    <row r="75" spans="1:12" ht="15.75" customHeight="1" thickBot="1" x14ac:dyDescent="0.3">
      <c r="A75" s="1025"/>
      <c r="B75" s="1031"/>
      <c r="C75" s="1020"/>
      <c r="D75" s="1020"/>
      <c r="E75" s="1020"/>
      <c r="F75" s="1020"/>
      <c r="G75" s="1020"/>
      <c r="H75" s="1021"/>
      <c r="I75" s="1022" t="s">
        <v>349</v>
      </c>
      <c r="J75" s="1023"/>
      <c r="K75" s="185" t="str">
        <f>'VALORACION RIESGOS INHERENTES'!K71</f>
        <v>ALTA</v>
      </c>
      <c r="L75" s="1"/>
    </row>
    <row r="76" spans="1:12" ht="16.5" thickBot="1" x14ac:dyDescent="0.3">
      <c r="A76" s="1026"/>
      <c r="B76" s="782" t="s">
        <v>299</v>
      </c>
      <c r="C76" s="783"/>
      <c r="D76" s="783"/>
      <c r="E76" s="783"/>
      <c r="F76" s="783"/>
      <c r="G76" s="783"/>
      <c r="H76" s="783"/>
      <c r="I76" s="783"/>
      <c r="J76" s="786"/>
      <c r="K76" s="185" t="str">
        <f>'EVALUACIÓN SOLIDEZ CONTROLES'!H23</f>
        <v>Fuerte</v>
      </c>
      <c r="L76" s="1"/>
    </row>
    <row r="77" spans="1:12" ht="21.75" customHeight="1" thickBot="1" x14ac:dyDescent="0.3">
      <c r="A77" s="254" t="s">
        <v>122</v>
      </c>
      <c r="B77" s="255"/>
      <c r="C77" s="255"/>
      <c r="D77" s="256"/>
      <c r="E77" s="1042" t="s">
        <v>352</v>
      </c>
      <c r="F77" s="1043"/>
      <c r="G77" s="1044"/>
      <c r="H77" s="782" t="s">
        <v>351</v>
      </c>
      <c r="I77" s="786"/>
      <c r="J77" s="787" t="s">
        <v>134</v>
      </c>
      <c r="K77" s="788"/>
      <c r="L77" s="1"/>
    </row>
    <row r="78" spans="1:12" ht="36.75" customHeight="1" x14ac:dyDescent="0.25">
      <c r="A78" s="170"/>
      <c r="B78" s="148"/>
      <c r="C78" s="171"/>
      <c r="D78" s="148"/>
      <c r="E78" s="148"/>
      <c r="F78" s="148"/>
      <c r="G78" s="148"/>
      <c r="H78" s="148"/>
      <c r="I78" s="148"/>
      <c r="J78" s="166"/>
      <c r="K78" s="167"/>
      <c r="L78" s="1"/>
    </row>
    <row r="79" spans="1:12" ht="38.25" customHeight="1" x14ac:dyDescent="0.25">
      <c r="A79" s="798" t="s">
        <v>122</v>
      </c>
      <c r="B79" s="148">
        <v>5</v>
      </c>
      <c r="C79" s="799"/>
      <c r="D79" s="795"/>
      <c r="E79" s="796"/>
      <c r="F79" s="796"/>
      <c r="G79" s="796"/>
      <c r="H79" s="148"/>
      <c r="I79" s="148"/>
      <c r="J79" s="805" t="s">
        <v>121</v>
      </c>
      <c r="K79" s="806"/>
      <c r="L79" s="1"/>
    </row>
    <row r="80" spans="1:12" x14ac:dyDescent="0.25">
      <c r="A80" s="798"/>
      <c r="B80" s="148" t="s">
        <v>124</v>
      </c>
      <c r="C80" s="800"/>
      <c r="D80" s="795"/>
      <c r="E80" s="796"/>
      <c r="F80" s="796"/>
      <c r="G80" s="796"/>
      <c r="H80" s="148"/>
      <c r="I80" s="148"/>
      <c r="J80" s="150"/>
      <c r="K80" s="151"/>
      <c r="L80" s="1"/>
    </row>
    <row r="81" spans="1:12" ht="27.75" x14ac:dyDescent="0.25">
      <c r="A81" s="798"/>
      <c r="B81" s="148">
        <v>4</v>
      </c>
      <c r="C81" s="847"/>
      <c r="D81" s="795"/>
      <c r="E81" s="795"/>
      <c r="F81" s="821"/>
      <c r="G81" s="796"/>
      <c r="H81" s="148"/>
      <c r="I81" s="148"/>
      <c r="J81" s="157" t="str">
        <f xml:space="preserve"> IF(OR(E79="X",F79="X",G79="x",F81="x",G81="X",F83="X",G83="X",G85="X" ),"x","")</f>
        <v/>
      </c>
      <c r="K81" s="151" t="s">
        <v>123</v>
      </c>
      <c r="L81" s="1"/>
    </row>
    <row r="82" spans="1:12" ht="27.75" x14ac:dyDescent="0.25">
      <c r="A82" s="798"/>
      <c r="B82" s="148" t="s">
        <v>126</v>
      </c>
      <c r="C82" s="848"/>
      <c r="D82" s="795"/>
      <c r="E82" s="795"/>
      <c r="F82" s="821"/>
      <c r="G82" s="796"/>
      <c r="H82" s="148"/>
      <c r="I82" s="148"/>
      <c r="J82" s="158"/>
      <c r="K82" s="151"/>
      <c r="L82" s="1"/>
    </row>
    <row r="83" spans="1:12" ht="27.75" x14ac:dyDescent="0.25">
      <c r="A83" s="798"/>
      <c r="B83" s="148">
        <v>3</v>
      </c>
      <c r="C83" s="789"/>
      <c r="D83" s="793"/>
      <c r="E83" s="794"/>
      <c r="F83" s="821"/>
      <c r="G83" s="796"/>
      <c r="H83" s="148"/>
      <c r="I83" s="148"/>
      <c r="J83" s="159" t="str">
        <f xml:space="preserve"> IF(OR(C79="X",D79="X",D81="x",E81="x",E83="X",F85="X",F87="X",G87="X" ),"x","")</f>
        <v>x</v>
      </c>
      <c r="K83" s="151" t="s">
        <v>125</v>
      </c>
      <c r="L83" s="1"/>
    </row>
    <row r="84" spans="1:12" ht="27.75" x14ac:dyDescent="0.25">
      <c r="A84" s="798"/>
      <c r="B84" s="148" t="s">
        <v>128</v>
      </c>
      <c r="C84" s="790"/>
      <c r="D84" s="793"/>
      <c r="E84" s="795"/>
      <c r="F84" s="821"/>
      <c r="G84" s="796"/>
      <c r="H84" s="148"/>
      <c r="I84" s="148"/>
      <c r="J84" s="160"/>
      <c r="K84" s="151"/>
      <c r="L84" s="1"/>
    </row>
    <row r="85" spans="1:12" ht="27.75" x14ac:dyDescent="0.25">
      <c r="A85" s="798"/>
      <c r="B85" s="148">
        <v>2</v>
      </c>
      <c r="C85" s="789"/>
      <c r="D85" s="791"/>
      <c r="E85" s="792"/>
      <c r="F85" s="794"/>
      <c r="G85" s="796"/>
      <c r="H85" s="148"/>
      <c r="I85" s="148"/>
      <c r="J85" s="161" t="str">
        <f xml:space="preserve"> IF(OR(C81="X",D83="X",E85="x",E87="x" ),"x","")</f>
        <v/>
      </c>
      <c r="K85" s="151" t="s">
        <v>127</v>
      </c>
      <c r="L85" s="1"/>
    </row>
    <row r="86" spans="1:12" ht="27.75" x14ac:dyDescent="0.25">
      <c r="A86" s="798"/>
      <c r="B86" s="148" t="s">
        <v>250</v>
      </c>
      <c r="C86" s="790"/>
      <c r="D86" s="791"/>
      <c r="E86" s="793"/>
      <c r="F86" s="795"/>
      <c r="G86" s="796"/>
      <c r="H86" s="148"/>
      <c r="I86" s="148"/>
      <c r="J86" s="160"/>
      <c r="K86" s="151"/>
      <c r="L86" s="1"/>
    </row>
    <row r="87" spans="1:12" ht="27.75" x14ac:dyDescent="0.25">
      <c r="A87" s="798"/>
      <c r="B87" s="148">
        <v>1</v>
      </c>
      <c r="C87" s="789"/>
      <c r="D87" s="825"/>
      <c r="E87" s="827"/>
      <c r="F87" s="866" t="s">
        <v>347</v>
      </c>
      <c r="G87" s="831"/>
      <c r="H87" s="148"/>
      <c r="I87" s="148"/>
      <c r="J87" s="162" t="str">
        <f xml:space="preserve"> IF(OR(C83="X",C85="X",D85="x",D87="x",C87="x" ),"x","")</f>
        <v/>
      </c>
      <c r="K87" s="151" t="s">
        <v>129</v>
      </c>
      <c r="L87" s="1"/>
    </row>
    <row r="88" spans="1:12" x14ac:dyDescent="0.25">
      <c r="A88" s="798"/>
      <c r="B88" s="148" t="s">
        <v>130</v>
      </c>
      <c r="C88" s="824"/>
      <c r="D88" s="826"/>
      <c r="E88" s="828"/>
      <c r="F88" s="867"/>
      <c r="G88" s="832"/>
      <c r="H88" s="148"/>
      <c r="I88" s="148"/>
      <c r="J88" s="148"/>
      <c r="K88" s="149"/>
      <c r="L88" s="1"/>
    </row>
    <row r="89" spans="1:12" x14ac:dyDescent="0.25">
      <c r="A89" s="170"/>
      <c r="B89" s="148"/>
      <c r="C89" s="148">
        <v>1</v>
      </c>
      <c r="D89" s="148">
        <v>2</v>
      </c>
      <c r="E89" s="148">
        <v>3</v>
      </c>
      <c r="F89" s="148">
        <v>4</v>
      </c>
      <c r="G89" s="148">
        <v>5</v>
      </c>
      <c r="H89" s="148"/>
      <c r="I89" s="148"/>
      <c r="J89" s="148"/>
      <c r="K89" s="149"/>
      <c r="L89" s="1"/>
    </row>
    <row r="90" spans="1:12" x14ac:dyDescent="0.25">
      <c r="A90" s="170"/>
      <c r="B90" s="148"/>
      <c r="C90" s="148" t="s">
        <v>131</v>
      </c>
      <c r="D90" s="148" t="s">
        <v>132</v>
      </c>
      <c r="E90" s="148" t="s">
        <v>133</v>
      </c>
      <c r="F90" s="148" t="s">
        <v>134</v>
      </c>
      <c r="G90" s="148" t="s">
        <v>135</v>
      </c>
      <c r="H90" s="148"/>
      <c r="I90" s="805"/>
      <c r="J90" s="805"/>
      <c r="K90" s="806"/>
      <c r="L90" s="1"/>
    </row>
    <row r="91" spans="1:12" ht="15" customHeight="1" x14ac:dyDescent="0.25">
      <c r="A91" s="170"/>
      <c r="B91" s="148"/>
      <c r="C91" s="797" t="s">
        <v>136</v>
      </c>
      <c r="D91" s="797"/>
      <c r="E91" s="797"/>
      <c r="F91" s="797"/>
      <c r="G91" s="797"/>
      <c r="H91" s="148"/>
      <c r="I91" s="148"/>
      <c r="J91" s="148"/>
      <c r="K91" s="149"/>
      <c r="L91" s="1"/>
    </row>
    <row r="92" spans="1:12" ht="15" customHeight="1" x14ac:dyDescent="0.25">
      <c r="A92" s="170"/>
      <c r="B92" s="148"/>
      <c r="C92" s="797"/>
      <c r="D92" s="797"/>
      <c r="E92" s="797"/>
      <c r="F92" s="797"/>
      <c r="G92" s="797"/>
      <c r="H92" s="148"/>
      <c r="I92" s="148"/>
      <c r="J92" s="148"/>
      <c r="K92" s="149"/>
      <c r="L92" s="1"/>
    </row>
    <row r="93" spans="1:12" ht="15.75" thickBot="1" x14ac:dyDescent="0.3">
      <c r="A93" s="75"/>
      <c r="B93" s="76"/>
      <c r="C93" s="76"/>
      <c r="D93" s="76"/>
      <c r="E93" s="76"/>
      <c r="F93" s="76"/>
      <c r="G93" s="76"/>
      <c r="H93" s="76"/>
      <c r="I93" s="76"/>
      <c r="J93" s="76"/>
      <c r="K93" s="77"/>
      <c r="L93" s="1"/>
    </row>
    <row r="94" spans="1:12" ht="15.75" thickBot="1" x14ac:dyDescent="0.3">
      <c r="A94" s="1"/>
      <c r="B94" s="1"/>
      <c r="C94" s="1"/>
      <c r="D94" s="1"/>
      <c r="E94" s="1"/>
      <c r="F94" s="1"/>
      <c r="G94" s="1"/>
      <c r="H94" s="1"/>
      <c r="I94" s="1"/>
      <c r="J94" s="1"/>
      <c r="K94" s="1"/>
      <c r="L94" s="1"/>
    </row>
    <row r="95" spans="1:12" ht="15.75" customHeight="1" thickBot="1" x14ac:dyDescent="0.3">
      <c r="A95" s="1024" t="s">
        <v>120</v>
      </c>
      <c r="B95" s="1018" t="str">
        <f>DESCRIPCION!A22</f>
        <v>e</v>
      </c>
      <c r="C95" s="1018"/>
      <c r="D95" s="1018"/>
      <c r="E95" s="1018"/>
      <c r="F95" s="1018"/>
      <c r="G95" s="1018"/>
      <c r="H95" s="1019"/>
      <c r="I95" s="1027" t="s">
        <v>348</v>
      </c>
      <c r="J95" s="1028"/>
      <c r="K95" s="132" t="str">
        <f>IF(J102="x","EXTREMA",IF(J104="x","ALTA",IF(J106="x","MODERADA",IF(J108="x","BAJA",""))))</f>
        <v/>
      </c>
      <c r="L95" s="1"/>
    </row>
    <row r="96" spans="1:12" ht="16.5" thickBot="1" x14ac:dyDescent="0.3">
      <c r="A96" s="1025"/>
      <c r="B96" s="1020"/>
      <c r="C96" s="1020"/>
      <c r="D96" s="1020"/>
      <c r="E96" s="1020"/>
      <c r="F96" s="1020"/>
      <c r="G96" s="1020"/>
      <c r="H96" s="1021"/>
      <c r="I96" s="1022" t="s">
        <v>349</v>
      </c>
      <c r="J96" s="1023"/>
      <c r="K96" s="186" t="str">
        <f>'VALORACION RIESGOS INHERENTES'!K91</f>
        <v/>
      </c>
      <c r="L96" s="1"/>
    </row>
    <row r="97" spans="1:12" ht="16.5" thickBot="1" x14ac:dyDescent="0.3">
      <c r="A97" s="1026"/>
      <c r="B97" s="1022" t="s">
        <v>299</v>
      </c>
      <c r="C97" s="1029"/>
      <c r="D97" s="1029"/>
      <c r="E97" s="1029"/>
      <c r="F97" s="1029"/>
      <c r="G97" s="1029"/>
      <c r="H97" s="1029"/>
      <c r="I97" s="1029"/>
      <c r="J97" s="1023"/>
      <c r="K97" s="186" t="e">
        <f>'EVALUACIÓN SOLIDEZ CONTROLES'!H27</f>
        <v>#DIV/0!</v>
      </c>
      <c r="L97" s="1"/>
    </row>
    <row r="98" spans="1:12" ht="20.25" customHeight="1" thickBot="1" x14ac:dyDescent="0.3">
      <c r="A98" s="254" t="s">
        <v>122</v>
      </c>
      <c r="B98" s="255"/>
      <c r="C98" s="255"/>
      <c r="D98" s="256"/>
      <c r="E98" s="1042"/>
      <c r="F98" s="1043"/>
      <c r="G98" s="1044"/>
      <c r="H98" s="782" t="s">
        <v>351</v>
      </c>
      <c r="I98" s="786"/>
      <c r="J98" s="787"/>
      <c r="K98" s="788"/>
      <c r="L98" s="1"/>
    </row>
    <row r="99" spans="1:12" ht="38.25" customHeight="1" x14ac:dyDescent="0.25">
      <c r="A99" s="170"/>
      <c r="B99" s="148"/>
      <c r="C99" s="171"/>
      <c r="D99" s="148"/>
      <c r="E99" s="148"/>
      <c r="F99" s="148"/>
      <c r="G99" s="148"/>
      <c r="H99" s="148"/>
      <c r="I99" s="148"/>
      <c r="J99" s="166"/>
      <c r="K99" s="167"/>
      <c r="L99" s="1"/>
    </row>
    <row r="100" spans="1:12" ht="39" customHeight="1" x14ac:dyDescent="0.25">
      <c r="A100" s="798" t="s">
        <v>122</v>
      </c>
      <c r="B100" s="148">
        <v>5</v>
      </c>
      <c r="C100" s="799"/>
      <c r="D100" s="795"/>
      <c r="E100" s="796"/>
      <c r="F100" s="796"/>
      <c r="G100" s="796"/>
      <c r="H100" s="148"/>
      <c r="I100" s="148"/>
      <c r="J100" s="805" t="s">
        <v>121</v>
      </c>
      <c r="K100" s="806"/>
      <c r="L100" s="1"/>
    </row>
    <row r="101" spans="1:12" x14ac:dyDescent="0.25">
      <c r="A101" s="798"/>
      <c r="B101" s="148" t="s">
        <v>124</v>
      </c>
      <c r="C101" s="800"/>
      <c r="D101" s="795"/>
      <c r="E101" s="796"/>
      <c r="F101" s="796"/>
      <c r="G101" s="796"/>
      <c r="H101" s="148"/>
      <c r="I101" s="148"/>
      <c r="J101" s="150"/>
      <c r="K101" s="151"/>
      <c r="L101" s="1"/>
    </row>
    <row r="102" spans="1:12" ht="27.75" x14ac:dyDescent="0.25">
      <c r="A102" s="798"/>
      <c r="B102" s="148">
        <v>4</v>
      </c>
      <c r="C102" s="847"/>
      <c r="D102" s="795"/>
      <c r="E102" s="795"/>
      <c r="F102" s="821"/>
      <c r="G102" s="796"/>
      <c r="H102" s="148"/>
      <c r="I102" s="148"/>
      <c r="J102" s="157" t="str">
        <f xml:space="preserve"> IF(OR(E100="X",F100="X",G100="x",F102="x",G102="X",F104="X",G104="X",G106="X" ),"x","")</f>
        <v/>
      </c>
      <c r="K102" s="151" t="s">
        <v>123</v>
      </c>
      <c r="L102" s="1"/>
    </row>
    <row r="103" spans="1:12" ht="27.75" x14ac:dyDescent="0.25">
      <c r="A103" s="798"/>
      <c r="B103" s="148" t="s">
        <v>126</v>
      </c>
      <c r="C103" s="848"/>
      <c r="D103" s="795"/>
      <c r="E103" s="795"/>
      <c r="F103" s="821"/>
      <c r="G103" s="796"/>
      <c r="H103" s="148"/>
      <c r="I103" s="148"/>
      <c r="J103" s="158"/>
      <c r="K103" s="151"/>
      <c r="L103" s="1"/>
    </row>
    <row r="104" spans="1:12" ht="27.75" x14ac:dyDescent="0.25">
      <c r="A104" s="798"/>
      <c r="B104" s="148">
        <v>3</v>
      </c>
      <c r="C104" s="789"/>
      <c r="D104" s="793"/>
      <c r="E104" s="794"/>
      <c r="F104" s="821"/>
      <c r="G104" s="796"/>
      <c r="H104" s="148"/>
      <c r="I104" s="148"/>
      <c r="J104" s="159" t="str">
        <f xml:space="preserve"> IF(OR(C100="X",D100="X",D102="x",E102="x",E104="X",F106="X",F108="X",G108="X" ),"x","")</f>
        <v/>
      </c>
      <c r="K104" s="151" t="s">
        <v>125</v>
      </c>
      <c r="L104" s="1"/>
    </row>
    <row r="105" spans="1:12" ht="27.75" x14ac:dyDescent="0.25">
      <c r="A105" s="798"/>
      <c r="B105" s="148" t="s">
        <v>128</v>
      </c>
      <c r="C105" s="790"/>
      <c r="D105" s="793"/>
      <c r="E105" s="795"/>
      <c r="F105" s="821"/>
      <c r="G105" s="796"/>
      <c r="H105" s="148"/>
      <c r="I105" s="148"/>
      <c r="J105" s="160"/>
      <c r="K105" s="151"/>
      <c r="L105" s="1"/>
    </row>
    <row r="106" spans="1:12" ht="27.75" x14ac:dyDescent="0.25">
      <c r="A106" s="798"/>
      <c r="B106" s="148">
        <v>2</v>
      </c>
      <c r="C106" s="789"/>
      <c r="D106" s="791"/>
      <c r="E106" s="792"/>
      <c r="F106" s="794"/>
      <c r="G106" s="796"/>
      <c r="H106" s="148"/>
      <c r="I106" s="148"/>
      <c r="J106" s="161" t="str">
        <f xml:space="preserve"> IF(OR(C102="X",D104="X",E108="x",E106="x" ),"x","")</f>
        <v/>
      </c>
      <c r="K106" s="151" t="s">
        <v>127</v>
      </c>
      <c r="L106" s="1"/>
    </row>
    <row r="107" spans="1:12" ht="27.75" x14ac:dyDescent="0.25">
      <c r="A107" s="798"/>
      <c r="B107" s="148" t="s">
        <v>250</v>
      </c>
      <c r="C107" s="790"/>
      <c r="D107" s="791"/>
      <c r="E107" s="793"/>
      <c r="F107" s="795"/>
      <c r="G107" s="796"/>
      <c r="H107" s="148"/>
      <c r="I107" s="148"/>
      <c r="J107" s="160"/>
      <c r="K107" s="151"/>
      <c r="L107" s="1"/>
    </row>
    <row r="108" spans="1:12" ht="27.75" x14ac:dyDescent="0.25">
      <c r="A108" s="798"/>
      <c r="B108" s="148">
        <v>1</v>
      </c>
      <c r="C108" s="789"/>
      <c r="D108" s="825"/>
      <c r="E108" s="827"/>
      <c r="F108" s="829"/>
      <c r="G108" s="831"/>
      <c r="H108" s="148"/>
      <c r="I108" s="148"/>
      <c r="J108" s="162" t="str">
        <f xml:space="preserve"> IF(OR(C104="X",C106="X",C108="x",D106="x",D108="x" ),"x","")</f>
        <v/>
      </c>
      <c r="K108" s="151" t="s">
        <v>129</v>
      </c>
      <c r="L108" s="1"/>
    </row>
    <row r="109" spans="1:12" x14ac:dyDescent="0.25">
      <c r="A109" s="798"/>
      <c r="B109" s="148" t="s">
        <v>130</v>
      </c>
      <c r="C109" s="824"/>
      <c r="D109" s="826"/>
      <c r="E109" s="828"/>
      <c r="F109" s="830"/>
      <c r="G109" s="832"/>
      <c r="H109" s="148"/>
      <c r="I109" s="148"/>
      <c r="J109" s="148"/>
      <c r="K109" s="149"/>
      <c r="L109" s="1"/>
    </row>
    <row r="110" spans="1:12" x14ac:dyDescent="0.25">
      <c r="A110" s="170"/>
      <c r="B110" s="148"/>
      <c r="C110" s="148">
        <v>1</v>
      </c>
      <c r="D110" s="148">
        <v>2</v>
      </c>
      <c r="E110" s="148">
        <v>3</v>
      </c>
      <c r="F110" s="148">
        <v>4</v>
      </c>
      <c r="G110" s="148">
        <v>5</v>
      </c>
      <c r="H110" s="148"/>
      <c r="I110" s="148"/>
      <c r="J110" s="148"/>
      <c r="K110" s="149"/>
      <c r="L110" s="1"/>
    </row>
    <row r="111" spans="1:12" x14ac:dyDescent="0.25">
      <c r="A111" s="170"/>
      <c r="B111" s="148"/>
      <c r="C111" s="148" t="s">
        <v>131</v>
      </c>
      <c r="D111" s="148" t="s">
        <v>132</v>
      </c>
      <c r="E111" s="148" t="s">
        <v>133</v>
      </c>
      <c r="F111" s="148" t="s">
        <v>134</v>
      </c>
      <c r="G111" s="148" t="s">
        <v>135</v>
      </c>
      <c r="H111" s="148"/>
      <c r="I111" s="148"/>
      <c r="J111" s="148"/>
      <c r="K111" s="149"/>
      <c r="L111" s="1"/>
    </row>
    <row r="112" spans="1:12" ht="15" customHeight="1" x14ac:dyDescent="0.25">
      <c r="A112" s="170"/>
      <c r="B112" s="148"/>
      <c r="C112" s="797" t="s">
        <v>136</v>
      </c>
      <c r="D112" s="797"/>
      <c r="E112" s="797"/>
      <c r="F112" s="797"/>
      <c r="G112" s="797"/>
      <c r="H112" s="148"/>
      <c r="I112" s="148"/>
      <c r="J112" s="148"/>
      <c r="K112" s="149"/>
      <c r="L112" s="1"/>
    </row>
    <row r="113" spans="1:12" ht="15" customHeight="1" x14ac:dyDescent="0.25">
      <c r="A113" s="170"/>
      <c r="B113" s="148"/>
      <c r="C113" s="797"/>
      <c r="D113" s="797"/>
      <c r="E113" s="797"/>
      <c r="F113" s="797"/>
      <c r="G113" s="797"/>
      <c r="H113" s="148"/>
      <c r="I113" s="148"/>
      <c r="J113" s="148"/>
      <c r="K113" s="149"/>
      <c r="L113" s="1"/>
    </row>
    <row r="114" spans="1:12" ht="15.75" thickBot="1" x14ac:dyDescent="0.3">
      <c r="A114" s="75"/>
      <c r="B114" s="76"/>
      <c r="C114" s="76"/>
      <c r="D114" s="76"/>
      <c r="E114" s="76"/>
      <c r="F114" s="76"/>
      <c r="G114" s="76"/>
      <c r="H114" s="76"/>
      <c r="I114" s="76"/>
      <c r="J114" s="76"/>
      <c r="K114" s="77"/>
      <c r="L114" s="1"/>
    </row>
    <row r="115" spans="1:12" ht="15.75" thickBot="1" x14ac:dyDescent="0.3">
      <c r="A115" s="1"/>
      <c r="B115" s="1"/>
      <c r="C115" s="1"/>
      <c r="D115" s="1"/>
      <c r="E115" s="1"/>
      <c r="F115" s="1"/>
      <c r="G115" s="1"/>
      <c r="H115" s="1"/>
      <c r="I115" s="1"/>
      <c r="J115" s="1"/>
      <c r="K115" s="1"/>
      <c r="L115" s="1"/>
    </row>
    <row r="116" spans="1:12" ht="15.75" customHeight="1" thickBot="1" x14ac:dyDescent="0.3">
      <c r="A116" s="1024" t="s">
        <v>120</v>
      </c>
      <c r="B116" s="1018" t="str">
        <f>DESCRIPCION!A25</f>
        <v>f</v>
      </c>
      <c r="C116" s="1018"/>
      <c r="D116" s="1018"/>
      <c r="E116" s="1018"/>
      <c r="F116" s="1018"/>
      <c r="G116" s="1018"/>
      <c r="H116" s="1019"/>
      <c r="I116" s="1027" t="s">
        <v>348</v>
      </c>
      <c r="J116" s="1028"/>
      <c r="K116" s="132" t="str">
        <f>IF(J123="x","EXTREMA",IF(J125="x","ALTA",IF(J127="x","MODERADA",IF(J129="x","BAJA",""))))</f>
        <v/>
      </c>
      <c r="L116" s="1"/>
    </row>
    <row r="117" spans="1:12" ht="16.5" thickBot="1" x14ac:dyDescent="0.3">
      <c r="A117" s="1025"/>
      <c r="B117" s="1020"/>
      <c r="C117" s="1020"/>
      <c r="D117" s="1020"/>
      <c r="E117" s="1020"/>
      <c r="F117" s="1020"/>
      <c r="G117" s="1020"/>
      <c r="H117" s="1021"/>
      <c r="I117" s="1022" t="s">
        <v>349</v>
      </c>
      <c r="J117" s="1023"/>
      <c r="K117" s="186" t="str">
        <f>'VALORACION RIESGOS INHERENTES'!K111</f>
        <v/>
      </c>
      <c r="L117" s="1"/>
    </row>
    <row r="118" spans="1:12" ht="16.5" thickBot="1" x14ac:dyDescent="0.3">
      <c r="A118" s="1026"/>
      <c r="B118" s="782" t="s">
        <v>299</v>
      </c>
      <c r="C118" s="783"/>
      <c r="D118" s="783"/>
      <c r="E118" s="783"/>
      <c r="F118" s="783"/>
      <c r="G118" s="783"/>
      <c r="H118" s="783"/>
      <c r="I118" s="783"/>
      <c r="J118" s="786"/>
      <c r="K118" s="186" t="str">
        <f>'EVALUACIÓN SOLIDEZ CONTROLES'!H31</f>
        <v xml:space="preserve"> </v>
      </c>
      <c r="L118" s="1"/>
    </row>
    <row r="119" spans="1:12" ht="17.25" customHeight="1" thickBot="1" x14ac:dyDescent="0.3">
      <c r="A119" s="254" t="s">
        <v>122</v>
      </c>
      <c r="B119" s="255"/>
      <c r="C119" s="255"/>
      <c r="D119" s="256"/>
      <c r="E119" s="1042"/>
      <c r="F119" s="1043"/>
      <c r="G119" s="1044"/>
      <c r="H119" s="782" t="s">
        <v>351</v>
      </c>
      <c r="I119" s="786"/>
      <c r="J119" s="787"/>
      <c r="K119" s="788"/>
      <c r="L119" s="1"/>
    </row>
    <row r="120" spans="1:12" ht="39.75" customHeight="1" x14ac:dyDescent="0.25">
      <c r="A120" s="170"/>
      <c r="B120" s="148"/>
      <c r="C120" s="171"/>
      <c r="D120" s="148"/>
      <c r="E120" s="148"/>
      <c r="F120" s="148"/>
      <c r="G120" s="148"/>
      <c r="H120" s="148"/>
      <c r="I120" s="148"/>
      <c r="J120" s="58"/>
      <c r="K120" s="67"/>
      <c r="L120" s="1"/>
    </row>
    <row r="121" spans="1:12" ht="15" customHeight="1" x14ac:dyDescent="0.25">
      <c r="A121" s="798" t="s">
        <v>122</v>
      </c>
      <c r="B121" s="148">
        <v>5</v>
      </c>
      <c r="C121" s="868"/>
      <c r="D121" s="823"/>
      <c r="E121" s="870"/>
      <c r="F121" s="870"/>
      <c r="G121" s="870"/>
      <c r="H121" s="184"/>
      <c r="I121" s="148"/>
      <c r="J121" s="805" t="s">
        <v>121</v>
      </c>
      <c r="K121" s="806"/>
      <c r="L121" s="1"/>
    </row>
    <row r="122" spans="1:12" ht="33" x14ac:dyDescent="0.25">
      <c r="A122" s="798"/>
      <c r="B122" s="148" t="s">
        <v>124</v>
      </c>
      <c r="C122" s="869"/>
      <c r="D122" s="823"/>
      <c r="E122" s="870"/>
      <c r="F122" s="870"/>
      <c r="G122" s="870"/>
      <c r="H122" s="184"/>
      <c r="I122" s="148"/>
      <c r="J122" s="150"/>
      <c r="K122" s="151"/>
      <c r="L122" s="1"/>
    </row>
    <row r="123" spans="1:12" ht="33" x14ac:dyDescent="0.25">
      <c r="A123" s="798"/>
      <c r="B123" s="148">
        <v>4</v>
      </c>
      <c r="C123" s="871"/>
      <c r="D123" s="823"/>
      <c r="E123" s="823"/>
      <c r="F123" s="804"/>
      <c r="G123" s="870"/>
      <c r="H123" s="184"/>
      <c r="I123" s="148"/>
      <c r="J123" s="157" t="str">
        <f xml:space="preserve"> IF(OR(E121="X",F121="X",G121="x",F123="x",G123="X",F125="X",G125="X",G127="X" ),"x","")</f>
        <v/>
      </c>
      <c r="K123" s="151" t="s">
        <v>123</v>
      </c>
      <c r="L123" s="1"/>
    </row>
    <row r="124" spans="1:12" ht="33" x14ac:dyDescent="0.25">
      <c r="A124" s="798"/>
      <c r="B124" s="148" t="s">
        <v>126</v>
      </c>
      <c r="C124" s="872"/>
      <c r="D124" s="823"/>
      <c r="E124" s="823"/>
      <c r="F124" s="804"/>
      <c r="G124" s="870"/>
      <c r="H124" s="184"/>
      <c r="I124" s="148"/>
      <c r="J124" s="158"/>
      <c r="K124" s="151"/>
      <c r="L124" s="1"/>
    </row>
    <row r="125" spans="1:12" ht="33" x14ac:dyDescent="0.25">
      <c r="A125" s="798"/>
      <c r="B125" s="148">
        <v>3</v>
      </c>
      <c r="C125" s="873"/>
      <c r="D125" s="875"/>
      <c r="E125" s="822"/>
      <c r="F125" s="804"/>
      <c r="G125" s="870"/>
      <c r="H125" s="184"/>
      <c r="I125" s="148"/>
      <c r="J125" s="159" t="str">
        <f xml:space="preserve"> IF(OR(C121="X",D121="X",D123="x",E123="x",E125="X",F127="X",F129="X",G129="X" ),"x","")</f>
        <v/>
      </c>
      <c r="K125" s="151" t="s">
        <v>125</v>
      </c>
      <c r="L125" s="1"/>
    </row>
    <row r="126" spans="1:12" ht="33" x14ac:dyDescent="0.25">
      <c r="A126" s="798"/>
      <c r="B126" s="148" t="s">
        <v>128</v>
      </c>
      <c r="C126" s="874"/>
      <c r="D126" s="875"/>
      <c r="E126" s="823"/>
      <c r="F126" s="804"/>
      <c r="G126" s="870"/>
      <c r="H126" s="184"/>
      <c r="I126" s="148"/>
      <c r="J126" s="160"/>
      <c r="K126" s="151"/>
      <c r="L126" s="1"/>
    </row>
    <row r="127" spans="1:12" ht="33" x14ac:dyDescent="0.25">
      <c r="A127" s="798"/>
      <c r="B127" s="148">
        <v>2</v>
      </c>
      <c r="C127" s="873"/>
      <c r="D127" s="885"/>
      <c r="E127" s="886"/>
      <c r="F127" s="822"/>
      <c r="G127" s="870"/>
      <c r="H127" s="184"/>
      <c r="I127" s="148"/>
      <c r="J127" s="161" t="str">
        <f xml:space="preserve"> IF(OR(C123="X",D125="X",E127="x",E129="x" ),"x","")</f>
        <v/>
      </c>
      <c r="K127" s="151" t="s">
        <v>127</v>
      </c>
      <c r="L127" s="1"/>
    </row>
    <row r="128" spans="1:12" ht="33" x14ac:dyDescent="0.25">
      <c r="A128" s="798"/>
      <c r="B128" s="148" t="s">
        <v>250</v>
      </c>
      <c r="C128" s="874"/>
      <c r="D128" s="885"/>
      <c r="E128" s="875"/>
      <c r="F128" s="823"/>
      <c r="G128" s="870"/>
      <c r="H128" s="184"/>
      <c r="I128" s="148"/>
      <c r="J128" s="160"/>
      <c r="K128" s="151"/>
      <c r="L128" s="1"/>
    </row>
    <row r="129" spans="1:12" ht="33" x14ac:dyDescent="0.25">
      <c r="A129" s="798"/>
      <c r="B129" s="148">
        <v>1</v>
      </c>
      <c r="C129" s="873"/>
      <c r="D129" s="877"/>
      <c r="E129" s="879"/>
      <c r="F129" s="881"/>
      <c r="G129" s="883"/>
      <c r="H129" s="184"/>
      <c r="I129" s="148"/>
      <c r="J129" s="162" t="str">
        <f xml:space="preserve"> IF(OR(C125="X",C127="X",D127="x",C129="x",D129="x" ),"x","")</f>
        <v/>
      </c>
      <c r="K129" s="151" t="s">
        <v>129</v>
      </c>
      <c r="L129" s="1"/>
    </row>
    <row r="130" spans="1:12" ht="33" x14ac:dyDescent="0.25">
      <c r="A130" s="798"/>
      <c r="B130" s="148" t="s">
        <v>130</v>
      </c>
      <c r="C130" s="876"/>
      <c r="D130" s="878"/>
      <c r="E130" s="880"/>
      <c r="F130" s="882"/>
      <c r="G130" s="884"/>
      <c r="H130" s="184"/>
      <c r="I130" s="148"/>
      <c r="J130" s="148"/>
      <c r="K130" s="149"/>
      <c r="L130" s="1"/>
    </row>
    <row r="131" spans="1:12" x14ac:dyDescent="0.25">
      <c r="A131" s="170"/>
      <c r="B131" s="148"/>
      <c r="C131" s="148">
        <v>1</v>
      </c>
      <c r="D131" s="148">
        <v>2</v>
      </c>
      <c r="E131" s="148">
        <v>3</v>
      </c>
      <c r="F131" s="148">
        <v>4</v>
      </c>
      <c r="G131" s="148">
        <v>5</v>
      </c>
      <c r="H131" s="148"/>
      <c r="I131" s="148"/>
      <c r="J131" s="148"/>
      <c r="K131" s="149"/>
      <c r="L131" s="1"/>
    </row>
    <row r="132" spans="1:12" x14ac:dyDescent="0.25">
      <c r="A132" s="170"/>
      <c r="B132" s="148"/>
      <c r="C132" s="148" t="s">
        <v>131</v>
      </c>
      <c r="D132" s="148" t="s">
        <v>132</v>
      </c>
      <c r="E132" s="148" t="s">
        <v>133</v>
      </c>
      <c r="F132" s="148" t="s">
        <v>134</v>
      </c>
      <c r="G132" s="148" t="s">
        <v>135</v>
      </c>
      <c r="H132" s="148"/>
      <c r="I132" s="148"/>
      <c r="J132" s="148"/>
      <c r="K132" s="149"/>
      <c r="L132" s="1"/>
    </row>
    <row r="133" spans="1:12" ht="15" customHeight="1" x14ac:dyDescent="0.25">
      <c r="A133" s="170"/>
      <c r="B133" s="148"/>
      <c r="C133" s="797" t="s">
        <v>136</v>
      </c>
      <c r="D133" s="797"/>
      <c r="E133" s="797"/>
      <c r="F133" s="797"/>
      <c r="G133" s="797"/>
      <c r="H133" s="148"/>
      <c r="I133" s="148"/>
      <c r="J133" s="148"/>
      <c r="K133" s="149"/>
      <c r="L133" s="1"/>
    </row>
    <row r="134" spans="1:12" ht="15" customHeight="1" x14ac:dyDescent="0.25">
      <c r="A134" s="170"/>
      <c r="B134" s="148"/>
      <c r="C134" s="797"/>
      <c r="D134" s="797"/>
      <c r="E134" s="797"/>
      <c r="F134" s="797"/>
      <c r="G134" s="797"/>
      <c r="H134" s="148"/>
      <c r="I134" s="148"/>
      <c r="J134" s="148"/>
      <c r="K134" s="149"/>
      <c r="L134" s="1"/>
    </row>
    <row r="135" spans="1:12" ht="15.75" thickBot="1" x14ac:dyDescent="0.3">
      <c r="A135" s="75"/>
      <c r="B135" s="76"/>
      <c r="C135" s="76"/>
      <c r="D135" s="76"/>
      <c r="E135" s="76"/>
      <c r="F135" s="76"/>
      <c r="G135" s="76"/>
      <c r="H135" s="76"/>
      <c r="I135" s="76"/>
      <c r="J135" s="76"/>
      <c r="K135" s="77"/>
      <c r="L135" s="1"/>
    </row>
    <row r="136" spans="1:12" ht="15.75" thickBot="1" x14ac:dyDescent="0.3">
      <c r="A136" s="1"/>
      <c r="B136" s="1"/>
      <c r="C136" s="1"/>
      <c r="D136" s="1"/>
      <c r="E136" s="1"/>
      <c r="F136" s="1"/>
      <c r="G136" s="1"/>
      <c r="H136" s="1"/>
      <c r="I136" s="1"/>
      <c r="J136" s="1"/>
      <c r="K136" s="1"/>
      <c r="L136" s="1"/>
    </row>
    <row r="137" spans="1:12" ht="16.5" customHeight="1" thickBot="1" x14ac:dyDescent="0.3">
      <c r="A137" s="1024" t="s">
        <v>120</v>
      </c>
      <c r="B137" s="1030" t="str">
        <f>DESCRIPCION!A28</f>
        <v>g</v>
      </c>
      <c r="C137" s="1018"/>
      <c r="D137" s="1018"/>
      <c r="E137" s="1018"/>
      <c r="F137" s="1018"/>
      <c r="G137" s="1018"/>
      <c r="H137" s="1019"/>
      <c r="I137" s="1027" t="s">
        <v>348</v>
      </c>
      <c r="J137" s="1028"/>
      <c r="K137" s="132" t="str">
        <f>IF(J144="x","EXTREMA",IF(J146="x","ALTA",IF(J148="x","MODERADA",IF(J150="x","BAJA",""))))</f>
        <v/>
      </c>
      <c r="L137" s="1"/>
    </row>
    <row r="138" spans="1:12" ht="16.5" thickBot="1" x14ac:dyDescent="0.3">
      <c r="A138" s="1025"/>
      <c r="B138" s="1031"/>
      <c r="C138" s="1020"/>
      <c r="D138" s="1020"/>
      <c r="E138" s="1020"/>
      <c r="F138" s="1020"/>
      <c r="G138" s="1020"/>
      <c r="H138" s="1021"/>
      <c r="I138" s="1022" t="s">
        <v>349</v>
      </c>
      <c r="J138" s="1023"/>
      <c r="K138" s="186" t="str">
        <f>'VALORACION RIESGOS INHERENTES'!K131</f>
        <v/>
      </c>
      <c r="L138" s="1"/>
    </row>
    <row r="139" spans="1:12" ht="16.5" thickBot="1" x14ac:dyDescent="0.3">
      <c r="A139" s="1026"/>
      <c r="B139" s="782" t="s">
        <v>299</v>
      </c>
      <c r="C139" s="783"/>
      <c r="D139" s="783"/>
      <c r="E139" s="783"/>
      <c r="F139" s="783"/>
      <c r="G139" s="783"/>
      <c r="H139" s="783"/>
      <c r="I139" s="783"/>
      <c r="J139" s="786"/>
      <c r="K139" s="185" t="e">
        <f>'EVALUACIÓN SOLIDEZ CONTROLES'!H35</f>
        <v>#DIV/0!</v>
      </c>
      <c r="L139" s="1"/>
    </row>
    <row r="140" spans="1:12" ht="18" customHeight="1" thickBot="1" x14ac:dyDescent="0.3">
      <c r="A140" s="254" t="s">
        <v>122</v>
      </c>
      <c r="B140" s="255"/>
      <c r="C140" s="255"/>
      <c r="D140" s="256"/>
      <c r="E140" s="1042"/>
      <c r="F140" s="1043"/>
      <c r="G140" s="1044"/>
      <c r="H140" s="782" t="s">
        <v>351</v>
      </c>
      <c r="I140" s="786"/>
      <c r="J140" s="787"/>
      <c r="K140" s="788"/>
      <c r="L140" s="1"/>
    </row>
    <row r="141" spans="1:12" ht="42" customHeight="1" x14ac:dyDescent="0.25">
      <c r="A141" s="170"/>
      <c r="B141" s="148"/>
      <c r="C141" s="171"/>
      <c r="D141" s="148"/>
      <c r="E141" s="148"/>
      <c r="F141" s="148"/>
      <c r="G141" s="148"/>
      <c r="H141" s="148"/>
      <c r="I141" s="148"/>
      <c r="J141" s="166"/>
      <c r="K141" s="167"/>
      <c r="L141" s="1"/>
    </row>
    <row r="142" spans="1:12" ht="41.25" customHeight="1" x14ac:dyDescent="0.25">
      <c r="A142" s="798" t="s">
        <v>122</v>
      </c>
      <c r="B142" s="148">
        <v>5</v>
      </c>
      <c r="C142" s="799"/>
      <c r="D142" s="795"/>
      <c r="E142" s="796"/>
      <c r="F142" s="796"/>
      <c r="G142" s="796"/>
      <c r="H142" s="148"/>
      <c r="I142" s="148"/>
      <c r="J142" s="805" t="s">
        <v>121</v>
      </c>
      <c r="K142" s="806"/>
      <c r="L142" s="1"/>
    </row>
    <row r="143" spans="1:12" x14ac:dyDescent="0.25">
      <c r="A143" s="798"/>
      <c r="B143" s="148" t="s">
        <v>124</v>
      </c>
      <c r="C143" s="800"/>
      <c r="D143" s="795"/>
      <c r="E143" s="796"/>
      <c r="F143" s="796"/>
      <c r="G143" s="796"/>
      <c r="H143" s="148"/>
      <c r="I143" s="148"/>
      <c r="J143" s="150"/>
      <c r="K143" s="151"/>
      <c r="L143" s="1"/>
    </row>
    <row r="144" spans="1:12" ht="27.75" x14ac:dyDescent="0.25">
      <c r="A144" s="798"/>
      <c r="B144" s="148">
        <v>4</v>
      </c>
      <c r="C144" s="847"/>
      <c r="D144" s="795"/>
      <c r="E144" s="795"/>
      <c r="F144" s="821"/>
      <c r="G144" s="796"/>
      <c r="H144" s="148"/>
      <c r="I144" s="148"/>
      <c r="J144" s="157" t="str">
        <f xml:space="preserve"> IF(OR(E142="X",F142="X",G142="x",F144="x",G144="X",F146="X",G146="X",G148="X" ),"x","")</f>
        <v/>
      </c>
      <c r="K144" s="151" t="s">
        <v>123</v>
      </c>
      <c r="L144" s="1"/>
    </row>
    <row r="145" spans="1:12" ht="27.75" x14ac:dyDescent="0.25">
      <c r="A145" s="798"/>
      <c r="B145" s="148" t="s">
        <v>126</v>
      </c>
      <c r="C145" s="848"/>
      <c r="D145" s="795"/>
      <c r="E145" s="795"/>
      <c r="F145" s="821"/>
      <c r="G145" s="796"/>
      <c r="H145" s="148"/>
      <c r="I145" s="148"/>
      <c r="J145" s="158"/>
      <c r="K145" s="151"/>
      <c r="L145" s="1"/>
    </row>
    <row r="146" spans="1:12" ht="27.75" x14ac:dyDescent="0.25">
      <c r="A146" s="798"/>
      <c r="B146" s="148">
        <v>3</v>
      </c>
      <c r="C146" s="789"/>
      <c r="D146" s="793"/>
      <c r="E146" s="794"/>
      <c r="F146" s="821"/>
      <c r="G146" s="796"/>
      <c r="H146" s="148"/>
      <c r="I146" s="148"/>
      <c r="J146" s="159" t="str">
        <f xml:space="preserve"> IF(OR(C142="X",D142="X",D144="x",E144="x",E146="X",F148="X",F150="X",G150="X" ),"x","")</f>
        <v/>
      </c>
      <c r="K146" s="151" t="s">
        <v>125</v>
      </c>
      <c r="L146" s="1"/>
    </row>
    <row r="147" spans="1:12" ht="27.75" x14ac:dyDescent="0.25">
      <c r="A147" s="798"/>
      <c r="B147" s="148" t="s">
        <v>128</v>
      </c>
      <c r="C147" s="790"/>
      <c r="D147" s="793"/>
      <c r="E147" s="795"/>
      <c r="F147" s="821"/>
      <c r="G147" s="796"/>
      <c r="H147" s="148"/>
      <c r="I147" s="148"/>
      <c r="J147" s="160"/>
      <c r="K147" s="151"/>
      <c r="L147" s="1"/>
    </row>
    <row r="148" spans="1:12" ht="27.75" x14ac:dyDescent="0.25">
      <c r="A148" s="798"/>
      <c r="B148" s="148">
        <v>2</v>
      </c>
      <c r="C148" s="789"/>
      <c r="D148" s="791"/>
      <c r="E148" s="792"/>
      <c r="F148" s="794"/>
      <c r="G148" s="796"/>
      <c r="H148" s="148"/>
      <c r="I148" s="148"/>
      <c r="J148" s="161" t="str">
        <f xml:space="preserve"> IF(OR(C144="X",D146="X",E148="x",E150="x" ),"x","")</f>
        <v/>
      </c>
      <c r="K148" s="151" t="s">
        <v>127</v>
      </c>
      <c r="L148" s="1"/>
    </row>
    <row r="149" spans="1:12" ht="27.75" x14ac:dyDescent="0.25">
      <c r="A149" s="798"/>
      <c r="B149" s="148" t="s">
        <v>250</v>
      </c>
      <c r="C149" s="790"/>
      <c r="D149" s="791"/>
      <c r="E149" s="793"/>
      <c r="F149" s="795"/>
      <c r="G149" s="796"/>
      <c r="H149" s="148"/>
      <c r="I149" s="148"/>
      <c r="J149" s="160"/>
      <c r="K149" s="151"/>
      <c r="L149" s="1"/>
    </row>
    <row r="150" spans="1:12" ht="27.75" x14ac:dyDescent="0.25">
      <c r="A150" s="798"/>
      <c r="B150" s="148">
        <v>1</v>
      </c>
      <c r="C150" s="789"/>
      <c r="D150" s="825"/>
      <c r="E150" s="827"/>
      <c r="F150" s="829"/>
      <c r="G150" s="831"/>
      <c r="H150" s="148"/>
      <c r="I150" s="148"/>
      <c r="J150" s="162" t="str">
        <f xml:space="preserve"> IF(OR(C146="X",C148="X",C150="x",D148="x",D150="x" ),"x","")</f>
        <v/>
      </c>
      <c r="K150" s="151" t="s">
        <v>129</v>
      </c>
      <c r="L150" s="1"/>
    </row>
    <row r="151" spans="1:12" x14ac:dyDescent="0.25">
      <c r="A151" s="798"/>
      <c r="B151" s="148" t="s">
        <v>130</v>
      </c>
      <c r="C151" s="824"/>
      <c r="D151" s="826"/>
      <c r="E151" s="828"/>
      <c r="F151" s="830"/>
      <c r="G151" s="832"/>
      <c r="H151" s="148"/>
      <c r="I151" s="148"/>
      <c r="J151" s="148"/>
      <c r="K151" s="149"/>
      <c r="L151" s="1"/>
    </row>
    <row r="152" spans="1:12" x14ac:dyDescent="0.25">
      <c r="A152" s="170"/>
      <c r="B152" s="148"/>
      <c r="C152" s="148">
        <v>1</v>
      </c>
      <c r="D152" s="148">
        <v>2</v>
      </c>
      <c r="E152" s="148">
        <v>3</v>
      </c>
      <c r="F152" s="148">
        <v>4</v>
      </c>
      <c r="G152" s="148">
        <v>5</v>
      </c>
      <c r="H152" s="148"/>
      <c r="I152" s="148"/>
      <c r="J152" s="148"/>
      <c r="K152" s="149"/>
      <c r="L152" s="1"/>
    </row>
    <row r="153" spans="1:12" x14ac:dyDescent="0.25">
      <c r="A153" s="170"/>
      <c r="B153" s="148"/>
      <c r="C153" s="148" t="s">
        <v>131</v>
      </c>
      <c r="D153" s="148" t="s">
        <v>132</v>
      </c>
      <c r="E153" s="148" t="s">
        <v>133</v>
      </c>
      <c r="F153" s="148" t="s">
        <v>134</v>
      </c>
      <c r="G153" s="148" t="s">
        <v>135</v>
      </c>
      <c r="H153" s="148"/>
      <c r="I153" s="148"/>
      <c r="J153" s="148"/>
      <c r="K153" s="149"/>
      <c r="L153" s="1"/>
    </row>
    <row r="154" spans="1:12" ht="15" customHeight="1" x14ac:dyDescent="0.25">
      <c r="A154" s="170"/>
      <c r="B154" s="148"/>
      <c r="C154" s="797" t="s">
        <v>136</v>
      </c>
      <c r="D154" s="797"/>
      <c r="E154" s="797"/>
      <c r="F154" s="797"/>
      <c r="G154" s="797"/>
      <c r="H154" s="148"/>
      <c r="I154" s="148"/>
      <c r="J154" s="148"/>
      <c r="K154" s="149"/>
      <c r="L154" s="1"/>
    </row>
    <row r="155" spans="1:12" ht="15" customHeight="1" x14ac:dyDescent="0.25">
      <c r="A155" s="170"/>
      <c r="B155" s="148"/>
      <c r="C155" s="797"/>
      <c r="D155" s="797"/>
      <c r="E155" s="797"/>
      <c r="F155" s="797"/>
      <c r="G155" s="797"/>
      <c r="H155" s="148"/>
      <c r="I155" s="148"/>
      <c r="J155" s="148"/>
      <c r="K155" s="149"/>
      <c r="L155" s="1"/>
    </row>
    <row r="156" spans="1:12" ht="15.75" thickBot="1" x14ac:dyDescent="0.3">
      <c r="A156" s="172"/>
      <c r="B156" s="173"/>
      <c r="C156" s="173"/>
      <c r="D156" s="173"/>
      <c r="E156" s="173"/>
      <c r="F156" s="173"/>
      <c r="G156" s="173"/>
      <c r="H156" s="173"/>
      <c r="I156" s="173"/>
      <c r="J156" s="173"/>
      <c r="K156" s="174"/>
      <c r="L156" s="1"/>
    </row>
    <row r="157" spans="1:12" ht="15.75" thickBot="1" x14ac:dyDescent="0.3">
      <c r="A157" s="1"/>
      <c r="B157" s="1"/>
      <c r="C157" s="1"/>
      <c r="D157" s="1"/>
      <c r="E157" s="1"/>
      <c r="F157" s="1"/>
      <c r="G157" s="1"/>
      <c r="H157" s="1"/>
      <c r="I157" s="1"/>
      <c r="J157" s="1"/>
      <c r="K157" s="1"/>
      <c r="L157" s="1"/>
    </row>
    <row r="158" spans="1:12" ht="16.5" customHeight="1" thickBot="1" x14ac:dyDescent="0.3">
      <c r="A158" s="1024" t="s">
        <v>120</v>
      </c>
      <c r="B158" s="1018" t="str">
        <f>DESCRIPCION!A31</f>
        <v>h</v>
      </c>
      <c r="C158" s="1018"/>
      <c r="D158" s="1018"/>
      <c r="E158" s="1018"/>
      <c r="F158" s="1018"/>
      <c r="G158" s="1018"/>
      <c r="H158" s="1019"/>
      <c r="I158" s="1027" t="s">
        <v>348</v>
      </c>
      <c r="J158" s="1028"/>
      <c r="K158" s="132" t="str">
        <f>IF(J165="x","EXTREMA",IF(J167="x","ALTA",IF(J169="x","MODERADA",IF(J171="x","BAJA",""))))</f>
        <v/>
      </c>
      <c r="L158" s="1"/>
    </row>
    <row r="159" spans="1:12" ht="16.5" thickBot="1" x14ac:dyDescent="0.3">
      <c r="A159" s="1025"/>
      <c r="B159" s="1020"/>
      <c r="C159" s="1020"/>
      <c r="D159" s="1020"/>
      <c r="E159" s="1020"/>
      <c r="F159" s="1020"/>
      <c r="G159" s="1020"/>
      <c r="H159" s="1021"/>
      <c r="I159" s="1022" t="s">
        <v>349</v>
      </c>
      <c r="J159" s="1023"/>
      <c r="K159" s="185" t="str">
        <f>'VALORACION RIESGOS INHERENTES'!K151</f>
        <v/>
      </c>
      <c r="L159" s="1"/>
    </row>
    <row r="160" spans="1:12" ht="15.75" customHeight="1" thickBot="1" x14ac:dyDescent="0.3">
      <c r="A160" s="1026"/>
      <c r="B160" s="782" t="s">
        <v>299</v>
      </c>
      <c r="C160" s="783"/>
      <c r="D160" s="783"/>
      <c r="E160" s="783"/>
      <c r="F160" s="783"/>
      <c r="G160" s="783"/>
      <c r="H160" s="783"/>
      <c r="I160" s="783"/>
      <c r="J160" s="786"/>
      <c r="K160" s="185" t="e">
        <f>'EVALUACIÓN SOLIDEZ CONTROLES'!H39</f>
        <v>#DIV/0!</v>
      </c>
      <c r="L160" s="1"/>
    </row>
    <row r="161" spans="1:12" ht="15.75" customHeight="1" thickBot="1" x14ac:dyDescent="0.3">
      <c r="A161" s="254" t="s">
        <v>122</v>
      </c>
      <c r="B161" s="255"/>
      <c r="C161" s="255"/>
      <c r="D161" s="256"/>
      <c r="E161" s="1042"/>
      <c r="F161" s="1043"/>
      <c r="G161" s="1044"/>
      <c r="H161" s="782" t="s">
        <v>351</v>
      </c>
      <c r="I161" s="786"/>
      <c r="J161" s="787"/>
      <c r="K161" s="788"/>
      <c r="L161" s="1"/>
    </row>
    <row r="162" spans="1:12" ht="44.25" customHeight="1" x14ac:dyDescent="0.25">
      <c r="A162" s="170"/>
      <c r="B162" s="148"/>
      <c r="C162" s="171"/>
      <c r="D162" s="148"/>
      <c r="E162" s="148"/>
      <c r="F162" s="148"/>
      <c r="G162" s="148"/>
      <c r="H162" s="148"/>
      <c r="I162" s="148"/>
      <c r="J162" s="166"/>
      <c r="K162" s="167"/>
      <c r="L162" s="1"/>
    </row>
    <row r="163" spans="1:12" ht="54" customHeight="1" x14ac:dyDescent="0.25">
      <c r="A163" s="798" t="s">
        <v>122</v>
      </c>
      <c r="B163" s="148">
        <v>5</v>
      </c>
      <c r="C163" s="799"/>
      <c r="D163" s="795"/>
      <c r="E163" s="796"/>
      <c r="F163" s="796"/>
      <c r="G163" s="796"/>
      <c r="H163" s="148"/>
      <c r="I163" s="148"/>
      <c r="J163" s="805" t="s">
        <v>121</v>
      </c>
      <c r="K163" s="806"/>
      <c r="L163" s="1"/>
    </row>
    <row r="164" spans="1:12" x14ac:dyDescent="0.25">
      <c r="A164" s="798"/>
      <c r="B164" s="148" t="s">
        <v>124</v>
      </c>
      <c r="C164" s="800"/>
      <c r="D164" s="795"/>
      <c r="E164" s="796"/>
      <c r="F164" s="796"/>
      <c r="G164" s="796"/>
      <c r="H164" s="148"/>
      <c r="I164" s="148"/>
      <c r="J164" s="150"/>
      <c r="K164" s="151"/>
      <c r="L164" s="1"/>
    </row>
    <row r="165" spans="1:12" ht="27.75" x14ac:dyDescent="0.25">
      <c r="A165" s="798"/>
      <c r="B165" s="148">
        <v>4</v>
      </c>
      <c r="C165" s="847"/>
      <c r="D165" s="795"/>
      <c r="E165" s="795"/>
      <c r="F165" s="821"/>
      <c r="G165" s="796"/>
      <c r="H165" s="148"/>
      <c r="I165" s="148"/>
      <c r="J165" s="157" t="str">
        <f xml:space="preserve"> IF(OR(E163="X",F163="X",G163="x",F165="x",G165="X",F167="X",G167="X",G169="X" ),"x","")</f>
        <v/>
      </c>
      <c r="K165" s="151" t="s">
        <v>123</v>
      </c>
      <c r="L165" s="1"/>
    </row>
    <row r="166" spans="1:12" ht="27.75" x14ac:dyDescent="0.25">
      <c r="A166" s="798"/>
      <c r="B166" s="148" t="s">
        <v>126</v>
      </c>
      <c r="C166" s="848"/>
      <c r="D166" s="795"/>
      <c r="E166" s="795"/>
      <c r="F166" s="821"/>
      <c r="G166" s="796"/>
      <c r="H166" s="148"/>
      <c r="I166" s="148"/>
      <c r="J166" s="158"/>
      <c r="K166" s="151"/>
      <c r="L166" s="1"/>
    </row>
    <row r="167" spans="1:12" ht="27.75" x14ac:dyDescent="0.25">
      <c r="A167" s="798"/>
      <c r="B167" s="148">
        <v>3</v>
      </c>
      <c r="C167" s="789"/>
      <c r="D167" s="793"/>
      <c r="E167" s="794"/>
      <c r="F167" s="821"/>
      <c r="G167" s="796"/>
      <c r="H167" s="148"/>
      <c r="I167" s="148"/>
      <c r="J167" s="159" t="str">
        <f xml:space="preserve"> IF(OR(C163="X",D163="X",D165="x",E165="x",E167="X",F169="X",F171="X",G171="X" ),"x","")</f>
        <v/>
      </c>
      <c r="K167" s="151" t="s">
        <v>125</v>
      </c>
      <c r="L167" s="1"/>
    </row>
    <row r="168" spans="1:12" ht="27.75" x14ac:dyDescent="0.25">
      <c r="A168" s="798"/>
      <c r="B168" s="148" t="s">
        <v>128</v>
      </c>
      <c r="C168" s="790"/>
      <c r="D168" s="793"/>
      <c r="E168" s="795"/>
      <c r="F168" s="821"/>
      <c r="G168" s="796"/>
      <c r="H168" s="148"/>
      <c r="I168" s="148"/>
      <c r="J168" s="160"/>
      <c r="K168" s="151"/>
      <c r="L168" s="1"/>
    </row>
    <row r="169" spans="1:12" ht="27.75" x14ac:dyDescent="0.25">
      <c r="A169" s="798"/>
      <c r="B169" s="148">
        <v>2</v>
      </c>
      <c r="C169" s="789"/>
      <c r="D169" s="791"/>
      <c r="E169" s="792"/>
      <c r="F169" s="794"/>
      <c r="G169" s="796"/>
      <c r="H169" s="148"/>
      <c r="I169" s="148"/>
      <c r="J169" s="161" t="str">
        <f xml:space="preserve"> IF(OR(C165="X",D167="X",E169="x",E171="x" ),"x","")</f>
        <v/>
      </c>
      <c r="K169" s="151" t="s">
        <v>127</v>
      </c>
      <c r="L169" s="1"/>
    </row>
    <row r="170" spans="1:12" ht="27.75" x14ac:dyDescent="0.25">
      <c r="A170" s="798"/>
      <c r="B170" s="148" t="s">
        <v>250</v>
      </c>
      <c r="C170" s="790"/>
      <c r="D170" s="791"/>
      <c r="E170" s="793"/>
      <c r="F170" s="795"/>
      <c r="G170" s="796"/>
      <c r="H170" s="148"/>
      <c r="I170" s="148"/>
      <c r="J170" s="160"/>
      <c r="K170" s="151"/>
      <c r="L170" s="1"/>
    </row>
    <row r="171" spans="1:12" ht="27.75" x14ac:dyDescent="0.25">
      <c r="A171" s="798"/>
      <c r="B171" s="148">
        <v>1</v>
      </c>
      <c r="C171" s="789"/>
      <c r="D171" s="825"/>
      <c r="E171" s="827"/>
      <c r="F171" s="829"/>
      <c r="G171" s="831"/>
      <c r="H171" s="148"/>
      <c r="I171" s="148"/>
      <c r="J171" s="162" t="str">
        <f xml:space="preserve"> IF(OR(C167="X",C169="X",C171="x",D169="x",D171="x" ),"x","")</f>
        <v/>
      </c>
      <c r="K171" s="151" t="s">
        <v>129</v>
      </c>
      <c r="L171" s="1"/>
    </row>
    <row r="172" spans="1:12" x14ac:dyDescent="0.25">
      <c r="A172" s="798"/>
      <c r="B172" s="148" t="s">
        <v>130</v>
      </c>
      <c r="C172" s="824"/>
      <c r="D172" s="826"/>
      <c r="E172" s="828"/>
      <c r="F172" s="830"/>
      <c r="G172" s="832"/>
      <c r="H172" s="148"/>
      <c r="I172" s="148"/>
      <c r="J172" s="148"/>
      <c r="K172" s="149"/>
      <c r="L172" s="1"/>
    </row>
    <row r="173" spans="1:12" x14ac:dyDescent="0.25">
      <c r="A173" s="170"/>
      <c r="B173" s="148"/>
      <c r="C173" s="148">
        <v>1</v>
      </c>
      <c r="D173" s="148">
        <v>2</v>
      </c>
      <c r="E173" s="148">
        <v>3</v>
      </c>
      <c r="F173" s="148">
        <v>4</v>
      </c>
      <c r="G173" s="148">
        <v>5</v>
      </c>
      <c r="H173" s="148"/>
      <c r="I173" s="148"/>
      <c r="J173" s="148"/>
      <c r="K173" s="149"/>
      <c r="L173" s="1"/>
    </row>
    <row r="174" spans="1:12" x14ac:dyDescent="0.25">
      <c r="A174" s="170"/>
      <c r="B174" s="148"/>
      <c r="C174" s="148" t="s">
        <v>131</v>
      </c>
      <c r="D174" s="148" t="s">
        <v>132</v>
      </c>
      <c r="E174" s="148" t="s">
        <v>133</v>
      </c>
      <c r="F174" s="148" t="s">
        <v>134</v>
      </c>
      <c r="G174" s="148" t="s">
        <v>135</v>
      </c>
      <c r="H174" s="148"/>
      <c r="I174" s="148"/>
      <c r="J174" s="148"/>
      <c r="K174" s="149"/>
      <c r="L174" s="1"/>
    </row>
    <row r="175" spans="1:12" ht="15" customHeight="1" x14ac:dyDescent="0.25">
      <c r="A175" s="170"/>
      <c r="B175" s="148"/>
      <c r="C175" s="797" t="s">
        <v>136</v>
      </c>
      <c r="D175" s="797"/>
      <c r="E175" s="797"/>
      <c r="F175" s="797"/>
      <c r="G175" s="797"/>
      <c r="H175" s="148"/>
      <c r="I175" s="148"/>
      <c r="J175" s="148"/>
      <c r="K175" s="149"/>
      <c r="L175" s="1"/>
    </row>
    <row r="176" spans="1:12" ht="15" customHeight="1" x14ac:dyDescent="0.25">
      <c r="A176" s="170"/>
      <c r="B176" s="148"/>
      <c r="C176" s="797"/>
      <c r="D176" s="797"/>
      <c r="E176" s="797"/>
      <c r="F176" s="797"/>
      <c r="G176" s="797"/>
      <c r="H176" s="148"/>
      <c r="I176" s="148"/>
      <c r="J176" s="148"/>
      <c r="K176" s="149"/>
      <c r="L176" s="1"/>
    </row>
    <row r="177" spans="1:12" ht="15.75" thickBot="1" x14ac:dyDescent="0.3">
      <c r="A177" s="172"/>
      <c r="B177" s="173"/>
      <c r="C177" s="173"/>
      <c r="D177" s="173"/>
      <c r="E177" s="173"/>
      <c r="F177" s="173"/>
      <c r="G177" s="173"/>
      <c r="H177" s="173"/>
      <c r="I177" s="173"/>
      <c r="J177" s="173"/>
      <c r="K177" s="174"/>
      <c r="L177" s="1"/>
    </row>
    <row r="178" spans="1:12" x14ac:dyDescent="0.25">
      <c r="A178" s="1"/>
      <c r="B178" s="1"/>
      <c r="C178" s="1"/>
      <c r="D178" s="1"/>
      <c r="E178" s="1"/>
      <c r="F178" s="1"/>
      <c r="G178" s="1"/>
      <c r="H178" s="1"/>
      <c r="I178" s="1"/>
      <c r="J178" s="1"/>
      <c r="K178" s="1"/>
      <c r="L178" s="1"/>
    </row>
    <row r="179" spans="1:12" ht="15.75" thickBot="1" x14ac:dyDescent="0.3">
      <c r="A179" s="1"/>
      <c r="B179" s="1"/>
      <c r="C179" s="1"/>
      <c r="D179" s="1"/>
      <c r="E179" s="1"/>
      <c r="F179" s="1"/>
      <c r="G179" s="1"/>
      <c r="H179" s="1"/>
      <c r="I179" s="1"/>
      <c r="J179" s="1"/>
      <c r="K179" s="1"/>
      <c r="L179" s="1"/>
    </row>
    <row r="180" spans="1:12" ht="15.75" customHeight="1" thickBot="1" x14ac:dyDescent="0.3">
      <c r="A180" s="1024" t="s">
        <v>120</v>
      </c>
      <c r="B180" s="1018" t="str">
        <f>DESCRIPCION!A34</f>
        <v>i</v>
      </c>
      <c r="C180" s="1018"/>
      <c r="D180" s="1018"/>
      <c r="E180" s="1018"/>
      <c r="F180" s="1018"/>
      <c r="G180" s="1018"/>
      <c r="H180" s="1019"/>
      <c r="I180" s="1027" t="s">
        <v>348</v>
      </c>
      <c r="J180" s="1028"/>
      <c r="K180" s="132" t="str">
        <f>IF(J187="x","EXTREMA",IF(J189="x","ALTA",IF(J191="x","MODERADA",IF(J193="x","BAJA",""))))</f>
        <v/>
      </c>
      <c r="L180" s="1"/>
    </row>
    <row r="181" spans="1:12" ht="16.5" thickBot="1" x14ac:dyDescent="0.3">
      <c r="A181" s="1025"/>
      <c r="B181" s="1020"/>
      <c r="C181" s="1020"/>
      <c r="D181" s="1020"/>
      <c r="E181" s="1020"/>
      <c r="F181" s="1020"/>
      <c r="G181" s="1020"/>
      <c r="H181" s="1021"/>
      <c r="I181" s="1022" t="s">
        <v>349</v>
      </c>
      <c r="J181" s="1023"/>
      <c r="K181" s="186" t="str">
        <f>'VALORACION RIESGOS INHERENTES'!K172</f>
        <v/>
      </c>
      <c r="L181" s="1"/>
    </row>
    <row r="182" spans="1:12" ht="16.5" thickBot="1" x14ac:dyDescent="0.3">
      <c r="A182" s="1026"/>
      <c r="B182" s="782" t="s">
        <v>299</v>
      </c>
      <c r="C182" s="783"/>
      <c r="D182" s="783"/>
      <c r="E182" s="783"/>
      <c r="F182" s="783"/>
      <c r="G182" s="783"/>
      <c r="H182" s="783"/>
      <c r="I182" s="783"/>
      <c r="J182" s="786"/>
      <c r="K182" s="185" t="e">
        <f>'EVALUACIÓN SOLIDEZ CONTROLES'!H43</f>
        <v>#DIV/0!</v>
      </c>
      <c r="L182" s="1"/>
    </row>
    <row r="183" spans="1:12" ht="16.5" thickBot="1" x14ac:dyDescent="0.3">
      <c r="A183" s="254" t="s">
        <v>122</v>
      </c>
      <c r="B183" s="255"/>
      <c r="C183" s="255"/>
      <c r="D183" s="256"/>
      <c r="E183" s="1042"/>
      <c r="F183" s="1043"/>
      <c r="G183" s="1044"/>
      <c r="H183" s="782" t="s">
        <v>351</v>
      </c>
      <c r="I183" s="786"/>
      <c r="J183" s="787"/>
      <c r="K183" s="788"/>
      <c r="L183" s="1"/>
    </row>
    <row r="184" spans="1:12" ht="37.5" customHeight="1" x14ac:dyDescent="0.25">
      <c r="A184" s="170"/>
      <c r="B184" s="148"/>
      <c r="C184" s="171"/>
      <c r="D184" s="148"/>
      <c r="E184" s="148"/>
      <c r="F184" s="148"/>
      <c r="G184" s="148"/>
      <c r="H184" s="148"/>
      <c r="I184" s="148"/>
      <c r="J184" s="166"/>
      <c r="K184" s="167"/>
      <c r="L184" s="1"/>
    </row>
    <row r="185" spans="1:12" ht="40.5" customHeight="1" x14ac:dyDescent="0.25">
      <c r="A185" s="798" t="s">
        <v>122</v>
      </c>
      <c r="B185" s="148">
        <v>5</v>
      </c>
      <c r="C185" s="799"/>
      <c r="D185" s="795"/>
      <c r="E185" s="796"/>
      <c r="F185" s="796"/>
      <c r="G185" s="796"/>
      <c r="H185" s="148"/>
      <c r="I185" s="148"/>
      <c r="J185" s="805" t="s">
        <v>121</v>
      </c>
      <c r="K185" s="806"/>
      <c r="L185" s="1"/>
    </row>
    <row r="186" spans="1:12" x14ac:dyDescent="0.25">
      <c r="A186" s="798"/>
      <c r="B186" s="148" t="s">
        <v>124</v>
      </c>
      <c r="C186" s="800"/>
      <c r="D186" s="795"/>
      <c r="E186" s="796"/>
      <c r="F186" s="796"/>
      <c r="G186" s="796"/>
      <c r="H186" s="148"/>
      <c r="I186" s="148"/>
      <c r="J186" s="150"/>
      <c r="K186" s="151"/>
      <c r="L186" s="1"/>
    </row>
    <row r="187" spans="1:12" ht="27.75" x14ac:dyDescent="0.25">
      <c r="A187" s="798"/>
      <c r="B187" s="148">
        <v>4</v>
      </c>
      <c r="C187" s="847"/>
      <c r="D187" s="795"/>
      <c r="E187" s="795"/>
      <c r="F187" s="821"/>
      <c r="G187" s="796"/>
      <c r="H187" s="148"/>
      <c r="I187" s="148"/>
      <c r="J187" s="157" t="str">
        <f xml:space="preserve"> IF(OR(E185="X",F185="X",G185="x",F187="x",G187="X",F189="X",G189="X",G191="X" ),"x","")</f>
        <v/>
      </c>
      <c r="K187" s="151" t="s">
        <v>123</v>
      </c>
      <c r="L187" s="1"/>
    </row>
    <row r="188" spans="1:12" ht="27.75" x14ac:dyDescent="0.25">
      <c r="A188" s="798"/>
      <c r="B188" s="148" t="s">
        <v>126</v>
      </c>
      <c r="C188" s="848"/>
      <c r="D188" s="795"/>
      <c r="E188" s="795"/>
      <c r="F188" s="821"/>
      <c r="G188" s="796"/>
      <c r="H188" s="148"/>
      <c r="I188" s="148"/>
      <c r="J188" s="158"/>
      <c r="K188" s="151"/>
      <c r="L188" s="1"/>
    </row>
    <row r="189" spans="1:12" ht="27.75" x14ac:dyDescent="0.25">
      <c r="A189" s="798"/>
      <c r="B189" s="148">
        <v>3</v>
      </c>
      <c r="C189" s="789"/>
      <c r="D189" s="793"/>
      <c r="E189" s="794"/>
      <c r="F189" s="821"/>
      <c r="G189" s="796"/>
      <c r="H189" s="148"/>
      <c r="I189" s="148"/>
      <c r="J189" s="159" t="str">
        <f xml:space="preserve"> IF(OR(C185="X",D185="X",D187="x",E187="x",E189="X",F191="X",F193="X",G193="X" ),"x","")</f>
        <v/>
      </c>
      <c r="K189" s="151" t="s">
        <v>125</v>
      </c>
      <c r="L189" s="1"/>
    </row>
    <row r="190" spans="1:12" ht="27.75" x14ac:dyDescent="0.25">
      <c r="A190" s="798"/>
      <c r="B190" s="148" t="s">
        <v>128</v>
      </c>
      <c r="C190" s="790"/>
      <c r="D190" s="793"/>
      <c r="E190" s="795"/>
      <c r="F190" s="821"/>
      <c r="G190" s="796"/>
      <c r="H190" s="148"/>
      <c r="I190" s="148"/>
      <c r="J190" s="160"/>
      <c r="K190" s="151"/>
      <c r="L190" s="1"/>
    </row>
    <row r="191" spans="1:12" ht="27.75" x14ac:dyDescent="0.25">
      <c r="A191" s="798"/>
      <c r="B191" s="148">
        <v>2</v>
      </c>
      <c r="C191" s="789"/>
      <c r="D191" s="791"/>
      <c r="E191" s="792"/>
      <c r="F191" s="794"/>
      <c r="G191" s="796"/>
      <c r="H191" s="148"/>
      <c r="I191" s="148"/>
      <c r="J191" s="161" t="str">
        <f xml:space="preserve"> IF(OR(E191="X",D189="X",C187="x",E193="x" ),"x","")</f>
        <v/>
      </c>
      <c r="K191" s="151" t="s">
        <v>127</v>
      </c>
      <c r="L191" s="1"/>
    </row>
    <row r="192" spans="1:12" ht="27.75" x14ac:dyDescent="0.25">
      <c r="A192" s="798"/>
      <c r="B192" s="148" t="s">
        <v>250</v>
      </c>
      <c r="C192" s="790"/>
      <c r="D192" s="791"/>
      <c r="E192" s="793"/>
      <c r="F192" s="795"/>
      <c r="G192" s="796"/>
      <c r="H192" s="148"/>
      <c r="I192" s="148"/>
      <c r="J192" s="160"/>
      <c r="K192" s="151"/>
      <c r="L192" s="1"/>
    </row>
    <row r="193" spans="1:12" ht="27.75" x14ac:dyDescent="0.25">
      <c r="A193" s="798"/>
      <c r="B193" s="148">
        <v>1</v>
      </c>
      <c r="C193" s="789"/>
      <c r="D193" s="825"/>
      <c r="E193" s="827"/>
      <c r="F193" s="829"/>
      <c r="G193" s="831"/>
      <c r="H193" s="148"/>
      <c r="I193" s="148"/>
      <c r="J193" s="162" t="str">
        <f xml:space="preserve"> IF(OR(C189="X",C191="X",D191="x",D193="x",C193="x" ),"x","")</f>
        <v/>
      </c>
      <c r="K193" s="151" t="s">
        <v>129</v>
      </c>
      <c r="L193" s="1"/>
    </row>
    <row r="194" spans="1:12" x14ac:dyDescent="0.25">
      <c r="A194" s="798"/>
      <c r="B194" s="148" t="s">
        <v>130</v>
      </c>
      <c r="C194" s="824"/>
      <c r="D194" s="826"/>
      <c r="E194" s="828"/>
      <c r="F194" s="830"/>
      <c r="G194" s="832"/>
      <c r="H194" s="148"/>
      <c r="I194" s="148"/>
      <c r="J194" s="148"/>
      <c r="K194" s="149"/>
      <c r="L194" s="1"/>
    </row>
    <row r="195" spans="1:12" x14ac:dyDescent="0.25">
      <c r="A195" s="170"/>
      <c r="B195" s="148"/>
      <c r="C195" s="148">
        <v>1</v>
      </c>
      <c r="D195" s="148">
        <v>2</v>
      </c>
      <c r="E195" s="148">
        <v>3</v>
      </c>
      <c r="F195" s="148">
        <v>4</v>
      </c>
      <c r="G195" s="148">
        <v>5</v>
      </c>
      <c r="H195" s="148"/>
      <c r="I195" s="148"/>
      <c r="J195" s="148"/>
      <c r="K195" s="149"/>
      <c r="L195" s="1"/>
    </row>
    <row r="196" spans="1:12" ht="15" customHeight="1" x14ac:dyDescent="0.25">
      <c r="A196" s="170"/>
      <c r="B196" s="148"/>
      <c r="C196" s="148" t="s">
        <v>131</v>
      </c>
      <c r="D196" s="148" t="s">
        <v>132</v>
      </c>
      <c r="E196" s="148" t="s">
        <v>133</v>
      </c>
      <c r="F196" s="148" t="s">
        <v>134</v>
      </c>
      <c r="G196" s="148" t="s">
        <v>135</v>
      </c>
      <c r="H196" s="148"/>
      <c r="I196" s="148"/>
      <c r="J196" s="148"/>
      <c r="K196" s="149"/>
      <c r="L196" s="1"/>
    </row>
    <row r="197" spans="1:12" ht="15" customHeight="1" x14ac:dyDescent="0.25">
      <c r="A197" s="170"/>
      <c r="B197" s="148"/>
      <c r="C197" s="797" t="s">
        <v>136</v>
      </c>
      <c r="D197" s="797"/>
      <c r="E197" s="797"/>
      <c r="F197" s="797"/>
      <c r="G197" s="797"/>
      <c r="H197" s="148"/>
      <c r="I197" s="148"/>
      <c r="J197" s="148"/>
      <c r="K197" s="149"/>
      <c r="L197" s="1"/>
    </row>
    <row r="198" spans="1:12" x14ac:dyDescent="0.25">
      <c r="A198" s="170"/>
      <c r="B198" s="148"/>
      <c r="C198" s="797"/>
      <c r="D198" s="797"/>
      <c r="E198" s="797"/>
      <c r="F198" s="797"/>
      <c r="G198" s="797"/>
      <c r="H198" s="148"/>
      <c r="I198" s="148"/>
      <c r="J198" s="148"/>
      <c r="K198" s="149"/>
      <c r="L198" s="1"/>
    </row>
    <row r="199" spans="1:12" ht="15.75" thickBot="1" x14ac:dyDescent="0.3">
      <c r="A199" s="75"/>
      <c r="B199" s="76"/>
      <c r="C199" s="76"/>
      <c r="D199" s="76"/>
      <c r="E199" s="76"/>
      <c r="F199" s="76"/>
      <c r="G199" s="76"/>
      <c r="H199" s="76"/>
      <c r="I199" s="76"/>
      <c r="J199" s="76"/>
      <c r="K199" s="77"/>
      <c r="L199" s="1"/>
    </row>
    <row r="200" spans="1:12" ht="15.75" thickBot="1" x14ac:dyDescent="0.3">
      <c r="A200" s="1"/>
      <c r="B200" s="1"/>
      <c r="C200" s="1"/>
      <c r="D200" s="1"/>
      <c r="E200" s="1"/>
      <c r="F200" s="1"/>
      <c r="G200" s="1"/>
      <c r="H200" s="1"/>
      <c r="I200" s="1"/>
      <c r="J200" s="1"/>
      <c r="K200" s="1"/>
      <c r="L200" s="1"/>
    </row>
    <row r="201" spans="1:12" ht="16.5" customHeight="1" thickBot="1" x14ac:dyDescent="0.3">
      <c r="A201" s="1024" t="s">
        <v>120</v>
      </c>
      <c r="B201" s="1018" t="str">
        <f>DESCRIPCION!A37</f>
        <v>j</v>
      </c>
      <c r="C201" s="1018"/>
      <c r="D201" s="1018"/>
      <c r="E201" s="1018"/>
      <c r="F201" s="1018"/>
      <c r="G201" s="1018"/>
      <c r="H201" s="1019"/>
      <c r="I201" s="1027" t="s">
        <v>348</v>
      </c>
      <c r="J201" s="1028"/>
      <c r="K201" s="132" t="str">
        <f>IF(J208="x","EXTREMA",IF(J210="x","ALTA",IF(J212="x","MODERADA",IF(J214="x","BAJA",""))))</f>
        <v/>
      </c>
      <c r="L201" s="1"/>
    </row>
    <row r="202" spans="1:12" ht="16.5" thickBot="1" x14ac:dyDescent="0.3">
      <c r="A202" s="1025"/>
      <c r="B202" s="1020"/>
      <c r="C202" s="1020"/>
      <c r="D202" s="1020"/>
      <c r="E202" s="1020"/>
      <c r="F202" s="1020"/>
      <c r="G202" s="1020"/>
      <c r="H202" s="1021"/>
      <c r="I202" s="1022" t="s">
        <v>349</v>
      </c>
      <c r="J202" s="1023"/>
      <c r="K202" s="185" t="str">
        <f>'VALORACION RIESGOS INHERENTES'!K192</f>
        <v/>
      </c>
      <c r="L202" s="1"/>
    </row>
    <row r="203" spans="1:12" ht="16.5" thickBot="1" x14ac:dyDescent="0.3">
      <c r="A203" s="1026"/>
      <c r="B203" s="188" t="s">
        <v>299</v>
      </c>
      <c r="C203" s="189"/>
      <c r="D203" s="189"/>
      <c r="E203" s="189"/>
      <c r="F203" s="189"/>
      <c r="G203" s="189"/>
      <c r="H203" s="189"/>
      <c r="I203" s="189"/>
      <c r="J203" s="190"/>
      <c r="K203" s="185" t="e">
        <f>'EVALUACIÓN SOLIDEZ CONTROLES'!H47</f>
        <v>#DIV/0!</v>
      </c>
      <c r="L203" s="1"/>
    </row>
    <row r="204" spans="1:12" ht="16.5" thickBot="1" x14ac:dyDescent="0.3">
      <c r="A204" s="254" t="s">
        <v>122</v>
      </c>
      <c r="B204" s="255"/>
      <c r="C204" s="255"/>
      <c r="D204" s="256"/>
      <c r="E204" s="1042"/>
      <c r="F204" s="1043"/>
      <c r="G204" s="1044"/>
      <c r="H204" s="782" t="s">
        <v>351</v>
      </c>
      <c r="I204" s="786"/>
      <c r="J204" s="787"/>
      <c r="K204" s="788"/>
      <c r="L204" s="1"/>
    </row>
    <row r="205" spans="1:12" ht="38.25" customHeight="1" x14ac:dyDescent="0.25">
      <c r="A205" s="170"/>
      <c r="B205" s="148"/>
      <c r="C205" s="171"/>
      <c r="D205" s="148"/>
      <c r="E205" s="148"/>
      <c r="F205" s="148"/>
      <c r="G205" s="148"/>
      <c r="H205" s="148"/>
      <c r="I205" s="148"/>
      <c r="J205" s="166"/>
      <c r="K205" s="167"/>
      <c r="L205" s="1"/>
    </row>
    <row r="206" spans="1:12" ht="45" customHeight="1" x14ac:dyDescent="0.25">
      <c r="A206" s="798" t="s">
        <v>122</v>
      </c>
      <c r="B206" s="148">
        <v>5</v>
      </c>
      <c r="C206" s="799"/>
      <c r="D206" s="795"/>
      <c r="E206" s="796"/>
      <c r="F206" s="796"/>
      <c r="G206" s="796"/>
      <c r="H206" s="148"/>
      <c r="I206" s="148"/>
      <c r="J206" s="805" t="s">
        <v>121</v>
      </c>
      <c r="K206" s="806"/>
      <c r="L206" s="1"/>
    </row>
    <row r="207" spans="1:12" x14ac:dyDescent="0.25">
      <c r="A207" s="798"/>
      <c r="B207" s="148" t="s">
        <v>124</v>
      </c>
      <c r="C207" s="800"/>
      <c r="D207" s="795"/>
      <c r="E207" s="796"/>
      <c r="F207" s="796"/>
      <c r="G207" s="796"/>
      <c r="H207" s="148"/>
      <c r="I207" s="148"/>
      <c r="J207" s="150"/>
      <c r="K207" s="151"/>
      <c r="L207" s="1"/>
    </row>
    <row r="208" spans="1:12" ht="27.75" x14ac:dyDescent="0.25">
      <c r="A208" s="798"/>
      <c r="B208" s="148">
        <v>4</v>
      </c>
      <c r="C208" s="847"/>
      <c r="D208" s="795"/>
      <c r="E208" s="795"/>
      <c r="F208" s="821"/>
      <c r="G208" s="796"/>
      <c r="H208" s="148"/>
      <c r="I208" s="148"/>
      <c r="J208" s="157" t="str">
        <f xml:space="preserve"> IF(OR(E206="X",F206="X",G206="x",F208="x",G208="X",F210="X",G210="X",G212="X" ),"x","")</f>
        <v/>
      </c>
      <c r="K208" s="151" t="s">
        <v>123</v>
      </c>
      <c r="L208" s="1"/>
    </row>
    <row r="209" spans="1:12" ht="27.75" x14ac:dyDescent="0.25">
      <c r="A209" s="798"/>
      <c r="B209" s="148" t="s">
        <v>126</v>
      </c>
      <c r="C209" s="848"/>
      <c r="D209" s="795"/>
      <c r="E209" s="795"/>
      <c r="F209" s="821"/>
      <c r="G209" s="796"/>
      <c r="H209" s="148"/>
      <c r="I209" s="148"/>
      <c r="J209" s="158"/>
      <c r="K209" s="151"/>
      <c r="L209" s="1"/>
    </row>
    <row r="210" spans="1:12" ht="27.75" x14ac:dyDescent="0.25">
      <c r="A210" s="798"/>
      <c r="B210" s="148">
        <v>3</v>
      </c>
      <c r="C210" s="789"/>
      <c r="D210" s="793"/>
      <c r="E210" s="794"/>
      <c r="F210" s="821"/>
      <c r="G210" s="796"/>
      <c r="H210" s="148"/>
      <c r="I210" s="148"/>
      <c r="J210" s="159" t="str">
        <f xml:space="preserve"> IF(OR(C206="X",D206="X",D208="x",E208="x",E210="X",F212="X",F214="X",G214="X" ),"x","")</f>
        <v/>
      </c>
      <c r="K210" s="151" t="s">
        <v>125</v>
      </c>
      <c r="L210" s="1"/>
    </row>
    <row r="211" spans="1:12" ht="27.75" x14ac:dyDescent="0.25">
      <c r="A211" s="798"/>
      <c r="B211" s="148" t="s">
        <v>128</v>
      </c>
      <c r="C211" s="790"/>
      <c r="D211" s="793"/>
      <c r="E211" s="795"/>
      <c r="F211" s="821"/>
      <c r="G211" s="796"/>
      <c r="H211" s="148"/>
      <c r="I211" s="148"/>
      <c r="J211" s="160"/>
      <c r="K211" s="151"/>
      <c r="L211" s="1"/>
    </row>
    <row r="212" spans="1:12" ht="27.75" x14ac:dyDescent="0.25">
      <c r="A212" s="798"/>
      <c r="B212" s="148">
        <v>2</v>
      </c>
      <c r="C212" s="789"/>
      <c r="D212" s="791"/>
      <c r="E212" s="792"/>
      <c r="F212" s="794"/>
      <c r="G212" s="796"/>
      <c r="H212" s="148"/>
      <c r="I212" s="148"/>
      <c r="J212" s="161" t="str">
        <f xml:space="preserve"> IF(OR(C208="X",D210="X",E212="x",E214="x" ),"x","")</f>
        <v/>
      </c>
      <c r="K212" s="151" t="s">
        <v>127</v>
      </c>
      <c r="L212" s="1"/>
    </row>
    <row r="213" spans="1:12" ht="27.75" x14ac:dyDescent="0.25">
      <c r="A213" s="798"/>
      <c r="B213" s="148" t="s">
        <v>250</v>
      </c>
      <c r="C213" s="790"/>
      <c r="D213" s="791"/>
      <c r="E213" s="793"/>
      <c r="F213" s="795"/>
      <c r="G213" s="796"/>
      <c r="H213" s="148"/>
      <c r="I213" s="148"/>
      <c r="J213" s="160"/>
      <c r="K213" s="151"/>
      <c r="L213" s="1"/>
    </row>
    <row r="214" spans="1:12" ht="27.75" x14ac:dyDescent="0.25">
      <c r="A214" s="798"/>
      <c r="B214" s="148">
        <v>1</v>
      </c>
      <c r="C214" s="789"/>
      <c r="D214" s="825"/>
      <c r="E214" s="827"/>
      <c r="F214" s="829"/>
      <c r="G214" s="831"/>
      <c r="H214" s="148"/>
      <c r="I214" s="148"/>
      <c r="J214" s="162" t="str">
        <f xml:space="preserve"> IF(OR(C210="X",C212="X",D212="x",D214="x",C214="x" ),"x","")</f>
        <v/>
      </c>
      <c r="K214" s="151" t="s">
        <v>129</v>
      </c>
      <c r="L214" s="1"/>
    </row>
    <row r="215" spans="1:12" x14ac:dyDescent="0.25">
      <c r="A215" s="798"/>
      <c r="B215" s="148" t="s">
        <v>130</v>
      </c>
      <c r="C215" s="824"/>
      <c r="D215" s="826"/>
      <c r="E215" s="828"/>
      <c r="F215" s="830"/>
      <c r="G215" s="832"/>
      <c r="H215" s="148"/>
      <c r="I215" s="148"/>
      <c r="J215" s="148"/>
      <c r="K215" s="149"/>
      <c r="L215" s="1"/>
    </row>
    <row r="216" spans="1:12" x14ac:dyDescent="0.25">
      <c r="A216" s="170"/>
      <c r="B216" s="148"/>
      <c r="C216" s="148">
        <v>1</v>
      </c>
      <c r="D216" s="148">
        <v>2</v>
      </c>
      <c r="E216" s="148">
        <v>3</v>
      </c>
      <c r="F216" s="148">
        <v>4</v>
      </c>
      <c r="G216" s="148">
        <v>5</v>
      </c>
      <c r="H216" s="148"/>
      <c r="I216" s="148"/>
      <c r="J216" s="148"/>
      <c r="K216" s="149"/>
      <c r="L216" s="1"/>
    </row>
    <row r="217" spans="1:12" ht="15" customHeight="1" x14ac:dyDescent="0.25">
      <c r="A217" s="170"/>
      <c r="B217" s="148"/>
      <c r="C217" s="148" t="s">
        <v>131</v>
      </c>
      <c r="D217" s="148" t="s">
        <v>132</v>
      </c>
      <c r="E217" s="148" t="s">
        <v>133</v>
      </c>
      <c r="F217" s="148" t="s">
        <v>134</v>
      </c>
      <c r="G217" s="148" t="s">
        <v>135</v>
      </c>
      <c r="H217" s="148"/>
      <c r="I217" s="148"/>
      <c r="J217" s="148"/>
      <c r="K217" s="149"/>
      <c r="L217" s="1"/>
    </row>
    <row r="218" spans="1:12" ht="15" customHeight="1" x14ac:dyDescent="0.25">
      <c r="A218" s="170"/>
      <c r="B218" s="148"/>
      <c r="C218" s="797" t="s">
        <v>136</v>
      </c>
      <c r="D218" s="797"/>
      <c r="E218" s="797"/>
      <c r="F218" s="797"/>
      <c r="G218" s="797"/>
      <c r="H218" s="148"/>
      <c r="I218" s="148"/>
      <c r="J218" s="148"/>
      <c r="K218" s="149"/>
      <c r="L218" s="1"/>
    </row>
    <row r="219" spans="1:12" x14ac:dyDescent="0.25">
      <c r="A219" s="170"/>
      <c r="B219" s="148"/>
      <c r="C219" s="797"/>
      <c r="D219" s="797"/>
      <c r="E219" s="797"/>
      <c r="F219" s="797"/>
      <c r="G219" s="797"/>
      <c r="H219" s="148"/>
      <c r="I219" s="148"/>
      <c r="J219" s="148"/>
      <c r="K219" s="149"/>
      <c r="L219" s="1"/>
    </row>
    <row r="220" spans="1:12" ht="15.75" thickBot="1" x14ac:dyDescent="0.3">
      <c r="A220" s="75"/>
      <c r="B220" s="76"/>
      <c r="C220" s="76"/>
      <c r="D220" s="76"/>
      <c r="E220" s="76"/>
      <c r="F220" s="76"/>
      <c r="G220" s="76"/>
      <c r="H220" s="76"/>
      <c r="I220" s="76"/>
      <c r="J220" s="76"/>
      <c r="K220" s="77"/>
      <c r="L220" s="1"/>
    </row>
    <row r="221" spans="1:12" ht="15.75" x14ac:dyDescent="0.25">
      <c r="A221" s="143"/>
      <c r="B221" s="1037"/>
      <c r="C221" s="1037"/>
      <c r="D221" s="1037"/>
      <c r="E221" s="1037"/>
      <c r="F221" s="1037"/>
      <c r="G221" s="1037"/>
      <c r="H221" s="1037"/>
      <c r="I221" s="1037"/>
      <c r="J221" s="143"/>
      <c r="K221" s="144"/>
      <c r="L221" s="139"/>
    </row>
    <row r="222" spans="1:12" x14ac:dyDescent="0.25">
      <c r="A222" s="139"/>
      <c r="B222" s="139"/>
      <c r="C222" s="139"/>
      <c r="D222" s="139"/>
      <c r="E222" s="139"/>
      <c r="F222" s="139"/>
      <c r="G222" s="139"/>
      <c r="H222" s="139"/>
      <c r="I222" s="139"/>
      <c r="J222" s="139"/>
      <c r="K222" s="139"/>
      <c r="L222" s="139"/>
    </row>
    <row r="223" spans="1:12" x14ac:dyDescent="0.25">
      <c r="A223" s="139"/>
      <c r="B223" s="139"/>
      <c r="C223" s="139"/>
      <c r="D223" s="139"/>
      <c r="E223" s="139"/>
      <c r="F223" s="139"/>
      <c r="G223" s="139"/>
      <c r="H223" s="139"/>
      <c r="I223" s="139"/>
      <c r="J223" s="139"/>
      <c r="K223" s="139"/>
      <c r="L223" s="139"/>
    </row>
    <row r="224" spans="1:12" x14ac:dyDescent="0.25">
      <c r="A224" s="139"/>
      <c r="B224" s="139"/>
      <c r="C224" s="139"/>
      <c r="D224" s="139"/>
      <c r="E224" s="139"/>
      <c r="F224" s="139"/>
      <c r="G224" s="139"/>
      <c r="H224" s="139"/>
      <c r="I224" s="139"/>
      <c r="J224" s="139"/>
      <c r="K224" s="139"/>
      <c r="L224" s="139"/>
    </row>
    <row r="225" spans="1:12" x14ac:dyDescent="0.25">
      <c r="A225" s="1038"/>
      <c r="B225" s="140"/>
      <c r="C225" s="1034"/>
      <c r="D225" s="1034"/>
      <c r="E225" s="1034"/>
      <c r="F225" s="1034"/>
      <c r="G225" s="1034"/>
      <c r="H225" s="139"/>
      <c r="I225" s="139"/>
      <c r="J225" s="1036"/>
      <c r="K225" s="1036"/>
      <c r="L225" s="139"/>
    </row>
    <row r="226" spans="1:12" x14ac:dyDescent="0.25">
      <c r="A226" s="1038"/>
      <c r="B226" s="141"/>
      <c r="C226" s="1034"/>
      <c r="D226" s="1034"/>
      <c r="E226" s="1034"/>
      <c r="F226" s="1034"/>
      <c r="G226" s="1034"/>
      <c r="H226" s="139"/>
      <c r="I226" s="139"/>
      <c r="J226" s="142"/>
      <c r="K226" s="142"/>
      <c r="L226" s="139"/>
    </row>
    <row r="227" spans="1:12" x14ac:dyDescent="0.25">
      <c r="A227" s="1038"/>
      <c r="B227" s="140"/>
      <c r="C227" s="1034"/>
      <c r="D227" s="1034"/>
      <c r="E227" s="1034"/>
      <c r="F227" s="1033"/>
      <c r="G227" s="1034"/>
      <c r="H227" s="139"/>
      <c r="I227" s="139"/>
      <c r="J227" s="142"/>
      <c r="K227" s="145"/>
      <c r="L227" s="139"/>
    </row>
    <row r="228" spans="1:12" x14ac:dyDescent="0.25">
      <c r="A228" s="1038"/>
      <c r="B228" s="141"/>
      <c r="C228" s="1034"/>
      <c r="D228" s="1034"/>
      <c r="E228" s="1034"/>
      <c r="F228" s="1033"/>
      <c r="G228" s="1034"/>
      <c r="H228" s="139"/>
      <c r="I228" s="139"/>
      <c r="J228" s="142"/>
      <c r="K228" s="145"/>
      <c r="L228" s="139"/>
    </row>
    <row r="229" spans="1:12" x14ac:dyDescent="0.25">
      <c r="A229" s="1038"/>
      <c r="B229" s="140"/>
      <c r="C229" s="1034"/>
      <c r="D229" s="1034"/>
      <c r="E229" s="1033"/>
      <c r="F229" s="1033"/>
      <c r="G229" s="1034"/>
      <c r="H229" s="139"/>
      <c r="I229" s="139"/>
      <c r="J229" s="142"/>
      <c r="K229" s="145"/>
      <c r="L229" s="139"/>
    </row>
    <row r="230" spans="1:12" x14ac:dyDescent="0.25">
      <c r="A230" s="1038"/>
      <c r="B230" s="141"/>
      <c r="C230" s="1034"/>
      <c r="D230" s="1034"/>
      <c r="E230" s="1035"/>
      <c r="F230" s="1033"/>
      <c r="G230" s="1034"/>
      <c r="H230" s="139"/>
      <c r="I230" s="139"/>
      <c r="J230" s="142"/>
      <c r="K230" s="145"/>
      <c r="L230" s="139"/>
    </row>
    <row r="231" spans="1:12" x14ac:dyDescent="0.25">
      <c r="A231" s="1038"/>
      <c r="B231" s="140"/>
      <c r="C231" s="1034"/>
      <c r="D231" s="1034"/>
      <c r="E231" s="1033"/>
      <c r="F231" s="1033"/>
      <c r="G231" s="1034"/>
      <c r="H231" s="139"/>
      <c r="I231" s="139"/>
      <c r="J231" s="142"/>
      <c r="K231" s="145"/>
      <c r="L231" s="139"/>
    </row>
    <row r="232" spans="1:12" x14ac:dyDescent="0.25">
      <c r="A232" s="1038"/>
      <c r="B232" s="141"/>
      <c r="C232" s="1034"/>
      <c r="D232" s="1034"/>
      <c r="E232" s="1035"/>
      <c r="F232" s="1035"/>
      <c r="G232" s="1034"/>
      <c r="H232" s="139"/>
      <c r="I232" s="139"/>
      <c r="J232" s="142"/>
      <c r="K232" s="145"/>
      <c r="L232" s="139"/>
    </row>
    <row r="233" spans="1:12" x14ac:dyDescent="0.25">
      <c r="A233" s="1038"/>
      <c r="B233" s="140"/>
      <c r="C233" s="1034"/>
      <c r="D233" s="1034"/>
      <c r="E233" s="1039"/>
      <c r="F233" s="1040"/>
      <c r="G233" s="1034"/>
      <c r="H233" s="139"/>
      <c r="I233" s="139"/>
      <c r="J233" s="142"/>
      <c r="K233" s="145"/>
      <c r="L233" s="139"/>
    </row>
    <row r="234" spans="1:12" x14ac:dyDescent="0.25">
      <c r="A234" s="1038"/>
      <c r="B234" s="141"/>
      <c r="C234" s="1034"/>
      <c r="D234" s="1034"/>
      <c r="E234" s="1034"/>
      <c r="F234" s="1040"/>
      <c r="G234" s="1034"/>
      <c r="H234" s="139"/>
      <c r="I234" s="139"/>
      <c r="J234" s="139"/>
      <c r="K234" s="139"/>
      <c r="L234" s="139"/>
    </row>
    <row r="235" spans="1:12" x14ac:dyDescent="0.25">
      <c r="A235" s="139"/>
      <c r="B235" s="139"/>
      <c r="C235" s="140"/>
      <c r="D235" s="140"/>
      <c r="E235" s="140"/>
      <c r="F235" s="140"/>
      <c r="G235" s="140"/>
      <c r="H235" s="139"/>
      <c r="I235" s="139"/>
      <c r="J235" s="139"/>
      <c r="K235" s="139"/>
      <c r="L235" s="139"/>
    </row>
    <row r="236" spans="1:12" x14ac:dyDescent="0.25">
      <c r="A236" s="139"/>
      <c r="B236" s="139"/>
      <c r="C236" s="140"/>
      <c r="D236" s="140"/>
      <c r="E236" s="140"/>
      <c r="F236" s="140"/>
      <c r="G236" s="140"/>
      <c r="H236" s="139"/>
      <c r="I236" s="139"/>
      <c r="J236" s="139"/>
      <c r="K236" s="139"/>
      <c r="L236" s="139"/>
    </row>
    <row r="237" spans="1:12" x14ac:dyDescent="0.25">
      <c r="A237" s="139"/>
      <c r="B237" s="139"/>
      <c r="C237" s="1032"/>
      <c r="D237" s="1032"/>
      <c r="E237" s="1032"/>
      <c r="F237" s="1032"/>
      <c r="G237" s="1032"/>
      <c r="H237" s="139"/>
      <c r="I237" s="139"/>
      <c r="J237" s="139"/>
      <c r="K237" s="139"/>
      <c r="L237" s="139"/>
    </row>
    <row r="238" spans="1:12" x14ac:dyDescent="0.25">
      <c r="A238" s="139"/>
      <c r="B238" s="139"/>
      <c r="C238" s="1032"/>
      <c r="D238" s="1032"/>
      <c r="E238" s="1032"/>
      <c r="F238" s="1032"/>
      <c r="G238" s="1032"/>
      <c r="H238" s="139"/>
      <c r="I238" s="139"/>
      <c r="J238" s="139"/>
      <c r="K238" s="139"/>
      <c r="L238" s="139"/>
    </row>
    <row r="239" spans="1:12" x14ac:dyDescent="0.25">
      <c r="A239" s="139"/>
      <c r="B239" s="139"/>
      <c r="C239" s="139"/>
      <c r="D239" s="139"/>
      <c r="E239" s="139"/>
      <c r="F239" s="139"/>
      <c r="G239" s="139"/>
      <c r="H239" s="139"/>
      <c r="I239" s="139"/>
      <c r="J239" s="139"/>
      <c r="K239" s="139"/>
      <c r="L239" s="139"/>
    </row>
    <row r="240" spans="1:12" x14ac:dyDescent="0.25">
      <c r="A240" s="1"/>
      <c r="B240" s="1"/>
      <c r="C240" s="1"/>
      <c r="D240" s="1"/>
      <c r="E240" s="1"/>
      <c r="F240" s="1"/>
      <c r="G240" s="1"/>
      <c r="H240" s="1"/>
      <c r="I240" s="1"/>
      <c r="J240" s="1"/>
      <c r="K240" s="1"/>
      <c r="L240" s="1"/>
    </row>
    <row r="241" spans="1:12" x14ac:dyDescent="0.25">
      <c r="A241" s="1"/>
      <c r="B241" s="1"/>
      <c r="C241" s="1"/>
      <c r="D241" s="1"/>
      <c r="E241" s="1"/>
      <c r="F241" s="1"/>
      <c r="G241" s="1"/>
      <c r="H241" s="1"/>
      <c r="I241" s="1"/>
      <c r="J241" s="1"/>
      <c r="K241" s="1"/>
      <c r="L241" s="1"/>
    </row>
    <row r="242" spans="1:12" x14ac:dyDescent="0.25">
      <c r="A242" s="1"/>
      <c r="B242" s="1"/>
      <c r="C242" s="1"/>
      <c r="D242" s="1"/>
      <c r="E242" s="1"/>
      <c r="F242" s="1"/>
      <c r="G242" s="1"/>
      <c r="H242" s="1"/>
      <c r="I242" s="1"/>
      <c r="J242" s="1"/>
      <c r="K242" s="1"/>
      <c r="L242" s="1"/>
    </row>
    <row r="243" spans="1:12" x14ac:dyDescent="0.25">
      <c r="A243" s="1"/>
      <c r="B243" s="1"/>
      <c r="C243" s="1"/>
      <c r="D243" s="1"/>
      <c r="E243" s="1"/>
      <c r="F243" s="1"/>
      <c r="G243" s="1"/>
      <c r="H243" s="1"/>
      <c r="I243" s="1"/>
      <c r="J243" s="1"/>
      <c r="K243" s="1"/>
      <c r="L243" s="1"/>
    </row>
  </sheetData>
  <sheetProtection selectLockedCells="1"/>
  <mergeCells count="403">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C106:C107"/>
    <mergeCell ref="D106:D107"/>
    <mergeCell ref="E106:E107"/>
    <mergeCell ref="F106:F107"/>
    <mergeCell ref="G106:G107"/>
    <mergeCell ref="D102:D103"/>
    <mergeCell ref="E102:E103"/>
    <mergeCell ref="F102:F103"/>
    <mergeCell ref="G102:G103"/>
    <mergeCell ref="D100:D101"/>
    <mergeCell ref="E100:E101"/>
    <mergeCell ref="F100:F101"/>
    <mergeCell ref="G100:G101"/>
    <mergeCell ref="C104:C105"/>
    <mergeCell ref="D104:D105"/>
    <mergeCell ref="E104:E105"/>
    <mergeCell ref="F104:F105"/>
    <mergeCell ref="G104:G105"/>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s>
  <pageMargins left="0.70866141732283472" right="0.70866141732283472" top="0.74803149606299213" bottom="0.74803149606299213" header="0.31496062992125984" footer="0.31496062992125984"/>
  <pageSetup scale="34"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400-000000000000}">
          <x14:formula1>
            <xm:f>Hoja2!$A$1:$A$5</xm:f>
          </x14:formula1>
          <xm:sqref>E14:G14 E35:G35 E56:G56 E77:G77 E98:G98 E119:G119 E140:G140 E161:G161 E183:G183 E204:G204</xm:sqref>
        </x14:dataValidation>
        <x14:dataValidation type="list" allowBlank="1" showInputMessage="1" showErrorMessage="1" xr:uid="{00000000-0002-0000-1400-000001000000}">
          <x14:formula1>
            <xm:f>Hoja2!$C$1:$C$5</xm:f>
          </x14:formula1>
          <xm:sqref>J14:K14 J35:K35 J56:K56 J77:K77 J98:K98 J119:K119 J140:K140 J161:K161 J183:K183 J204:K204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9">
    <tabColor theme="9" tint="-0.249977111117893"/>
    <pageSetUpPr fitToPage="1"/>
  </sheetPr>
  <dimension ref="A1:M46"/>
  <sheetViews>
    <sheetView tabSelected="1" zoomScale="70" zoomScaleNormal="70" workbookViewId="0">
      <selection activeCell="J1" sqref="J1:L4"/>
    </sheetView>
  </sheetViews>
  <sheetFormatPr baseColWidth="10" defaultColWidth="11.42578125" defaultRowHeight="12.75" x14ac:dyDescent="0.2"/>
  <cols>
    <col min="1" max="1" width="14.42578125" style="23" customWidth="1"/>
    <col min="2" max="2" width="16.42578125" style="23" customWidth="1"/>
    <col min="3" max="3" width="12.85546875" style="23" customWidth="1"/>
    <col min="4" max="4" width="33.42578125" style="25" customWidth="1"/>
    <col min="5" max="5" width="13.42578125" style="23" hidden="1" customWidth="1"/>
    <col min="6" max="6" width="12.42578125" style="23" hidden="1" customWidth="1"/>
    <col min="7" max="7" width="13.85546875" style="23" hidden="1" customWidth="1"/>
    <col min="8" max="8" width="16.5703125" style="23" customWidth="1"/>
    <col min="9" max="9" width="50" style="23" customWidth="1"/>
    <col min="10" max="10" width="13.42578125" style="23" customWidth="1"/>
    <col min="11" max="11" width="16" style="23" customWidth="1"/>
    <col min="12" max="12" width="18.140625" style="23" bestFit="1" customWidth="1"/>
    <col min="13" max="13" width="27.85546875" style="23" customWidth="1"/>
    <col min="14" max="16384" width="11.42578125" style="23"/>
  </cols>
  <sheetData>
    <row r="1" spans="1:13" ht="15.75" customHeight="1" x14ac:dyDescent="0.2">
      <c r="A1" s="1057"/>
      <c r="B1" s="1066" t="str">
        <f>CONTEXTO!B1</f>
        <v>PROCESO: GESTIÓN DE RECURSOS FÍSICOS</v>
      </c>
      <c r="C1" s="1066"/>
      <c r="D1" s="1066"/>
      <c r="E1" s="1066"/>
      <c r="F1" s="1066"/>
      <c r="G1" s="1066"/>
      <c r="H1" s="1066"/>
      <c r="I1" s="1066"/>
      <c r="J1" s="778" t="s">
        <v>543</v>
      </c>
      <c r="K1" s="778"/>
      <c r="L1" s="778"/>
      <c r="M1" s="1050"/>
    </row>
    <row r="2" spans="1:13" ht="15.75" customHeight="1" x14ac:dyDescent="0.2">
      <c r="A2" s="1058"/>
      <c r="B2" s="531"/>
      <c r="C2" s="531"/>
      <c r="D2" s="531"/>
      <c r="E2" s="531"/>
      <c r="F2" s="531"/>
      <c r="G2" s="531"/>
      <c r="H2" s="531"/>
      <c r="I2" s="531"/>
      <c r="J2" s="779" t="s">
        <v>536</v>
      </c>
      <c r="K2" s="779"/>
      <c r="L2" s="779"/>
      <c r="M2" s="1051"/>
    </row>
    <row r="3" spans="1:13" ht="15.75" customHeight="1" x14ac:dyDescent="0.2">
      <c r="A3" s="1058"/>
      <c r="B3" s="531" t="s">
        <v>236</v>
      </c>
      <c r="C3" s="531"/>
      <c r="D3" s="531"/>
      <c r="E3" s="531"/>
      <c r="F3" s="531"/>
      <c r="G3" s="531"/>
      <c r="H3" s="531"/>
      <c r="I3" s="531"/>
      <c r="J3" s="779" t="s">
        <v>537</v>
      </c>
      <c r="K3" s="779"/>
      <c r="L3" s="779"/>
      <c r="M3" s="1051"/>
    </row>
    <row r="4" spans="1:13" ht="15.75" customHeight="1" x14ac:dyDescent="0.2">
      <c r="A4" s="1058"/>
      <c r="B4" s="531"/>
      <c r="C4" s="531"/>
      <c r="D4" s="531"/>
      <c r="E4" s="531"/>
      <c r="F4" s="531"/>
      <c r="G4" s="531"/>
      <c r="H4" s="531"/>
      <c r="I4" s="531"/>
      <c r="J4" s="779" t="s">
        <v>558</v>
      </c>
      <c r="K4" s="779"/>
      <c r="L4" s="779"/>
      <c r="M4" s="1051"/>
    </row>
    <row r="5" spans="1:13" ht="15" customHeight="1" x14ac:dyDescent="0.2">
      <c r="A5" s="1059"/>
      <c r="B5" s="1060"/>
      <c r="C5" s="1060"/>
      <c r="D5" s="1060"/>
      <c r="E5" s="1060"/>
      <c r="F5" s="1060"/>
      <c r="G5" s="1060"/>
      <c r="H5" s="1060"/>
      <c r="I5" s="1060"/>
      <c r="J5" s="1060"/>
      <c r="K5" s="1060"/>
      <c r="L5" s="1060"/>
      <c r="M5" s="1061"/>
    </row>
    <row r="6" spans="1:13" s="24" customFormat="1" ht="15.75" customHeight="1" x14ac:dyDescent="0.2">
      <c r="A6" s="80" t="s">
        <v>237</v>
      </c>
      <c r="B6" s="1062" t="s">
        <v>254</v>
      </c>
      <c r="C6" s="1062"/>
      <c r="D6" s="1062"/>
      <c r="E6" s="1062"/>
      <c r="F6" s="1062"/>
      <c r="G6" s="1062"/>
      <c r="H6" s="1062"/>
      <c r="I6" s="1062"/>
      <c r="J6" s="1062"/>
      <c r="K6" s="1062"/>
      <c r="L6" s="1062"/>
      <c r="M6" s="1063"/>
    </row>
    <row r="7" spans="1:13" s="24" customFormat="1" ht="42.75" customHeight="1" x14ac:dyDescent="0.2">
      <c r="A7" s="80" t="s">
        <v>238</v>
      </c>
      <c r="B7" s="779" t="s">
        <v>255</v>
      </c>
      <c r="C7" s="779"/>
      <c r="D7" s="779"/>
      <c r="E7" s="779"/>
      <c r="F7" s="779"/>
      <c r="G7" s="779"/>
      <c r="H7" s="779"/>
      <c r="I7" s="779"/>
      <c r="J7" s="779"/>
      <c r="K7" s="779"/>
      <c r="L7" s="779"/>
      <c r="M7" s="1064"/>
    </row>
    <row r="8" spans="1:13" s="24" customFormat="1" ht="15" customHeight="1" thickBot="1" x14ac:dyDescent="0.25">
      <c r="A8" s="1067"/>
      <c r="B8" s="1068"/>
      <c r="C8" s="1068"/>
      <c r="D8" s="1068"/>
      <c r="E8" s="1068"/>
      <c r="F8" s="1068"/>
      <c r="G8" s="1068"/>
      <c r="H8" s="1068"/>
      <c r="I8" s="1068"/>
      <c r="J8" s="1068"/>
      <c r="K8" s="1068"/>
      <c r="L8" s="1068"/>
      <c r="M8" s="1069"/>
    </row>
    <row r="9" spans="1:13" s="79" customFormat="1" ht="40.5" customHeight="1" x14ac:dyDescent="0.2">
      <c r="A9" s="360" t="s">
        <v>239</v>
      </c>
      <c r="B9" s="361" t="s">
        <v>240</v>
      </c>
      <c r="C9" s="361" t="s">
        <v>74</v>
      </c>
      <c r="D9" s="361" t="s">
        <v>8</v>
      </c>
      <c r="E9" s="362" t="s">
        <v>241</v>
      </c>
      <c r="F9" s="362" t="s">
        <v>242</v>
      </c>
      <c r="G9" s="362" t="s">
        <v>243</v>
      </c>
      <c r="H9" s="362" t="s">
        <v>244</v>
      </c>
      <c r="I9" s="362" t="s">
        <v>245</v>
      </c>
      <c r="J9" s="362" t="s">
        <v>246</v>
      </c>
      <c r="K9" s="362" t="s">
        <v>247</v>
      </c>
      <c r="L9" s="361" t="s">
        <v>248</v>
      </c>
      <c r="M9" s="363" t="s">
        <v>249</v>
      </c>
    </row>
    <row r="10" spans="1:13" s="24" customFormat="1" ht="93.75" customHeight="1" x14ac:dyDescent="0.2">
      <c r="A10" s="1085" t="str">
        <f>(CONTEXTO!A8&amp;" "&amp;CONTEXTO!A9)</f>
        <v xml:space="preserve">PROCESO: GESTIÓN DE RECURSOS FÍSICOS OBJETIVO: BRINDAR CON OPORTUNIDAD, EFICIENCIA Y EFICACIA APOYO LOGÍSTICO A LA ADMINISTRACIÓN CENTRAL, MEDIANTE LA ADQUISICIÓN Y MANTENIMIENTO DE LOS BIENES Y SERVICIOS EJECUTANDO EL PRESUPUESTO ASIGNADO, CONTRIBUYENDO A LA GESTIÓN DE LOS PROCESOS Y AL LOGRO DE LOS OBJETIVOS INSTITUCIONALES.
</v>
      </c>
      <c r="B10" s="1049" t="str">
        <f>DESCRIPCION!A10</f>
        <v xml:space="preserve">Posibilidad de la suspensión de los servicios de Aseo, Vigilancia y Aseguramiento de los empleados y los Bienes de la Administración Municipal </v>
      </c>
      <c r="C10" s="684" t="str">
        <f>'IDENTIFICACION DE RIESGOS'!J10</f>
        <v>GESTION</v>
      </c>
      <c r="D10" s="352" t="str">
        <f>DESCRIPCION!D10</f>
        <v>Falta de Presupuesto para cumplir con el correcto funcionamiento de los procesos de la entidad y metas del plan de desarrollo</v>
      </c>
      <c r="E10" s="684" t="str">
        <f>'VALORACIÓN RIESGOS RESIDUAL'!E14:G14</f>
        <v>Rara vez</v>
      </c>
      <c r="F10" s="1053" t="str">
        <f>'VALORACIÓN RIESGOS RESIDUAL'!J14</f>
        <v>Insignificante</v>
      </c>
      <c r="G10" s="1065" t="str">
        <f>'VALORACIÓN RIESGOS RESIDUAL'!K11</f>
        <v>BAJA</v>
      </c>
      <c r="H10" s="1053" t="s">
        <v>302</v>
      </c>
      <c r="I10" s="357" t="s">
        <v>513</v>
      </c>
      <c r="J10" s="357" t="s">
        <v>517</v>
      </c>
      <c r="K10" s="1055" t="s">
        <v>496</v>
      </c>
      <c r="L10" s="353" t="s">
        <v>518</v>
      </c>
      <c r="M10" s="1045" t="s">
        <v>533</v>
      </c>
    </row>
    <row r="11" spans="1:13" s="24" customFormat="1" ht="68.25" customHeight="1" x14ac:dyDescent="0.2">
      <c r="A11" s="1085"/>
      <c r="B11" s="1049"/>
      <c r="C11" s="684"/>
      <c r="D11" s="352" t="str">
        <f>DESCRIPCION!D11</f>
        <v>Demora en la adjudicación de los procesos contractuales para adelantar las actividades propias de la Direccion. (demora en los tiempo de respuesta)</v>
      </c>
      <c r="E11" s="684"/>
      <c r="F11" s="1053"/>
      <c r="G11" s="1065"/>
      <c r="H11" s="1053"/>
      <c r="I11" s="357" t="s">
        <v>514</v>
      </c>
      <c r="J11" s="357" t="s">
        <v>516</v>
      </c>
      <c r="K11" s="1055"/>
      <c r="L11" s="353" t="s">
        <v>518</v>
      </c>
      <c r="M11" s="1046"/>
    </row>
    <row r="12" spans="1:13" s="24" customFormat="1" ht="30" customHeight="1" thickBot="1" x14ac:dyDescent="0.25">
      <c r="A12" s="1085"/>
      <c r="B12" s="1049"/>
      <c r="C12" s="684"/>
      <c r="D12" s="354"/>
      <c r="E12" s="684"/>
      <c r="F12" s="1053"/>
      <c r="G12" s="1065"/>
      <c r="H12" s="366" t="s">
        <v>253</v>
      </c>
      <c r="I12" s="367" t="s">
        <v>515</v>
      </c>
      <c r="J12" s="357" t="s">
        <v>495</v>
      </c>
      <c r="K12" s="1055"/>
      <c r="L12" s="353" t="s">
        <v>534</v>
      </c>
      <c r="M12" s="1047"/>
    </row>
    <row r="13" spans="1:13" s="24" customFormat="1" ht="67.5" customHeight="1" x14ac:dyDescent="0.2">
      <c r="A13" s="1085"/>
      <c r="B13" s="1049" t="str">
        <f>DESCRIPCION!A13</f>
        <v>Posibilidad de utilizacion de los predios del municipio para beneficios particulares, debido a la Identificación parcial de los mismos</v>
      </c>
      <c r="C13" s="684" t="str">
        <f>'IDENTIFICACION DE RIESGOS'!J13</f>
        <v>GESTION</v>
      </c>
      <c r="D13" s="352" t="str">
        <f>DESCRIPCION!D13</f>
        <v>Deficiente articulacion de la informacion entre procesos para la identificación de los predios de propiedad del Municipio</v>
      </c>
      <c r="E13" s="684" t="str">
        <f>'VALORACIÓN RIESGOS RESIDUAL'!E35:G35</f>
        <v>Improbable</v>
      </c>
      <c r="F13" s="1053" t="str">
        <f>'VALORACIÓN RIESGOS RESIDUAL'!J35</f>
        <v>Menor</v>
      </c>
      <c r="G13" s="1065" t="str">
        <f>'VALORACIÓN RIESGOS RESIDUAL'!K32</f>
        <v>BAJA</v>
      </c>
      <c r="H13" s="1054" t="s">
        <v>303</v>
      </c>
      <c r="I13" s="1052" t="str">
        <f>+DOFA!E31</f>
        <v>D12 O2 Realizar mesas de trabajo articulado con la Direccion de Contabilidad. Y enviar Informes trimestrales de la Base de Datos de Bienes Fiscales y de Uso Publico, con el fin que la Direccion de Contabilidad realice la Depuracion Contable</v>
      </c>
      <c r="J13" s="1055" t="s">
        <v>528</v>
      </c>
      <c r="K13" s="1055" t="s">
        <v>501</v>
      </c>
      <c r="L13" s="1052" t="s">
        <v>522</v>
      </c>
      <c r="M13" s="1045" t="s">
        <v>533</v>
      </c>
    </row>
    <row r="14" spans="1:13" s="24" customFormat="1" ht="203.25" customHeight="1" x14ac:dyDescent="0.2">
      <c r="A14" s="1085"/>
      <c r="B14" s="1049"/>
      <c r="C14" s="684"/>
      <c r="D14" s="352" t="str">
        <f>DESCRIPCION!D14</f>
        <v>Falta de Politicas y/o procedimientos para la identificacion de los bienes fiscales y de uso publico del municipio.</v>
      </c>
      <c r="E14" s="684"/>
      <c r="F14" s="1053"/>
      <c r="G14" s="1065"/>
      <c r="H14" s="1054"/>
      <c r="I14" s="1052"/>
      <c r="J14" s="1055"/>
      <c r="K14" s="1055"/>
      <c r="L14" s="1052"/>
      <c r="M14" s="1046"/>
    </row>
    <row r="15" spans="1:13" s="24" customFormat="1" ht="64.5" customHeight="1" thickBot="1" x14ac:dyDescent="0.25">
      <c r="A15" s="1085"/>
      <c r="B15" s="1049"/>
      <c r="C15" s="684"/>
      <c r="D15" s="354"/>
      <c r="E15" s="684"/>
      <c r="F15" s="1053"/>
      <c r="G15" s="1065"/>
      <c r="H15" s="366" t="s">
        <v>253</v>
      </c>
      <c r="I15" s="367" t="str">
        <f>+DOFA!E41</f>
        <v xml:space="preserve">D12 A8 Depurar la base de datos y reportar a contabilidad los hallazgos relacionados con predios nuevos y que no son de titularidad del municipio </v>
      </c>
      <c r="J15" s="358" t="s">
        <v>524</v>
      </c>
      <c r="K15" s="1055"/>
      <c r="L15" s="353" t="s">
        <v>534</v>
      </c>
      <c r="M15" s="1047"/>
    </row>
    <row r="16" spans="1:13" s="24" customFormat="1" ht="55.5" customHeight="1" x14ac:dyDescent="0.2">
      <c r="A16" s="1085"/>
      <c r="B16" s="1049" t="str">
        <f>DESCRIPCION!A16</f>
        <v>Posibilidad del Uso inadecuado de los bienes de la Entidad, para beneficio propio o de un tercero</v>
      </c>
      <c r="C16" s="684" t="str">
        <f>'IDENTIFICACION DE RIESGOS'!J16</f>
        <v>CORRUPCION</v>
      </c>
      <c r="D16" s="352" t="str">
        <f>DESCRIPCION!D16</f>
        <v>Desconcimiento sobre la utilizacion adecuada de los elementos y bienes a cargo de los funcionarios</v>
      </c>
      <c r="E16" s="684" t="str">
        <f>'VALORACIÓN RIESGOS RESIDUAL'!E56:G56</f>
        <v>Posible</v>
      </c>
      <c r="F16" s="1053" t="str">
        <f>'VALORACIÓN RIESGOS RESIDUAL'!J56</f>
        <v>Mayor</v>
      </c>
      <c r="G16" s="684" t="str">
        <f>'VALORACIÓN RIESGOS RESIDUAL'!K53</f>
        <v>EXTREMA</v>
      </c>
      <c r="H16" s="1054"/>
      <c r="I16" s="1052" t="str">
        <f>+DOFA!G44</f>
        <v>F6 A11  Socializacion de la politica para el uso adecuado de los bienes, Politica de obligatorio cumplimiento para directores y personal de planta, se Socializara a travez de los medios de comunicación de la Administración</v>
      </c>
      <c r="J16" s="1052" t="s">
        <v>519</v>
      </c>
      <c r="K16" s="1055" t="s">
        <v>497</v>
      </c>
      <c r="L16" s="1055" t="s">
        <v>523</v>
      </c>
      <c r="M16" s="1045" t="s">
        <v>533</v>
      </c>
    </row>
    <row r="17" spans="1:13" s="24" customFormat="1" ht="57" customHeight="1" x14ac:dyDescent="0.2">
      <c r="A17" s="1085"/>
      <c r="B17" s="1049"/>
      <c r="C17" s="684"/>
      <c r="D17" s="352" t="str">
        <f>DESCRIPCION!D17</f>
        <v>Presiones externas o de un superior jerárquico, omisión de las políticas para el uso adecuado de los bienes.</v>
      </c>
      <c r="E17" s="684"/>
      <c r="F17" s="1053"/>
      <c r="G17" s="684"/>
      <c r="H17" s="1054"/>
      <c r="I17" s="1052"/>
      <c r="J17" s="1052"/>
      <c r="K17" s="1055"/>
      <c r="L17" s="1055"/>
      <c r="M17" s="1046"/>
    </row>
    <row r="18" spans="1:13" ht="66" customHeight="1" thickBot="1" x14ac:dyDescent="0.25">
      <c r="A18" s="1085"/>
      <c r="B18" s="1049"/>
      <c r="C18" s="684"/>
      <c r="D18" s="359"/>
      <c r="E18" s="684"/>
      <c r="F18" s="1053"/>
      <c r="G18" s="684"/>
      <c r="H18" s="366" t="s">
        <v>253</v>
      </c>
      <c r="I18" s="367" t="str">
        <f>+DOFA!E42</f>
        <v xml:space="preserve">D4 A11 Iniciar las acciones pertinentes para la recuperación de los bienes de la administración. Y En caso de pérdida del bien denunciar a  Control Interno Disciplinario o Fiscalía según el caso  </v>
      </c>
      <c r="J18" s="357" t="s">
        <v>525</v>
      </c>
      <c r="K18" s="1055"/>
      <c r="L18" s="353" t="s">
        <v>534</v>
      </c>
      <c r="M18" s="1047"/>
    </row>
    <row r="19" spans="1:13" ht="97.5" customHeight="1" x14ac:dyDescent="0.2">
      <c r="A19" s="1085"/>
      <c r="B19" s="1049" t="str">
        <f>DESCRIPCION!A19</f>
        <v>Posibilidad de Solicitar y/o recibir dadivas para omitir y/o manipular Informacion real de un predio publico en favorecimiento de un tercero.</v>
      </c>
      <c r="C19" s="684" t="str">
        <f>'IDENTIFICACION DE RIESGOS'!J19</f>
        <v>CORRUPCION</v>
      </c>
      <c r="D19" s="352" t="str">
        <f>DESCRIPCION!D19</f>
        <v>Baja seguridad informatica en la base de datos asociada al proceso de Identificacion de los Predios</v>
      </c>
      <c r="E19" s="684" t="str">
        <f>'VALORACIÓN RIESGOS RESIDUAL'!E77:G77</f>
        <v>Rara vez</v>
      </c>
      <c r="F19" s="1053" t="str">
        <f>'VALORACIÓN RIESGOS RESIDUAL'!J77</f>
        <v>Mayor</v>
      </c>
      <c r="G19" s="684" t="str">
        <f>'VALORACIÓN RIESGOS RESIDUAL'!K74</f>
        <v>ALTA</v>
      </c>
      <c r="H19" s="1054" t="s">
        <v>303</v>
      </c>
      <c r="I19" s="353" t="str">
        <f>+DOFA!G41</f>
        <v>F5 A4 Socializacion de la políticas de seguridad de la informacion, En especial para el uso adecuado de la base de datos asociada al proceso de identificacion de los Predios (bienes fiscales y de uso publico del municipio) y Solicitar a las TIC  de un espacio en el servidor de la alcaldia para guardar la información de la  base de datos.</v>
      </c>
      <c r="J19" s="358" t="s">
        <v>532</v>
      </c>
      <c r="K19" s="1055" t="s">
        <v>501</v>
      </c>
      <c r="L19" s="358" t="s">
        <v>520</v>
      </c>
      <c r="M19" s="1045" t="s">
        <v>533</v>
      </c>
    </row>
    <row r="20" spans="1:13" ht="90" customHeight="1" x14ac:dyDescent="0.2">
      <c r="A20" s="1085"/>
      <c r="B20" s="1049"/>
      <c r="C20" s="684"/>
      <c r="D20" s="352" t="str">
        <f>DESCRIPCION!D20</f>
        <v>Falta de Politicas y/o procedimientos para la identificacion de los bienes fiscales y de uso publico del municipio.</v>
      </c>
      <c r="E20" s="684"/>
      <c r="F20" s="1053"/>
      <c r="G20" s="684"/>
      <c r="H20" s="1054"/>
      <c r="I20" s="353" t="str">
        <f>+DOFA!E29</f>
        <v>D12, O7 Implementar el manual de identificación de bienes fiscales y de uso público,  y enviar los documentos a la Direccion de Fortalecimiento institucional para la Validacion, Aprobacion y Publicacion del mismo.</v>
      </c>
      <c r="J20" s="358" t="s">
        <v>527</v>
      </c>
      <c r="K20" s="1055"/>
      <c r="L20" s="358" t="s">
        <v>518</v>
      </c>
      <c r="M20" s="1046"/>
    </row>
    <row r="21" spans="1:13" ht="75" customHeight="1" thickBot="1" x14ac:dyDescent="0.25">
      <c r="A21" s="1086"/>
      <c r="B21" s="1070"/>
      <c r="C21" s="1071"/>
      <c r="D21" s="364"/>
      <c r="E21" s="1071"/>
      <c r="F21" s="1056"/>
      <c r="G21" s="1071"/>
      <c r="H21" s="366" t="s">
        <v>253</v>
      </c>
      <c r="I21" s="367" t="str">
        <f>+DOFA!E43</f>
        <v>D12 A4 Aplicar el plan de Contingencia en caso de detectar fraude en manipulacion de informacion en la base de datos asociada al proceso de Identificacion de los Predios, Se realiza la respectiva denunciando a control disciplinario o fiscalía según el caso</v>
      </c>
      <c r="J21" s="365" t="s">
        <v>525</v>
      </c>
      <c r="K21" s="1072"/>
      <c r="L21" s="330" t="s">
        <v>534</v>
      </c>
      <c r="M21" s="1048"/>
    </row>
    <row r="22" spans="1:13" ht="88.5" hidden="1" customHeight="1" x14ac:dyDescent="0.2">
      <c r="A22" s="308"/>
      <c r="B22" s="1075" t="str">
        <f>DESCRIPCION!A22</f>
        <v>e</v>
      </c>
      <c r="C22" s="679" t="str">
        <f>'IDENTIFICACION DE RIESGOS'!J22</f>
        <v xml:space="preserve"> </v>
      </c>
      <c r="D22" s="310">
        <f>DESCRIPCION!D22</f>
        <v>0</v>
      </c>
      <c r="E22" s="679">
        <f>'VALORACIÓN RIESGOS RESIDUAL'!E98:G98</f>
        <v>0</v>
      </c>
      <c r="F22" s="658">
        <f>'VALORACIÓN RIESGOS RESIDUAL'!J98</f>
        <v>0</v>
      </c>
      <c r="G22" s="679" t="str">
        <f>'VALORACIÓN RIESGOS RESIDUAL'!K95</f>
        <v/>
      </c>
      <c r="H22" s="1077"/>
      <c r="I22" s="326"/>
      <c r="J22" s="1079"/>
      <c r="K22" s="1079"/>
      <c r="L22" s="1079"/>
      <c r="M22" s="1080"/>
    </row>
    <row r="23" spans="1:13" ht="90" hidden="1" customHeight="1" x14ac:dyDescent="0.2">
      <c r="A23" s="308"/>
      <c r="B23" s="1065"/>
      <c r="C23" s="684"/>
      <c r="D23" s="100">
        <f>DESCRIPCION!D23</f>
        <v>0</v>
      </c>
      <c r="E23" s="684"/>
      <c r="F23" s="1053"/>
      <c r="G23" s="684"/>
      <c r="H23" s="1078"/>
      <c r="I23" s="327"/>
      <c r="J23" s="1052"/>
      <c r="K23" s="1052"/>
      <c r="L23" s="1052"/>
      <c r="M23" s="1073"/>
    </row>
    <row r="24" spans="1:13" ht="80.25" hidden="1" customHeight="1" x14ac:dyDescent="0.2">
      <c r="A24" s="308"/>
      <c r="B24" s="1065"/>
      <c r="C24" s="684"/>
      <c r="D24" s="100">
        <f>DESCRIPCION!D24</f>
        <v>0</v>
      </c>
      <c r="E24" s="684"/>
      <c r="F24" s="1053"/>
      <c r="G24" s="684"/>
      <c r="H24" s="1078"/>
      <c r="I24" s="327"/>
      <c r="J24" s="1052"/>
      <c r="K24" s="1052"/>
      <c r="L24" s="1052"/>
      <c r="M24" s="1073"/>
    </row>
    <row r="25" spans="1:13" ht="82.5" hidden="1" customHeight="1" thickBot="1" x14ac:dyDescent="0.25">
      <c r="A25" s="308"/>
      <c r="B25" s="1076"/>
      <c r="C25" s="1071"/>
      <c r="D25" s="221"/>
      <c r="E25" s="1071"/>
      <c r="F25" s="1056"/>
      <c r="G25" s="1071"/>
      <c r="H25" s="324" t="s">
        <v>253</v>
      </c>
      <c r="I25" s="328"/>
      <c r="J25" s="325"/>
      <c r="K25" s="325"/>
      <c r="L25" s="325"/>
      <c r="M25" s="1073"/>
    </row>
    <row r="26" spans="1:13" ht="95.25" hidden="1" customHeight="1" x14ac:dyDescent="0.2">
      <c r="A26" s="308"/>
      <c r="B26" s="1065" t="str">
        <f>DESCRIPCION!A25</f>
        <v>f</v>
      </c>
      <c r="C26" s="684" t="str">
        <f>'IDENTIFICACION DE RIESGOS'!J25</f>
        <v xml:space="preserve"> </v>
      </c>
      <c r="D26" s="100">
        <f>DESCRIPCION!D25</f>
        <v>0</v>
      </c>
      <c r="E26" s="684">
        <f>'VALORACIÓN RIESGOS RESIDUAL'!E119:G119</f>
        <v>0</v>
      </c>
      <c r="F26" s="1053">
        <f>'VALORACIÓN RIESGOS RESIDUAL'!J119</f>
        <v>0</v>
      </c>
      <c r="G26" s="684" t="str">
        <f>'VALORACIÓN RIESGOS RESIDUAL'!K116</f>
        <v/>
      </c>
      <c r="H26" s="1078"/>
      <c r="I26" s="327"/>
      <c r="J26" s="1052"/>
      <c r="K26" s="1052"/>
      <c r="L26" s="1052"/>
      <c r="M26" s="1073"/>
    </row>
    <row r="27" spans="1:13" ht="93.75" hidden="1" customHeight="1" x14ac:dyDescent="0.2">
      <c r="A27" s="308"/>
      <c r="B27" s="1065"/>
      <c r="C27" s="684"/>
      <c r="D27" s="100">
        <f>DESCRIPCION!D26</f>
        <v>0</v>
      </c>
      <c r="E27" s="684"/>
      <c r="F27" s="1053"/>
      <c r="G27" s="684"/>
      <c r="H27" s="1078"/>
      <c r="I27" s="327"/>
      <c r="J27" s="1052"/>
      <c r="K27" s="1052"/>
      <c r="L27" s="1052"/>
      <c r="M27" s="1073"/>
    </row>
    <row r="28" spans="1:13" ht="91.5" hidden="1" customHeight="1" x14ac:dyDescent="0.2">
      <c r="A28" s="308"/>
      <c r="B28" s="1065"/>
      <c r="C28" s="684"/>
      <c r="D28" s="100">
        <f>DESCRIPCION!D27</f>
        <v>0</v>
      </c>
      <c r="E28" s="684"/>
      <c r="F28" s="1053"/>
      <c r="G28" s="684"/>
      <c r="H28" s="1078"/>
      <c r="I28" s="327"/>
      <c r="J28" s="1052"/>
      <c r="K28" s="1052"/>
      <c r="L28" s="1052"/>
      <c r="M28" s="1073"/>
    </row>
    <row r="29" spans="1:13" ht="75" hidden="1" customHeight="1" thickBot="1" x14ac:dyDescent="0.25">
      <c r="A29" s="308"/>
      <c r="B29" s="1076"/>
      <c r="C29" s="1071"/>
      <c r="D29" s="221"/>
      <c r="E29" s="1071"/>
      <c r="F29" s="1056"/>
      <c r="G29" s="1071"/>
      <c r="H29" s="324" t="s">
        <v>253</v>
      </c>
      <c r="I29" s="329"/>
      <c r="J29" s="330"/>
      <c r="K29" s="330"/>
      <c r="L29" s="330"/>
      <c r="M29" s="1074"/>
    </row>
    <row r="30" spans="1:13" ht="89.25" hidden="1" customHeight="1" x14ac:dyDescent="0.2">
      <c r="A30" s="308"/>
      <c r="B30" s="1065" t="str">
        <f>DESCRIPCION!A28</f>
        <v>g</v>
      </c>
      <c r="C30" s="684" t="str">
        <f>'IDENTIFICACION DE RIESGOS'!J28</f>
        <v xml:space="preserve"> </v>
      </c>
      <c r="D30" s="100">
        <f>DESCRIPCION!D28</f>
        <v>0</v>
      </c>
      <c r="E30" s="684">
        <f>'VALORACIÓN RIESGOS RESIDUAL'!E140:G140</f>
        <v>0</v>
      </c>
      <c r="F30" s="1053">
        <f>'VALORACIÓN RIESGOS RESIDUAL'!J140</f>
        <v>0</v>
      </c>
      <c r="G30" s="684" t="str">
        <f>'VALORACIÓN RIESGOS RESIDUAL'!K137</f>
        <v/>
      </c>
      <c r="H30" s="1053"/>
      <c r="I30" s="318"/>
      <c r="J30" s="668"/>
      <c r="K30" s="667"/>
      <c r="L30" s="668"/>
      <c r="M30" s="1082"/>
    </row>
    <row r="31" spans="1:13" ht="95.25" hidden="1" customHeight="1" x14ac:dyDescent="0.2">
      <c r="A31" s="308"/>
      <c r="B31" s="1065"/>
      <c r="C31" s="684"/>
      <c r="D31" s="100">
        <f>DESCRIPCION!D29</f>
        <v>0</v>
      </c>
      <c r="E31" s="684"/>
      <c r="F31" s="1053"/>
      <c r="G31" s="684"/>
      <c r="H31" s="1053"/>
      <c r="I31" s="319"/>
      <c r="J31" s="1081"/>
      <c r="K31" s="667"/>
      <c r="L31" s="1081"/>
      <c r="M31" s="1083"/>
    </row>
    <row r="32" spans="1:13" ht="92.25" hidden="1" customHeight="1" x14ac:dyDescent="0.2">
      <c r="A32" s="308"/>
      <c r="B32" s="1065"/>
      <c r="C32" s="684"/>
      <c r="D32" s="100">
        <f>DESCRIPCION!D30</f>
        <v>0</v>
      </c>
      <c r="E32" s="684"/>
      <c r="F32" s="1053"/>
      <c r="G32" s="684"/>
      <c r="H32" s="1053"/>
      <c r="I32" s="319"/>
      <c r="J32" s="1081"/>
      <c r="K32" s="668"/>
      <c r="L32" s="1081"/>
      <c r="M32" s="1083"/>
    </row>
    <row r="33" spans="1:13" ht="90" hidden="1" customHeight="1" thickBot="1" x14ac:dyDescent="0.25">
      <c r="A33" s="308"/>
      <c r="B33" s="1076"/>
      <c r="C33" s="1071"/>
      <c r="D33" s="221"/>
      <c r="E33" s="1071"/>
      <c r="F33" s="1056"/>
      <c r="G33" s="1071"/>
      <c r="H33" s="211" t="s">
        <v>253</v>
      </c>
      <c r="I33" s="320"/>
      <c r="J33" s="222"/>
      <c r="K33" s="222"/>
      <c r="L33" s="222"/>
      <c r="M33" s="1084"/>
    </row>
    <row r="34" spans="1:13" ht="96.75" hidden="1" customHeight="1" x14ac:dyDescent="0.2">
      <c r="A34" s="308"/>
      <c r="B34" s="1065" t="str">
        <f>DESCRIPCION!A31</f>
        <v>h</v>
      </c>
      <c r="C34" s="684" t="str">
        <f>'IDENTIFICACION DE RIESGOS'!J31</f>
        <v xml:space="preserve"> </v>
      </c>
      <c r="D34" s="100">
        <f>DESCRIPCION!D31</f>
        <v>0</v>
      </c>
      <c r="E34" s="684">
        <f>'VALORACIÓN RIESGOS RESIDUAL'!E161:G161</f>
        <v>0</v>
      </c>
      <c r="F34" s="1053">
        <f>'VALORACIÓN RIESGOS RESIDUAL'!J161</f>
        <v>0</v>
      </c>
      <c r="G34" s="684" t="str">
        <f>'VALORACIÓN RIESGOS RESIDUAL'!K158</f>
        <v/>
      </c>
      <c r="H34" s="1053"/>
      <c r="I34" s="319"/>
      <c r="J34" s="1081"/>
      <c r="K34" s="666"/>
      <c r="L34" s="1081"/>
      <c r="M34" s="1083"/>
    </row>
    <row r="35" spans="1:13" ht="83.25" hidden="1" customHeight="1" x14ac:dyDescent="0.2">
      <c r="A35" s="308"/>
      <c r="B35" s="1065"/>
      <c r="C35" s="684"/>
      <c r="D35" s="100">
        <f>DESCRIPCION!D32</f>
        <v>0</v>
      </c>
      <c r="E35" s="684"/>
      <c r="F35" s="1053"/>
      <c r="G35" s="684"/>
      <c r="H35" s="1053"/>
      <c r="I35" s="319"/>
      <c r="J35" s="1081"/>
      <c r="K35" s="667"/>
      <c r="L35" s="1081"/>
      <c r="M35" s="1083"/>
    </row>
    <row r="36" spans="1:13" ht="87.75" hidden="1" customHeight="1" x14ac:dyDescent="0.2">
      <c r="A36" s="308"/>
      <c r="B36" s="1065"/>
      <c r="C36" s="684"/>
      <c r="D36" s="100">
        <f>DESCRIPCION!D33</f>
        <v>0</v>
      </c>
      <c r="E36" s="684"/>
      <c r="F36" s="1053"/>
      <c r="G36" s="684"/>
      <c r="H36" s="1053"/>
      <c r="I36" s="319"/>
      <c r="J36" s="1081"/>
      <c r="K36" s="668"/>
      <c r="L36" s="1081"/>
      <c r="M36" s="1083"/>
    </row>
    <row r="37" spans="1:13" ht="96" hidden="1" customHeight="1" thickBot="1" x14ac:dyDescent="0.25">
      <c r="A37" s="308"/>
      <c r="B37" s="1076"/>
      <c r="C37" s="1071"/>
      <c r="D37" s="221"/>
      <c r="E37" s="1071"/>
      <c r="F37" s="1056"/>
      <c r="G37" s="1071"/>
      <c r="H37" s="211" t="s">
        <v>253</v>
      </c>
      <c r="I37" s="320"/>
      <c r="J37" s="222"/>
      <c r="K37" s="222"/>
      <c r="L37" s="222"/>
      <c r="M37" s="1084"/>
    </row>
    <row r="38" spans="1:13" ht="97.5" hidden="1" customHeight="1" x14ac:dyDescent="0.2">
      <c r="A38" s="308"/>
      <c r="B38" s="1065" t="str">
        <f>DESCRIPCION!A34</f>
        <v>i</v>
      </c>
      <c r="C38" s="684" t="str">
        <f>'IDENTIFICACION DE RIESGOS'!J34</f>
        <v xml:space="preserve"> </v>
      </c>
      <c r="D38" s="100">
        <f>DESCRIPCION!D34</f>
        <v>0</v>
      </c>
      <c r="E38" s="684">
        <f>'VALORACIÓN RIESGOS RESIDUAL'!E183:G183</f>
        <v>0</v>
      </c>
      <c r="F38" s="1053">
        <f>'VALORACIÓN RIESGOS RESIDUAL'!J183</f>
        <v>0</v>
      </c>
      <c r="G38" s="684">
        <f>'VALORACIÓN RIESGOS RESIDUAL'!K179</f>
        <v>0</v>
      </c>
      <c r="H38" s="1053"/>
      <c r="I38" s="319"/>
      <c r="J38" s="1081"/>
      <c r="K38" s="666"/>
      <c r="L38" s="1081"/>
      <c r="M38" s="1083"/>
    </row>
    <row r="39" spans="1:13" ht="91.5" hidden="1" customHeight="1" x14ac:dyDescent="0.2">
      <c r="A39" s="308"/>
      <c r="B39" s="1065"/>
      <c r="C39" s="684"/>
      <c r="D39" s="100">
        <f>DESCRIPCION!D35</f>
        <v>0</v>
      </c>
      <c r="E39" s="684"/>
      <c r="F39" s="1053"/>
      <c r="G39" s="684"/>
      <c r="H39" s="1053"/>
      <c r="I39" s="319"/>
      <c r="J39" s="1081"/>
      <c r="K39" s="667"/>
      <c r="L39" s="1081"/>
      <c r="M39" s="1083"/>
    </row>
    <row r="40" spans="1:13" ht="77.25" hidden="1" customHeight="1" x14ac:dyDescent="0.2">
      <c r="A40" s="308"/>
      <c r="B40" s="1065"/>
      <c r="C40" s="684"/>
      <c r="D40" s="100">
        <f>DESCRIPCION!D36</f>
        <v>0</v>
      </c>
      <c r="E40" s="684"/>
      <c r="F40" s="1053"/>
      <c r="G40" s="684"/>
      <c r="H40" s="1053"/>
      <c r="I40" s="319"/>
      <c r="J40" s="1081"/>
      <c r="K40" s="668"/>
      <c r="L40" s="1081"/>
      <c r="M40" s="1083"/>
    </row>
    <row r="41" spans="1:13" ht="75" hidden="1" customHeight="1" thickBot="1" x14ac:dyDescent="0.25">
      <c r="A41" s="308"/>
      <c r="B41" s="1076"/>
      <c r="C41" s="1071"/>
      <c r="D41" s="221"/>
      <c r="E41" s="1071"/>
      <c r="F41" s="1056"/>
      <c r="G41" s="1071"/>
      <c r="H41" s="211" t="s">
        <v>253</v>
      </c>
      <c r="I41" s="320"/>
      <c r="J41" s="222"/>
      <c r="K41" s="222"/>
      <c r="L41" s="222"/>
      <c r="M41" s="1084"/>
    </row>
    <row r="42" spans="1:13" ht="93.75" hidden="1" customHeight="1" x14ac:dyDescent="0.2">
      <c r="A42" s="308"/>
      <c r="B42" s="1065" t="str">
        <f>DESCRIPCION!A37</f>
        <v>j</v>
      </c>
      <c r="C42" s="684" t="str">
        <f>'IDENTIFICACION DE RIESGOS'!J37</f>
        <v xml:space="preserve"> </v>
      </c>
      <c r="D42" s="100">
        <f>DESCRIPCION!D37</f>
        <v>0</v>
      </c>
      <c r="E42" s="684">
        <f>'VALORACIÓN RIESGOS RESIDUAL'!E204:G204</f>
        <v>0</v>
      </c>
      <c r="F42" s="1053">
        <f>'VALORACIÓN RIESGOS RESIDUAL'!J204</f>
        <v>0</v>
      </c>
      <c r="G42" s="684">
        <f>'VALORACIÓN RIESGOS RESIDUAL'!K200</f>
        <v>0</v>
      </c>
      <c r="H42" s="1053"/>
      <c r="I42" s="319"/>
      <c r="J42" s="1081"/>
      <c r="K42" s="666"/>
      <c r="L42" s="1081"/>
      <c r="M42" s="1083"/>
    </row>
    <row r="43" spans="1:13" ht="93.75" hidden="1" customHeight="1" x14ac:dyDescent="0.2">
      <c r="A43" s="308"/>
      <c r="B43" s="1065"/>
      <c r="C43" s="684"/>
      <c r="D43" s="100">
        <f>DESCRIPCION!D38</f>
        <v>0</v>
      </c>
      <c r="E43" s="684"/>
      <c r="F43" s="1053"/>
      <c r="G43" s="684"/>
      <c r="H43" s="1053"/>
      <c r="I43" s="319"/>
      <c r="J43" s="1081"/>
      <c r="K43" s="667"/>
      <c r="L43" s="1081"/>
      <c r="M43" s="1083"/>
    </row>
    <row r="44" spans="1:13" ht="101.25" hidden="1" customHeight="1" x14ac:dyDescent="0.2">
      <c r="A44" s="308"/>
      <c r="B44" s="1065"/>
      <c r="C44" s="684"/>
      <c r="D44" s="100">
        <f>DESCRIPCION!D39</f>
        <v>0</v>
      </c>
      <c r="E44" s="684"/>
      <c r="F44" s="1053"/>
      <c r="G44" s="684"/>
      <c r="H44" s="1053"/>
      <c r="I44" s="319"/>
      <c r="J44" s="1081"/>
      <c r="K44" s="668"/>
      <c r="L44" s="1081"/>
      <c r="M44" s="1083"/>
    </row>
    <row r="45" spans="1:13" ht="100.5" hidden="1" customHeight="1" thickBot="1" x14ac:dyDescent="0.25">
      <c r="A45" s="309"/>
      <c r="B45" s="1076"/>
      <c r="C45" s="1071"/>
      <c r="D45" s="221"/>
      <c r="E45" s="1071"/>
      <c r="F45" s="1056"/>
      <c r="G45" s="1071"/>
      <c r="H45" s="211" t="s">
        <v>253</v>
      </c>
      <c r="I45" s="320"/>
      <c r="J45" s="222"/>
      <c r="K45" s="222"/>
      <c r="L45" s="222"/>
      <c r="M45" s="1084"/>
    </row>
    <row r="46" spans="1:13" ht="15" x14ac:dyDescent="0.25">
      <c r="I46" s="321"/>
    </row>
  </sheetData>
  <sheetProtection selectLockedCells="1"/>
  <mergeCells count="111">
    <mergeCell ref="M30:M33"/>
    <mergeCell ref="A10:A21"/>
    <mergeCell ref="M42:M45"/>
    <mergeCell ref="H42:H44"/>
    <mergeCell ref="J42:J44"/>
    <mergeCell ref="K42:K44"/>
    <mergeCell ref="L42:L44"/>
    <mergeCell ref="B42:B45"/>
    <mergeCell ref="C42:C45"/>
    <mergeCell ref="E42:E45"/>
    <mergeCell ref="F42:F45"/>
    <mergeCell ref="G42:G45"/>
    <mergeCell ref="M34:M37"/>
    <mergeCell ref="B38:B41"/>
    <mergeCell ref="C38:C41"/>
    <mergeCell ref="E38:E41"/>
    <mergeCell ref="F38:F41"/>
    <mergeCell ref="G38:G41"/>
    <mergeCell ref="H38:H40"/>
    <mergeCell ref="J38:J40"/>
    <mergeCell ref="K38:K40"/>
    <mergeCell ref="L38:L40"/>
    <mergeCell ref="M38:M41"/>
    <mergeCell ref="G26:G29"/>
    <mergeCell ref="K30:K32"/>
    <mergeCell ref="L30:L32"/>
    <mergeCell ref="J34:J36"/>
    <mergeCell ref="K34:K36"/>
    <mergeCell ref="L34:L36"/>
    <mergeCell ref="J30:J32"/>
    <mergeCell ref="B34:B37"/>
    <mergeCell ref="C34:C37"/>
    <mergeCell ref="E34:E37"/>
    <mergeCell ref="F34:F37"/>
    <mergeCell ref="G34:G37"/>
    <mergeCell ref="H34:H36"/>
    <mergeCell ref="B30:B33"/>
    <mergeCell ref="C30:C33"/>
    <mergeCell ref="E30:E33"/>
    <mergeCell ref="F30:F33"/>
    <mergeCell ref="G30:G33"/>
    <mergeCell ref="H30:H32"/>
    <mergeCell ref="F19:F21"/>
    <mergeCell ref="G19:G21"/>
    <mergeCell ref="K19:K21"/>
    <mergeCell ref="M26:M29"/>
    <mergeCell ref="B22:B25"/>
    <mergeCell ref="C22:C25"/>
    <mergeCell ref="E22:E25"/>
    <mergeCell ref="F22:F25"/>
    <mergeCell ref="G22:G25"/>
    <mergeCell ref="H22:H24"/>
    <mergeCell ref="J22:J24"/>
    <mergeCell ref="K22:K24"/>
    <mergeCell ref="L22:L24"/>
    <mergeCell ref="H26:H28"/>
    <mergeCell ref="J26:J28"/>
    <mergeCell ref="K26:K28"/>
    <mergeCell ref="L26:L28"/>
    <mergeCell ref="B26:B29"/>
    <mergeCell ref="C26:C29"/>
    <mergeCell ref="M22:M25"/>
    <mergeCell ref="E26:E29"/>
    <mergeCell ref="F26:F29"/>
    <mergeCell ref="A1:A4"/>
    <mergeCell ref="J1:L1"/>
    <mergeCell ref="J2:L2"/>
    <mergeCell ref="J3:L3"/>
    <mergeCell ref="J4:L4"/>
    <mergeCell ref="A5:M5"/>
    <mergeCell ref="F10:F12"/>
    <mergeCell ref="E13:E15"/>
    <mergeCell ref="B6:M6"/>
    <mergeCell ref="B7:M7"/>
    <mergeCell ref="H10:H11"/>
    <mergeCell ref="F13:F15"/>
    <mergeCell ref="G13:G15"/>
    <mergeCell ref="B1:I2"/>
    <mergeCell ref="B3:I4"/>
    <mergeCell ref="C13:C15"/>
    <mergeCell ref="B13:B15"/>
    <mergeCell ref="G10:G12"/>
    <mergeCell ref="A8:M8"/>
    <mergeCell ref="H13:H14"/>
    <mergeCell ref="E10:E12"/>
    <mergeCell ref="H19:H20"/>
    <mergeCell ref="K16:K18"/>
    <mergeCell ref="M10:M12"/>
    <mergeCell ref="M13:M15"/>
    <mergeCell ref="M16:M18"/>
    <mergeCell ref="M19:M21"/>
    <mergeCell ref="C10:C12"/>
    <mergeCell ref="B10:B12"/>
    <mergeCell ref="M1:M4"/>
    <mergeCell ref="B16:B18"/>
    <mergeCell ref="J16:J17"/>
    <mergeCell ref="C16:C18"/>
    <mergeCell ref="E16:E18"/>
    <mergeCell ref="F16:F18"/>
    <mergeCell ref="G16:G18"/>
    <mergeCell ref="H16:H17"/>
    <mergeCell ref="I16:I17"/>
    <mergeCell ref="I13:I14"/>
    <mergeCell ref="J13:J14"/>
    <mergeCell ref="K13:K15"/>
    <mergeCell ref="K10:K12"/>
    <mergeCell ref="L16:L17"/>
    <mergeCell ref="L13:L14"/>
    <mergeCell ref="B19:B21"/>
    <mergeCell ref="C19:C21"/>
    <mergeCell ref="E19:E21"/>
  </mergeCells>
  <printOptions horizontalCentered="1" verticalCentered="1"/>
  <pageMargins left="0.59055118110236227" right="0.59055118110236227" top="0" bottom="0" header="0" footer="0"/>
  <pageSetup paperSize="5" scale="52"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0000000}">
          <x14:formula1>
            <xm:f>NO!$A$1:$A$4</xm:f>
          </x14:formula1>
          <xm:sqref>H10:H11 H42:H44 H16:H17 H19:H20 H22:H24 H26:H28 H30:H32 H34:H36 H38:H40 H13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0"/>
  <dimension ref="A1:A5"/>
  <sheetViews>
    <sheetView workbookViewId="0">
      <selection activeCell="J24" sqref="J24"/>
    </sheetView>
  </sheetViews>
  <sheetFormatPr baseColWidth="10" defaultRowHeight="15" x14ac:dyDescent="0.25"/>
  <cols>
    <col min="1" max="1" width="19.140625" customWidth="1"/>
  </cols>
  <sheetData>
    <row r="1" spans="1:1" x14ac:dyDescent="0.25">
      <c r="A1" s="1" t="s">
        <v>309</v>
      </c>
    </row>
    <row r="2" spans="1:1" x14ac:dyDescent="0.25">
      <c r="A2" s="1" t="s">
        <v>158</v>
      </c>
    </row>
    <row r="3" spans="1:1" x14ac:dyDescent="0.25">
      <c r="A3" s="1" t="s">
        <v>161</v>
      </c>
    </row>
    <row r="4" spans="1:1" x14ac:dyDescent="0.25">
      <c r="A4" s="1" t="s">
        <v>164</v>
      </c>
    </row>
    <row r="5" spans="1:1" x14ac:dyDescent="0.25">
      <c r="A5" s="1" t="s">
        <v>167</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1"/>
  <dimension ref="A1:A4"/>
  <sheetViews>
    <sheetView workbookViewId="0">
      <selection activeCell="C3" sqref="C3"/>
    </sheetView>
  </sheetViews>
  <sheetFormatPr baseColWidth="10" defaultRowHeight="15" x14ac:dyDescent="0.25"/>
  <cols>
    <col min="1" max="1" width="23.140625" customWidth="1"/>
  </cols>
  <sheetData>
    <row r="1" spans="1:1" x14ac:dyDescent="0.25">
      <c r="A1" s="210" t="s">
        <v>305</v>
      </c>
    </row>
    <row r="2" spans="1:1" x14ac:dyDescent="0.25">
      <c r="A2" s="210" t="s">
        <v>302</v>
      </c>
    </row>
    <row r="3" spans="1:1" x14ac:dyDescent="0.25">
      <c r="A3" s="210" t="s">
        <v>303</v>
      </c>
    </row>
    <row r="4" spans="1:1" x14ac:dyDescent="0.25">
      <c r="A4" s="210" t="s">
        <v>304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16</vt:i4>
      </vt:variant>
    </vt:vector>
  </HeadingPairs>
  <TitlesOfParts>
    <vt:vector size="40"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GESTION</vt:lpstr>
      <vt:lpstr> IMPACTO RIESGOS CORRUPCION</vt:lpstr>
      <vt:lpstr>VALORACION RIESGOS INHERENTES</vt:lpstr>
      <vt:lpstr>Hoja3</vt:lpstr>
      <vt:lpstr>NOOO</vt:lpstr>
      <vt:lpstr>Hoja2</vt:lpstr>
      <vt:lpstr>CONTROLES Y EVALUACIÓN</vt:lpstr>
      <vt:lpstr>EVALUACIÓN SOLIDEZ CONTROLES</vt:lpstr>
      <vt:lpstr>VALORACIÓN RIESGOS RESIDUAL</vt:lpstr>
      <vt:lpstr>MAPA DE RIESGO ADMON</vt:lpstr>
      <vt:lpstr>NOO</vt:lpstr>
      <vt:lpstr>NO</vt:lpstr>
      <vt:lpstr>' IMPACTO RIESGOS CORRUPCION'!Área_de_impresión</vt:lpstr>
      <vt:lpstr>' IMPACTO RIESGOS GESTION'!Área_de_impresión</vt:lpstr>
      <vt:lpstr>CONTEXTO!Área_de_impresión</vt:lpstr>
      <vt:lpstr>'CONTROLES Y EVALUACIÓN'!Área_de_impresión</vt:lpstr>
      <vt:lpstr>DESCRIPCION!Área_de_impresión</vt:lpstr>
      <vt:lpstr>DOFA!Área_de_impresión</vt:lpstr>
      <vt:lpstr>'EVALUACIÓN SOLIDEZ CONTROLES'!Área_de_impresión</vt:lpstr>
      <vt:lpstr>'IDENTIFICACION DE RIESGOS'!Área_de_impresión</vt:lpstr>
      <vt:lpstr>'MAPA DE RIESGO ADMON'!Área_de_impresión</vt:lpstr>
      <vt:lpstr>'PRIORIZACIÓN DE CAUSA'!Área_de_impresión</vt:lpstr>
      <vt:lpstr>PROBABILIDAD!Área_de_impresión</vt:lpstr>
      <vt:lpstr>'VALORACION RIESGOS INHERENTES'!Área_de_impresión</vt:lpstr>
      <vt:lpstr>'VALORACIÓN RIESGOS RESIDUAL'!Área_de_impresión</vt:lpstr>
      <vt:lpstr>'CONTROLES Y EVALUACIÓN'!Títulos_a_imprimir</vt:lpstr>
      <vt:lpstr>DESCRIPCION!Títulos_a_imprimir</vt:lpstr>
      <vt:lpstr>'IDENTIFICACION DE RIESGOS'!Títulos_a_imprimir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Andrés</cp:lastModifiedBy>
  <cp:revision/>
  <cp:lastPrinted>2021-04-29T16:16:17Z</cp:lastPrinted>
  <dcterms:created xsi:type="dcterms:W3CDTF">2014-12-30T19:27:19Z</dcterms:created>
  <dcterms:modified xsi:type="dcterms:W3CDTF">2021-05-26T16:55:14Z</dcterms:modified>
</cp:coreProperties>
</file>