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64C5EB45-BF3B-4FF9-BC2C-C44D6EC33ABF}" xr6:coauthVersionLast="46" xr6:coauthVersionMax="46" xr10:uidLastSave="{00000000-0000-0000-0000-000000000000}"/>
  <workbookProtection workbookAlgorithmName="SHA-512" workbookHashValue="AeBaEadJ6xtyeNxnKu6haUPLMatWMhlD30mAbhBIkNuzgOKR3D9z6xgTS8G3yOnE4IffvHZr373l4U6REbtvpA==" workbookSaltValue="7xJAR96hmw6eY0ZwocuNPg==" workbookSpinCount="100000" lockStructure="1"/>
  <bookViews>
    <workbookView xWindow="-120" yWindow="-120" windowWidth="29040" windowHeight="15840" tabRatio="763" firstSheet="13" activeTab="13"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26" l="1"/>
  <c r="I24" i="1"/>
  <c r="I28" i="1"/>
  <c r="E18" i="1"/>
  <c r="F18" i="1"/>
  <c r="B15" i="24"/>
  <c r="F11" i="23"/>
  <c r="I20" i="1"/>
  <c r="I11" i="1"/>
  <c r="I10" i="1"/>
  <c r="I18" i="1"/>
  <c r="B1" i="1"/>
  <c r="I25" i="1"/>
  <c r="G25" i="1"/>
  <c r="F25" i="1"/>
  <c r="E25" i="1"/>
  <c r="G14" i="1"/>
  <c r="F14" i="1"/>
  <c r="E14" i="1"/>
  <c r="I23" i="1"/>
  <c r="I22" i="1"/>
  <c r="I21" i="1"/>
  <c r="I17" i="1"/>
  <c r="I14" i="1"/>
  <c r="I13" i="1"/>
  <c r="B71" i="16"/>
  <c r="J77" i="16"/>
  <c r="J79" i="16"/>
  <c r="J81" i="16"/>
  <c r="J83" i="16"/>
  <c r="E26" i="26"/>
  <c r="C26" i="26"/>
  <c r="K71" i="16"/>
  <c r="E24" i="26"/>
  <c r="C24" i="26"/>
  <c r="E23" i="26"/>
  <c r="C23" i="26"/>
  <c r="E22" i="26"/>
  <c r="C22" i="26"/>
  <c r="E21" i="26"/>
  <c r="C21" i="26"/>
  <c r="E20" i="26"/>
  <c r="C20" i="26"/>
  <c r="E19" i="26"/>
  <c r="C19" i="26"/>
  <c r="E15" i="26"/>
  <c r="C15" i="26"/>
  <c r="B99" i="3"/>
  <c r="B88" i="3"/>
  <c r="B66" i="3"/>
  <c r="B33" i="3"/>
  <c r="A22" i="22"/>
  <c r="A15" i="8"/>
  <c r="B91" i="16"/>
  <c r="B74" i="29"/>
  <c r="A110" i="3"/>
  <c r="B11" i="3"/>
  <c r="A10" i="22"/>
  <c r="A13" i="13"/>
  <c r="E16" i="22"/>
  <c r="E17" i="22"/>
  <c r="E18" i="22"/>
  <c r="E19" i="22"/>
  <c r="E20" i="22"/>
  <c r="E21" i="22"/>
  <c r="E22" i="22"/>
  <c r="D23" i="22"/>
  <c r="D24" i="22"/>
  <c r="D25" i="22"/>
  <c r="D19" i="22"/>
  <c r="B77" i="3"/>
  <c r="D20" i="22"/>
  <c r="D21" i="22"/>
  <c r="D22" i="22"/>
  <c r="B110" i="3"/>
  <c r="D17" i="22"/>
  <c r="D18" i="22"/>
  <c r="D10" i="22"/>
  <c r="J22" i="20"/>
  <c r="F22" i="23"/>
  <c r="F21" i="23"/>
  <c r="F20" i="23"/>
  <c r="F19" i="23"/>
  <c r="F18" i="23"/>
  <c r="F17" i="23"/>
  <c r="F16" i="23"/>
  <c r="F15" i="23"/>
  <c r="F14" i="23"/>
  <c r="F13" i="23"/>
  <c r="F12" i="23"/>
  <c r="B28" i="24"/>
  <c r="B27" i="24"/>
  <c r="B26" i="24"/>
  <c r="B25" i="24"/>
  <c r="B24" i="24"/>
  <c r="B22" i="24"/>
  <c r="B21" i="24"/>
  <c r="B20" i="24"/>
  <c r="B19" i="24"/>
  <c r="B18" i="24"/>
  <c r="B17" i="24"/>
  <c r="B16" i="24"/>
  <c r="B14" i="24"/>
  <c r="B13" i="24"/>
  <c r="B12" i="24"/>
  <c r="B11" i="24"/>
  <c r="B55" i="3"/>
  <c r="D18" i="1"/>
  <c r="C22" i="22"/>
  <c r="C25" i="1"/>
  <c r="B1" i="34"/>
  <c r="F10" i="1"/>
  <c r="E10" i="1"/>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G18" i="1"/>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63" i="16"/>
  <c r="J61" i="16"/>
  <c r="J59" i="16"/>
  <c r="J57" i="16"/>
  <c r="J43" i="16"/>
  <c r="K51" i="16"/>
  <c r="K54" i="29"/>
  <c r="K75" i="29"/>
  <c r="K91" i="16"/>
  <c r="K96" i="29"/>
  <c r="K111" i="16"/>
  <c r="K117" i="29"/>
  <c r="K131" i="16"/>
  <c r="K138" i="29"/>
  <c r="K151" i="16"/>
  <c r="K159" i="29"/>
  <c r="J41" i="16"/>
  <c r="J39" i="16"/>
  <c r="J23" i="16"/>
  <c r="J21" i="16"/>
  <c r="J19" i="16"/>
  <c r="J37" i="16"/>
  <c r="K31" i="16"/>
  <c r="K33" i="29"/>
  <c r="J17" i="16"/>
  <c r="K11" i="16"/>
  <c r="K12" i="29"/>
  <c r="S12" i="8"/>
  <c r="T12" i="8"/>
  <c r="R12" i="8"/>
  <c r="E48" i="26"/>
  <c r="E47" i="26"/>
  <c r="E46" i="26"/>
  <c r="E44" i="26"/>
  <c r="E43" i="26"/>
  <c r="E42" i="26"/>
  <c r="E40" i="26"/>
  <c r="E39" i="26"/>
  <c r="E38" i="26"/>
  <c r="E36" i="26"/>
  <c r="E35" i="26"/>
  <c r="E34" i="26"/>
  <c r="E32" i="26"/>
  <c r="E31" i="26"/>
  <c r="E30" i="26"/>
  <c r="E28" i="26"/>
  <c r="E27" i="26"/>
  <c r="E17" i="26"/>
  <c r="C48" i="26"/>
  <c r="C47" i="26"/>
  <c r="C46" i="26"/>
  <c r="C44" i="26"/>
  <c r="C43" i="26"/>
  <c r="C42" i="26"/>
  <c r="C40" i="26"/>
  <c r="C39" i="26"/>
  <c r="C38" i="26"/>
  <c r="C36" i="26"/>
  <c r="C35" i="26"/>
  <c r="C34" i="26"/>
  <c r="C32" i="26"/>
  <c r="C31" i="26"/>
  <c r="C30" i="26"/>
  <c r="C28" i="26"/>
  <c r="C27" i="26"/>
  <c r="C17" i="26"/>
  <c r="C12" i="26"/>
  <c r="D32" i="16"/>
  <c r="J10" i="20"/>
  <c r="C10" i="1"/>
  <c r="G10" i="1"/>
  <c r="A9" i="29"/>
  <c r="A8" i="29"/>
  <c r="C1" i="29"/>
  <c r="J31" i="20"/>
  <c r="A10" i="1"/>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8" i="26"/>
  <c r="D38" i="22"/>
  <c r="B47" i="26"/>
  <c r="D37" i="22"/>
  <c r="B46" i="26"/>
  <c r="E36" i="22"/>
  <c r="E35" i="22"/>
  <c r="E34" i="22"/>
  <c r="D36" i="22"/>
  <c r="D35" i="22"/>
  <c r="D34" i="22"/>
  <c r="E33" i="22"/>
  <c r="E32" i="22"/>
  <c r="E31" i="22"/>
  <c r="D33" i="22"/>
  <c r="B40" i="26"/>
  <c r="D32" i="22"/>
  <c r="B39" i="26"/>
  <c r="D31" i="22"/>
  <c r="B38" i="26"/>
  <c r="E30" i="22"/>
  <c r="E29" i="22"/>
  <c r="E28" i="22"/>
  <c r="D30" i="22"/>
  <c r="D29" i="22"/>
  <c r="D28" i="22"/>
  <c r="E27" i="22"/>
  <c r="E26" i="22"/>
  <c r="E25" i="22"/>
  <c r="D27" i="22"/>
  <c r="D26" i="22"/>
  <c r="B30" i="26"/>
  <c r="E24" i="22"/>
  <c r="E23" i="22"/>
  <c r="D25" i="1"/>
  <c r="D23" i="1"/>
  <c r="B23" i="26"/>
  <c r="D21" i="1"/>
  <c r="D20" i="1"/>
  <c r="E15" i="22"/>
  <c r="E14" i="22"/>
  <c r="E13" i="22"/>
  <c r="D15" i="22"/>
  <c r="D14" i="22"/>
  <c r="B16" i="26"/>
  <c r="D13" i="22"/>
  <c r="B15" i="26"/>
  <c r="E12" i="22"/>
  <c r="E11" i="22"/>
  <c r="E10" i="22"/>
  <c r="D12" i="22"/>
  <c r="D11" i="22"/>
  <c r="D10" i="1"/>
  <c r="J13" i="20"/>
  <c r="C14" i="1"/>
  <c r="J16" i="20"/>
  <c r="C18" i="1"/>
  <c r="J25" i="20"/>
  <c r="J28" i="20"/>
  <c r="J34" i="20"/>
  <c r="J37" i="20"/>
  <c r="J40" i="20"/>
  <c r="C37" i="22"/>
  <c r="B44" i="3"/>
  <c r="G128" i="3"/>
  <c r="H121" i="3"/>
  <c r="J121" i="3"/>
  <c r="G194" i="3"/>
  <c r="H187" i="3"/>
  <c r="J187" i="3"/>
  <c r="G216" i="3"/>
  <c r="H209" i="3"/>
  <c r="D34" i="26"/>
  <c r="G260" i="3"/>
  <c r="H253" i="3"/>
  <c r="D39" i="26"/>
  <c r="G304" i="3"/>
  <c r="H297" i="3"/>
  <c r="J297" i="3"/>
  <c r="G326" i="3"/>
  <c r="H319" i="3"/>
  <c r="J319" i="3"/>
  <c r="B19" i="26"/>
  <c r="B34" i="26"/>
  <c r="B26" i="26"/>
  <c r="B42" i="26"/>
  <c r="D22" i="1"/>
  <c r="C28" i="22"/>
  <c r="B11" i="26"/>
  <c r="G183" i="3"/>
  <c r="H176" i="3"/>
  <c r="G293" i="3"/>
  <c r="H286" i="3"/>
  <c r="G150" i="3"/>
  <c r="H143" i="3"/>
  <c r="G172" i="3"/>
  <c r="H165" i="3"/>
  <c r="G238" i="3"/>
  <c r="H231" i="3"/>
  <c r="G282" i="3"/>
  <c r="H275" i="3"/>
  <c r="B12" i="26"/>
  <c r="B20" i="26"/>
  <c r="B27" i="26"/>
  <c r="B35" i="26"/>
  <c r="B43" i="26"/>
  <c r="C31" i="22"/>
  <c r="D11" i="1"/>
  <c r="C25" i="22"/>
  <c r="C34" i="22"/>
  <c r="G73" i="3"/>
  <c r="H66" i="3"/>
  <c r="D21" i="26"/>
  <c r="G139" i="3"/>
  <c r="H132" i="3"/>
  <c r="G161" i="3"/>
  <c r="H154" i="3"/>
  <c r="G205" i="3"/>
  <c r="H198" i="3"/>
  <c r="G227" i="3"/>
  <c r="H220" i="3"/>
  <c r="G271" i="3"/>
  <c r="H264" i="3"/>
  <c r="G315" i="3"/>
  <c r="H308" i="3"/>
  <c r="G337" i="3"/>
  <c r="H330" i="3"/>
  <c r="B17" i="26"/>
  <c r="B21" i="26"/>
  <c r="B24" i="26"/>
  <c r="B28" i="26"/>
  <c r="B36" i="26"/>
  <c r="B44" i="26"/>
  <c r="D14" i="1"/>
  <c r="J209" i="3"/>
  <c r="G249" i="3"/>
  <c r="H242" i="3"/>
  <c r="B22" i="26"/>
  <c r="G12" i="3"/>
  <c r="J253" i="3"/>
  <c r="K253" i="3"/>
  <c r="D47" i="26"/>
  <c r="D44" i="26"/>
  <c r="D31" i="26"/>
  <c r="J264" i="3"/>
  <c r="D40" i="26"/>
  <c r="J275" i="3"/>
  <c r="D42" i="26"/>
  <c r="J220" i="3"/>
  <c r="D35" i="26"/>
  <c r="J242" i="3"/>
  <c r="D38" i="26"/>
  <c r="J132" i="3"/>
  <c r="J286" i="3"/>
  <c r="D43" i="26"/>
  <c r="K319" i="3"/>
  <c r="F47" i="26"/>
  <c r="G47" i="26"/>
  <c r="K209" i="3"/>
  <c r="F34" i="26"/>
  <c r="J330" i="3"/>
  <c r="D48" i="26"/>
  <c r="J198" i="3"/>
  <c r="D32" i="26"/>
  <c r="J165" i="3"/>
  <c r="D28" i="26"/>
  <c r="J308" i="3"/>
  <c r="D46" i="26"/>
  <c r="J154" i="3"/>
  <c r="D27" i="26"/>
  <c r="K297" i="3"/>
  <c r="F44" i="26"/>
  <c r="G44" i="26"/>
  <c r="J143" i="3"/>
  <c r="K187" i="3"/>
  <c r="F31" i="26"/>
  <c r="G31" i="26"/>
  <c r="J66" i="3"/>
  <c r="F21" i="26"/>
  <c r="D17" i="26"/>
  <c r="J231" i="3"/>
  <c r="D36" i="26"/>
  <c r="J176" i="3"/>
  <c r="D30" i="26"/>
  <c r="K121" i="3"/>
  <c r="C16" i="22"/>
  <c r="C13" i="22"/>
  <c r="C10" i="22"/>
  <c r="G34" i="26"/>
  <c r="F39" i="26"/>
  <c r="G39" i="26"/>
  <c r="K176" i="3"/>
  <c r="F30" i="26"/>
  <c r="K330" i="3"/>
  <c r="F48" i="26"/>
  <c r="G48" i="26"/>
  <c r="K231" i="3"/>
  <c r="F36" i="26"/>
  <c r="G36" i="26"/>
  <c r="K198" i="3"/>
  <c r="F32" i="26"/>
  <c r="G32" i="26"/>
  <c r="K143" i="3"/>
  <c r="K66" i="3"/>
  <c r="F17" i="26"/>
  <c r="G17" i="26"/>
  <c r="K165" i="3"/>
  <c r="F28" i="26"/>
  <c r="G28" i="26"/>
  <c r="K220" i="3"/>
  <c r="F35" i="26"/>
  <c r="G35" i="26"/>
  <c r="K264" i="3"/>
  <c r="F40" i="26"/>
  <c r="G40" i="26"/>
  <c r="K154" i="3"/>
  <c r="F27" i="26"/>
  <c r="G27" i="26"/>
  <c r="K132" i="3"/>
  <c r="K308" i="3"/>
  <c r="F46" i="26"/>
  <c r="K286" i="3"/>
  <c r="F43" i="26"/>
  <c r="G43" i="26"/>
  <c r="K242" i="3"/>
  <c r="F38" i="26"/>
  <c r="K275" i="3"/>
  <c r="F42" i="26"/>
  <c r="B1" i="26"/>
  <c r="B1" i="3"/>
  <c r="C1" i="16"/>
  <c r="B1" i="25"/>
  <c r="E21" i="13"/>
  <c r="E22" i="13"/>
  <c r="C22" i="13"/>
  <c r="C21" i="13"/>
  <c r="B1" i="13"/>
  <c r="A37" i="22"/>
  <c r="A46" i="26"/>
  <c r="A34" i="22"/>
  <c r="A31" i="22"/>
  <c r="B151" i="16"/>
  <c r="A28" i="22"/>
  <c r="A25" i="22"/>
  <c r="B1" i="8"/>
  <c r="A16" i="22"/>
  <c r="B18" i="1"/>
  <c r="A13" i="22"/>
  <c r="A13" i="25"/>
  <c r="B1" i="22"/>
  <c r="B1" i="20"/>
  <c r="S11" i="24"/>
  <c r="A6" i="23"/>
  <c r="A6" i="3"/>
  <c r="A9" i="16"/>
  <c r="A8" i="16"/>
  <c r="A8" i="13"/>
  <c r="A6" i="13"/>
  <c r="A7" i="8"/>
  <c r="A6" i="8"/>
  <c r="A7" i="22"/>
  <c r="A6" i="22"/>
  <c r="A6" i="20"/>
  <c r="A7" i="20"/>
  <c r="A36" i="25"/>
  <c r="A66" i="3"/>
  <c r="A77" i="3"/>
  <c r="A55" i="3"/>
  <c r="A44" i="3"/>
  <c r="G37" i="26"/>
  <c r="H34" i="26"/>
  <c r="K139" i="29"/>
  <c r="G46" i="26"/>
  <c r="G49" i="26"/>
  <c r="H46" i="26"/>
  <c r="K203" i="29"/>
  <c r="G42" i="26"/>
  <c r="G45" i="26"/>
  <c r="H42" i="26"/>
  <c r="K182" i="29"/>
  <c r="G38" i="26"/>
  <c r="G41" i="26"/>
  <c r="H38" i="26"/>
  <c r="K160" i="29"/>
  <c r="G30" i="26"/>
  <c r="G33" i="26"/>
  <c r="H30" i="26"/>
  <c r="K118" i="29"/>
  <c r="A132" i="3"/>
  <c r="A18" i="8"/>
  <c r="B158" i="29"/>
  <c r="A38" i="26"/>
  <c r="A11" i="8"/>
  <c r="B11" i="29"/>
  <c r="B11" i="16"/>
  <c r="A11" i="26"/>
  <c r="B10" i="1"/>
  <c r="A17" i="8"/>
  <c r="B137" i="29"/>
  <c r="A34" i="26"/>
  <c r="B131" i="16"/>
  <c r="A13" i="8"/>
  <c r="B53" i="29"/>
  <c r="A99" i="3"/>
  <c r="A19" i="26"/>
  <c r="A88" i="3"/>
  <c r="B51" i="16"/>
  <c r="A26" i="26"/>
  <c r="B25" i="1"/>
  <c r="A19" i="8"/>
  <c r="B180" i="29"/>
  <c r="B172" i="16"/>
  <c r="A42" i="26"/>
  <c r="B32" i="29"/>
  <c r="A12" i="8"/>
  <c r="B31" i="16"/>
  <c r="A15" i="26"/>
  <c r="B14" i="1"/>
  <c r="A16" i="8"/>
  <c r="B111" i="16"/>
  <c r="A30" i="26"/>
  <c r="A20" i="8"/>
  <c r="B201" i="29"/>
  <c r="B192" i="16"/>
  <c r="A1" i="23"/>
  <c r="B1" i="24"/>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D92" i="16"/>
  <c r="R15" i="8"/>
  <c r="S14" i="8"/>
  <c r="T14" i="8"/>
  <c r="D72" i="16"/>
  <c r="S13" i="8"/>
  <c r="T13" i="8"/>
  <c r="R13" i="8"/>
  <c r="R11" i="8"/>
  <c r="R31" i="24"/>
  <c r="R30" i="24"/>
  <c r="R29" i="24"/>
  <c r="R28" i="24"/>
  <c r="R27" i="24"/>
  <c r="R26" i="24"/>
  <c r="R25" i="24"/>
  <c r="R24" i="24"/>
  <c r="R23" i="24"/>
  <c r="R22" i="24"/>
  <c r="R21" i="24"/>
  <c r="R20" i="24"/>
  <c r="R19" i="24"/>
  <c r="R18" i="24"/>
  <c r="R17" i="24"/>
  <c r="R16" i="24"/>
  <c r="R15" i="24"/>
  <c r="R14" i="24"/>
  <c r="R13" i="24"/>
  <c r="R12" i="24"/>
  <c r="D132" i="16"/>
  <c r="D173" i="16"/>
  <c r="D52" i="16"/>
  <c r="D112" i="16"/>
  <c r="D152" i="16"/>
  <c r="D193" i="16"/>
  <c r="S41" i="24"/>
  <c r="S42" i="24"/>
  <c r="G117" i="3"/>
  <c r="H110" i="3"/>
  <c r="D26" i="26"/>
  <c r="B100" i="21"/>
  <c r="D78" i="25"/>
  <c r="F59" i="25"/>
  <c r="B123" i="21"/>
  <c r="D101" i="25"/>
  <c r="F82" i="25"/>
  <c r="B146" i="21"/>
  <c r="D124" i="25"/>
  <c r="F105" i="25"/>
  <c r="G106" i="3"/>
  <c r="H99" i="3"/>
  <c r="D24" i="26"/>
  <c r="G95" i="3"/>
  <c r="H88" i="3"/>
  <c r="D23" i="26"/>
  <c r="G84" i="3"/>
  <c r="H77" i="3"/>
  <c r="D22" i="26"/>
  <c r="G62" i="3"/>
  <c r="G51" i="3"/>
  <c r="H44" i="3"/>
  <c r="D19" i="26"/>
  <c r="G40" i="3"/>
  <c r="H33" i="3"/>
  <c r="J33" i="3"/>
  <c r="G29" i="3"/>
  <c r="H22" i="3"/>
  <c r="J22" i="3"/>
  <c r="K22" i="3"/>
  <c r="G18" i="3"/>
  <c r="H11" i="3"/>
  <c r="J11" i="3"/>
  <c r="K11" i="3"/>
  <c r="B77" i="21"/>
  <c r="D55" i="25"/>
  <c r="F36" i="25"/>
  <c r="B54" i="21"/>
  <c r="D32" i="25"/>
  <c r="F13" i="25"/>
  <c r="D15" i="26"/>
  <c r="D12" i="26"/>
  <c r="F12" i="26"/>
  <c r="G12" i="26"/>
  <c r="J44" i="3"/>
  <c r="F19" i="26"/>
  <c r="J99" i="3"/>
  <c r="F24" i="26"/>
  <c r="G24" i="26"/>
  <c r="J77" i="3"/>
  <c r="F22" i="26"/>
  <c r="F13" i="26"/>
  <c r="G13" i="26"/>
  <c r="J88" i="3"/>
  <c r="F23" i="26"/>
  <c r="G23" i="26"/>
  <c r="J110" i="3"/>
  <c r="F26" i="26"/>
  <c r="G26" i="26"/>
  <c r="G29" i="26"/>
  <c r="H26" i="26"/>
  <c r="K97" i="29"/>
  <c r="H55" i="3"/>
  <c r="D20" i="26"/>
  <c r="K33" i="3"/>
  <c r="F15" i="26"/>
  <c r="D11" i="26"/>
  <c r="F11" i="26"/>
  <c r="G11" i="26"/>
  <c r="K110" i="3"/>
  <c r="K88" i="3"/>
  <c r="K77" i="3"/>
  <c r="K44" i="3"/>
  <c r="J55" i="3"/>
  <c r="F20" i="26"/>
  <c r="G20" i="26"/>
  <c r="K99" i="3"/>
  <c r="G21" i="26"/>
  <c r="G19" i="26"/>
  <c r="G22" i="26"/>
  <c r="G15" i="26"/>
  <c r="G14" i="26"/>
  <c r="H11" i="26"/>
  <c r="K13" i="29"/>
  <c r="K55" i="3"/>
  <c r="G16" i="26"/>
  <c r="K55" i="29"/>
  <c r="G25" i="26"/>
  <c r="H19" i="26"/>
  <c r="K76" i="29"/>
  <c r="G18" i="26"/>
  <c r="H15" i="26"/>
  <c r="K34" i="29"/>
</calcChain>
</file>

<file path=xl/sharedStrings.xml><?xml version="1.0" encoding="utf-8"?>
<sst xmlns="http://schemas.openxmlformats.org/spreadsheetml/2006/main" count="2577" uniqueCount="536">
  <si>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</si>
  <si>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</si>
  <si>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</si>
  <si>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</si>
  <si>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</si>
  <si>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</si>
  <si>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</si>
  <si>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</si>
  <si>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</si>
  <si>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</si>
  <si>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</si>
  <si>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</si>
  <si>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</si>
  <si>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</si>
  <si>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</si>
  <si>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</si>
  <si>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</si>
  <si>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</si>
  <si>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</si>
  <si>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</si>
  <si>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</si>
  <si>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</si>
  <si>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</si>
  <si>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</si>
  <si>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</si>
  <si>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</si>
  <si>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</si>
  <si>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</si>
  <si>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</si>
  <si>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</si>
  <si>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</si>
  <si>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</si>
  <si>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</si>
  <si>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</si>
  <si>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</si>
  <si>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</si>
  <si>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</si>
  <si>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</si>
  <si>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</si>
  <si>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</si>
  <si>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</si>
  <si>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</si>
  <si>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</si>
  <si>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</si>
  <si>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</si>
  <si>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</si>
  <si>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</si>
  <si>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</si>
  <si>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</si>
  <si>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</si>
  <si>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</si>
  <si>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</si>
  <si>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</si>
  <si>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</si>
  <si>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</si>
  <si>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</si>
  <si>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</si>
  <si>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</si>
  <si>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</si>
  <si>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</si>
  <si>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</si>
  <si>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</si>
  <si>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</si>
  <si>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</si>
  <si>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</si>
  <si>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</si>
  <si>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</si>
  <si>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</si>
  <si>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</si>
  <si>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</si>
  <si>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</si>
  <si>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</si>
  <si>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</si>
  <si>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</si>
  <si>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</si>
  <si>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</si>
  <si>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</si>
  <si>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</si>
  <si>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</si>
  <si>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</si>
  <si>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</si>
  <si>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</si>
  <si>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</si>
  <si>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</si>
  <si>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</si>
  <si>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</si>
  <si>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</si>
  <si>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</si>
  <si>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</si>
  <si>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</si>
  <si>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</si>
  <si>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</si>
  <si>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</si>
  <si>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</si>
  <si>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</si>
  <si>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</si>
  <si>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</si>
  <si>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</si>
  <si>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</si>
  <si>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</si>
  <si>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</si>
  <si>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</si>
  <si>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</si>
  <si>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</si>
  <si>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</si>
  <si>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</si>
  <si>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</si>
  <si>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</si>
  <si>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</si>
  <si>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</si>
  <si>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</si>
  <si>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</si>
  <si>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</si>
  <si>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</si>
  <si>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</si>
  <si>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</si>
  <si>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</si>
  <si>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</si>
  <si>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</si>
  <si>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</si>
  <si>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</si>
  <si>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</si>
  <si>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</si>
  <si>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</si>
  <si>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</si>
  <si>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</si>
  <si>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</si>
  <si>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</si>
  <si>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</si>
  <si>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</si>
  <si>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</si>
  <si>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</si>
  <si>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</si>
  <si>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</si>
  <si>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</si>
  <si>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</si>
  <si>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</si>
  <si>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</si>
  <si>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</si>
  <si>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</si>
  <si>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</si>
  <si>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</si>
  <si>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</si>
  <si>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</si>
  <si>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</si>
  <si>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</si>
  <si>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</si>
  <si>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</si>
  <si>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</si>
  <si>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</si>
  <si>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</si>
  <si>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</si>
  <si>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</si>
  <si>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</si>
  <si>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</si>
  <si>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</si>
  <si>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</si>
  <si>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</si>
  <si>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</si>
  <si>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</si>
  <si>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</si>
  <si>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</si>
  <si>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</si>
  <si>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</si>
  <si>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</si>
  <si>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</si>
  <si>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</si>
  <si>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</si>
  <si>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</si>
  <si>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</si>
  <si>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</si>
  <si>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</si>
  <si>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</si>
  <si>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</si>
  <si>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</si>
  <si>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</si>
  <si>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</si>
  <si>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</si>
  <si>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</si>
  <si>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</si>
  <si>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</si>
  <si>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</si>
  <si>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</si>
  <si>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</si>
  <si>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</si>
  <si>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</si>
  <si>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</si>
  <si>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</si>
  <si>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</si>
  <si>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</si>
  <si>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</si>
  <si>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</si>
  <si>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</si>
  <si>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</si>
  <si>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</si>
  <si>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</si>
  <si>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</si>
  <si>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</si>
  <si>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</si>
  <si>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</si>
  <si>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</si>
  <si>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</si>
  <si>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</si>
  <si>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</si>
  <si>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</si>
  <si>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</si>
  <si>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</si>
  <si>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</si>
  <si>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</si>
  <si>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</si>
  <si>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</si>
  <si>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</si>
  <si>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</si>
  <si>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</si>
  <si>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</si>
  <si>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</si>
  <si>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</si>
  <si>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</si>
  <si>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</si>
  <si>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</si>
  <si>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</si>
  <si>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</si>
  <si>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</si>
  <si>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</si>
  <si>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</si>
  <si>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</si>
  <si>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</si>
  <si>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</si>
  <si>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</si>
  <si>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</si>
  <si>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</si>
  <si>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</si>
  <si>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</si>
  <si>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</si>
  <si>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</si>
  <si>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</si>
  <si>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</si>
  <si>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</si>
  <si>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</si>
  <si>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</si>
  <si>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</si>
  <si>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</si>
  <si>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</si>
  <si>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</si>
  <si>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</si>
  <si>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</si>
  <si>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</si>
  <si>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</si>
  <si>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</si>
  <si>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</si>
  <si>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</si>
  <si>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</si>
  <si>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</si>
  <si>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</si>
  <si>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</si>
  <si>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</si>
  <si>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</si>
  <si>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</si>
  <si>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</si>
  <si>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</si>
  <si>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</si>
  <si>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</si>
  <si>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</si>
  <si>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</si>
  <si>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</si>
  <si>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</si>
  <si>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</si>
  <si>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</si>
  <si>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</si>
  <si>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</si>
  <si>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</si>
  <si>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</si>
  <si>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</si>
  <si>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</si>
  <si>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</si>
  <si>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</si>
  <si>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</si>
  <si>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</si>
  <si>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</si>
  <si>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</si>
  <si>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</si>
  <si>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</si>
  <si>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</si>
  <si>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</si>
  <si>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</si>
  <si>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</si>
  <si>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</si>
  <si>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</si>
  <si>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</si>
  <si>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</si>
  <si>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</si>
  <si>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</si>
  <si>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</si>
  <si>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</si>
  <si>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</si>
  <si>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</si>
  <si>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</si>
  <si>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</si>
  <si>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</si>
  <si>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</si>
  <si>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</si>
  <si>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</si>
  <si>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</si>
  <si>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</si>
  <si>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</si>
  <si>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</si>
  <si>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</si>
  <si>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</si>
  <si>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</si>
  <si>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</si>
  <si>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</si>
  <si>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</si>
  <si>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</si>
  <si>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</si>
  <si>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</si>
  <si>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</si>
  <si>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</si>
  <si>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</si>
  <si>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</si>
  <si>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</si>
  <si>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</si>
  <si>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</si>
  <si>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</si>
  <si>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</si>
  <si>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</si>
  <si>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</si>
  <si>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</si>
  <si>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</si>
  <si>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</si>
  <si>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</si>
  <si>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</si>
  <si>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</si>
  <si>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</si>
  <si>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</si>
  <si>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</si>
  <si>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</si>
  <si>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</si>
  <si>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</si>
  <si>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</si>
  <si>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</si>
  <si>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</si>
  <si>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</si>
  <si>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</si>
  <si>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</si>
  <si>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</si>
  <si>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</si>
  <si>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</si>
  <si>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</si>
  <si>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</si>
  <si>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</si>
  <si>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</si>
  <si>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</si>
  <si>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</si>
  <si>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</si>
  <si>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</si>
  <si>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</si>
  <si>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</si>
  <si>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</si>
  <si>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</si>
  <si>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</si>
  <si>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</si>
  <si>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</si>
  <si>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</si>
  <si>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</si>
  <si>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</si>
  <si>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</si>
  <si>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</si>
  <si>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</si>
  <si>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</si>
  <si>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</si>
  <si>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</si>
  <si>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</si>
  <si>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</si>
  <si>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</si>
  <si>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</si>
  <si>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</si>
  <si>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</si>
  <si>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</si>
  <si>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</si>
  <si>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</si>
  <si>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</si>
  <si>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</si>
  <si>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 xml:space="preserve">Constantes cambios normativos </t>
  </si>
  <si>
    <t>Constante innovación tecnológica.</t>
  </si>
  <si>
    <t xml:space="preserve">Fallas en aplicativos para cargue o reporte de información a plataformas (SECOP) y/o entes de control. </t>
  </si>
  <si>
    <t>Pandemias: Falta de preparación y experiencia en la forma de afrontar las pandemias.</t>
  </si>
  <si>
    <t xml:space="preserve">Designación de rubro presupuestal   para el funcionamiento de la oficina de contratación. </t>
  </si>
  <si>
    <t xml:space="preserve">Falta de Etica y valores  y de aplicación del código de integridad y buen gobierno. </t>
  </si>
  <si>
    <t xml:space="preserve">Desconocimiento del estatuto contractual y sus decretos reglamentarios </t>
  </si>
  <si>
    <t xml:space="preserve">Dificultad en la unificación de criterios para la realización de los procesos contractuales </t>
  </si>
  <si>
    <t>Falta de articulación entre las Secretarías ejecutoras, Secretaría de Planeación  y oficina de Contratación</t>
  </si>
  <si>
    <t xml:space="preserve">Equipos tecnológicos obsoletos, Sistemas de Información no integrados. </t>
  </si>
  <si>
    <t xml:space="preserve">Dificultad de trabajar en equipo </t>
  </si>
  <si>
    <t>Unidades administrativas ubicadas en diferentes sitios de la ciudad (Ibagué).</t>
  </si>
  <si>
    <t xml:space="preserve">Dificultad en la comunicación con los  lideres de los demás procesos </t>
  </si>
  <si>
    <t xml:space="preserve">Desactualización de la caracterización del proceso. </t>
  </si>
  <si>
    <t>Demoras en la recepción de la información contractual por parte de las secretarias ejecutoras.</t>
  </si>
  <si>
    <t xml:space="preserve">Desconocimiento de la caracterización, manuales, procedimientos, instructivos, guías, formatos y demas documentos propios del proceso por parte del personal nuevo. </t>
  </si>
  <si>
    <t>Falta de compromiso de los líderes de los procesos en la implementación de mejora, asociadas a los planes de mejoramiento</t>
  </si>
  <si>
    <t>Contratar bienes y servicios no relacionados con la emergencia y justificándose en ella.</t>
  </si>
  <si>
    <t>Falta de claridad en la justificación previa de la necesidad para adquisición del bien o servicio contratado.</t>
  </si>
  <si>
    <t xml:space="preserve">Adjudicación de contratos a proveedores que presentan falta de idoneidad, por ausencia de la capacidad financiera, o la experiencia necesaria; para la
ejecución del objeto contractual de forma eficiente y adecuada
</t>
  </si>
  <si>
    <t>Sobrecostos en los contratos de bienes o servicios independiente de posibles distorsiones del mercado</t>
  </si>
  <si>
    <t xml:space="preserve">Omisión en el envío de actos administrativos de declaratoria de urgencia manifiesta y reporte de los  contratos celebrados, para el control jurisdiccional y  la contraloría municipal </t>
  </si>
  <si>
    <t xml:space="preserve">Omisión en el envio de actos administrativos de declaratoria de urgencia manifiesta y contratos celebrados, para el control jurisidiccional y  la contraloria municipal </t>
  </si>
  <si>
    <t>1) El otorgamiento de certificaciones a la alcaldía de Ibagué bajo las normas ISO 9001, OHSAS 18000, ISO 14001.</t>
  </si>
  <si>
    <r>
      <rPr>
        <b/>
        <sz val="11"/>
        <rFont val="Arial"/>
        <family val="2"/>
      </rPr>
      <t>2) S</t>
    </r>
    <r>
      <rPr>
        <sz val="11"/>
        <rFont val="Arial"/>
        <family val="2"/>
      </rPr>
      <t xml:space="preserve">istemas de información desarrollados e implementados en la entidad que facilitan la unificación de la información (SOFTCON-PISAMI). </t>
    </r>
  </si>
  <si>
    <r>
      <rPr>
        <b/>
        <sz val="11"/>
        <rFont val="Arial"/>
        <family val="2"/>
      </rPr>
      <t xml:space="preserve">3) </t>
    </r>
    <r>
      <rPr>
        <sz val="11"/>
        <rFont val="Arial"/>
        <family val="2"/>
      </rPr>
      <t xml:space="preserve">Capacitación permanente en temas atinentes al proceso. </t>
    </r>
  </si>
  <si>
    <r>
      <rPr>
        <b/>
        <sz val="11"/>
        <rFont val="Arial"/>
        <family val="2"/>
      </rPr>
      <t xml:space="preserve">4) </t>
    </r>
    <r>
      <rPr>
        <sz val="11"/>
        <rFont val="Arial"/>
        <family val="2"/>
      </rPr>
      <t>Empoderamiento por parte del líder del proceso.</t>
    </r>
  </si>
  <si>
    <r>
      <rPr>
        <b/>
        <sz val="11"/>
        <rFont val="Arial"/>
        <family val="2"/>
      </rPr>
      <t>5)</t>
    </r>
    <r>
      <rPr>
        <sz val="11"/>
        <rFont val="Arial"/>
        <family val="2"/>
      </rPr>
      <t xml:space="preserve"> El proceso  tiene su manual, caracterización, instructivos, procedimientos y formatos documentados.</t>
    </r>
  </si>
  <si>
    <r>
      <rPr>
        <b/>
        <sz val="11"/>
        <rFont val="Arial"/>
        <family val="2"/>
      </rPr>
      <t>6)</t>
    </r>
    <r>
      <rPr>
        <sz val="11"/>
        <rFont val="Arial"/>
        <family val="2"/>
      </rPr>
      <t xml:space="preserve"> Apoyo técnico por parte de la secretaría de las TICS para garantizar la cobertura de internet y el buen funcionamiento tecnológico de la oficina (Publicaciones de procesos contractuales en diferentes plataformas).</t>
    </r>
  </si>
  <si>
    <r>
      <rPr>
        <b/>
        <sz val="11"/>
        <rFont val="Arial"/>
        <family val="2"/>
      </rPr>
      <t xml:space="preserve">7) </t>
    </r>
    <r>
      <rPr>
        <sz val="11"/>
        <rFont val="Arial"/>
        <family val="2"/>
      </rPr>
      <t>Reorganización administrativa de la Alcaldía, que brindo talento humano de planta para el apoyo de las actividades del proceso.</t>
    </r>
  </si>
  <si>
    <t xml:space="preserve">8) La política de administración del riesgo esta alineada con el manual para la identificación y cobertura del riesgo en los procesos de contratación. </t>
  </si>
  <si>
    <t>9) Utilización de las guías e instructivos establecidos por Colombia Compra Eficiente.</t>
  </si>
  <si>
    <t/>
  </si>
  <si>
    <t xml:space="preserve">Omisión en el envío de actos administrativos de declaratoria de urgencia manifiesta y reporte de los contratos celebrados, para el control jurisdiccional y  la contraloría municipal </t>
  </si>
  <si>
    <r>
      <rPr>
        <b/>
        <sz val="11"/>
        <rFont val="Arial"/>
        <family val="2"/>
      </rPr>
      <t>1)</t>
    </r>
    <r>
      <rPr>
        <sz val="11"/>
        <rFont val="Arial"/>
        <family val="2"/>
      </rPr>
      <t xml:space="preserve"> Acceso a la información publicada en paginas web de entidades del orden nacional </t>
    </r>
  </si>
  <si>
    <t>F1O6   Fortalecer todo lo referente al SIGAMI, con el fin de tener continuidad en el proceso.</t>
  </si>
  <si>
    <r>
      <rPr>
        <b/>
        <sz val="11"/>
        <rFont val="Arial"/>
        <family val="2"/>
      </rPr>
      <t xml:space="preserve">2) </t>
    </r>
    <r>
      <rPr>
        <sz val="11"/>
        <rFont val="Arial"/>
        <family val="2"/>
      </rPr>
      <t>Acceso a la herramienta tecnológica SECOP (Colombia compra eficiente) que facilita los procesos de contratación estatal.</t>
    </r>
  </si>
  <si>
    <t>O5D1 Poder realizar una contratación acorde a la  necesidad de la oficina, según la planeación realizada para fortalecer la parte administrativa.</t>
  </si>
  <si>
    <t>F3O3 Capacitar al talento humano adscrito a la oficina de contratación, con el fin de conocer la documentación propia del proceso  para fortalecimiento del mismo.</t>
  </si>
  <si>
    <t>3) Capacitaciones con entidades publicas expertas en el área de contratación</t>
  </si>
  <si>
    <t>O6D11D7 Fortalecer las actividades relacionadas con el SIGAMI en el proceso gestión contractual mediante reuniones periódicas para evaluar el la implementación de los sistemas en el proceso y así aportar a la mejora continua de la administración.</t>
  </si>
  <si>
    <t>F6O2 Trabajar conjuntamente con Colombia Compra y  la secretaria de las TICS, para el manejo adecuado de las plataformas.</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</si>
  <si>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</si>
  <si>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</si>
  <si>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</si>
  <si>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 xml:space="preserve">O3D12 Realizar capacitaciones para la unificación de criterios en los procesos contractuales, con el personal adscrito a la oficina de contratación. </t>
  </si>
  <si>
    <t>7) compromiso de las secretarias ejecutoras al momento de adquirir lo necesario para la emergencia.</t>
  </si>
  <si>
    <t>O3D12 Realizar capacitaciones de los temas contractuales en los términos de emergencia y socializar con comunicaciones internas las actualizaciones normativas</t>
  </si>
  <si>
    <t>8) Normatividad y Directrices para la implementación  de MIPG</t>
  </si>
  <si>
    <t>9) Recurso tecnológico necesario para remitir información en línea. (Internet, Correo Electrónico Institucional, Scanner, Computadores)</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</si>
  <si>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</si>
  <si>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</si>
  <si>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</si>
  <si>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 D17 Remitir por correo electrónico a los Entes de Control los documentos requeridos para facilitar el control fiscal</t>
  </si>
  <si>
    <t>A1D2D4, Evaluar la continuidad del personal de contrato, para garantizar la no interrupción en los procesos en que ha avanzado la oficina.</t>
  </si>
  <si>
    <t>A1F1 Realizar seguimientos periódicos para mantener los estándares de calidad certificados en los diferentes procesos que adelanta la administración Municipal.</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</si>
  <si>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</si>
  <si>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A2F3 Institucionalizar los comités jurídicos y fomentar la participación en este proceso por parte de todas las secretarias ejecutoras.</t>
  </si>
  <si>
    <t>A3D7D11 citar a reuniones extraordinaria con los lideres de los procesos y sus equipos de trabajo, para verificar las dificultades en el manejo del secop y demás actividades relacionadas con el proceso .</t>
  </si>
  <si>
    <t>Posibilidad  en la demora  de los procesos contractuales para la adquisición de los bienes y servicios requeridos por la entidad.</t>
  </si>
  <si>
    <t>Que se presenten demoras y traumatismos en la misionalidad de la entidad por posibles demoras contractuales</t>
  </si>
  <si>
    <t>EN CADA ETAPA DEL PROCESO CONTRACTUAL</t>
  </si>
  <si>
    <t>Incumplimiento de los términos en el proceso Contractual</t>
  </si>
  <si>
    <t>Perdida de la imagen institucional</t>
  </si>
  <si>
    <t>Posibilidad de recibir o solicitar cualquier dádiva a nombre propio o de terceros con el fin de beneficiar a un proponente que no cumple con los requisitos contractuales</t>
  </si>
  <si>
    <t>Que se beneficie a un proponente que no cumple con la totalidad de los requisitos contractuales</t>
  </si>
  <si>
    <t>perdida de imagen y credibilidad institucional</t>
  </si>
  <si>
    <t>Indebida utilización de la figura de urgencia manifiesta para la atención de la emergencia por la pandemia de coronavirus covid 19 en el marco de la ley 80 de 1993 y sus normas concordantes</t>
  </si>
  <si>
    <t>Contratar bienes, obras y servicios no relacionados ni vinculados con la emergencia y/o justificándose en ella.</t>
  </si>
  <si>
    <t>Falta de claridad en la justificación previa de la necesidad para adquisición del bien o servicio contratado que impida atender, mitigar o contener la emergencia sanitaria por efecto de la pandemia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</si>
  <si>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</si>
  <si>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</si>
  <si>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Celebración de contratos sin el cumplimiento de los principios de la contratación estatal</t>
  </si>
  <si>
    <t>Apertura de procesos y sanciones disciplinarios, penales, fiscales o administrativos</t>
  </si>
  <si>
    <t>Mala Imagen Institucional</t>
  </si>
  <si>
    <t>Pérdida de credibilidad</t>
  </si>
  <si>
    <t>Comunidad insatisfecha</t>
  </si>
  <si>
    <t>Detrimento del erario</t>
  </si>
  <si>
    <t>Posibilidad de Incumplimiento en el envío oportuno del Acto Administrativo de declaratoria de Emergencia al Tribunal de lo Contencioso Administrativo  y los reportes de los contratos a la Contraloría Municipal y/o otros entes control</t>
  </si>
  <si>
    <t>Que no se envíe la información y documentación  en razón de tiempo y calidad</t>
  </si>
  <si>
    <t>Durante el tiempo que dure la emergencia por el COVID-19</t>
  </si>
  <si>
    <t>Sanción Disciplinaria</t>
  </si>
  <si>
    <t>La combinación de factores como la Dificultad en la unificación de criterios para la realización de los procesos contractuales y demoras en la recepción de la infomración contractual por parte de las secretaría ejecutoras, pueden llevar a la posibilidad en la demora de los procesos contractuales para la adquisición de los bienes y servicios requeridos por la entidad. Teniendo como consecuencias el incumplimiento de los términos en el proceso contractual y pedida de imagen institucional</t>
  </si>
  <si>
    <t>La combinacion de factores relacionados con la declaratoria de la emergencia sanitaria, pueden ocasionar la idebida utilización de esta figura para la atención de la emergencia por pandemia. Teniendo como consecuencias la apertura de procesos y sanciones disciplinarias, penales, fiscales, administrativas; mala imagen institucional, perdida de credibilidad, comunidad insatisfecha y detrimento del erario</t>
  </si>
  <si>
    <t>Factores como demoras en la recepción de la información contractual por parte de las secretarias ejecutoras puede ocasionar la posibilidad de incumplimiento en el envío de reporte de información a los entes de control. Lo que trae como consecuencia sanciones disciplinarias</t>
  </si>
  <si>
    <t>Factores como la Falta de etica y valore aplicados al código de integridad y buen gobierno, pueden ocasionar la posibilidad de recibir o solicitar cualqueir dádiva a nombre propio o de terceros con el fin de beneficiar a un proponente que no cumple con los requisitos contractuales. Teniendo como consecuencias la perdida de imagen y credibilidad institucional, sanciones de todos los tipos y perdida de recursos</t>
  </si>
  <si>
    <t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t>
  </si>
  <si>
    <t>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t>
  </si>
  <si>
    <t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t>
  </si>
  <si>
    <t>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t>
  </si>
  <si>
    <t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</si>
  <si>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</si>
  <si>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t>
  </si>
  <si>
    <t>OBJETIVO: CONTRIBUIR ANUALMENTE EN LA GESTION DE ADQUISICION DE BIENES Y SERVICIOS REQUERIDOS EN LA OPERACIÓN DE LOS PROCESOS DE LA ENTIDAD CUMPLIENDO LA NORMATIVIDAD CONTRACTUAL VIGENTE.</t>
  </si>
  <si>
    <t>PROCESO: GESTIÓN CONTRACTUAL</t>
  </si>
  <si>
    <t>PROCESO: GESTION CONTRACTUAL</t>
  </si>
  <si>
    <t>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t>
  </si>
  <si>
    <t>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t>
  </si>
  <si>
    <t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t>
  </si>
  <si>
    <t>Jefe de Oficina</t>
  </si>
  <si>
    <t>Semestral</t>
  </si>
  <si>
    <t>Comunicación</t>
  </si>
  <si>
    <t>Abogados</t>
  </si>
  <si>
    <t>A1 D2 Reporte para Inicio de procesos Disciplinarios, penales, Fiscales, administrativo según corresponda</t>
  </si>
  <si>
    <t>Oficios y Memorando</t>
  </si>
  <si>
    <t>Secretarias ejecutoras</t>
  </si>
  <si>
    <t>Actas de reunion</t>
  </si>
  <si>
    <t>Documento Soporte de analisis de precios de mercado en el expediente contractual</t>
  </si>
  <si>
    <t>Memorandos y Oficios</t>
  </si>
  <si>
    <t xml:space="preserve">Indice de cumplimiento = (Actividades ejecutadas /Actividades programadas)*100.    
</t>
  </si>
  <si>
    <t>Semestral (Si hay contratos de urgencia manifiesta  por el coronavirus COVID-19 y a partir del 7/05/2020</t>
  </si>
  <si>
    <t>Correos electronicos</t>
  </si>
  <si>
    <t>A3 D11Envío de comunicación a los ordenadores del gasto que hayan tenido dificultad en el desarrollo del proceso para que elaboren y radiquen el acto administrativo por el cual se da de baja el proceso en la plataforma SECOP</t>
  </si>
  <si>
    <t>10)Capacitación para fortalecer el trabajo en equipo y los valores institucionales</t>
  </si>
  <si>
    <t xml:space="preserve">D2O10 Realizar una capacitación anual con el equipo de trabajo de la oficina de contratación con el fin de  fortalecer el trabajo en equipo, y los valores institucionales </t>
  </si>
  <si>
    <t>Acta y planilla de asistencia</t>
  </si>
  <si>
    <t>Anual</t>
  </si>
  <si>
    <t xml:space="preserve">O3D3 Realizar una capacitación semestral  para la unificación de criterios en los procesos contractuales, con el personal adscrito a la oficina de contratación. </t>
  </si>
  <si>
    <t>Dos Actas y dos planillas de asistencia</t>
  </si>
  <si>
    <t>Resolución de urgencia manifiesta</t>
  </si>
  <si>
    <t>O7 D13 Verificar el objeto contractual tenga estrecha relacion entre  la urgencia manifiesta  (covid-19), con lo proferido en la resolución de declaración de la misma</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</si>
  <si>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</si>
  <si>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SECOP II</t>
  </si>
  <si>
    <t xml:space="preserve">1.Personal insuficiente para adelantar las labores de proceso administrativo y contractual. </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</si>
  <si>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</si>
  <si>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Un Memorando y una planilla de asistencia</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</si>
  <si>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</si>
  <si>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</si>
  <si>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</si>
  <si>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</si>
  <si>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</si>
  <si>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</si>
  <si>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</si>
  <si>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</si>
  <si>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</si>
  <si>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</si>
  <si>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</si>
  <si>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</si>
  <si>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</si>
  <si>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</si>
  <si>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</si>
  <si>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</si>
  <si>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</si>
  <si>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</si>
  <si>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</si>
  <si>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</si>
  <si>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</si>
  <si>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</si>
  <si>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</si>
  <si>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</si>
  <si>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D11O2 Realizar una capacitación anual con los lideres de los procesos, para el fortalecimiento y la toma de conciencia del proceso gestión contractual.</t>
  </si>
  <si>
    <t>Un memorando y una planilla de asistencia</t>
  </si>
  <si>
    <t>Semestral (Si se celebran contratos de urgencia manifiesta  por el coronavirus COVID-19 y a partir del 7/05/2020</t>
  </si>
  <si>
    <t xml:space="preserve">Indicador de eficacia:                                          Indice de Cumplimiento = (Actividades ejecutadas /Actividades programadas)*100.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</si>
</sst>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8"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1"/>
      <color theme="1"/>
      <name val="Calibri"/>
      <family val="2"/>
    </font>
    <font>
      <sz val="11"/>
      <color rgb="FF000000"/>
      <name val="Calibri"/>
      <family val="2"/>
    </font>
    <font>
      <sz val="11"/>
      <name val="Calibri"/>
      <family val="2"/>
    </font>
    <font>
      <sz val="12"/>
      <color theme="1"/>
      <name val="Arial"/>
      <family val="2"/>
    </font>
    <font>
      <sz val="11"/>
      <name val="Arial"/>
      <family val="2"/>
    </font>
    <font>
      <sz val="11"/>
      <color rgb="FF000000"/>
      <name val="Arial"/>
      <family val="2"/>
    </font>
    <font>
      <sz val="11"/>
      <color rgb="FF000000"/>
      <name val="Arial"/>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FFFF"/>
        <bgColor rgb="FFFFFFFF"/>
      </patternFill>
    </fill>
    <fill>
      <patternFill patternType="solid">
        <fgColor rgb="FFFFFF00"/>
        <bgColor rgb="FFFFFF00"/>
      </patternFill>
    </fill>
    <fill>
      <patternFill patternType="solid">
        <fgColor rgb="FFB6DDE8"/>
        <bgColor rgb="FFB6DDE8"/>
      </patternFill>
    </fill>
    <fill>
      <patternFill patternType="solid">
        <fgColor rgb="FFE5B8B7"/>
        <bgColor rgb="FFE5B8B7"/>
      </patternFill>
    </fill>
    <fill>
      <patternFill patternType="solid">
        <fgColor theme="0"/>
        <bgColor theme="0"/>
      </patternFill>
    </fill>
    <fill>
      <patternFill patternType="solid">
        <fgColor theme="0"/>
        <bgColor rgb="FFE5B8B7"/>
      </patternFill>
    </fill>
  </fills>
  <borders count="1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right/>
      <top/>
      <bottom style="thin">
        <color rgb="FF000000"/>
      </bottom>
      <diagonal/>
    </border>
  </borders>
  <cellStyleXfs count="1">
    <xf numFmtId="0" fontId="0" fillId="0" borderId="0"/>
  </cellStyleXfs>
  <cellXfs count="108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23" fillId="3" borderId="0" xfId="0" applyFont="1" applyFill="1" applyAlignment="1">
      <alignment horizontal="left"/>
    </xf>
    <xf numFmtId="0" fontId="7" fillId="0" borderId="1" xfId="0" applyFont="1" applyBorder="1" applyAlignment="1">
      <alignment horizontal="left" vertical="center" wrapText="1"/>
    </xf>
    <xf numFmtId="0" fontId="5" fillId="0" borderId="1" xfId="0" applyFont="1" applyBorder="1" applyAlignment="1" applyProtection="1">
      <alignment horizontal="center" vertical="center" wrapText="1"/>
      <protection locked="0"/>
    </xf>
    <xf numFmtId="0" fontId="0" fillId="0" borderId="99" xfId="0" applyFont="1" applyBorder="1" applyAlignment="1">
      <alignment vertical="top" wrapText="1"/>
    </xf>
    <xf numFmtId="0" fontId="0" fillId="0" borderId="99" xfId="0" applyFont="1" applyBorder="1" applyAlignment="1">
      <alignment horizontal="left" vertical="center" wrapText="1"/>
    </xf>
    <xf numFmtId="0" fontId="0" fillId="25" borderId="99" xfId="0" applyFont="1" applyFill="1" applyBorder="1" applyAlignment="1">
      <alignment horizontal="center" vertical="center" wrapText="1"/>
    </xf>
    <xf numFmtId="0" fontId="50" fillId="25" borderId="99" xfId="0" applyFont="1" applyFill="1" applyBorder="1" applyAlignment="1">
      <alignment vertical="center" wrapText="1"/>
    </xf>
    <xf numFmtId="0" fontId="0" fillId="0" borderId="99" xfId="0" applyFont="1" applyBorder="1" applyAlignment="1">
      <alignment vertical="center" wrapText="1"/>
    </xf>
    <xf numFmtId="0" fontId="0" fillId="0" borderId="99" xfId="0" applyFont="1" applyBorder="1" applyAlignment="1">
      <alignment wrapText="1"/>
    </xf>
    <xf numFmtId="0" fontId="0" fillId="26" borderId="99" xfId="0" applyFont="1" applyFill="1" applyBorder="1" applyAlignment="1">
      <alignment vertical="top" wrapText="1"/>
    </xf>
    <xf numFmtId="0" fontId="51" fillId="0" borderId="99" xfId="0" applyFont="1" applyBorder="1" applyAlignment="1">
      <alignment horizontal="center" vertical="center"/>
    </xf>
    <xf numFmtId="0" fontId="0" fillId="27" borderId="99" xfId="0" applyFont="1" applyFill="1" applyBorder="1" applyAlignment="1">
      <alignment vertical="top" wrapText="1"/>
    </xf>
    <xf numFmtId="0" fontId="0" fillId="27" borderId="100" xfId="0" applyFont="1" applyFill="1" applyBorder="1" applyAlignment="1">
      <alignment vertical="top" wrapText="1"/>
    </xf>
    <xf numFmtId="0" fontId="0" fillId="28" borderId="100" xfId="0" applyFont="1" applyFill="1" applyBorder="1" applyAlignment="1">
      <alignment vertical="top" wrapText="1"/>
    </xf>
    <xf numFmtId="0" fontId="0" fillId="28" borderId="101" xfId="0" applyFont="1" applyFill="1" applyBorder="1" applyAlignment="1">
      <alignment vertical="top" wrapText="1"/>
    </xf>
    <xf numFmtId="0" fontId="51" fillId="0" borderId="102" xfId="0" applyFont="1" applyBorder="1" applyAlignment="1">
      <alignment horizontal="center" vertical="center"/>
    </xf>
    <xf numFmtId="0" fontId="51" fillId="0" borderId="101" xfId="0" applyFont="1" applyBorder="1" applyAlignment="1">
      <alignment wrapText="1"/>
    </xf>
    <xf numFmtId="0" fontId="52" fillId="0" borderId="102" xfId="0" applyFont="1" applyBorder="1"/>
    <xf numFmtId="0" fontId="0" fillId="0" borderId="100" xfId="0" applyFont="1" applyBorder="1" applyAlignment="1">
      <alignment vertical="top" wrapText="1"/>
    </xf>
    <xf numFmtId="0" fontId="51" fillId="0" borderId="99" xfId="0" applyFont="1" applyBorder="1"/>
    <xf numFmtId="0" fontId="0" fillId="0" borderId="101" xfId="0" applyFont="1" applyBorder="1" applyAlignment="1">
      <alignment vertical="top" wrapText="1"/>
    </xf>
    <xf numFmtId="0" fontId="51" fillId="0" borderId="102" xfId="0" applyFont="1" applyBorder="1"/>
    <xf numFmtId="0" fontId="51" fillId="0" borderId="100" xfId="0" applyFont="1" applyBorder="1" applyAlignment="1">
      <alignment wrapText="1"/>
    </xf>
    <xf numFmtId="0" fontId="42" fillId="29" borderId="103" xfId="0" applyFont="1" applyFill="1" applyBorder="1" applyAlignment="1">
      <alignment horizontal="center" vertical="center" wrapText="1"/>
    </xf>
    <xf numFmtId="0" fontId="42" fillId="29" borderId="104"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42" fillId="0" borderId="100" xfId="0" applyFont="1" applyBorder="1"/>
    <xf numFmtId="0" fontId="54" fillId="0" borderId="99" xfId="0" applyFont="1" applyBorder="1" applyAlignment="1">
      <alignment vertical="center" wrapText="1"/>
    </xf>
    <xf numFmtId="0" fontId="54" fillId="0" borderId="99" xfId="0" applyFont="1" applyBorder="1" applyAlignment="1">
      <alignment vertical="top" wrapText="1"/>
    </xf>
    <xf numFmtId="0" fontId="54" fillId="0" borderId="102" xfId="0" applyFont="1" applyBorder="1" applyAlignment="1">
      <alignment vertical="top" wrapText="1"/>
    </xf>
    <xf numFmtId="0" fontId="0" fillId="29" borderId="108" xfId="0" applyFont="1" applyFill="1" applyBorder="1" applyAlignment="1">
      <alignment horizontal="left" vertical="center" wrapText="1"/>
    </xf>
    <xf numFmtId="0" fontId="0" fillId="29" borderId="102" xfId="0" applyFont="1" applyFill="1" applyBorder="1" applyAlignment="1">
      <alignment horizontal="left" vertical="center" wrapText="1"/>
    </xf>
    <xf numFmtId="0" fontId="0" fillId="0" borderId="99" xfId="0" applyFont="1" applyBorder="1"/>
    <xf numFmtId="49" fontId="1" fillId="0" borderId="2"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5" fillId="0" borderId="1" xfId="0" applyFont="1" applyBorder="1" applyAlignment="1">
      <alignment horizontal="left" vertical="center" wrapText="1"/>
    </xf>
    <xf numFmtId="0" fontId="9" fillId="0" borderId="1" xfId="0" applyFont="1" applyBorder="1" applyAlignment="1" applyProtection="1">
      <alignment horizontal="left" vertical="center"/>
      <protection locked="0"/>
    </xf>
    <xf numFmtId="0" fontId="42" fillId="0" borderId="104" xfId="0" applyFont="1" applyBorder="1"/>
    <xf numFmtId="0" fontId="18" fillId="15" borderId="1" xfId="0" applyFont="1" applyFill="1" applyBorder="1" applyAlignment="1">
      <alignment horizontal="center" vertical="center"/>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23" fillId="3" borderId="0" xfId="0" applyFont="1" applyFill="1" applyAlignment="1">
      <alignment horizontal="left"/>
    </xf>
    <xf numFmtId="0" fontId="24" fillId="15" borderId="60"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128" xfId="0" applyFont="1" applyFill="1" applyBorder="1" applyAlignment="1">
      <alignment horizontal="center" vertical="top" wrapText="1"/>
    </xf>
    <xf numFmtId="0" fontId="0" fillId="0" borderId="37" xfId="0" applyFont="1" applyFill="1" applyBorder="1" applyAlignment="1">
      <alignment horizontal="center" vertical="top" wrapText="1"/>
    </xf>
    <xf numFmtId="0" fontId="42" fillId="0" borderId="105" xfId="0" applyFont="1" applyFill="1" applyBorder="1" applyAlignment="1">
      <alignment horizontal="center" vertical="center"/>
    </xf>
    <xf numFmtId="0" fontId="42" fillId="0" borderId="107" xfId="0" applyFont="1" applyFill="1" applyBorder="1"/>
    <xf numFmtId="0" fontId="42" fillId="0" borderId="101" xfId="0" applyFont="1" applyFill="1" applyBorder="1"/>
    <xf numFmtId="0" fontId="1" fillId="0" borderId="1" xfId="0" applyFont="1" applyBorder="1" applyAlignment="1">
      <alignment horizontal="left" vertical="center" wrapText="1"/>
    </xf>
    <xf numFmtId="0" fontId="1" fillId="0" borderId="36" xfId="0" applyFont="1" applyBorder="1" applyAlignment="1">
      <alignment horizontal="left"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1" xfId="0" applyFont="1" applyBorder="1" applyAlignment="1" applyProtection="1">
      <alignment horizontal="center" vertical="center" wrapText="1"/>
      <protection locked="0"/>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4" fillId="0" borderId="1" xfId="0" applyFont="1" applyBorder="1" applyAlignment="1" applyProtection="1">
      <alignment horizontal="left" vertical="center"/>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5" xfId="0" applyFont="1" applyFill="1" applyBorder="1" applyAlignment="1" applyProtection="1">
      <alignment horizontal="left" vertical="center" wrapText="1"/>
    </xf>
    <xf numFmtId="0" fontId="5" fillId="16" borderId="5"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29" borderId="127"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5" fillId="0" borderId="60" xfId="0" applyFont="1" applyBorder="1" applyAlignment="1">
      <alignment horizontal="center"/>
    </xf>
    <xf numFmtId="0" fontId="5" fillId="0" borderId="56" xfId="0" applyFont="1" applyBorder="1" applyAlignment="1">
      <alignment horizontal="center"/>
    </xf>
    <xf numFmtId="0" fontId="5" fillId="0" borderId="62" xfId="0" applyFont="1" applyBorder="1" applyAlignment="1">
      <alignment horizontal="center"/>
    </xf>
    <xf numFmtId="0" fontId="42" fillId="29" borderId="1" xfId="0" applyFont="1" applyFill="1" applyBorder="1" applyAlignment="1">
      <alignment horizontal="center" vertical="center" wrapText="1"/>
    </xf>
    <xf numFmtId="0" fontId="42" fillId="0" borderId="1" xfId="0" applyFont="1" applyBorder="1"/>
    <xf numFmtId="0" fontId="42" fillId="29" borderId="104" xfId="0" applyFont="1" applyFill="1" applyBorder="1" applyAlignment="1">
      <alignment horizontal="center" vertical="center" wrapText="1"/>
    </xf>
    <xf numFmtId="0" fontId="42" fillId="0" borderId="104" xfId="0" applyFont="1" applyBorder="1"/>
    <xf numFmtId="0" fontId="42" fillId="0" borderId="100" xfId="0" applyFont="1" applyBorder="1"/>
    <xf numFmtId="0" fontId="42" fillId="0" borderId="103" xfId="0" applyFont="1" applyFill="1" applyBorder="1" applyAlignment="1">
      <alignment horizontal="center" vertical="center" wrapText="1"/>
    </xf>
    <xf numFmtId="0" fontId="42" fillId="0" borderId="100" xfId="0" applyFont="1" applyFill="1" applyBorder="1"/>
    <xf numFmtId="0" fontId="42" fillId="0" borderId="104" xfId="0" applyFont="1" applyFill="1" applyBorder="1"/>
    <xf numFmtId="0" fontId="42" fillId="29" borderId="107" xfId="0" applyFont="1" applyFill="1" applyBorder="1" applyAlignment="1">
      <alignment horizontal="center" vertical="center" wrapText="1"/>
    </xf>
    <xf numFmtId="0" fontId="42" fillId="0" borderId="107" xfId="0" applyFont="1" applyBorder="1"/>
    <xf numFmtId="0" fontId="42" fillId="0" borderId="101" xfId="0" applyFont="1" applyBorder="1"/>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29" borderId="128" xfId="0" quotePrefix="1" applyFont="1" applyFill="1" applyBorder="1" applyAlignment="1">
      <alignment horizontal="center" vertical="center" wrapText="1"/>
    </xf>
    <xf numFmtId="0" fontId="42" fillId="0" borderId="128" xfId="0" applyFont="1" applyBorder="1"/>
    <xf numFmtId="0" fontId="42" fillId="0" borderId="106" xfId="0" applyFont="1" applyBorder="1"/>
    <xf numFmtId="0" fontId="1" fillId="0" borderId="6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04" xfId="0" applyFont="1" applyBorder="1" applyAlignment="1">
      <alignment horizontal="center" vertical="center" wrapText="1"/>
    </xf>
    <xf numFmtId="0" fontId="42" fillId="0" borderId="1" xfId="0" applyFont="1" applyBorder="1" applyAlignment="1">
      <alignment horizontal="center" vertical="top" wrapText="1"/>
    </xf>
    <xf numFmtId="0" fontId="5" fillId="0" borderId="0" xfId="0" applyFont="1" applyAlignment="1">
      <alignment horizontal="center"/>
    </xf>
    <xf numFmtId="0" fontId="42" fillId="0" borderId="100" xfId="0" applyFont="1" applyFill="1" applyBorder="1" applyAlignment="1">
      <alignment wrapText="1"/>
    </xf>
    <xf numFmtId="0" fontId="42" fillId="0" borderId="103" xfId="0" applyFont="1" applyFill="1" applyBorder="1" applyAlignment="1">
      <alignment horizontal="center" vertical="center"/>
    </xf>
    <xf numFmtId="0" fontId="28" fillId="0" borderId="103" xfId="0" applyFont="1" applyFill="1" applyBorder="1" applyAlignment="1">
      <alignment horizontal="left" vertical="center" wrapText="1"/>
    </xf>
    <xf numFmtId="0" fontId="23" fillId="3" borderId="37" xfId="0" applyFont="1" applyFill="1" applyBorder="1" applyAlignment="1">
      <alignment horizontal="left"/>
    </xf>
    <xf numFmtId="0" fontId="23" fillId="0" borderId="60"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23" fillId="0" borderId="60" xfId="0" applyFont="1" applyFill="1" applyBorder="1" applyAlignment="1" applyProtection="1">
      <alignment horizontal="left" vertical="center"/>
      <protection locked="0"/>
    </xf>
    <xf numFmtId="0" fontId="23" fillId="0" borderId="56"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60" xfId="0" applyFont="1" applyFill="1" applyBorder="1" applyAlignment="1">
      <alignment horizontal="center" wrapText="1"/>
    </xf>
    <xf numFmtId="0" fontId="18" fillId="15" borderId="62" xfId="0" applyFont="1" applyFill="1" applyBorder="1" applyAlignment="1">
      <alignment horizont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18" fillId="15" borderId="60" xfId="0" applyFont="1" applyFill="1" applyBorder="1" applyAlignment="1">
      <alignment horizontal="center" vertical="center"/>
    </xf>
    <xf numFmtId="0" fontId="42" fillId="29" borderId="103" xfId="0" applyFont="1" applyFill="1" applyBorder="1" applyAlignment="1">
      <alignment horizontal="center" vertical="center" wrapText="1"/>
    </xf>
    <xf numFmtId="0" fontId="0" fillId="0" borderId="125" xfId="0" applyFont="1" applyFill="1" applyBorder="1" applyAlignment="1">
      <alignment horizontal="center" vertical="top" wrapText="1"/>
    </xf>
    <xf numFmtId="0" fontId="0" fillId="0" borderId="126" xfId="0" applyFont="1" applyFill="1" applyBorder="1" applyAlignment="1">
      <alignment horizontal="center" vertical="top" wrapText="1"/>
    </xf>
    <xf numFmtId="0" fontId="42" fillId="29" borderId="103" xfId="0" applyFont="1" applyFill="1" applyBorder="1" applyAlignment="1">
      <alignment horizontal="center" vertical="center"/>
    </xf>
    <xf numFmtId="0" fontId="28" fillId="29" borderId="103" xfId="0" applyFont="1" applyFill="1" applyBorder="1" applyAlignment="1">
      <alignment horizontal="center" vertical="center" wrapText="1"/>
    </xf>
    <xf numFmtId="0" fontId="53" fillId="29" borderId="103" xfId="0" applyFont="1" applyFill="1" applyBorder="1" applyAlignment="1">
      <alignment horizontal="center" wrapText="1"/>
    </xf>
    <xf numFmtId="0" fontId="9" fillId="0" borderId="1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2" fillId="30" borderId="109" xfId="0"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2" fillId="30" borderId="28"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17" fillId="16" borderId="4" xfId="0" applyFont="1" applyFill="1" applyBorder="1" applyAlignment="1">
      <alignment horizontal="left" vertical="center" wrapText="1"/>
    </xf>
    <xf numFmtId="0" fontId="17" fillId="16" borderId="5" xfId="0" applyFont="1" applyFill="1" applyBorder="1" applyAlignment="1">
      <alignment horizontal="left" vertical="center" wrapText="1"/>
    </xf>
    <xf numFmtId="0" fontId="17"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34" fillId="10" borderId="120" xfId="0" applyFont="1" applyFill="1" applyBorder="1" applyAlignment="1" applyProtection="1">
      <alignment horizontal="center" vertical="center" wrapText="1"/>
      <protection locked="0"/>
    </xf>
    <xf numFmtId="0" fontId="34" fillId="10" borderId="123" xfId="0" applyFont="1" applyFill="1" applyBorder="1" applyAlignment="1" applyProtection="1">
      <alignment horizontal="center" vertical="center" wrapText="1"/>
      <protection locked="0"/>
    </xf>
    <xf numFmtId="0" fontId="34" fillId="10" borderId="120" xfId="0" applyFont="1" applyFill="1" applyBorder="1" applyAlignment="1" applyProtection="1">
      <alignment horizontal="center" vertical="center"/>
      <protection locked="0"/>
    </xf>
    <xf numFmtId="0" fontId="34" fillId="10" borderId="123" xfId="0" applyFont="1" applyFill="1" applyBorder="1" applyAlignment="1" applyProtection="1">
      <alignment horizontal="center" vertical="center"/>
      <protection locked="0"/>
    </xf>
    <xf numFmtId="0" fontId="34" fillId="7" borderId="122" xfId="0" applyFont="1" applyFill="1" applyBorder="1" applyAlignment="1" applyProtection="1">
      <alignment horizontal="center" vertical="center"/>
      <protection locked="0"/>
    </xf>
    <xf numFmtId="0" fontId="34" fillId="7" borderId="124" xfId="0" applyFont="1" applyFill="1" applyBorder="1" applyAlignment="1" applyProtection="1">
      <alignment horizontal="center" vertical="center"/>
      <protection locked="0"/>
    </xf>
    <xf numFmtId="0" fontId="34" fillId="7" borderId="120" xfId="0" applyFont="1" applyFill="1" applyBorder="1" applyAlignment="1" applyProtection="1">
      <alignment horizontal="center" vertical="center"/>
      <protection locked="0"/>
    </xf>
    <xf numFmtId="0" fontId="34" fillId="7" borderId="123"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wrapText="1"/>
      <protection locked="0"/>
    </xf>
    <xf numFmtId="0" fontId="34" fillId="8"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wrapText="1"/>
      <protection locked="0"/>
    </xf>
    <xf numFmtId="0" fontId="34" fillId="9"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protection locked="0"/>
    </xf>
    <xf numFmtId="0" fontId="34" fillId="9" borderId="123" xfId="0" applyFont="1" applyFill="1" applyBorder="1" applyAlignment="1" applyProtection="1">
      <alignment horizontal="center" vertical="center"/>
      <protection locked="0"/>
    </xf>
    <xf numFmtId="0" fontId="34" fillId="9" borderId="122" xfId="0" applyFont="1" applyFill="1" applyBorder="1" applyAlignment="1" applyProtection="1">
      <alignment horizontal="center" vertical="center"/>
      <protection locked="0"/>
    </xf>
    <xf numFmtId="0" fontId="34" fillId="9" borderId="124" xfId="0" applyFont="1" applyFill="1" applyBorder="1" applyAlignment="1" applyProtection="1">
      <alignment horizontal="center" vertical="center"/>
      <protection locked="0"/>
    </xf>
    <xf numFmtId="0" fontId="34" fillId="9" borderId="121" xfId="0" applyFont="1" applyFill="1" applyBorder="1" applyAlignment="1" applyProtection="1">
      <alignment horizontal="center" vertical="center"/>
      <protection locked="0"/>
    </xf>
    <xf numFmtId="0" fontId="35" fillId="9" borderId="120" xfId="0" applyFont="1" applyFill="1" applyBorder="1" applyAlignment="1" applyProtection="1">
      <alignment horizontal="center" vertical="center"/>
      <protection locked="0"/>
    </xf>
    <xf numFmtId="0" fontId="35" fillId="9" borderId="121" xfId="0" applyFont="1" applyFill="1" applyBorder="1" applyAlignment="1" applyProtection="1">
      <alignment horizontal="center" vertical="center"/>
      <protection locked="0"/>
    </xf>
    <xf numFmtId="0" fontId="35" fillId="8" borderId="120" xfId="0" applyFont="1" applyFill="1" applyBorder="1" applyAlignment="1" applyProtection="1">
      <alignment horizontal="center" vertical="center"/>
      <protection locked="0"/>
    </xf>
    <xf numFmtId="0" fontId="35" fillId="8" borderId="121" xfId="0" applyFont="1" applyFill="1" applyBorder="1" applyAlignment="1" applyProtection="1">
      <alignment horizontal="center" vertical="center"/>
      <protection locked="0"/>
    </xf>
    <xf numFmtId="0" fontId="34" fillId="7" borderId="121" xfId="0" applyFont="1" applyFill="1" applyBorder="1" applyAlignment="1" applyProtection="1">
      <alignment horizontal="center" vertical="center"/>
      <protection locked="0"/>
    </xf>
    <xf numFmtId="0" fontId="34" fillId="7" borderId="79"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protection locked="0"/>
    </xf>
    <xf numFmtId="0" fontId="34" fillId="8" borderId="123" xfId="0" applyFont="1" applyFill="1" applyBorder="1" applyAlignment="1" applyProtection="1">
      <alignment horizontal="center" vertical="center"/>
      <protection locked="0"/>
    </xf>
    <xf numFmtId="0" fontId="34" fillId="8" borderId="122" xfId="0" applyFont="1" applyFill="1" applyBorder="1" applyAlignment="1" applyProtection="1">
      <alignment horizontal="center" vertical="center"/>
      <protection locked="0"/>
    </xf>
    <xf numFmtId="0" fontId="34" fillId="8" borderId="124" xfId="0" applyFont="1" applyFill="1" applyBorder="1" applyAlignment="1" applyProtection="1">
      <alignment horizontal="center" vertical="center"/>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5" fillId="0" borderId="46"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7" fillId="0" borderId="116" xfId="0" applyFont="1" applyFill="1" applyBorder="1" applyAlignment="1">
      <alignment horizontal="left" vertical="top" wrapText="1"/>
    </xf>
    <xf numFmtId="0" fontId="42" fillId="0" borderId="117" xfId="0" applyFont="1" applyFill="1" applyBorder="1"/>
    <xf numFmtId="0" fontId="42" fillId="0" borderId="118" xfId="0" applyFont="1" applyFill="1" applyBorder="1"/>
    <xf numFmtId="0" fontId="42" fillId="0" borderId="116" xfId="0" applyFont="1" applyFill="1"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113" xfId="0" applyFont="1" applyBorder="1" applyAlignment="1">
      <alignment horizontal="center" vertical="center" wrapText="1"/>
    </xf>
    <xf numFmtId="0" fontId="42" fillId="0" borderId="114" xfId="0" applyFont="1" applyBorder="1"/>
    <xf numFmtId="0" fontId="42" fillId="0" borderId="115" xfId="0" applyFont="1" applyBorder="1"/>
    <xf numFmtId="0" fontId="6" fillId="13" borderId="11" xfId="0" applyFont="1" applyFill="1" applyBorder="1" applyAlignment="1">
      <alignment horizontal="center" vertical="center"/>
    </xf>
    <xf numFmtId="0" fontId="0" fillId="0" borderId="110" xfId="0" applyBorder="1" applyAlignment="1">
      <alignment horizontal="center" vertical="center" wrapText="1"/>
    </xf>
    <xf numFmtId="0" fontId="55" fillId="0" borderId="111" xfId="0" applyFont="1" applyBorder="1" applyAlignment="1">
      <alignment vertical="center"/>
    </xf>
    <xf numFmtId="0" fontId="55" fillId="0" borderId="112" xfId="0" applyFont="1" applyBorder="1" applyAlignment="1">
      <alignment vertical="center"/>
    </xf>
    <xf numFmtId="0" fontId="1" fillId="0" borderId="116" xfId="0" applyFont="1" applyBorder="1" applyAlignment="1">
      <alignment horizontal="center" vertical="center" wrapText="1"/>
    </xf>
    <xf numFmtId="0" fontId="42" fillId="0" borderId="117" xfId="0" applyFont="1" applyBorder="1"/>
    <xf numFmtId="0" fontId="42" fillId="0" borderId="118" xfId="0" applyFont="1" applyBorder="1"/>
    <xf numFmtId="0" fontId="1" fillId="0" borderId="30" xfId="0" applyFont="1" applyBorder="1" applyAlignment="1">
      <alignment horizontal="center" vertical="center" wrapText="1"/>
    </xf>
    <xf numFmtId="0" fontId="0" fillId="0" borderId="116" xfId="0" applyFill="1" applyBorder="1" applyAlignment="1">
      <alignment horizontal="left" vertical="top" wrapText="1"/>
    </xf>
    <xf numFmtId="0" fontId="56" fillId="0" borderId="116" xfId="0" applyFont="1" applyFill="1" applyBorder="1" applyAlignment="1">
      <alignment horizontal="left" vertical="center" wrapText="1"/>
    </xf>
    <xf numFmtId="0" fontId="55" fillId="0" borderId="117" xfId="0" applyFont="1" applyFill="1" applyBorder="1" applyAlignment="1">
      <alignment vertical="center"/>
    </xf>
    <xf numFmtId="0" fontId="55" fillId="0" borderId="118" xfId="0" applyFont="1" applyFill="1" applyBorder="1" applyAlignment="1">
      <alignment vertical="center"/>
    </xf>
    <xf numFmtId="0" fontId="6" fillId="0" borderId="65" xfId="0" applyFont="1" applyFill="1" applyBorder="1" applyAlignment="1">
      <alignment horizontal="center" vertical="center"/>
    </xf>
    <xf numFmtId="0" fontId="6" fillId="0" borderId="66" xfId="0" applyFont="1" applyFill="1" applyBorder="1" applyAlignment="1">
      <alignment horizontal="center" vertical="center"/>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0" fillId="0" borderId="102" xfId="0" applyBorder="1" applyAlignment="1">
      <alignment horizontal="left" vertical="top" wrapText="1"/>
    </xf>
    <xf numFmtId="0" fontId="42" fillId="0" borderId="119" xfId="0" applyFont="1" applyBorder="1"/>
    <xf numFmtId="0" fontId="42" fillId="0" borderId="108" xfId="0" applyFont="1" applyBorder="1"/>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1" xfId="0" applyFont="1" applyBorder="1" applyAlignment="1" applyProtection="1">
      <alignment horizontal="center" vertical="center" wrapText="1"/>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8" fillId="0" borderId="1" xfId="0" applyFont="1" applyBorder="1" applyAlignment="1">
      <alignment horizontal="left"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68" xfId="0" applyFont="1" applyBorder="1" applyAlignment="1">
      <alignment horizontal="center"/>
    </xf>
    <xf numFmtId="0" fontId="7" fillId="0" borderId="56" xfId="0" applyFont="1" applyBorder="1" applyAlignment="1">
      <alignment horizontal="center"/>
    </xf>
    <xf numFmtId="0" fontId="14" fillId="0" borderId="9"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59871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17</xdr:col>
      <xdr:colOff>654844</xdr:colOff>
      <xdr:row>8</xdr:row>
      <xdr:rowOff>38099</xdr:rowOff>
    </xdr:from>
    <xdr:to>
      <xdr:col>23</xdr:col>
      <xdr:colOff>457200</xdr:colOff>
      <xdr:row>13</xdr:row>
      <xdr:rowOff>865188</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flipH="1">
          <a:off x="24181594" y="2019299"/>
          <a:ext cx="4374356" cy="730408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219574</xdr:colOff>
      <xdr:row>0</xdr:row>
      <xdr:rowOff>67862</xdr:rowOff>
    </xdr:from>
    <xdr:to>
      <xdr:col>10</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IORGIO2020\Downloads\30554-MR-20200507175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IDENTIFICACION(GyC)"/>
      <sheetName val="DOFA"/>
      <sheetName val="DESCRIPCION"/>
      <sheetName val="PROBABILIDAD"/>
      <sheetName val=" IMPACTO RIESGOS GESTION"/>
      <sheetName val=" Impacto riesgo de corrupción "/>
      <sheetName val="VALORACION RIESGO (1)"/>
      <sheetName val="VALORACION RIESGO (2)"/>
      <sheetName val="VALORACION RIESGO (3)"/>
      <sheetName val="Hoja3"/>
      <sheetName val="VALORACION RIESGO (4)"/>
      <sheetName val="VALORACION RIESGO (5)"/>
      <sheetName val="CONTROLES Y EVALUACION"/>
      <sheetName val="SOLIDEZ DE LOS CONTROLES"/>
      <sheetName val="MAPA DE RIESGO ADMON"/>
    </sheetNames>
    <sheetDataSet>
      <sheetData sheetId="0" refreshError="1">
        <row r="11">
          <cell r="B11" t="str">
            <v xml:space="preserve">Constantes cambios normativos </v>
          </cell>
          <cell r="D11" t="str">
            <v xml:space="preserve">Personal insuficiente para adelantar las labores de proceso administrativo y contractual. </v>
          </cell>
          <cell r="F11" t="str">
            <v>Demoras en la recepción de la información contractual por parte de las secretarias ejecutoras.</v>
          </cell>
        </row>
        <row r="12">
          <cell r="B12" t="str">
            <v>Constante innovación tecnológica.</v>
          </cell>
          <cell r="D12" t="str">
            <v xml:space="preserve">Falta de Etica y valores  y de aplicación del código de integridad y buen gobierno. </v>
          </cell>
          <cell r="F12" t="str">
            <v xml:space="preserve">Desconocimiento de la caracterización, manuales, procedimientos, instructivos, guías, formatos y demas documentos propios del proceso por parte del personal nuevo. </v>
          </cell>
        </row>
        <row r="13">
          <cell r="B13" t="str">
            <v xml:space="preserve">Fallas en aplicativos para cargue o reporte de información a plataformas (SECOP) y/o entes de control. </v>
          </cell>
          <cell r="D13" t="str">
            <v xml:space="preserve">Desconocimiento del estatuto contractual y sus decretos reglamentarios </v>
          </cell>
          <cell r="F13" t="str">
            <v>Falta de compromiso de los líderes de los procesos en la implementación de mejora, asociadas a los planes de mejoramiento</v>
          </cell>
        </row>
        <row r="14">
          <cell r="B14" t="str">
            <v>Pandemias: Falta de preparación y experiencia en la forma de afrontar las pandemias.</v>
          </cell>
          <cell r="D14" t="str">
            <v xml:space="preserve">Dificultad en la unificación de criterios para la realización de los procesos contractuales </v>
          </cell>
          <cell r="F14" t="str">
            <v>Contratar bienes y servicios no relacionados con la emergencia y justificándose en ella.</v>
          </cell>
        </row>
        <row r="15">
          <cell r="D15" t="str">
            <v>Falta de articulación entre las Secretarías ejecutoras, Secretaría de Planeación  y oficina de Contratación</v>
          </cell>
        </row>
        <row r="16">
          <cell r="D16" t="str">
            <v xml:space="preserve">Equipos tecnológicos obsoletos, Sistemas de Información no integrados. </v>
          </cell>
        </row>
        <row r="17">
          <cell r="D17" t="str">
            <v xml:space="preserve">Dificultad de trabajar en equipo </v>
          </cell>
        </row>
        <row r="18">
          <cell r="D18" t="str">
            <v>Unidades administrativas ubicadas en diferentes sitios de la ciudad (Ibagué).</v>
          </cell>
        </row>
        <row r="19">
          <cell r="D19" t="str">
            <v xml:space="preserve">Dificultad en la comunicación con los  lideres de los demás procesos </v>
          </cell>
        </row>
      </sheetData>
      <sheetData sheetId="1" refreshError="1"/>
      <sheetData sheetId="2" refreshError="1"/>
      <sheetData sheetId="3" refreshError="1">
        <row r="15">
          <cell r="B15" t="str">
            <v xml:space="preserve">Personal insuficiente para adelantar las labores de proceso administrativo y contractual. </v>
          </cell>
        </row>
        <row r="16">
          <cell r="B16" t="str">
            <v xml:space="preserve">Falta de Etica y valores  y de aplicación del código de integridad y buen gobierno. </v>
          </cell>
        </row>
        <row r="17">
          <cell r="B17" t="str">
            <v xml:space="preserve">Dificultad en la unificación de criterios para la realización de los procesos contractuales </v>
          </cell>
        </row>
        <row r="18">
          <cell r="B18" t="str">
            <v>Falta de articulación entre las Secretarías ejecutoras, Secretaría de Planeación  y oficina de Contratación</v>
          </cell>
        </row>
        <row r="19">
          <cell r="B19" t="str">
            <v xml:space="preserve">Equipos tecnológicos obsoletos, Sistemas de Información no integrados. </v>
          </cell>
        </row>
        <row r="21">
          <cell r="B21" t="str">
            <v>Unidades administrativas ubicadas en diferentes sitios de la ciudad (Ibagué).</v>
          </cell>
        </row>
        <row r="23">
          <cell r="B23" t="str">
            <v xml:space="preserve">Desactualización de la caracterización del proceso. </v>
          </cell>
        </row>
        <row r="24">
          <cell r="B24" t="str">
            <v>Demoras en la recepción de la información contractual por parte de las secretarias ejecutoras.</v>
          </cell>
        </row>
        <row r="25">
          <cell r="B25" t="str">
            <v xml:space="preserve">Desconocimiento de la caracterización, manuales, procedimientos, instructivos, guías, formatos y demas documentos propios del proceso por parte del personal nuevo. </v>
          </cell>
        </row>
        <row r="26">
          <cell r="B26" t="str">
            <v>Falta de compromiso de los líderes de los procesos en la implementación de mejora, asociadas a los planes de mejoramiento</v>
          </cell>
        </row>
        <row r="27">
          <cell r="B27" t="str">
            <v xml:space="preserve">Desconocimiento del estatuto contractual y sus decretos reglamentarios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3" sqref="E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84"/>
      <c r="B1" s="393" t="s">
        <v>271</v>
      </c>
      <c r="C1" s="394"/>
      <c r="D1" s="395"/>
      <c r="E1" s="356" t="s">
        <v>508</v>
      </c>
      <c r="F1" s="387"/>
    </row>
    <row r="2" spans="1:7" x14ac:dyDescent="0.2">
      <c r="A2" s="385"/>
      <c r="B2" s="396"/>
      <c r="C2" s="397"/>
      <c r="D2" s="398"/>
      <c r="E2" s="357" t="s">
        <v>509</v>
      </c>
      <c r="F2" s="388"/>
    </row>
    <row r="3" spans="1:7" ht="15" customHeight="1" x14ac:dyDescent="0.2">
      <c r="A3" s="385"/>
      <c r="B3" s="396"/>
      <c r="C3" s="397"/>
      <c r="D3" s="398"/>
      <c r="E3" s="357" t="s">
        <v>510</v>
      </c>
      <c r="F3" s="388"/>
    </row>
    <row r="4" spans="1:7" ht="15" thickBot="1" x14ac:dyDescent="0.25">
      <c r="A4" s="386"/>
      <c r="B4" s="399"/>
      <c r="C4" s="400"/>
      <c r="D4" s="401"/>
      <c r="E4" s="358" t="s">
        <v>511</v>
      </c>
      <c r="F4" s="389"/>
    </row>
    <row r="5" spans="1:7" ht="15" thickBot="1" x14ac:dyDescent="0.25"/>
    <row r="6" spans="1:7" ht="42.75" customHeight="1" x14ac:dyDescent="0.2">
      <c r="A6" s="170" t="s">
        <v>272</v>
      </c>
      <c r="B6" s="402" t="s">
        <v>279</v>
      </c>
      <c r="C6" s="402"/>
      <c r="D6" s="402"/>
      <c r="E6" s="402"/>
      <c r="F6" s="403"/>
    </row>
    <row r="7" spans="1:7" ht="50.25" customHeight="1" thickBot="1" x14ac:dyDescent="0.25">
      <c r="A7" s="171" t="s">
        <v>273</v>
      </c>
      <c r="B7" s="373" t="s">
        <v>274</v>
      </c>
      <c r="C7" s="373"/>
      <c r="D7" s="373"/>
      <c r="E7" s="373"/>
      <c r="F7" s="374"/>
    </row>
    <row r="8" spans="1:7" ht="17.25" customHeight="1" x14ac:dyDescent="0.2">
      <c r="A8" s="405"/>
      <c r="B8" s="405"/>
      <c r="C8" s="405"/>
      <c r="D8" s="405"/>
      <c r="E8" s="405"/>
      <c r="F8" s="405"/>
    </row>
    <row r="9" spans="1:7" ht="54.75" customHeight="1" x14ac:dyDescent="0.2">
      <c r="A9" s="404" t="s">
        <v>374</v>
      </c>
      <c r="B9" s="404"/>
      <c r="C9" s="404"/>
      <c r="D9" s="404"/>
      <c r="E9" s="404"/>
      <c r="F9" s="404"/>
    </row>
    <row r="10" spans="1:7" ht="18" customHeight="1" thickBot="1" x14ac:dyDescent="0.25">
      <c r="A10" s="382"/>
      <c r="B10" s="383"/>
      <c r="C10" s="383"/>
      <c r="D10" s="383"/>
      <c r="E10" s="383"/>
      <c r="F10" s="383"/>
      <c r="G10" s="383"/>
    </row>
    <row r="11" spans="1:7" ht="24.75" customHeight="1" x14ac:dyDescent="0.2">
      <c r="A11" s="390" t="s">
        <v>275</v>
      </c>
      <c r="B11" s="391"/>
      <c r="C11" s="391"/>
      <c r="D11" s="391"/>
      <c r="E11" s="391"/>
      <c r="F11" s="392"/>
    </row>
    <row r="12" spans="1:7" ht="229.5" customHeight="1" thickBot="1" x14ac:dyDescent="0.25">
      <c r="A12" s="381" t="s">
        <v>373</v>
      </c>
      <c r="B12" s="373"/>
      <c r="C12" s="373"/>
      <c r="D12" s="373"/>
      <c r="E12" s="373"/>
      <c r="F12" s="374"/>
    </row>
    <row r="13" spans="1:7" ht="18" customHeight="1" thickBot="1" x14ac:dyDescent="0.25">
      <c r="A13" s="424"/>
      <c r="B13" s="424"/>
      <c r="C13" s="424"/>
      <c r="D13" s="424"/>
      <c r="E13" s="424"/>
      <c r="F13" s="424"/>
    </row>
    <row r="14" spans="1:7" ht="26.25" customHeight="1" x14ac:dyDescent="0.2">
      <c r="A14" s="390" t="s">
        <v>276</v>
      </c>
      <c r="B14" s="391"/>
      <c r="C14" s="391"/>
      <c r="D14" s="391"/>
      <c r="E14" s="391"/>
      <c r="F14" s="392"/>
    </row>
    <row r="15" spans="1:7" ht="284.25" customHeight="1" thickBot="1" x14ac:dyDescent="0.25">
      <c r="A15" s="381" t="s">
        <v>376</v>
      </c>
      <c r="B15" s="373"/>
      <c r="C15" s="373"/>
      <c r="D15" s="373"/>
      <c r="E15" s="373"/>
      <c r="F15" s="374"/>
    </row>
    <row r="16" spans="1:7" ht="21.75" customHeight="1" thickBot="1" x14ac:dyDescent="0.25">
      <c r="A16" s="145"/>
      <c r="B16" s="145"/>
      <c r="C16" s="145"/>
      <c r="D16" s="145"/>
      <c r="E16" s="145"/>
      <c r="F16" s="145"/>
    </row>
    <row r="17" spans="1:7" ht="23.25" customHeight="1" thickBot="1" x14ac:dyDescent="0.25">
      <c r="A17" s="390" t="s">
        <v>379</v>
      </c>
      <c r="B17" s="391"/>
      <c r="C17" s="391"/>
      <c r="D17" s="391"/>
      <c r="E17" s="391"/>
      <c r="F17" s="392"/>
    </row>
    <row r="18" spans="1:7" ht="81.75" customHeight="1" x14ac:dyDescent="0.2">
      <c r="A18" s="412" t="s">
        <v>380</v>
      </c>
      <c r="B18" s="413"/>
      <c r="C18" s="413"/>
      <c r="D18" s="413"/>
      <c r="E18" s="413"/>
      <c r="F18" s="414"/>
    </row>
    <row r="19" spans="1:7" ht="71.25" customHeight="1" thickBot="1" x14ac:dyDescent="0.25">
      <c r="A19" s="415"/>
      <c r="B19" s="416"/>
      <c r="C19" s="416"/>
      <c r="D19" s="416"/>
      <c r="E19" s="416"/>
      <c r="F19" s="417"/>
    </row>
    <row r="20" spans="1:7" ht="15" thickBot="1" x14ac:dyDescent="0.25"/>
    <row r="21" spans="1:7" ht="27" customHeight="1" x14ac:dyDescent="0.2">
      <c r="A21" s="425" t="s">
        <v>336</v>
      </c>
      <c r="B21" s="426"/>
      <c r="C21" s="426"/>
      <c r="D21" s="426"/>
      <c r="E21" s="426"/>
      <c r="F21" s="427"/>
      <c r="G21" s="62"/>
    </row>
    <row r="22" spans="1:7" ht="363" customHeight="1" thickBot="1" x14ac:dyDescent="0.25">
      <c r="A22" s="428" t="s">
        <v>346</v>
      </c>
      <c r="B22" s="429"/>
      <c r="C22" s="429"/>
      <c r="D22" s="429"/>
      <c r="E22" s="429"/>
      <c r="F22" s="430"/>
      <c r="G22" s="62"/>
    </row>
    <row r="23" spans="1:7" ht="15" thickBot="1" x14ac:dyDescent="0.25"/>
    <row r="24" spans="1:7" ht="28.5" customHeight="1" thickBot="1" x14ac:dyDescent="0.25">
      <c r="A24" s="431" t="s">
        <v>337</v>
      </c>
      <c r="B24" s="432"/>
      <c r="C24" s="432"/>
      <c r="D24" s="432"/>
      <c r="E24" s="432"/>
      <c r="F24" s="433"/>
    </row>
    <row r="25" spans="1:7" ht="375" customHeight="1" x14ac:dyDescent="0.2">
      <c r="A25" s="440" t="s">
        <v>315</v>
      </c>
      <c r="B25" s="441"/>
      <c r="C25" s="441"/>
      <c r="D25" s="441"/>
      <c r="E25" s="441"/>
      <c r="F25" s="442"/>
    </row>
    <row r="26" spans="1:7" ht="27.6" customHeight="1" thickBot="1" x14ac:dyDescent="0.25">
      <c r="A26" s="443"/>
      <c r="B26" s="444"/>
      <c r="C26" s="444"/>
      <c r="D26" s="444"/>
      <c r="E26" s="444"/>
      <c r="F26" s="445"/>
    </row>
    <row r="27" spans="1:7" ht="25.5" customHeight="1" thickBot="1" x14ac:dyDescent="0.25">
      <c r="A27" s="145"/>
      <c r="B27" s="145"/>
      <c r="C27" s="145"/>
      <c r="D27" s="145"/>
      <c r="E27" s="145"/>
      <c r="F27" s="145"/>
    </row>
    <row r="28" spans="1:7" ht="27" customHeight="1" x14ac:dyDescent="0.2">
      <c r="A28" s="434" t="s">
        <v>338</v>
      </c>
      <c r="B28" s="435"/>
      <c r="C28" s="435"/>
      <c r="D28" s="435"/>
      <c r="E28" s="435"/>
      <c r="F28" s="436"/>
    </row>
    <row r="29" spans="1:7" ht="210.75" customHeight="1" thickBot="1" x14ac:dyDescent="0.25">
      <c r="A29" s="372" t="s">
        <v>312</v>
      </c>
      <c r="B29" s="373"/>
      <c r="C29" s="373"/>
      <c r="D29" s="373"/>
      <c r="E29" s="373"/>
      <c r="F29" s="374"/>
    </row>
    <row r="30" spans="1:7" ht="15" thickBot="1" x14ac:dyDescent="0.25"/>
    <row r="31" spans="1:7" ht="30.75" customHeight="1" x14ac:dyDescent="0.2">
      <c r="A31" s="437" t="s">
        <v>339</v>
      </c>
      <c r="B31" s="438"/>
      <c r="C31" s="438"/>
      <c r="D31" s="438"/>
      <c r="E31" s="438"/>
      <c r="F31" s="439"/>
    </row>
    <row r="32" spans="1:7" ht="138" customHeight="1" thickBot="1" x14ac:dyDescent="0.25">
      <c r="A32" s="366" t="s">
        <v>313</v>
      </c>
      <c r="B32" s="367"/>
      <c r="C32" s="367"/>
      <c r="D32" s="367"/>
      <c r="E32" s="367"/>
      <c r="F32" s="368"/>
    </row>
    <row r="33" spans="1:6" ht="15" thickBot="1" x14ac:dyDescent="0.25"/>
    <row r="34" spans="1:6" ht="28.5" customHeight="1" x14ac:dyDescent="0.2">
      <c r="A34" s="369" t="s">
        <v>340</v>
      </c>
      <c r="B34" s="370"/>
      <c r="C34" s="370"/>
      <c r="D34" s="370"/>
      <c r="E34" s="370"/>
      <c r="F34" s="371"/>
    </row>
    <row r="35" spans="1:6" ht="219" customHeight="1" thickBot="1" x14ac:dyDescent="0.25">
      <c r="A35" s="372" t="s">
        <v>306</v>
      </c>
      <c r="B35" s="373"/>
      <c r="C35" s="373"/>
      <c r="D35" s="373"/>
      <c r="E35" s="373"/>
      <c r="F35" s="374"/>
    </row>
    <row r="36" spans="1:6" ht="15" thickBot="1" x14ac:dyDescent="0.25"/>
    <row r="37" spans="1:6" ht="27.75" customHeight="1" x14ac:dyDescent="0.2">
      <c r="A37" s="369" t="s">
        <v>341</v>
      </c>
      <c r="B37" s="370"/>
      <c r="C37" s="370"/>
      <c r="D37" s="370"/>
      <c r="E37" s="370"/>
      <c r="F37" s="371"/>
    </row>
    <row r="38" spans="1:6" ht="170.25" customHeight="1" thickBot="1" x14ac:dyDescent="0.25">
      <c r="A38" s="372" t="s">
        <v>307</v>
      </c>
      <c r="B38" s="373"/>
      <c r="C38" s="373"/>
      <c r="D38" s="373"/>
      <c r="E38" s="373"/>
      <c r="F38" s="374"/>
    </row>
    <row r="39" spans="1:6" ht="15" thickBot="1" x14ac:dyDescent="0.25"/>
    <row r="40" spans="1:6" ht="27.75" customHeight="1" x14ac:dyDescent="0.2">
      <c r="A40" s="446" t="s">
        <v>342</v>
      </c>
      <c r="B40" s="447"/>
      <c r="C40" s="447"/>
      <c r="D40" s="447"/>
      <c r="E40" s="447"/>
      <c r="F40" s="448"/>
    </row>
    <row r="41" spans="1:6" ht="208.5" customHeight="1" thickBot="1" x14ac:dyDescent="0.25">
      <c r="A41" s="381" t="s">
        <v>372</v>
      </c>
      <c r="B41" s="373"/>
      <c r="C41" s="373"/>
      <c r="D41" s="373"/>
      <c r="E41" s="373"/>
      <c r="F41" s="374"/>
    </row>
    <row r="42" spans="1:6" ht="15" thickBot="1" x14ac:dyDescent="0.25"/>
    <row r="43" spans="1:6" ht="29.25" customHeight="1" x14ac:dyDescent="0.2">
      <c r="A43" s="406" t="s">
        <v>377</v>
      </c>
      <c r="B43" s="407"/>
      <c r="C43" s="407"/>
      <c r="D43" s="407"/>
      <c r="E43" s="407"/>
      <c r="F43" s="408"/>
    </row>
    <row r="44" spans="1:6" ht="274.5" customHeight="1" thickBot="1" x14ac:dyDescent="0.25">
      <c r="A44" s="372" t="s">
        <v>300</v>
      </c>
      <c r="B44" s="373"/>
      <c r="C44" s="373"/>
      <c r="D44" s="373"/>
      <c r="E44" s="373"/>
      <c r="F44" s="374"/>
    </row>
    <row r="45" spans="1:6" ht="15" thickBot="1" x14ac:dyDescent="0.25"/>
    <row r="46" spans="1:6" ht="29.25" customHeight="1" x14ac:dyDescent="0.2">
      <c r="A46" s="406" t="s">
        <v>343</v>
      </c>
      <c r="B46" s="407"/>
      <c r="C46" s="407"/>
      <c r="D46" s="407"/>
      <c r="E46" s="407"/>
      <c r="F46" s="408"/>
    </row>
    <row r="47" spans="1:6" s="227" customFormat="1" ht="181.5" customHeight="1" thickBot="1" x14ac:dyDescent="0.3">
      <c r="A47" s="409" t="s">
        <v>301</v>
      </c>
      <c r="B47" s="410"/>
      <c r="C47" s="410"/>
      <c r="D47" s="410"/>
      <c r="E47" s="410"/>
      <c r="F47" s="411"/>
    </row>
    <row r="48" spans="1:6" ht="15.75" customHeight="1" thickBot="1" x14ac:dyDescent="0.25">
      <c r="A48" s="145"/>
      <c r="B48" s="145"/>
      <c r="C48" s="145"/>
      <c r="D48" s="145"/>
      <c r="E48" s="145"/>
      <c r="F48" s="145"/>
    </row>
    <row r="49" spans="1:6" ht="19.5" customHeight="1" x14ac:dyDescent="0.2">
      <c r="A49" s="375" t="s">
        <v>344</v>
      </c>
      <c r="B49" s="376"/>
      <c r="C49" s="376"/>
      <c r="D49" s="376"/>
      <c r="E49" s="376"/>
      <c r="F49" s="377"/>
    </row>
    <row r="50" spans="1:6" ht="363" customHeight="1" thickBot="1" x14ac:dyDescent="0.25">
      <c r="A50" s="378" t="s">
        <v>308</v>
      </c>
      <c r="B50" s="379"/>
      <c r="C50" s="379"/>
      <c r="D50" s="379"/>
      <c r="E50" s="379"/>
      <c r="F50" s="380"/>
    </row>
    <row r="51" spans="1:6" ht="15" thickBot="1" x14ac:dyDescent="0.25"/>
    <row r="52" spans="1:6" ht="27.75" customHeight="1" x14ac:dyDescent="0.2">
      <c r="A52" s="418" t="s">
        <v>345</v>
      </c>
      <c r="B52" s="419"/>
      <c r="C52" s="419"/>
      <c r="D52" s="419"/>
      <c r="E52" s="419"/>
      <c r="F52" s="420"/>
    </row>
    <row r="53" spans="1:6" ht="409.6" customHeight="1" x14ac:dyDescent="0.2">
      <c r="A53" s="421" t="s">
        <v>311</v>
      </c>
      <c r="B53" s="422"/>
      <c r="C53" s="422"/>
      <c r="D53" s="422"/>
      <c r="E53" s="422"/>
      <c r="F53" s="423"/>
    </row>
    <row r="54" spans="1:6" ht="77.25" customHeight="1" thickBot="1" x14ac:dyDescent="0.25">
      <c r="A54" s="415"/>
      <c r="B54" s="416"/>
      <c r="C54" s="416"/>
      <c r="D54" s="416"/>
      <c r="E54" s="416"/>
      <c r="F54" s="41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44"/>
  <sheetViews>
    <sheetView topLeftCell="D1" zoomScale="70" zoomScaleNormal="70" workbookViewId="0">
      <selection activeCell="F2" sqref="F2:I3"/>
    </sheetView>
  </sheetViews>
  <sheetFormatPr baseColWidth="10" defaultColWidth="11.42578125" defaultRowHeight="14.25" x14ac:dyDescent="0.2"/>
  <cols>
    <col min="1" max="1" width="31" style="1" customWidth="1"/>
    <col min="2" max="2" width="39.5703125" style="1" customWidth="1"/>
    <col min="3" max="3" width="29" style="1" customWidth="1"/>
    <col min="4" max="4" width="70.7109375"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02"/>
      <c r="B1" s="463" t="str">
        <f>CONTEXTO!B1</f>
        <v>PROCESO: GESTION CONTRACTUAL</v>
      </c>
      <c r="C1" s="463"/>
      <c r="D1" s="463"/>
      <c r="E1" s="463"/>
      <c r="F1" s="469" t="s">
        <v>508</v>
      </c>
      <c r="G1" s="469"/>
      <c r="H1" s="469"/>
      <c r="I1" s="469"/>
      <c r="J1" s="651"/>
    </row>
    <row r="2" spans="1:12" ht="14.25" customHeight="1" x14ac:dyDescent="0.2">
      <c r="A2" s="503"/>
      <c r="B2" s="464" t="s">
        <v>68</v>
      </c>
      <c r="C2" s="464"/>
      <c r="D2" s="464"/>
      <c r="E2" s="464"/>
      <c r="F2" s="471" t="s">
        <v>509</v>
      </c>
      <c r="G2" s="472"/>
      <c r="H2" s="472"/>
      <c r="I2" s="575"/>
      <c r="J2" s="652"/>
    </row>
    <row r="3" spans="1:12" ht="15" customHeight="1" x14ac:dyDescent="0.2">
      <c r="A3" s="503"/>
      <c r="B3" s="464"/>
      <c r="C3" s="464"/>
      <c r="D3" s="464"/>
      <c r="E3" s="464"/>
      <c r="F3" s="471" t="s">
        <v>510</v>
      </c>
      <c r="G3" s="472"/>
      <c r="H3" s="472"/>
      <c r="I3" s="575"/>
      <c r="J3" s="652"/>
    </row>
    <row r="4" spans="1:12" ht="15" thickBot="1" x14ac:dyDescent="0.25">
      <c r="A4" s="503"/>
      <c r="B4" s="464"/>
      <c r="C4" s="464"/>
      <c r="D4" s="464"/>
      <c r="E4" s="464"/>
      <c r="F4" s="474" t="s">
        <v>518</v>
      </c>
      <c r="G4" s="474"/>
      <c r="H4" s="474"/>
      <c r="I4" s="474"/>
      <c r="J4" s="653"/>
    </row>
    <row r="5" spans="1:12" ht="15.75" x14ac:dyDescent="0.2">
      <c r="A5" s="643"/>
      <c r="B5" s="644"/>
      <c r="C5" s="644"/>
      <c r="D5" s="644"/>
      <c r="E5" s="644"/>
      <c r="F5" s="644"/>
      <c r="G5" s="644"/>
      <c r="H5" s="644"/>
      <c r="I5" s="644"/>
      <c r="J5" s="645"/>
    </row>
    <row r="6" spans="1:12" ht="39.75" customHeight="1" x14ac:dyDescent="0.2">
      <c r="A6" s="639" t="str">
        <f>CONTEXTO!A8</f>
        <v>PROCESO: GESTIÓN CONTRACTUAL</v>
      </c>
      <c r="B6" s="640"/>
      <c r="C6" s="640"/>
      <c r="D6" s="640"/>
      <c r="E6" s="640"/>
      <c r="F6" s="640"/>
      <c r="G6" s="640"/>
      <c r="H6" s="640"/>
      <c r="I6" s="640"/>
      <c r="J6" s="641"/>
    </row>
    <row r="7" spans="1:12" s="73" customFormat="1" ht="63" customHeight="1" thickBot="1" x14ac:dyDescent="0.25">
      <c r="A7" s="636" t="str">
        <f>CONTEXTO!A9</f>
        <v>OBJETIVO: CONTRIBUIR ANUALMENTE EN LA GESTION DE ADQUISICION DE BIENES Y SERVICIOS REQUERIDOS EN LA OPERACIÓN DE LOS PROCESOS DE LA ENTIDAD CUMPLIENDO LA NORMATIVIDAD CONTRACTUAL VIGENTE.</v>
      </c>
      <c r="B7" s="637"/>
      <c r="C7" s="637"/>
      <c r="D7" s="637"/>
      <c r="E7" s="637"/>
      <c r="F7" s="637"/>
      <c r="G7" s="637"/>
      <c r="H7" s="637"/>
      <c r="I7" s="637"/>
      <c r="J7" s="638"/>
    </row>
    <row r="8" spans="1:12" s="73" customFormat="1" ht="25.5" customHeight="1" thickBot="1" x14ac:dyDescent="0.25">
      <c r="A8" s="642"/>
      <c r="B8" s="642"/>
      <c r="C8" s="642"/>
      <c r="D8" s="642"/>
      <c r="E8" s="642"/>
      <c r="F8" s="642"/>
      <c r="G8" s="642"/>
      <c r="H8" s="642"/>
      <c r="I8" s="642"/>
      <c r="J8" s="642"/>
    </row>
    <row r="9" spans="1:12" s="73" customFormat="1" ht="69" customHeight="1" x14ac:dyDescent="0.2">
      <c r="A9" s="87" t="s">
        <v>264</v>
      </c>
      <c r="B9" s="88" t="s">
        <v>263</v>
      </c>
      <c r="C9" s="89" t="s">
        <v>265</v>
      </c>
      <c r="D9" s="90" t="s">
        <v>79</v>
      </c>
      <c r="E9" s="91" t="s">
        <v>69</v>
      </c>
      <c r="F9" s="92" t="s">
        <v>70</v>
      </c>
      <c r="G9" s="92" t="s">
        <v>71</v>
      </c>
      <c r="H9" s="92" t="s">
        <v>72</v>
      </c>
      <c r="I9" s="92" t="s">
        <v>73</v>
      </c>
      <c r="J9" s="93" t="s">
        <v>74</v>
      </c>
    </row>
    <row r="10" spans="1:12" s="73" customFormat="1" ht="60" customHeight="1" x14ac:dyDescent="0.2">
      <c r="A10" s="649" t="s">
        <v>442</v>
      </c>
      <c r="B10" s="244" t="s">
        <v>389</v>
      </c>
      <c r="C10" s="624" t="s">
        <v>443</v>
      </c>
      <c r="D10" s="245" t="s">
        <v>444</v>
      </c>
      <c r="E10" s="650" t="s">
        <v>441</v>
      </c>
      <c r="F10" s="635" t="s">
        <v>138</v>
      </c>
      <c r="G10" s="635" t="s">
        <v>139</v>
      </c>
      <c r="H10" s="635" t="s">
        <v>139</v>
      </c>
      <c r="I10" s="635" t="s">
        <v>139</v>
      </c>
      <c r="J10" s="629" t="str">
        <f>IF(F10="NA","GESTION",IF(G10="NA","GESTION",IF(H10="NA","GESTION",IF(I10="NA","GESTION",IF(F10&lt;&gt;"X"," ",IF(G10&lt;&gt;"X"," ",IF(H10&lt;&gt;"X"," ",IF(I10&lt;&gt;"X"," ","CORRUPCION"))))))))</f>
        <v>GESTION</v>
      </c>
      <c r="K10" s="86"/>
      <c r="L10" s="86"/>
    </row>
    <row r="11" spans="1:12" ht="55.5" customHeight="1" x14ac:dyDescent="0.2">
      <c r="A11" s="649"/>
      <c r="B11" s="244" t="s">
        <v>396</v>
      </c>
      <c r="C11" s="634"/>
      <c r="D11" s="624" t="s">
        <v>445</v>
      </c>
      <c r="E11" s="650"/>
      <c r="F11" s="635"/>
      <c r="G11" s="635"/>
      <c r="H11" s="635"/>
      <c r="I11" s="635"/>
      <c r="J11" s="629"/>
    </row>
    <row r="12" spans="1:12" ht="60.75" customHeight="1" x14ac:dyDescent="0.2">
      <c r="A12" s="649"/>
      <c r="B12" s="244"/>
      <c r="C12" s="625"/>
      <c r="D12" s="625"/>
      <c r="E12" s="650"/>
      <c r="F12" s="635"/>
      <c r="G12" s="635"/>
      <c r="H12" s="635"/>
      <c r="I12" s="635"/>
      <c r="J12" s="629"/>
    </row>
    <row r="13" spans="1:12" ht="67.5" customHeight="1" x14ac:dyDescent="0.2">
      <c r="A13" s="646" t="s">
        <v>447</v>
      </c>
      <c r="B13" s="244" t="s">
        <v>387</v>
      </c>
      <c r="C13" s="624" t="s">
        <v>443</v>
      </c>
      <c r="D13" s="624" t="s">
        <v>448</v>
      </c>
      <c r="E13" s="624" t="s">
        <v>446</v>
      </c>
      <c r="F13" s="635" t="s">
        <v>138</v>
      </c>
      <c r="G13" s="635" t="s">
        <v>138</v>
      </c>
      <c r="H13" s="635" t="s">
        <v>138</v>
      </c>
      <c r="I13" s="635" t="s">
        <v>138</v>
      </c>
      <c r="J13" s="629" t="str">
        <f t="shared" ref="J13" si="0">IF(F13="NA","GESTION",IF(G13="NA","GESTION",IF(H13="NA","GESTION",IF(I13="NA","GESTION",IF(F13&lt;&gt;"X"," ",IF(G13&lt;&gt;"X"," ",IF(H13&lt;&gt;"X"," ",IF(I13&lt;&gt;"X"," ","CORRUPCION"))))))))</f>
        <v>CORRUPCION</v>
      </c>
    </row>
    <row r="14" spans="1:12" ht="63.75" customHeight="1" x14ac:dyDescent="0.2">
      <c r="A14" s="647"/>
      <c r="B14" s="244"/>
      <c r="C14" s="634"/>
      <c r="D14" s="634"/>
      <c r="E14" s="634"/>
      <c r="F14" s="635"/>
      <c r="G14" s="635"/>
      <c r="H14" s="635"/>
      <c r="I14" s="635"/>
      <c r="J14" s="629"/>
    </row>
    <row r="15" spans="1:12" ht="64.5" customHeight="1" x14ac:dyDescent="0.2">
      <c r="A15" s="648"/>
      <c r="B15" s="244"/>
      <c r="C15" s="625"/>
      <c r="D15" s="625"/>
      <c r="E15" s="625"/>
      <c r="F15" s="635"/>
      <c r="G15" s="635"/>
      <c r="H15" s="635"/>
      <c r="I15" s="635"/>
      <c r="J15" s="629"/>
    </row>
    <row r="16" spans="1:12" ht="64.5" customHeight="1" x14ac:dyDescent="0.2">
      <c r="A16" s="649" t="s">
        <v>454</v>
      </c>
      <c r="B16" s="328" t="s">
        <v>387</v>
      </c>
      <c r="C16" s="650"/>
      <c r="D16" s="246" t="s">
        <v>455</v>
      </c>
      <c r="E16" s="650" t="s">
        <v>449</v>
      </c>
      <c r="F16" s="635" t="s">
        <v>138</v>
      </c>
      <c r="G16" s="635" t="s">
        <v>138</v>
      </c>
      <c r="H16" s="635" t="s">
        <v>138</v>
      </c>
      <c r="I16" s="635" t="s">
        <v>138</v>
      </c>
      <c r="J16" s="629" t="str">
        <f t="shared" ref="J16" si="1">IF(F16="NA","GESTION",IF(G16="NA","GESTION",IF(H16="NA","GESTION",IF(I16="NA","GESTION",IF(F16&lt;&gt;"X"," ",IF(G16&lt;&gt;"X"," ",IF(H16&lt;&gt;"X"," ",IF(I16&lt;&gt;"X"," ","CORRUPCION"))))))))</f>
        <v>CORRUPCION</v>
      </c>
    </row>
    <row r="17" spans="1:10" ht="64.5" customHeight="1" x14ac:dyDescent="0.2">
      <c r="A17" s="649"/>
      <c r="B17" s="329" t="s">
        <v>388</v>
      </c>
      <c r="C17" s="650"/>
      <c r="D17" s="246" t="s">
        <v>456</v>
      </c>
      <c r="E17" s="650"/>
      <c r="F17" s="635"/>
      <c r="G17" s="635"/>
      <c r="H17" s="635"/>
      <c r="I17" s="635"/>
      <c r="J17" s="629"/>
    </row>
    <row r="18" spans="1:10" ht="64.5" customHeight="1" x14ac:dyDescent="0.2">
      <c r="A18" s="649"/>
      <c r="B18" s="329" t="s">
        <v>450</v>
      </c>
      <c r="C18" s="650"/>
      <c r="D18" s="246" t="s">
        <v>457</v>
      </c>
      <c r="E18" s="650"/>
      <c r="F18" s="635"/>
      <c r="G18" s="635"/>
      <c r="H18" s="635"/>
      <c r="I18" s="635"/>
      <c r="J18" s="629"/>
    </row>
    <row r="19" spans="1:10" ht="64.5" customHeight="1" x14ac:dyDescent="0.2">
      <c r="A19" s="649"/>
      <c r="B19" s="329" t="s">
        <v>451</v>
      </c>
      <c r="C19" s="650"/>
      <c r="D19" s="246" t="s">
        <v>458</v>
      </c>
      <c r="E19" s="650"/>
      <c r="F19" s="635"/>
      <c r="G19" s="635"/>
      <c r="H19" s="635"/>
      <c r="I19" s="635"/>
      <c r="J19" s="629"/>
    </row>
    <row r="20" spans="1:10" ht="64.5" customHeight="1" x14ac:dyDescent="0.2">
      <c r="A20" s="649"/>
      <c r="B20" s="329" t="s">
        <v>452</v>
      </c>
      <c r="C20" s="650"/>
      <c r="D20" s="246" t="s">
        <v>459</v>
      </c>
      <c r="E20" s="650"/>
      <c r="F20" s="635"/>
      <c r="G20" s="635"/>
      <c r="H20" s="635"/>
      <c r="I20" s="635"/>
      <c r="J20" s="629"/>
    </row>
    <row r="21" spans="1:10" ht="64.5" customHeight="1" x14ac:dyDescent="0.2">
      <c r="A21" s="649"/>
      <c r="B21" s="330" t="s">
        <v>453</v>
      </c>
      <c r="C21" s="650"/>
      <c r="D21" s="246"/>
      <c r="E21" s="650"/>
      <c r="F21" s="635"/>
      <c r="G21" s="635"/>
      <c r="H21" s="635"/>
      <c r="I21" s="635"/>
      <c r="J21" s="629"/>
    </row>
    <row r="22" spans="1:10" ht="58.5" customHeight="1" x14ac:dyDescent="0.2">
      <c r="A22" s="646" t="s">
        <v>461</v>
      </c>
      <c r="B22" s="654" t="s">
        <v>396</v>
      </c>
      <c r="C22" s="624" t="s">
        <v>462</v>
      </c>
      <c r="D22" s="338" t="s">
        <v>463</v>
      </c>
      <c r="E22" s="624" t="s">
        <v>460</v>
      </c>
      <c r="F22" s="635" t="s">
        <v>138</v>
      </c>
      <c r="G22" s="635" t="s">
        <v>139</v>
      </c>
      <c r="H22" s="635" t="s">
        <v>138</v>
      </c>
      <c r="I22" s="635" t="s">
        <v>139</v>
      </c>
      <c r="J22" s="629" t="str">
        <f t="shared" ref="J22" si="2">IF(F22="NA","GESTION",IF(G22="NA","GESTION",IF(H22="NA","GESTION",IF(I22="NA","GESTION",IF(F22&lt;&gt;"X"," ",IF(G22&lt;&gt;"X"," ",IF(H22&lt;&gt;"X"," ",IF(I22&lt;&gt;"X"," ","CORRUPCION"))))))))</f>
        <v>GESTION</v>
      </c>
    </row>
    <row r="23" spans="1:10" ht="67.5" customHeight="1" x14ac:dyDescent="0.2">
      <c r="A23" s="647"/>
      <c r="B23" s="655"/>
      <c r="C23" s="634"/>
      <c r="D23" s="624" t="s">
        <v>448</v>
      </c>
      <c r="E23" s="634"/>
      <c r="F23" s="635"/>
      <c r="G23" s="635"/>
      <c r="H23" s="635"/>
      <c r="I23" s="635"/>
      <c r="J23" s="629"/>
    </row>
    <row r="24" spans="1:10" ht="78.75" customHeight="1" x14ac:dyDescent="0.2">
      <c r="A24" s="648"/>
      <c r="B24" s="656"/>
      <c r="C24" s="625"/>
      <c r="D24" s="625"/>
      <c r="E24" s="625"/>
      <c r="F24" s="635"/>
      <c r="G24" s="635"/>
      <c r="H24" s="635"/>
      <c r="I24" s="635"/>
      <c r="J24" s="629"/>
    </row>
    <row r="25" spans="1:10" ht="71.25" customHeight="1" x14ac:dyDescent="0.2">
      <c r="A25" s="247"/>
      <c r="B25" s="248"/>
      <c r="C25" s="248"/>
      <c r="D25" s="248"/>
      <c r="E25" s="626" t="s">
        <v>252</v>
      </c>
      <c r="F25" s="248"/>
      <c r="G25" s="248"/>
      <c r="H25" s="248"/>
      <c r="I25" s="248"/>
      <c r="J25" s="629" t="str">
        <f t="shared" ref="J25" si="3">IF(F25="NA","GESTION",IF(G25="NA","GESTION",IF(H25="NA","GESTION",IF(I25="NA","GESTION",IF(F25&lt;&gt;"X"," ",IF(G25&lt;&gt;"X"," ",IF(H25&lt;&gt;"X"," ",IF(I25&lt;&gt;"X"," ","CORRUPCION"))))))))</f>
        <v xml:space="preserve"> </v>
      </c>
    </row>
    <row r="26" spans="1:10" ht="80.25" customHeight="1" x14ac:dyDescent="0.2">
      <c r="A26" s="247"/>
      <c r="B26" s="248"/>
      <c r="C26" s="248"/>
      <c r="D26" s="248"/>
      <c r="E26" s="627"/>
      <c r="F26" s="248"/>
      <c r="G26" s="248"/>
      <c r="H26" s="248"/>
      <c r="I26" s="248"/>
      <c r="J26" s="629"/>
    </row>
    <row r="27" spans="1:10" ht="69.75" customHeight="1" x14ac:dyDescent="0.2">
      <c r="A27" s="247"/>
      <c r="B27" s="248"/>
      <c r="C27" s="248"/>
      <c r="D27" s="248"/>
      <c r="E27" s="628"/>
      <c r="F27" s="248"/>
      <c r="G27" s="248"/>
      <c r="H27" s="248"/>
      <c r="I27" s="248"/>
      <c r="J27" s="629"/>
    </row>
    <row r="28" spans="1:10" ht="54.75" customHeight="1" x14ac:dyDescent="0.2">
      <c r="A28" s="247"/>
      <c r="B28" s="248"/>
      <c r="C28" s="248"/>
      <c r="D28" s="248"/>
      <c r="E28" s="626" t="s">
        <v>270</v>
      </c>
      <c r="F28" s="248"/>
      <c r="G28" s="248"/>
      <c r="H28" s="248"/>
      <c r="I28" s="248"/>
      <c r="J28" s="629" t="str">
        <f t="shared" ref="J28" si="4">IF(F28="NA","GESTION",IF(G28="NA","GESTION",IF(H28="NA","GESTION",IF(I28="NA","GESTION",IF(F28&lt;&gt;"X"," ",IF(G28&lt;&gt;"X"," ",IF(H28&lt;&gt;"X"," ",IF(I28&lt;&gt;"X"," ","CORRUPCION"))))))))</f>
        <v xml:space="preserve"> </v>
      </c>
    </row>
    <row r="29" spans="1:10" ht="65.25" customHeight="1" x14ac:dyDescent="0.2">
      <c r="A29" s="247"/>
      <c r="B29" s="248"/>
      <c r="C29" s="248"/>
      <c r="D29" s="248"/>
      <c r="E29" s="627"/>
      <c r="F29" s="248"/>
      <c r="G29" s="248"/>
      <c r="H29" s="248"/>
      <c r="I29" s="248"/>
      <c r="J29" s="629"/>
    </row>
    <row r="30" spans="1:10" ht="69.75" customHeight="1" x14ac:dyDescent="0.2">
      <c r="A30" s="247"/>
      <c r="B30" s="248"/>
      <c r="C30" s="248"/>
      <c r="D30" s="248"/>
      <c r="E30" s="628"/>
      <c r="F30" s="248"/>
      <c r="G30" s="248"/>
      <c r="H30" s="248"/>
      <c r="I30" s="248"/>
      <c r="J30" s="629"/>
    </row>
    <row r="31" spans="1:10" ht="68.25" customHeight="1" x14ac:dyDescent="0.2">
      <c r="A31" s="247"/>
      <c r="B31" s="248"/>
      <c r="C31" s="248"/>
      <c r="D31" s="248"/>
      <c r="E31" s="626" t="s">
        <v>266</v>
      </c>
      <c r="F31" s="248"/>
      <c r="G31" s="248"/>
      <c r="H31" s="248"/>
      <c r="I31" s="248"/>
      <c r="J31" s="629" t="str">
        <f>IF(F31="NA","GESTION",IF(G31="NA","GESTION",IF(H31="NA","GESTION",IF(I31="NA","GESTION",IF(F31&lt;&gt;"X"," ",IF(G31&lt;&gt;"X"," ",IF(H31&lt;&gt;"X"," ",IF(I31&lt;&gt;"X"," ","CORRUPCION"))))))))</f>
        <v xml:space="preserve"> </v>
      </c>
    </row>
    <row r="32" spans="1:10" ht="69" customHeight="1" x14ac:dyDescent="0.2">
      <c r="A32" s="247"/>
      <c r="B32" s="248"/>
      <c r="C32" s="248"/>
      <c r="D32" s="248"/>
      <c r="E32" s="627"/>
      <c r="F32" s="248"/>
      <c r="G32" s="248"/>
      <c r="H32" s="248"/>
      <c r="I32" s="248"/>
      <c r="J32" s="629"/>
    </row>
    <row r="33" spans="1:10" ht="59.25" customHeight="1" x14ac:dyDescent="0.2">
      <c r="A33" s="247"/>
      <c r="B33" s="248"/>
      <c r="C33" s="248"/>
      <c r="D33" s="248"/>
      <c r="E33" s="628"/>
      <c r="F33" s="248"/>
      <c r="G33" s="248"/>
      <c r="H33" s="248"/>
      <c r="I33" s="248"/>
      <c r="J33" s="629"/>
    </row>
    <row r="34" spans="1:10" ht="57" customHeight="1" x14ac:dyDescent="0.2">
      <c r="A34" s="247"/>
      <c r="B34" s="248"/>
      <c r="C34" s="248"/>
      <c r="D34" s="248"/>
      <c r="E34" s="626" t="s">
        <v>267</v>
      </c>
      <c r="F34" s="248"/>
      <c r="G34" s="248"/>
      <c r="H34" s="248"/>
      <c r="I34" s="248"/>
      <c r="J34" s="629" t="str">
        <f t="shared" ref="J34" si="5">IF(F34="NA","GESTION",IF(G34="NA","GESTION",IF(H34="NA","GESTION",IF(I34="NA","GESTION",IF(F34&lt;&gt;"X"," ",IF(G34&lt;&gt;"X"," ",IF(H34&lt;&gt;"X"," ",IF(I34&lt;&gt;"X"," ","CORRUPCION"))))))))</f>
        <v xml:space="preserve"> </v>
      </c>
    </row>
    <row r="35" spans="1:10" ht="61.5" customHeight="1" x14ac:dyDescent="0.2">
      <c r="A35" s="247"/>
      <c r="B35" s="248"/>
      <c r="C35" s="248"/>
      <c r="D35" s="248"/>
      <c r="E35" s="627"/>
      <c r="F35" s="248"/>
      <c r="G35" s="248"/>
      <c r="H35" s="248"/>
      <c r="I35" s="248"/>
      <c r="J35" s="629"/>
    </row>
    <row r="36" spans="1:10" ht="71.25" customHeight="1" x14ac:dyDescent="0.2">
      <c r="A36" s="247"/>
      <c r="B36" s="248"/>
      <c r="C36" s="248"/>
      <c r="D36" s="248"/>
      <c r="E36" s="628"/>
      <c r="F36" s="248"/>
      <c r="G36" s="248"/>
      <c r="H36" s="248"/>
      <c r="I36" s="248"/>
      <c r="J36" s="629"/>
    </row>
    <row r="37" spans="1:10" ht="64.5" customHeight="1" x14ac:dyDescent="0.2">
      <c r="A37" s="249"/>
      <c r="B37" s="250"/>
      <c r="C37" s="250"/>
      <c r="D37" s="250"/>
      <c r="E37" s="630" t="s">
        <v>268</v>
      </c>
      <c r="F37" s="250"/>
      <c r="G37" s="250"/>
      <c r="H37" s="250"/>
      <c r="I37" s="250"/>
      <c r="J37" s="629" t="str">
        <f t="shared" ref="J37" si="6">IF(F37="NA","GESTION",IF(G37="NA","GESTION",IF(H37="NA","GESTION",IF(I37="NA","GESTION",IF(F37&lt;&gt;"X"," ",IF(G37&lt;&gt;"X"," ",IF(H37&lt;&gt;"X"," ",IF(I37&lt;&gt;"X"," ","CORRUPCION"))))))))</f>
        <v xml:space="preserve"> </v>
      </c>
    </row>
    <row r="38" spans="1:10" ht="74.25" customHeight="1" x14ac:dyDescent="0.2">
      <c r="A38" s="251"/>
      <c r="B38" s="252"/>
      <c r="C38" s="252"/>
      <c r="D38" s="252"/>
      <c r="E38" s="631"/>
      <c r="F38" s="252"/>
      <c r="G38" s="252"/>
      <c r="H38" s="252"/>
      <c r="I38" s="252"/>
      <c r="J38" s="629"/>
    </row>
    <row r="39" spans="1:10" ht="54.75" customHeight="1" x14ac:dyDescent="0.2">
      <c r="A39" s="251"/>
      <c r="B39" s="252"/>
      <c r="C39" s="252"/>
      <c r="D39" s="252"/>
      <c r="E39" s="633"/>
      <c r="F39" s="252"/>
      <c r="G39" s="252"/>
      <c r="H39" s="252"/>
      <c r="I39" s="252"/>
      <c r="J39" s="629"/>
    </row>
    <row r="40" spans="1:10" ht="77.25" customHeight="1" x14ac:dyDescent="0.2">
      <c r="A40" s="251"/>
      <c r="B40" s="252"/>
      <c r="C40" s="252"/>
      <c r="D40" s="252"/>
      <c r="E40" s="630" t="s">
        <v>269</v>
      </c>
      <c r="F40" s="252"/>
      <c r="G40" s="252"/>
      <c r="H40" s="252"/>
      <c r="I40" s="252"/>
      <c r="J40" s="629" t="str">
        <f t="shared" ref="J40" si="7">IF(F40="NA","GESTION",IF(G40="NA","GESTION",IF(H40="NA","GESTION",IF(I40="NA","GESTION",IF(F40&lt;&gt;"X"," ",IF(G40&lt;&gt;"X"," ",IF(H40&lt;&gt;"X"," ",IF(I40&lt;&gt;"X"," ","CORRUPCION"))))))))</f>
        <v xml:space="preserve"> </v>
      </c>
    </row>
    <row r="41" spans="1:10" ht="66.75" customHeight="1" x14ac:dyDescent="0.2">
      <c r="A41" s="251"/>
      <c r="B41" s="252"/>
      <c r="C41" s="252"/>
      <c r="D41" s="252"/>
      <c r="E41" s="631"/>
      <c r="F41" s="252"/>
      <c r="G41" s="252"/>
      <c r="H41" s="252"/>
      <c r="I41" s="252"/>
      <c r="J41" s="629"/>
    </row>
    <row r="42" spans="1:10" ht="52.5" customHeight="1" thickBot="1" x14ac:dyDescent="0.25">
      <c r="A42" s="253"/>
      <c r="B42" s="254"/>
      <c r="C42" s="254"/>
      <c r="D42" s="254"/>
      <c r="E42" s="632"/>
      <c r="F42" s="254"/>
      <c r="G42" s="254"/>
      <c r="H42" s="254"/>
      <c r="I42" s="254"/>
      <c r="J42" s="629"/>
    </row>
    <row r="43" spans="1:10" ht="66" customHeight="1" x14ac:dyDescent="0.2"/>
    <row r="44" spans="1:10" ht="76.5" customHeight="1" x14ac:dyDescent="0.2"/>
  </sheetData>
  <sheetProtection selectLockedCells="1"/>
  <mergeCells count="60">
    <mergeCell ref="F22:F24"/>
    <mergeCell ref="G22:G24"/>
    <mergeCell ref="H22:H24"/>
    <mergeCell ref="I22:I24"/>
    <mergeCell ref="A22:A24"/>
    <mergeCell ref="B22:B24"/>
    <mergeCell ref="C22:C24"/>
    <mergeCell ref="D23:D24"/>
    <mergeCell ref="H10:H12"/>
    <mergeCell ref="I16:I21"/>
    <mergeCell ref="J16:J21"/>
    <mergeCell ref="I10:I12"/>
    <mergeCell ref="J10:J12"/>
    <mergeCell ref="J13:J15"/>
    <mergeCell ref="I13:I15"/>
    <mergeCell ref="A16:A21"/>
    <mergeCell ref="C16:C21"/>
    <mergeCell ref="E16:E21"/>
    <mergeCell ref="F16:F21"/>
    <mergeCell ref="D13:D15"/>
    <mergeCell ref="A1:A4"/>
    <mergeCell ref="J1:J4"/>
    <mergeCell ref="F1:I1"/>
    <mergeCell ref="F2:I2"/>
    <mergeCell ref="F3:I3"/>
    <mergeCell ref="F4:I4"/>
    <mergeCell ref="B1:E1"/>
    <mergeCell ref="B2:E4"/>
    <mergeCell ref="A7:J7"/>
    <mergeCell ref="A6:J6"/>
    <mergeCell ref="A8:J8"/>
    <mergeCell ref="A5:J5"/>
    <mergeCell ref="E22:E24"/>
    <mergeCell ref="J22:J24"/>
    <mergeCell ref="C13:C15"/>
    <mergeCell ref="G16:G21"/>
    <mergeCell ref="H16:H21"/>
    <mergeCell ref="A13:A15"/>
    <mergeCell ref="A10:A12"/>
    <mergeCell ref="E10:E12"/>
    <mergeCell ref="F10:F12"/>
    <mergeCell ref="G10:G12"/>
    <mergeCell ref="C10:C12"/>
    <mergeCell ref="F13:F15"/>
    <mergeCell ref="D11:D12"/>
    <mergeCell ref="E34:E36"/>
    <mergeCell ref="J34:J36"/>
    <mergeCell ref="E40:E42"/>
    <mergeCell ref="J40:J42"/>
    <mergeCell ref="E37:E39"/>
    <mergeCell ref="J37:J39"/>
    <mergeCell ref="E25:E27"/>
    <mergeCell ref="J25:J27"/>
    <mergeCell ref="E28:E30"/>
    <mergeCell ref="J28:J30"/>
    <mergeCell ref="E31:E33"/>
    <mergeCell ref="J31:J33"/>
    <mergeCell ref="E13:E15"/>
    <mergeCell ref="G13:G15"/>
    <mergeCell ref="H13:H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C1" workbookViewId="0">
      <selection activeCell="D2" sqref="D2:E3"/>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502"/>
      <c r="B1" s="463" t="str">
        <f>CONTEXTO!B1</f>
        <v>PROCESO: GESTION CONTRACTUAL</v>
      </c>
      <c r="C1" s="463"/>
      <c r="D1" s="469" t="s">
        <v>508</v>
      </c>
      <c r="E1" s="469"/>
      <c r="F1" s="651"/>
    </row>
    <row r="2" spans="1:6" x14ac:dyDescent="0.2">
      <c r="A2" s="503"/>
      <c r="B2" s="464" t="s">
        <v>75</v>
      </c>
      <c r="C2" s="464"/>
      <c r="D2" s="471" t="s">
        <v>509</v>
      </c>
      <c r="E2" s="575"/>
      <c r="F2" s="652"/>
    </row>
    <row r="3" spans="1:6" ht="15" customHeight="1" x14ac:dyDescent="0.2">
      <c r="A3" s="503"/>
      <c r="B3" s="464"/>
      <c r="C3" s="464"/>
      <c r="D3" s="471" t="s">
        <v>510</v>
      </c>
      <c r="E3" s="575"/>
      <c r="F3" s="652"/>
    </row>
    <row r="4" spans="1:6" ht="15" thickBot="1" x14ac:dyDescent="0.25">
      <c r="A4" s="503"/>
      <c r="B4" s="464"/>
      <c r="C4" s="464"/>
      <c r="D4" s="474" t="s">
        <v>519</v>
      </c>
      <c r="E4" s="474"/>
      <c r="F4" s="653"/>
    </row>
    <row r="5" spans="1:6" ht="15.75" x14ac:dyDescent="0.2">
      <c r="A5" s="643"/>
      <c r="B5" s="644"/>
      <c r="C5" s="644"/>
      <c r="D5" s="644"/>
      <c r="E5" s="644"/>
      <c r="F5" s="645"/>
    </row>
    <row r="6" spans="1:6" s="73" customFormat="1" ht="25.5" customHeight="1" x14ac:dyDescent="0.2">
      <c r="A6" s="701" t="str">
        <f>CONTEXTO!A8</f>
        <v>PROCESO: GESTIÓN CONTRACTUAL</v>
      </c>
      <c r="B6" s="702"/>
      <c r="C6" s="702"/>
      <c r="D6" s="702"/>
      <c r="E6" s="702"/>
      <c r="F6" s="703"/>
    </row>
    <row r="7" spans="1:6" s="73" customFormat="1" ht="65.25" customHeight="1" thickBot="1" x14ac:dyDescent="0.25">
      <c r="A7" s="704" t="str">
        <f>CONTEXTO!A9</f>
        <v>OBJETIVO: CONTRIBUIR ANUALMENTE EN LA GESTION DE ADQUISICION DE BIENES Y SERVICIOS REQUERIDOS EN LA OPERACIÓN DE LOS PROCESOS DE LA ENTIDAD CUMPLIENDO LA NORMATIVIDAD CONTRACTUAL VIGENTE.</v>
      </c>
      <c r="B7" s="705"/>
      <c r="C7" s="705"/>
      <c r="D7" s="705"/>
      <c r="E7" s="705"/>
      <c r="F7" s="706"/>
    </row>
    <row r="8" spans="1:6" s="73" customFormat="1" ht="18.75" customHeight="1" thickBot="1" x14ac:dyDescent="0.25">
      <c r="A8" s="642"/>
      <c r="B8" s="642"/>
      <c r="C8" s="642"/>
      <c r="D8" s="642"/>
      <c r="E8" s="642"/>
      <c r="F8" s="693"/>
    </row>
    <row r="9" spans="1:6" ht="31.5" customHeight="1" x14ac:dyDescent="0.2">
      <c r="A9" s="94" t="s">
        <v>69</v>
      </c>
      <c r="B9" s="95" t="s">
        <v>76</v>
      </c>
      <c r="C9" s="95" t="s">
        <v>77</v>
      </c>
      <c r="D9" s="163" t="s">
        <v>78</v>
      </c>
      <c r="E9" s="513" t="s">
        <v>79</v>
      </c>
      <c r="F9" s="514"/>
    </row>
    <row r="10" spans="1:6" ht="56.25" customHeight="1" x14ac:dyDescent="0.2">
      <c r="A10" s="696" t="str">
        <f>'IDENTIFICACION DE RIESGOS'!E10:E12</f>
        <v>Posibilidad  en la demora  de los procesos contractuales para la adquisición de los bienes y servicios requeridos por la entidad.</v>
      </c>
      <c r="B10" s="697" t="s">
        <v>464</v>
      </c>
      <c r="C10" s="700" t="str">
        <f>'IDENTIFICACION DE RIESGOS'!J10:J12</f>
        <v>GESTION</v>
      </c>
      <c r="D10" s="164" t="str">
        <f>'IDENTIFICACION DE RIESGOS'!B10</f>
        <v xml:space="preserve">Dificultad en la unificación de criterios para la realización de los procesos contractuales </v>
      </c>
      <c r="E10" s="698" t="str">
        <f>'IDENTIFICACION DE RIESGOS'!D10</f>
        <v>Incumplimiento de los términos en el proceso Contractual</v>
      </c>
      <c r="F10" s="699"/>
    </row>
    <row r="11" spans="1:6" ht="45" customHeight="1" x14ac:dyDescent="0.2">
      <c r="A11" s="696"/>
      <c r="B11" s="697"/>
      <c r="C11" s="700"/>
      <c r="D11" s="164" t="str">
        <f>'IDENTIFICACION DE RIESGOS'!B11</f>
        <v>Demoras en la recepción de la información contractual por parte de las secretarias ejecutoras.</v>
      </c>
      <c r="E11" s="698" t="str">
        <f>'IDENTIFICACION DE RIESGOS'!D11</f>
        <v>Perdida de la imagen institucional</v>
      </c>
      <c r="F11" s="699"/>
    </row>
    <row r="12" spans="1:6" ht="47.25" customHeight="1" x14ac:dyDescent="0.2">
      <c r="A12" s="696"/>
      <c r="B12" s="697"/>
      <c r="C12" s="700"/>
      <c r="D12" s="164">
        <f>'IDENTIFICACION DE RIESGOS'!B12</f>
        <v>0</v>
      </c>
      <c r="E12" s="710">
        <f>'IDENTIFICACION DE RIESGOS'!D12</f>
        <v>0</v>
      </c>
      <c r="F12" s="711"/>
    </row>
    <row r="13" spans="1:6" ht="53.25" customHeight="1" x14ac:dyDescent="0.2">
      <c r="A13" s="687" t="str">
        <f>'IDENTIFICACION DE RIESGOS'!E13:E15</f>
        <v>Posibilidad de recibir o solicitar cualquier dádiva a nombre propio o de terceros con el fin de beneficiar a un proponente que no cumple con los requisitos contractuales</v>
      </c>
      <c r="B13" s="684" t="s">
        <v>467</v>
      </c>
      <c r="C13" s="676" t="str">
        <f>'IDENTIFICACION DE RIESGOS'!J13:J15</f>
        <v>CORRUPCION</v>
      </c>
      <c r="D13" s="336" t="str">
        <f>'IDENTIFICACION DE RIESGOS'!B13</f>
        <v xml:space="preserve">Falta de Etica y valores  y de aplicación del código de integridad y buen gobierno. </v>
      </c>
      <c r="E13" s="694" t="str">
        <f>'IDENTIFICACION DE RIESGOS'!D13</f>
        <v>perdida de imagen y credibilidad institucional</v>
      </c>
      <c r="F13" s="695"/>
    </row>
    <row r="14" spans="1:6" ht="43.5" customHeight="1" x14ac:dyDescent="0.2">
      <c r="A14" s="688"/>
      <c r="B14" s="685"/>
      <c r="C14" s="677"/>
      <c r="D14" s="336">
        <f>'IDENTIFICACION DE RIESGOS'!B14</f>
        <v>0</v>
      </c>
      <c r="E14" s="694">
        <f>'IDENTIFICACION DE RIESGOS'!D14</f>
        <v>0</v>
      </c>
      <c r="F14" s="695"/>
    </row>
    <row r="15" spans="1:6" ht="44.25" customHeight="1" x14ac:dyDescent="0.2">
      <c r="A15" s="689"/>
      <c r="B15" s="686"/>
      <c r="C15" s="678"/>
      <c r="D15" s="336">
        <f>'IDENTIFICACION DE RIESGOS'!B15</f>
        <v>0</v>
      </c>
      <c r="E15" s="694">
        <f>'IDENTIFICACION DE RIESGOS'!D15</f>
        <v>0</v>
      </c>
      <c r="F15" s="695"/>
    </row>
    <row r="16" spans="1:6" ht="53.25" customHeight="1" x14ac:dyDescent="0.2">
      <c r="A16" s="687" t="str">
        <f>'IDENTIFICACION DE RIESGOS'!E16:E21</f>
        <v>Indebida utilización de la figura de urgencia manifiesta para la atención de la emergencia por la pandemia de coronavirus covid 19 en el marco de la ley 80 de 1993 y sus normas concordantes</v>
      </c>
      <c r="B16" s="690" t="s">
        <v>465</v>
      </c>
      <c r="C16" s="676" t="str">
        <f>'IDENTIFICACION DE RIESGOS'!J16:J21</f>
        <v>CORRUPCION</v>
      </c>
      <c r="D16" s="164"/>
      <c r="E16" s="694" t="str">
        <f>'IDENTIFICACION DE RIESGOS'!D16</f>
        <v>Apertura de procesos y sanciones disciplinarios, penales, fiscales o administrativos</v>
      </c>
      <c r="F16" s="695"/>
    </row>
    <row r="17" spans="1:6" ht="42.75" customHeight="1" x14ac:dyDescent="0.2">
      <c r="A17" s="688"/>
      <c r="B17" s="691"/>
      <c r="C17" s="677"/>
      <c r="D17" s="302" t="str">
        <f>'IDENTIFICACION DE RIESGOS'!B17</f>
        <v xml:space="preserve">Desconocimiento del estatuto contractual y sus decretos reglamentarios </v>
      </c>
      <c r="E17" s="694" t="str">
        <f>'IDENTIFICACION DE RIESGOS'!D17</f>
        <v>Mala Imagen Institucional</v>
      </c>
      <c r="F17" s="695"/>
    </row>
    <row r="18" spans="1:6" ht="63" customHeight="1" x14ac:dyDescent="0.2">
      <c r="A18" s="688"/>
      <c r="B18" s="691"/>
      <c r="C18" s="677"/>
      <c r="D18" s="302" t="str">
        <f>'IDENTIFICACION DE RIESGOS'!B18</f>
        <v>Contratar bienes, obras y servicios no relacionados ni vinculados con la emergencia y/o justificándose en ella.</v>
      </c>
      <c r="E18" s="694" t="str">
        <f>'IDENTIFICACION DE RIESGOS'!D18</f>
        <v>Pérdida de credibilidad</v>
      </c>
      <c r="F18" s="695"/>
    </row>
    <row r="19" spans="1:6" ht="57" customHeight="1" x14ac:dyDescent="0.2">
      <c r="A19" s="688"/>
      <c r="B19" s="691"/>
      <c r="C19" s="677"/>
      <c r="D19" s="302" t="str">
        <f>'IDENTIFICACION DE RIESGOS'!B19</f>
        <v>Falta de claridad en la justificación previa de la necesidad para adquisición del bien o servicio contratado que impida atender, mitigar o contener la emergencia sanitaria por efecto de la pandemia</v>
      </c>
      <c r="E19" s="694" t="str">
        <f>'IDENTIFICACION DE RIESGOS'!D19</f>
        <v>Comunidad insatisfecha</v>
      </c>
      <c r="F19" s="695"/>
    </row>
    <row r="20" spans="1:6" ht="77.25" customHeight="1" x14ac:dyDescent="0.2">
      <c r="A20" s="688"/>
      <c r="B20" s="691"/>
      <c r="C20" s="677"/>
      <c r="D20" s="302" t="str">
        <f>'IDENTIFICACION DE RIESGOS'!B20</f>
        <v>Adjudicación de contratos a proveedores sin idoneidad, o sin adecuada capacidad financiera o experiencia necesaria en detrimento de la ejecución del contrato</v>
      </c>
      <c r="E20" s="694" t="str">
        <f>'IDENTIFICACION DE RIESGOS'!D20</f>
        <v>Detrimento del erario</v>
      </c>
      <c r="F20" s="695"/>
    </row>
    <row r="21" spans="1:6" ht="57" customHeight="1" x14ac:dyDescent="0.2">
      <c r="A21" s="689"/>
      <c r="B21" s="692"/>
      <c r="C21" s="678"/>
      <c r="D21" s="302" t="str">
        <f>'IDENTIFICACION DE RIESGOS'!B21</f>
        <v>Sobrecostos en los contratos de bienes, obras o servicios independiente de posibles distorsiones del mercado</v>
      </c>
      <c r="E21" s="694">
        <f>'IDENTIFICACION DE RIESGOS'!D21</f>
        <v>0</v>
      </c>
      <c r="F21" s="695"/>
    </row>
    <row r="22" spans="1:6" ht="63" customHeight="1" x14ac:dyDescent="0.2">
      <c r="A22" s="687" t="str">
        <f>+'IDENTIFICACION DE RIESGOS'!E22:E24</f>
        <v>Posibilidad de Incumplimiento en el envío oportuno del Acto Administrativo de declaratoria de Emergencia al Tribunal de lo Contencioso Administrativo  y los reportes de los contratos a la Contraloría Municipal y/o otros entes control</v>
      </c>
      <c r="B22" s="684" t="s">
        <v>466</v>
      </c>
      <c r="C22" s="707" t="str">
        <f>+'IDENTIFICACION DE RIESGOS'!J22:J24</f>
        <v>GESTION</v>
      </c>
      <c r="D22" s="302" t="str">
        <f>'IDENTIFICACION DE RIESGOS'!B22</f>
        <v>Demoras en la recepción de la información contractual por parte de las secretarias ejecutoras.</v>
      </c>
      <c r="E22" s="694" t="str">
        <f>'IDENTIFICACION DE RIESGOS'!D22</f>
        <v>Sanción Disciplinaria</v>
      </c>
      <c r="F22" s="695"/>
    </row>
    <row r="23" spans="1:6" ht="54.75" customHeight="1" x14ac:dyDescent="0.2">
      <c r="A23" s="688"/>
      <c r="B23" s="685"/>
      <c r="C23" s="708"/>
      <c r="D23" s="302">
        <f>'IDENTIFICACION DE RIESGOS'!B23</f>
        <v>0</v>
      </c>
      <c r="E23" s="679">
        <f>'IDENTIFICACION DE RIESGOS'!D26</f>
        <v>0</v>
      </c>
      <c r="F23" s="680"/>
    </row>
    <row r="24" spans="1:6" ht="54.75" customHeight="1" x14ac:dyDescent="0.2">
      <c r="A24" s="689"/>
      <c r="B24" s="686"/>
      <c r="C24" s="709"/>
      <c r="D24" s="302">
        <f>'IDENTIFICACION DE RIESGOS'!B24</f>
        <v>0</v>
      </c>
      <c r="E24" s="679">
        <f>'IDENTIFICACION DE RIESGOS'!D27</f>
        <v>0</v>
      </c>
      <c r="F24" s="680"/>
    </row>
    <row r="25" spans="1:6" ht="47.25" customHeight="1" x14ac:dyDescent="0.2">
      <c r="A25" s="673" t="str">
        <f>'IDENTIFICACION DE RIESGOS'!E28</f>
        <v>f</v>
      </c>
      <c r="B25" s="681"/>
      <c r="C25" s="676" t="str">
        <f>'IDENTIFICACION DE RIESGOS'!J28</f>
        <v xml:space="preserve"> </v>
      </c>
      <c r="D25" s="302">
        <f>'IDENTIFICACION DE RIESGOS'!B25</f>
        <v>0</v>
      </c>
      <c r="E25" s="679">
        <f>'IDENTIFICACION DE RIESGOS'!D28</f>
        <v>0</v>
      </c>
      <c r="F25" s="680"/>
    </row>
    <row r="26" spans="1:6" ht="44.25" customHeight="1" x14ac:dyDescent="0.2">
      <c r="A26" s="674"/>
      <c r="B26" s="682"/>
      <c r="C26" s="677"/>
      <c r="D26" s="112">
        <f>'IDENTIFICACION DE RIESGOS'!B29</f>
        <v>0</v>
      </c>
      <c r="E26" s="679">
        <f>'IDENTIFICACION DE RIESGOS'!D29</f>
        <v>0</v>
      </c>
      <c r="F26" s="680"/>
    </row>
    <row r="27" spans="1:6" ht="45" customHeight="1" x14ac:dyDescent="0.2">
      <c r="A27" s="675"/>
      <c r="B27" s="683"/>
      <c r="C27" s="678"/>
      <c r="D27" s="112">
        <f>'IDENTIFICACION DE RIESGOS'!B30</f>
        <v>0</v>
      </c>
      <c r="E27" s="679">
        <f>'IDENTIFICACION DE RIESGOS'!D30</f>
        <v>0</v>
      </c>
      <c r="F27" s="680"/>
    </row>
    <row r="28" spans="1:6" ht="58.5" customHeight="1" x14ac:dyDescent="0.2">
      <c r="A28" s="673" t="str">
        <f>'IDENTIFICACION DE RIESGOS'!E31</f>
        <v>g</v>
      </c>
      <c r="B28" s="681"/>
      <c r="C28" s="676" t="str">
        <f>'IDENTIFICACION DE RIESGOS'!J31</f>
        <v xml:space="preserve"> </v>
      </c>
      <c r="D28" s="112">
        <f>'IDENTIFICACION DE RIESGOS'!B31</f>
        <v>0</v>
      </c>
      <c r="E28" s="679">
        <f>'IDENTIFICACION DE RIESGOS'!D31</f>
        <v>0</v>
      </c>
      <c r="F28" s="680"/>
    </row>
    <row r="29" spans="1:6" ht="55.5" customHeight="1" x14ac:dyDescent="0.2">
      <c r="A29" s="674"/>
      <c r="B29" s="682"/>
      <c r="C29" s="677"/>
      <c r="D29" s="112">
        <f>'IDENTIFICACION DE RIESGOS'!B32</f>
        <v>0</v>
      </c>
      <c r="E29" s="679">
        <f>'IDENTIFICACION DE RIESGOS'!D32</f>
        <v>0</v>
      </c>
      <c r="F29" s="680"/>
    </row>
    <row r="30" spans="1:6" ht="63.75" customHeight="1" x14ac:dyDescent="0.2">
      <c r="A30" s="675"/>
      <c r="B30" s="683"/>
      <c r="C30" s="678"/>
      <c r="D30" s="112">
        <f>'IDENTIFICACION DE RIESGOS'!B33</f>
        <v>0</v>
      </c>
      <c r="E30" s="679">
        <f>'IDENTIFICACION DE RIESGOS'!D33</f>
        <v>0</v>
      </c>
      <c r="F30" s="680"/>
    </row>
    <row r="31" spans="1:6" ht="47.25" customHeight="1" x14ac:dyDescent="0.2">
      <c r="A31" s="673" t="str">
        <f>'IDENTIFICACION DE RIESGOS'!E34</f>
        <v>h</v>
      </c>
      <c r="B31" s="681"/>
      <c r="C31" s="676" t="str">
        <f>'IDENTIFICACION DE RIESGOS'!J34</f>
        <v xml:space="preserve"> </v>
      </c>
      <c r="D31" s="112">
        <f>'IDENTIFICACION DE RIESGOS'!B34</f>
        <v>0</v>
      </c>
      <c r="E31" s="679">
        <f>'IDENTIFICACION DE RIESGOS'!D34</f>
        <v>0</v>
      </c>
      <c r="F31" s="680"/>
    </row>
    <row r="32" spans="1:6" ht="55.5" customHeight="1" x14ac:dyDescent="0.2">
      <c r="A32" s="674"/>
      <c r="B32" s="682"/>
      <c r="C32" s="677"/>
      <c r="D32" s="112">
        <f>'IDENTIFICACION DE RIESGOS'!B35</f>
        <v>0</v>
      </c>
      <c r="E32" s="679">
        <f>'IDENTIFICACION DE RIESGOS'!D35</f>
        <v>0</v>
      </c>
      <c r="F32" s="680"/>
    </row>
    <row r="33" spans="1:6" ht="57.75" customHeight="1" x14ac:dyDescent="0.2">
      <c r="A33" s="675"/>
      <c r="B33" s="683"/>
      <c r="C33" s="678"/>
      <c r="D33" s="112">
        <f>'IDENTIFICACION DE RIESGOS'!B36</f>
        <v>0</v>
      </c>
      <c r="E33" s="679">
        <f>'IDENTIFICACION DE RIESGOS'!D36</f>
        <v>0</v>
      </c>
      <c r="F33" s="680"/>
    </row>
    <row r="34" spans="1:6" ht="45.75" customHeight="1" x14ac:dyDescent="0.2">
      <c r="A34" s="657" t="str">
        <f>'IDENTIFICACION DE RIESGOS'!E37</f>
        <v>i</v>
      </c>
      <c r="B34" s="669"/>
      <c r="C34" s="660" t="str">
        <f>'IDENTIFICACION DE RIESGOS'!J37</f>
        <v xml:space="preserve"> </v>
      </c>
      <c r="D34" s="113">
        <f>'IDENTIFICACION DE RIESGOS'!B37</f>
        <v>0</v>
      </c>
      <c r="E34" s="663">
        <f>'IDENTIFICACION DE RIESGOS'!D37</f>
        <v>0</v>
      </c>
      <c r="F34" s="664"/>
    </row>
    <row r="35" spans="1:6" ht="57.75" customHeight="1" x14ac:dyDescent="0.2">
      <c r="A35" s="658"/>
      <c r="B35" s="670"/>
      <c r="C35" s="661"/>
      <c r="D35" s="114">
        <f>'IDENTIFICACION DE RIESGOS'!B38</f>
        <v>0</v>
      </c>
      <c r="E35" s="663">
        <f>'IDENTIFICACION DE RIESGOS'!D38</f>
        <v>0</v>
      </c>
      <c r="F35" s="664"/>
    </row>
    <row r="36" spans="1:6" ht="51" customHeight="1" x14ac:dyDescent="0.2">
      <c r="A36" s="659"/>
      <c r="B36" s="671"/>
      <c r="C36" s="662"/>
      <c r="D36" s="114">
        <f>'IDENTIFICACION DE RIESGOS'!B39</f>
        <v>0</v>
      </c>
      <c r="E36" s="663">
        <f>'IDENTIFICACION DE RIESGOS'!D39</f>
        <v>0</v>
      </c>
      <c r="F36" s="664"/>
    </row>
    <row r="37" spans="1:6" ht="51" customHeight="1" x14ac:dyDescent="0.2">
      <c r="A37" s="657" t="str">
        <f>'IDENTIFICACION DE RIESGOS'!E40</f>
        <v>j</v>
      </c>
      <c r="B37" s="669"/>
      <c r="C37" s="660">
        <f>'IDENTIFICACION DE RIESGOS'!J42</f>
        <v>0</v>
      </c>
      <c r="D37" s="114">
        <f>'IDENTIFICACION DE RIESGOS'!B40</f>
        <v>0</v>
      </c>
      <c r="E37" s="663">
        <f>'IDENTIFICACION DE RIESGOS'!D40</f>
        <v>0</v>
      </c>
      <c r="F37" s="664"/>
    </row>
    <row r="38" spans="1:6" ht="51" customHeight="1" x14ac:dyDescent="0.2">
      <c r="A38" s="658"/>
      <c r="B38" s="670"/>
      <c r="C38" s="661"/>
      <c r="D38" s="114">
        <f>'IDENTIFICACION DE RIESGOS'!B41</f>
        <v>0</v>
      </c>
      <c r="E38" s="663">
        <f>'IDENTIFICACION DE RIESGOS'!D41</f>
        <v>0</v>
      </c>
      <c r="F38" s="664"/>
    </row>
    <row r="39" spans="1:6" ht="54" customHeight="1" thickBot="1" x14ac:dyDescent="0.25">
      <c r="A39" s="666"/>
      <c r="B39" s="672"/>
      <c r="C39" s="665"/>
      <c r="D39" s="115">
        <f>'IDENTIFICACION DE RIESGOS'!B42</f>
        <v>0</v>
      </c>
      <c r="E39" s="667">
        <f>'IDENTIFICACION DE RIESGOS'!D42</f>
        <v>0</v>
      </c>
      <c r="F39" s="668"/>
    </row>
  </sheetData>
  <sheetProtection selectLockedCells="1"/>
  <mergeCells count="70">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E20:F20"/>
    <mergeCell ref="E21:F21"/>
    <mergeCell ref="A22:A24"/>
    <mergeCell ref="C22:C24"/>
    <mergeCell ref="C16:C21"/>
    <mergeCell ref="A16:A21"/>
    <mergeCell ref="B16:B21"/>
    <mergeCell ref="A25:A27"/>
    <mergeCell ref="C25:C27"/>
    <mergeCell ref="E23:F23"/>
    <mergeCell ref="E24:F24"/>
    <mergeCell ref="E26:F26"/>
    <mergeCell ref="E27:F27"/>
    <mergeCell ref="B25:B27"/>
    <mergeCell ref="B22:B24"/>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D1" zoomScale="110" zoomScaleNormal="110" workbookViewId="0">
      <selection activeCell="W7" sqref="W7"/>
    </sheetView>
  </sheetViews>
  <sheetFormatPr baseColWidth="10" defaultColWidth="11.42578125" defaultRowHeight="14.25" x14ac:dyDescent="0.2"/>
  <cols>
    <col min="1" max="1" width="31.7109375" style="1" customWidth="1"/>
    <col min="2" max="2" width="29.5703125" style="1" customWidth="1"/>
    <col min="3" max="17" width="4" style="1" customWidth="1"/>
    <col min="18" max="18" width="7" style="1" customWidth="1"/>
    <col min="19" max="19" width="15.28515625" style="76" customWidth="1"/>
    <col min="20" max="20" width="18.85546875" style="1" customWidth="1"/>
    <col min="21" max="16384" width="11.42578125" style="1"/>
  </cols>
  <sheetData>
    <row r="1" spans="1:23" ht="27.75" customHeight="1" x14ac:dyDescent="0.2">
      <c r="A1" s="502"/>
      <c r="B1" s="393" t="str">
        <f>CONTEXTO!B1</f>
        <v>PROCESO: GESTION CONTRACTUAL</v>
      </c>
      <c r="C1" s="394"/>
      <c r="D1" s="394"/>
      <c r="E1" s="394"/>
      <c r="F1" s="394"/>
      <c r="G1" s="394"/>
      <c r="H1" s="394"/>
      <c r="I1" s="394"/>
      <c r="J1" s="394"/>
      <c r="K1" s="394"/>
      <c r="L1" s="394"/>
      <c r="M1" s="394"/>
      <c r="N1" s="394"/>
      <c r="O1" s="394"/>
      <c r="P1" s="395"/>
      <c r="Q1" s="469" t="s">
        <v>520</v>
      </c>
      <c r="R1" s="469"/>
      <c r="S1" s="469"/>
      <c r="T1" s="651"/>
    </row>
    <row r="2" spans="1:23" ht="20.25" customHeight="1" x14ac:dyDescent="0.2">
      <c r="A2" s="503"/>
      <c r="B2" s="505"/>
      <c r="C2" s="506"/>
      <c r="D2" s="506"/>
      <c r="E2" s="506"/>
      <c r="F2" s="506"/>
      <c r="G2" s="506"/>
      <c r="H2" s="506"/>
      <c r="I2" s="506"/>
      <c r="J2" s="506"/>
      <c r="K2" s="506"/>
      <c r="L2" s="506"/>
      <c r="M2" s="506"/>
      <c r="N2" s="506"/>
      <c r="O2" s="506"/>
      <c r="P2" s="582"/>
      <c r="Q2" s="471" t="s">
        <v>509</v>
      </c>
      <c r="R2" s="472"/>
      <c r="S2" s="575"/>
      <c r="T2" s="652"/>
    </row>
    <row r="3" spans="1:23" ht="18.75" customHeight="1" x14ac:dyDescent="0.2">
      <c r="A3" s="503"/>
      <c r="B3" s="510" t="s">
        <v>81</v>
      </c>
      <c r="C3" s="511"/>
      <c r="D3" s="511"/>
      <c r="E3" s="511"/>
      <c r="F3" s="511"/>
      <c r="G3" s="511"/>
      <c r="H3" s="511"/>
      <c r="I3" s="511"/>
      <c r="J3" s="511"/>
      <c r="K3" s="511"/>
      <c r="L3" s="511"/>
      <c r="M3" s="511"/>
      <c r="N3" s="511"/>
      <c r="O3" s="511"/>
      <c r="P3" s="719"/>
      <c r="Q3" s="471" t="s">
        <v>510</v>
      </c>
      <c r="R3" s="472"/>
      <c r="S3" s="575"/>
      <c r="T3" s="652"/>
    </row>
    <row r="4" spans="1:23" ht="19.5" customHeight="1" thickBot="1" x14ac:dyDescent="0.25">
      <c r="A4" s="504"/>
      <c r="B4" s="399"/>
      <c r="C4" s="400"/>
      <c r="D4" s="400"/>
      <c r="E4" s="400"/>
      <c r="F4" s="400"/>
      <c r="G4" s="400"/>
      <c r="H4" s="400"/>
      <c r="I4" s="400"/>
      <c r="J4" s="400"/>
      <c r="K4" s="400"/>
      <c r="L4" s="400"/>
      <c r="M4" s="400"/>
      <c r="N4" s="400"/>
      <c r="O4" s="400"/>
      <c r="P4" s="401"/>
      <c r="Q4" s="474" t="s">
        <v>521</v>
      </c>
      <c r="R4" s="474"/>
      <c r="S4" s="474"/>
      <c r="T4" s="653"/>
    </row>
    <row r="5" spans="1:23" ht="19.5" customHeight="1" x14ac:dyDescent="0.2">
      <c r="A5" s="643"/>
      <c r="B5" s="644"/>
      <c r="C5" s="644"/>
      <c r="D5" s="644"/>
      <c r="E5" s="644"/>
      <c r="F5" s="644"/>
      <c r="G5" s="644"/>
      <c r="H5" s="644"/>
      <c r="I5" s="644"/>
      <c r="J5" s="644"/>
      <c r="K5" s="644"/>
      <c r="L5" s="644"/>
      <c r="M5" s="644"/>
      <c r="N5" s="644"/>
      <c r="O5" s="644"/>
      <c r="P5" s="644"/>
      <c r="Q5" s="644"/>
      <c r="R5" s="644"/>
      <c r="S5" s="644"/>
      <c r="T5" s="645"/>
    </row>
    <row r="6" spans="1:23" ht="24.75" customHeight="1" x14ac:dyDescent="0.2">
      <c r="A6" s="701" t="str">
        <f>CONTEXTO!A8</f>
        <v>PROCESO: GESTIÓN CONTRACTUAL</v>
      </c>
      <c r="B6" s="702"/>
      <c r="C6" s="702"/>
      <c r="D6" s="702"/>
      <c r="E6" s="702"/>
      <c r="F6" s="702"/>
      <c r="G6" s="702"/>
      <c r="H6" s="702"/>
      <c r="I6" s="702"/>
      <c r="J6" s="702"/>
      <c r="K6" s="702"/>
      <c r="L6" s="702"/>
      <c r="M6" s="702"/>
      <c r="N6" s="702"/>
      <c r="O6" s="702"/>
      <c r="P6" s="702"/>
      <c r="Q6" s="702"/>
      <c r="R6" s="702"/>
      <c r="S6" s="702"/>
      <c r="T6" s="703"/>
    </row>
    <row r="7" spans="1:23" ht="66.75" customHeight="1" thickBot="1" x14ac:dyDescent="0.25">
      <c r="A7" s="712" t="str">
        <f>CONTEXTO!A9</f>
        <v>OBJETIVO: CONTRIBUIR ANUALMENTE EN LA GESTION DE ADQUISICION DE BIENES Y SERVICIOS REQUERIDOS EN LA OPERACIÓN DE LOS PROCESOS DE LA ENTIDAD CUMPLIENDO LA NORMATIVIDAD CONTRACTUAL VIGENTE.</v>
      </c>
      <c r="B7" s="713"/>
      <c r="C7" s="713"/>
      <c r="D7" s="713"/>
      <c r="E7" s="713"/>
      <c r="F7" s="713"/>
      <c r="G7" s="713"/>
      <c r="H7" s="713"/>
      <c r="I7" s="713"/>
      <c r="J7" s="713"/>
      <c r="K7" s="713"/>
      <c r="L7" s="713"/>
      <c r="M7" s="713"/>
      <c r="N7" s="713"/>
      <c r="O7" s="713"/>
      <c r="P7" s="713"/>
      <c r="Q7" s="713"/>
      <c r="R7" s="713"/>
      <c r="S7" s="713"/>
      <c r="T7" s="714"/>
    </row>
    <row r="8" spans="1:23" ht="19.5" customHeight="1" thickBot="1" x14ac:dyDescent="0.25">
      <c r="A8" s="642"/>
      <c r="B8" s="642"/>
      <c r="C8" s="642"/>
      <c r="D8" s="642"/>
      <c r="E8" s="642"/>
      <c r="F8" s="642"/>
      <c r="G8" s="642"/>
      <c r="H8" s="642"/>
      <c r="I8" s="642"/>
      <c r="J8" s="642"/>
      <c r="K8" s="642"/>
      <c r="L8" s="642"/>
      <c r="M8" s="642"/>
      <c r="N8" s="642"/>
      <c r="O8" s="642"/>
      <c r="P8" s="642"/>
      <c r="Q8" s="642"/>
      <c r="R8" s="642"/>
      <c r="S8" s="642"/>
      <c r="T8" s="693"/>
    </row>
    <row r="9" spans="1:23" ht="37.5" customHeight="1" x14ac:dyDescent="0.2">
      <c r="A9" s="720" t="s">
        <v>69</v>
      </c>
      <c r="B9" s="721"/>
      <c r="C9" s="724" t="s">
        <v>82</v>
      </c>
      <c r="D9" s="725"/>
      <c r="E9" s="725"/>
      <c r="F9" s="725"/>
      <c r="G9" s="725"/>
      <c r="H9" s="725"/>
      <c r="I9" s="725"/>
      <c r="J9" s="725"/>
      <c r="K9" s="725"/>
      <c r="L9" s="725"/>
      <c r="M9" s="725"/>
      <c r="N9" s="725"/>
      <c r="O9" s="725"/>
      <c r="P9" s="725"/>
      <c r="Q9" s="725"/>
      <c r="R9" s="725"/>
      <c r="S9" s="725"/>
      <c r="T9" s="726"/>
    </row>
    <row r="10" spans="1:23" ht="25.5" customHeight="1" x14ac:dyDescent="0.2">
      <c r="A10" s="722"/>
      <c r="B10" s="723"/>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729" t="str">
        <f>DESCRIPCION!A10</f>
        <v>Posibilidad  en la demora  de los procesos contractuales para la adquisición de los bienes y servicios requeridos por la entidad.</v>
      </c>
      <c r="B11" s="730"/>
      <c r="C11" s="331">
        <v>2</v>
      </c>
      <c r="D11" s="331">
        <v>4</v>
      </c>
      <c r="E11" s="331">
        <v>4</v>
      </c>
      <c r="F11" s="331">
        <v>5</v>
      </c>
      <c r="G11" s="331">
        <v>3</v>
      </c>
      <c r="H11" s="331">
        <v>4</v>
      </c>
      <c r="I11" s="331">
        <v>3</v>
      </c>
      <c r="J11" s="331">
        <v>5</v>
      </c>
      <c r="K11" s="331">
        <v>2</v>
      </c>
      <c r="L11" s="331">
        <v>4</v>
      </c>
      <c r="M11" s="331">
        <v>4</v>
      </c>
      <c r="N11" s="234"/>
      <c r="O11" s="234"/>
      <c r="P11" s="234"/>
      <c r="Q11" s="234"/>
      <c r="R11" s="109">
        <f>SUM(C11:Q11)</f>
        <v>40</v>
      </c>
      <c r="S11" s="117">
        <f t="shared" ref="S11:S20" si="0">IF(ISERROR(AVERAGE(C11:Q11)),0,AVERAGE(C11:Q11))</f>
        <v>3.6363636363636362</v>
      </c>
      <c r="T11" s="77" t="str">
        <f>IF(AND(S11&gt;=1,S11&lt;1.5),"Rara Vez",IF(AND(S11&gt;=1.6,S11&lt;2.5),"Improbable",IF(AND(S11&gt;=2.6,S11&lt;3.5),"Posible",IF(AND(S11&gt;=3.6,S11&lt;4.5),"Probable",IF(AND(S11&gt;=4.6),"Casi Seguro"," ")))))</f>
        <v>Probable</v>
      </c>
      <c r="W11" s="75"/>
    </row>
    <row r="12" spans="1:23" ht="38.25" customHeight="1" x14ac:dyDescent="0.2">
      <c r="A12" s="731" t="str">
        <f>DESCRIPCION!A13</f>
        <v>Posibilidad de recibir o solicitar cualquier dádiva a nombre propio o de terceros con el fin de beneficiar a un proponente que no cumple con los requisitos contractuales</v>
      </c>
      <c r="B12" s="732"/>
      <c r="C12" s="331">
        <v>3</v>
      </c>
      <c r="D12" s="331">
        <v>5</v>
      </c>
      <c r="E12" s="331">
        <v>3</v>
      </c>
      <c r="F12" s="331">
        <v>4</v>
      </c>
      <c r="G12" s="331">
        <v>4</v>
      </c>
      <c r="H12" s="331">
        <v>3</v>
      </c>
      <c r="I12" s="331">
        <v>5</v>
      </c>
      <c r="J12" s="331">
        <v>3</v>
      </c>
      <c r="K12" s="331">
        <v>4</v>
      </c>
      <c r="L12" s="331">
        <v>4</v>
      </c>
      <c r="M12" s="331">
        <v>3</v>
      </c>
      <c r="N12" s="234"/>
      <c r="O12" s="234"/>
      <c r="P12" s="234"/>
      <c r="Q12" s="234"/>
      <c r="R12" s="165">
        <f>SUM(C12:Q12)</f>
        <v>41</v>
      </c>
      <c r="S12" s="117">
        <f t="shared" si="0"/>
        <v>3.7272727272727271</v>
      </c>
      <c r="T12" s="77" t="str">
        <f>IF(AND(S12&gt;=1,S12&lt;1.5),"Rara Vez",IF(AND(S12&gt;=1.6,S12&lt;2.5),"Improbable",IF(AND(S12&gt;=2.6,S12&lt;3.5),"Posible",IF(AND(S12&gt;=3.6,S12&lt;4.5),"Probable",IF(AND(S12&gt;=4.6),"Casi Seguro"," ")))))</f>
        <v>Probable</v>
      </c>
      <c r="W12" s="75"/>
    </row>
    <row r="13" spans="1:23" ht="39.75" customHeight="1" x14ac:dyDescent="0.2">
      <c r="A13" s="727" t="str">
        <f>DESCRIPCION!A16</f>
        <v>Indebida utilización de la figura de urgencia manifiesta para la atención de la emergencia por la pandemia de coronavirus covid 19 en el marco de la ley 80 de 1993 y sus normas concordantes</v>
      </c>
      <c r="B13" s="728"/>
      <c r="C13" s="332">
        <v>4</v>
      </c>
      <c r="D13" s="332">
        <v>4</v>
      </c>
      <c r="E13" s="332">
        <v>3</v>
      </c>
      <c r="F13" s="332">
        <v>4</v>
      </c>
      <c r="G13" s="234"/>
      <c r="H13" s="234"/>
      <c r="I13" s="234"/>
      <c r="J13" s="234"/>
      <c r="K13" s="234"/>
      <c r="L13" s="234"/>
      <c r="M13" s="234"/>
      <c r="N13" s="234"/>
      <c r="O13" s="234"/>
      <c r="P13" s="234"/>
      <c r="Q13" s="234"/>
      <c r="R13" s="109">
        <f t="shared" ref="R13:R20" si="1">SUM(C13:Q13)</f>
        <v>15</v>
      </c>
      <c r="S13" s="117">
        <f t="shared" si="0"/>
        <v>3.75</v>
      </c>
      <c r="T13" s="77" t="str">
        <f t="shared" ref="T13:T20" si="2">IF(AND(S13&gt;=1,S13&lt;1.5),"Rara Vez",IF(AND(S13&gt;=1.6,S13&lt;2.5),"Improbable",IF(AND(S13&gt;=2.6,S13&lt;3.5),"Posible",IF(AND(S13&gt;=3.6,S13&lt;4.5),"Probable",IF(AND(S13&gt;=4.6),"Casi Seguro"," ")))))</f>
        <v>Probable</v>
      </c>
    </row>
    <row r="14" spans="1:23" ht="39.75" customHeight="1" x14ac:dyDescent="0.2">
      <c r="A14" s="727">
        <v>0</v>
      </c>
      <c r="B14" s="728"/>
      <c r="C14" s="234"/>
      <c r="D14" s="234"/>
      <c r="E14" s="234"/>
      <c r="F14" s="234"/>
      <c r="G14" s="234"/>
      <c r="H14" s="234"/>
      <c r="I14" s="234"/>
      <c r="J14" s="234"/>
      <c r="K14" s="234"/>
      <c r="L14" s="234"/>
      <c r="M14" s="234"/>
      <c r="N14" s="234"/>
      <c r="O14" s="234"/>
      <c r="P14" s="234"/>
      <c r="Q14" s="234"/>
      <c r="R14" s="109">
        <f t="shared" si="1"/>
        <v>0</v>
      </c>
      <c r="S14" s="117">
        <f t="shared" si="0"/>
        <v>0</v>
      </c>
      <c r="T14" s="77" t="str">
        <f t="shared" si="2"/>
        <v xml:space="preserve"> </v>
      </c>
    </row>
    <row r="15" spans="1:23" ht="39.75" customHeight="1" x14ac:dyDescent="0.25">
      <c r="A15" s="715" t="str">
        <f>DESCRIPCION!A22</f>
        <v>Posibilidad de Incumplimiento en el envío oportuno del Acto Administrativo de declaratoria de Emergencia al Tribunal de lo Contencioso Administrativo  y los reportes de los contratos a la Contraloría Municipal y/o otros entes control</v>
      </c>
      <c r="B15" s="716"/>
      <c r="C15" s="333">
        <v>1</v>
      </c>
      <c r="D15" s="333">
        <v>1</v>
      </c>
      <c r="E15" s="333">
        <v>1</v>
      </c>
      <c r="F15" s="333">
        <v>1</v>
      </c>
      <c r="G15" s="234"/>
      <c r="H15" s="234"/>
      <c r="I15" s="234"/>
      <c r="J15" s="234"/>
      <c r="K15" s="234"/>
      <c r="L15" s="234"/>
      <c r="M15" s="234"/>
      <c r="N15" s="234"/>
      <c r="O15" s="234"/>
      <c r="P15" s="234"/>
      <c r="Q15" s="234"/>
      <c r="R15" s="109">
        <f t="shared" si="1"/>
        <v>4</v>
      </c>
      <c r="S15" s="117">
        <f t="shared" si="0"/>
        <v>1</v>
      </c>
      <c r="T15" s="77" t="str">
        <f t="shared" si="2"/>
        <v>Rara Vez</v>
      </c>
    </row>
    <row r="16" spans="1:23" ht="39.75" customHeight="1" x14ac:dyDescent="0.2">
      <c r="A16" s="715" t="str">
        <f>DESCRIPCION!A25</f>
        <v>f</v>
      </c>
      <c r="B16" s="716"/>
      <c r="C16" s="234"/>
      <c r="D16" s="234"/>
      <c r="E16" s="234"/>
      <c r="F16" s="234"/>
      <c r="G16" s="234"/>
      <c r="H16" s="234"/>
      <c r="I16" s="234"/>
      <c r="J16" s="234"/>
      <c r="K16" s="234"/>
      <c r="L16" s="234"/>
      <c r="M16" s="234"/>
      <c r="N16" s="234"/>
      <c r="O16" s="234"/>
      <c r="P16" s="234"/>
      <c r="Q16" s="234"/>
      <c r="R16" s="109">
        <f t="shared" si="1"/>
        <v>0</v>
      </c>
      <c r="S16" s="117">
        <f t="shared" si="0"/>
        <v>0</v>
      </c>
      <c r="T16" s="77" t="str">
        <f t="shared" si="2"/>
        <v xml:space="preserve"> </v>
      </c>
    </row>
    <row r="17" spans="1:20" ht="39.75" customHeight="1" x14ac:dyDescent="0.2">
      <c r="A17" s="715" t="str">
        <f>DESCRIPCION!A28</f>
        <v>g</v>
      </c>
      <c r="B17" s="716"/>
      <c r="C17" s="234"/>
      <c r="D17" s="234"/>
      <c r="E17" s="234"/>
      <c r="F17" s="234"/>
      <c r="G17" s="234"/>
      <c r="H17" s="234"/>
      <c r="I17" s="234"/>
      <c r="J17" s="234"/>
      <c r="K17" s="234"/>
      <c r="L17" s="234"/>
      <c r="M17" s="234"/>
      <c r="N17" s="234"/>
      <c r="O17" s="234"/>
      <c r="P17" s="234"/>
      <c r="Q17" s="234"/>
      <c r="R17" s="109">
        <f t="shared" si="1"/>
        <v>0</v>
      </c>
      <c r="S17" s="117">
        <f t="shared" si="0"/>
        <v>0</v>
      </c>
      <c r="T17" s="77" t="str">
        <f t="shared" si="2"/>
        <v xml:space="preserve"> </v>
      </c>
    </row>
    <row r="18" spans="1:20" ht="39.75" customHeight="1" x14ac:dyDescent="0.2">
      <c r="A18" s="715" t="str">
        <f>DESCRIPCION!A31</f>
        <v>h</v>
      </c>
      <c r="B18" s="716"/>
      <c r="C18" s="234"/>
      <c r="D18" s="234"/>
      <c r="E18" s="234"/>
      <c r="F18" s="234"/>
      <c r="G18" s="234"/>
      <c r="H18" s="234"/>
      <c r="I18" s="234"/>
      <c r="J18" s="234"/>
      <c r="K18" s="234"/>
      <c r="L18" s="234"/>
      <c r="M18" s="234"/>
      <c r="N18" s="234"/>
      <c r="O18" s="234"/>
      <c r="P18" s="234"/>
      <c r="Q18" s="234"/>
      <c r="R18" s="109">
        <f t="shared" si="1"/>
        <v>0</v>
      </c>
      <c r="S18" s="117">
        <f t="shared" si="0"/>
        <v>0</v>
      </c>
      <c r="T18" s="77" t="str">
        <f t="shared" si="2"/>
        <v xml:space="preserve"> </v>
      </c>
    </row>
    <row r="19" spans="1:20" ht="39.75" customHeight="1" x14ac:dyDescent="0.2">
      <c r="A19" s="715" t="str">
        <f>DESCRIPCION!A34</f>
        <v>i</v>
      </c>
      <c r="B19" s="716"/>
      <c r="C19" s="234"/>
      <c r="D19" s="234"/>
      <c r="E19" s="234"/>
      <c r="F19" s="234"/>
      <c r="G19" s="234"/>
      <c r="H19" s="234"/>
      <c r="I19" s="234"/>
      <c r="J19" s="234"/>
      <c r="K19" s="234"/>
      <c r="L19" s="234"/>
      <c r="M19" s="234"/>
      <c r="N19" s="234"/>
      <c r="O19" s="234"/>
      <c r="P19" s="234"/>
      <c r="Q19" s="234"/>
      <c r="R19" s="109">
        <f t="shared" si="1"/>
        <v>0</v>
      </c>
      <c r="S19" s="117">
        <f t="shared" si="0"/>
        <v>0</v>
      </c>
      <c r="T19" s="77" t="str">
        <f t="shared" si="2"/>
        <v xml:space="preserve"> </v>
      </c>
    </row>
    <row r="20" spans="1:20" ht="39.75" customHeight="1" thickBot="1" x14ac:dyDescent="0.25">
      <c r="A20" s="717" t="str">
        <f>DESCRIPCION!A37</f>
        <v>j</v>
      </c>
      <c r="B20" s="718"/>
      <c r="C20" s="234"/>
      <c r="D20" s="234"/>
      <c r="E20" s="234"/>
      <c r="F20" s="234"/>
      <c r="G20" s="234"/>
      <c r="H20" s="234"/>
      <c r="I20" s="234"/>
      <c r="J20" s="234"/>
      <c r="K20" s="234"/>
      <c r="L20" s="234"/>
      <c r="M20" s="234"/>
      <c r="N20" s="234"/>
      <c r="O20" s="234"/>
      <c r="P20" s="234"/>
      <c r="Q20" s="234"/>
      <c r="R20" s="110">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N11:Q20 G13:M20 C14:F14 C16:F20" xr:uid="{00000000-0002-0000-0B00-000000000000}">
      <formula1>1</formula1>
      <formula2>5</formula2>
    </dataValidation>
    <dataValidation type="decimal" allowBlank="1" showErrorMessage="1" sqref="C11:M12" xr:uid="{00000000-0002-0000-0B00-000001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2"/>
  <sheetViews>
    <sheetView zoomScale="80" zoomScaleNormal="80" workbookViewId="0">
      <selection activeCell="E3" sqref="E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47"/>
      <c r="B1" s="463" t="str">
        <f>CONTEXTO!B1</f>
        <v>PROCESO: GESTION CONTRACTUAL</v>
      </c>
      <c r="C1" s="463"/>
      <c r="D1" s="463"/>
      <c r="E1" s="30" t="s">
        <v>522</v>
      </c>
      <c r="F1" s="651"/>
    </row>
    <row r="2" spans="1:7" ht="15.75" customHeight="1" x14ac:dyDescent="0.2">
      <c r="A2" s="525"/>
      <c r="B2" s="464"/>
      <c r="C2" s="464"/>
      <c r="D2" s="464"/>
      <c r="E2" s="31" t="s">
        <v>509</v>
      </c>
      <c r="F2" s="652"/>
    </row>
    <row r="3" spans="1:7" ht="15" customHeight="1" x14ac:dyDescent="0.2">
      <c r="A3" s="525"/>
      <c r="B3" s="464" t="s">
        <v>85</v>
      </c>
      <c r="C3" s="464"/>
      <c r="D3" s="464"/>
      <c r="E3" s="31" t="s">
        <v>510</v>
      </c>
      <c r="F3" s="652"/>
    </row>
    <row r="4" spans="1:7" ht="15.75" customHeight="1" x14ac:dyDescent="0.2">
      <c r="A4" s="744"/>
      <c r="B4" s="464"/>
      <c r="C4" s="464"/>
      <c r="D4" s="464"/>
      <c r="E4" s="31" t="s">
        <v>523</v>
      </c>
      <c r="F4" s="652"/>
    </row>
    <row r="5" spans="1:7" ht="15.75" customHeight="1" x14ac:dyDescent="0.2">
      <c r="A5" s="744"/>
      <c r="B5" s="745"/>
      <c r="C5" s="745"/>
      <c r="D5" s="745"/>
      <c r="E5" s="745"/>
      <c r="F5" s="746"/>
    </row>
    <row r="6" spans="1:7" x14ac:dyDescent="0.2">
      <c r="A6" s="529" t="str">
        <f>CONTEXTO!A8</f>
        <v>PROCESO: GESTIÓN CONTRACTUAL</v>
      </c>
      <c r="B6" s="530"/>
      <c r="C6" s="530"/>
      <c r="D6" s="530"/>
      <c r="E6" s="530"/>
      <c r="F6" s="531"/>
    </row>
    <row r="7" spans="1:7" ht="13.5" customHeight="1" x14ac:dyDescent="0.2">
      <c r="A7" s="529"/>
      <c r="B7" s="530"/>
      <c r="C7" s="530"/>
      <c r="D7" s="530"/>
      <c r="E7" s="530"/>
      <c r="F7" s="531"/>
    </row>
    <row r="8" spans="1:7" ht="59.25" customHeight="1" x14ac:dyDescent="0.2">
      <c r="A8" s="749" t="str">
        <f>CONTEXTO!A9</f>
        <v>OBJETIVO: CONTRIBUIR ANUALMENTE EN LA GESTION DE ADQUISICION DE BIENES Y SERVICIOS REQUERIDOS EN LA OPERACIÓN DE LOS PROCESOS DE LA ENTIDAD CUMPLIENDO LA NORMATIVIDAD CONTRACTUAL VIGENTE.</v>
      </c>
      <c r="B8" s="750"/>
      <c r="C8" s="750"/>
      <c r="D8" s="750"/>
      <c r="E8" s="750"/>
      <c r="F8" s="751"/>
    </row>
    <row r="9" spans="1:7" ht="15" thickBot="1" x14ac:dyDescent="0.25">
      <c r="A9" s="752"/>
      <c r="B9" s="753"/>
      <c r="C9" s="753"/>
      <c r="D9" s="753"/>
      <c r="E9" s="753"/>
      <c r="F9" s="754"/>
    </row>
    <row r="10" spans="1:7" ht="15" thickBot="1" x14ac:dyDescent="0.25">
      <c r="A10" s="737"/>
      <c r="B10" s="642"/>
      <c r="C10" s="642"/>
      <c r="D10" s="642"/>
      <c r="E10" s="642"/>
      <c r="F10" s="642"/>
      <c r="G10" s="62"/>
    </row>
    <row r="11" spans="1:7" ht="51" customHeight="1" x14ac:dyDescent="0.2">
      <c r="A11" s="740" t="s">
        <v>87</v>
      </c>
      <c r="B11" s="738" t="s">
        <v>88</v>
      </c>
      <c r="C11" s="738" t="s">
        <v>89</v>
      </c>
      <c r="D11" s="738"/>
      <c r="E11" s="738"/>
      <c r="F11" s="739"/>
    </row>
    <row r="12" spans="1:7" ht="15" x14ac:dyDescent="0.2">
      <c r="A12" s="741"/>
      <c r="B12" s="748"/>
      <c r="C12" s="748" t="s">
        <v>90</v>
      </c>
      <c r="D12" s="748"/>
      <c r="E12" s="742" t="s">
        <v>91</v>
      </c>
      <c r="F12" s="743"/>
    </row>
    <row r="13" spans="1:7" ht="174" customHeight="1" x14ac:dyDescent="0.2">
      <c r="A13" s="235" t="str">
        <f>+DESCRIPCION!A10</f>
        <v>Posibilidad  en la demora  de los procesos contractuales para la adquisición de los bienes y servicios requeridos por la entidad.</v>
      </c>
      <c r="B13" s="232" t="s">
        <v>152</v>
      </c>
      <c r="C13" s="51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18"/>
      <c r="E13" s="733"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34"/>
    </row>
    <row r="14" spans="1:7" ht="174" customHeight="1" x14ac:dyDescent="0.2">
      <c r="A14" s="334" t="s">
        <v>460</v>
      </c>
      <c r="B14" s="232" t="s">
        <v>154</v>
      </c>
      <c r="C14" s="518" t="str">
        <f>IF(B14="5. CATASTROFICO",+NOOO!$C$28,IF(B14="4. MAYOR",+NOOO!$C$29,IF(B14="3. MODERADO",+NOOO!$C$30,IF(B14="2. MENOR",+NOOO!$C$31,IF(B14="1. INSIGNIFICANTE",NOOO!$C$32," ")))))</f>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
      <c r="D14" s="518"/>
      <c r="E14" s="733" t="str">
        <f>IF(B14="5. CATASTROFICO",+NOOO!$B$28,IF(B14="4. MAYOR",+NOOO!$B$29,IF(B14="3. MODERADO",+NOOO!$B$30,IF(B14="2. MENOR",+NOOO!$B$31,IF(B14="1. INSIGNIFICANTE",NOOO!$B$32," ")))))</f>
        <v>* No hay interrupción de las operaciones de la entidad.
* No se generan sanciones económicas o administrativas.
* No se afecta la imagen institucional de forma significativa</v>
      </c>
      <c r="F14" s="734"/>
    </row>
    <row r="15" spans="1:7" ht="174" customHeight="1" x14ac:dyDescent="0.2">
      <c r="A15" s="236"/>
      <c r="B15" s="232" t="s">
        <v>92</v>
      </c>
      <c r="C15" s="518" t="str">
        <f>IF(B15="5. CATASTROFICO",+NOOO!$C$28,IF(B15="4. MAYOR",+NOOO!$C$29,IF(B15="3. MODERADO",+NOOO!$C$30,IF(B15="2. MENOR",+NOOO!$C$31,IF(B15="1. INSIGNIFICANTE",NOOO!$C$32," ")))))</f>
        <v xml:space="preserve"> </v>
      </c>
      <c r="D15" s="518"/>
      <c r="E15" s="733" t="str">
        <f>IF(B15="5. CATASTROFICO",+NOOO!$B$28,IF(B15="4. MAYOR",+NOOO!$B$29,IF(B15="3. MODERADO",+NOOO!$B$30,IF(B15="2. MENOR",+NOOO!$B$31,IF(B15="1. INSIGNIFICANTE",NOOO!$B$32," ")))))</f>
        <v xml:space="preserve"> </v>
      </c>
      <c r="F15" s="734"/>
    </row>
    <row r="16" spans="1:7" ht="174" customHeight="1" x14ac:dyDescent="0.2">
      <c r="A16" s="236"/>
      <c r="B16" s="232" t="s">
        <v>92</v>
      </c>
      <c r="C16" s="518" t="str">
        <f>IF(B16="5. CATASTROFICO",+NOOO!$C$28,IF(B16="4. MAYOR",+NOOO!$C$29,IF(B16="3. MODERADO",+NOOO!$C$30,IF(B16="2. MENOR",+NOOO!$C$31,IF(B16="1. INSIGNIFICANTE",NOOO!$C$32," ")))))</f>
        <v xml:space="preserve"> </v>
      </c>
      <c r="D16" s="518"/>
      <c r="E16" s="733" t="str">
        <f>IF(B16="5. CATASTROFICO",+NOOO!$B$28,IF(B16="4. MAYOR",+NOOO!$B$29,IF(B16="3. MODERADO",+NOOO!$B$30,IF(B16="2. MENOR",+NOOO!$B$31,IF(B16="1. INSIGNIFICANTE",NOOO!$B$32," ")))))</f>
        <v xml:space="preserve"> </v>
      </c>
      <c r="F16" s="734"/>
    </row>
    <row r="17" spans="1:6" ht="174" customHeight="1" x14ac:dyDescent="0.2">
      <c r="A17" s="236"/>
      <c r="B17" s="232" t="s">
        <v>92</v>
      </c>
      <c r="C17" s="518" t="str">
        <f>IF(B17="5. CATASTROFICO",+NOOO!$C$28,IF(B17="4. MAYOR",+NOOO!$C$29,IF(B17="3. MODERADO",+NOOO!$C$30,IF(B17="2. MENOR",+NOOO!$C$31,IF(B17="1. INSIGNIFICANTE",NOOO!$C$32," ")))))</f>
        <v xml:space="preserve"> </v>
      </c>
      <c r="D17" s="518"/>
      <c r="E17" s="733" t="str">
        <f>IF(B17="5. CATASTROFICO",+NOOO!$B$28,IF(B17="4. MAYOR",+NOOO!$B$29,IF(B17="3. MODERADO",+NOOO!$B$30,IF(B17="2. MENOR",+NOOO!$B$31,IF(B17="1. INSIGNIFICANTE",NOOO!$B$32," ")))))</f>
        <v xml:space="preserve"> </v>
      </c>
      <c r="F17" s="734"/>
    </row>
    <row r="18" spans="1:6" ht="174" customHeight="1" x14ac:dyDescent="0.2">
      <c r="A18" s="236"/>
      <c r="B18" s="232" t="s">
        <v>92</v>
      </c>
      <c r="C18" s="518" t="str">
        <f>IF(B18="5. CATASTROFICO",+NOOO!$C$28,IF(B18="4. MAYOR",+NOOO!$C$29,IF(B18="3. MODERADO",+NOOO!$C$30,IF(B18="2. MENOR",+NOOO!$C$31,IF(B18="1. INSIGNIFICANTE",NOOO!$C$32," ")))))</f>
        <v xml:space="preserve"> </v>
      </c>
      <c r="D18" s="518"/>
      <c r="E18" s="733" t="str">
        <f>IF(B18="5. CATASTROFICO",+NOOO!$B$28,IF(B18="4. MAYOR",+NOOO!$B$29,IF(B18="3. MODERADO",+NOOO!$B$30,IF(B18="2. MENOR",+NOOO!$B$31,IF(B18="1. INSIGNIFICANTE",NOOO!$B$32," ")))))</f>
        <v xml:space="preserve"> </v>
      </c>
      <c r="F18" s="734"/>
    </row>
    <row r="19" spans="1:6" ht="174" customHeight="1" x14ac:dyDescent="0.2">
      <c r="A19" s="236"/>
      <c r="B19" s="232" t="s">
        <v>92</v>
      </c>
      <c r="C19" s="518" t="str">
        <f>IF(B19="5. CATASTROFICO",+NOOO!$C$28,IF(B19="4. MAYOR",+NOOO!$C$29,IF(B19="3. MODERADO",+NOOO!$C$30,IF(B19="2. MENOR",+NOOO!$C$31,IF(B19="1. INSIGNIFICANTE",NOOO!$C$32," ")))))</f>
        <v xml:space="preserve"> </v>
      </c>
      <c r="D19" s="518"/>
      <c r="E19" s="733" t="str">
        <f>IF(B19="5. CATASTROFICO",+NOOO!$B$28,IF(B19="4. MAYOR",+NOOO!$B$29,IF(B19="3. MODERADO",+NOOO!$B$30,IF(B19="2. MENOR",+NOOO!$B$31,IF(B19="1. INSIGNIFICANTE",NOOO!$B$32," ")))))</f>
        <v xml:space="preserve"> </v>
      </c>
      <c r="F19" s="734"/>
    </row>
    <row r="20" spans="1:6" ht="174" customHeight="1" x14ac:dyDescent="0.2">
      <c r="A20" s="236"/>
      <c r="B20" s="232" t="s">
        <v>92</v>
      </c>
      <c r="C20" s="518" t="str">
        <f>IF(B20="5. CATASTROFICO",+NOOO!$C$28,IF(B20="4. MAYOR",+NOOO!$C$29,IF(B20="3. MODERADO",+NOOO!$C$30,IF(B20="2. MENOR",+NOOO!$C$31,IF(B20="1. INSIGNIFICANTE",NOOO!$C$32," ")))))</f>
        <v xml:space="preserve"> </v>
      </c>
      <c r="D20" s="518"/>
      <c r="E20" s="733" t="str">
        <f>IF(B20="5. CATASTROFICO",+NOOO!$B$28,IF(B20="4. MAYOR",+NOOO!$B$29,IF(B20="3. MODERADO",+NOOO!$B$30,IF(B20="2. MENOR",+NOOO!$B$31,IF(B20="1. INSIGNIFICANTE",NOOO!$B$32," ")))))</f>
        <v xml:space="preserve"> </v>
      </c>
      <c r="F20" s="734"/>
    </row>
    <row r="21" spans="1:6" ht="188.25" customHeight="1" x14ac:dyDescent="0.2">
      <c r="A21" s="236"/>
      <c r="B21" s="232" t="s">
        <v>92</v>
      </c>
      <c r="C21" s="518" t="str">
        <f>IF(B21="5. CATASTROFICO",+NOOO!$C$28,IF(B21="4. MAYOR",+NOOO!$C$29,IF(B21="3. MODERADO",+NOOO!$C$30,IF(B21="2. MENOR",+NOOO!$C$31,IF(B21="1. INSIGNIFICANTE",NOOO!$C$32," ")))))</f>
        <v xml:space="preserve"> </v>
      </c>
      <c r="D21" s="518"/>
      <c r="E21" s="733" t="str">
        <f>IF(B21="5. CATASTROFICO",+NOOO!$B$28,IF(B21="4. MAYOR",+NOOO!$B$29,IF(B21="3. MODERADO",+NOOO!$B$30,IF(B21="2. MENOR",+NOOO!$B$31,IF(B21="1. INSIGNIFICANTE",NOOO!$B$32," ")))))</f>
        <v xml:space="preserve"> </v>
      </c>
      <c r="F21" s="734"/>
    </row>
    <row r="22" spans="1:6" ht="183" customHeight="1" thickBot="1" x14ac:dyDescent="0.25">
      <c r="A22" s="237"/>
      <c r="B22" s="238" t="s">
        <v>92</v>
      </c>
      <c r="C22" s="410" t="str">
        <f>IF(B22="5. CATASTROFICO",+NOOO!$C$28,IF(B22="4. MAYOR",+NOOO!$C$29,IF(B22="3. MODERADO",+NOOO!$C$30,IF(B22="2. MENOR",+NOOO!$C$31,IF(B22="1. INSIGNIFICANTE",NOOO!$C$32," ")))))</f>
        <v xml:space="preserve"> </v>
      </c>
      <c r="D22" s="410"/>
      <c r="E22" s="735" t="str">
        <f>IF(B22="5. CATASTROFICO",+NOOO!$B$28,IF(B22="4. MAYOR",+NOOO!$B$29,IF(B22="3. MODERADO",+NOOO!$B$30,IF(B22="2. MENOR",+NOOO!$B$31,IF(B22="1. INSIGNIFICANTE",NOOO!$B$32," ")))))</f>
        <v xml:space="preserve"> </v>
      </c>
      <c r="F22" s="736"/>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abSelected="1" zoomScale="80" zoomScaleNormal="80" workbookViewId="0">
      <selection activeCell="C2" sqref="C2:E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20"/>
      <c r="B1" s="463" t="str">
        <f>CONTEXTO!B1</f>
        <v>PROCESO: GESTION CONTRACTUAL</v>
      </c>
      <c r="C1" s="764" t="s">
        <v>524</v>
      </c>
      <c r="D1" s="764"/>
      <c r="E1" s="764"/>
      <c r="F1" s="765"/>
    </row>
    <row r="2" spans="1:6" ht="15.75" customHeight="1" x14ac:dyDescent="0.2">
      <c r="A2" s="521"/>
      <c r="B2" s="464"/>
      <c r="C2" s="698" t="s">
        <v>509</v>
      </c>
      <c r="D2" s="698"/>
      <c r="E2" s="698"/>
      <c r="F2" s="766"/>
    </row>
    <row r="3" spans="1:6" ht="15" customHeight="1" x14ac:dyDescent="0.2">
      <c r="A3" s="521"/>
      <c r="B3" s="464" t="s">
        <v>93</v>
      </c>
      <c r="C3" s="698" t="s">
        <v>510</v>
      </c>
      <c r="D3" s="698"/>
      <c r="E3" s="698"/>
      <c r="F3" s="766"/>
    </row>
    <row r="4" spans="1:6" ht="15.75" customHeight="1" x14ac:dyDescent="0.2">
      <c r="A4" s="521"/>
      <c r="B4" s="464"/>
      <c r="C4" s="698" t="s">
        <v>525</v>
      </c>
      <c r="D4" s="698"/>
      <c r="E4" s="698"/>
      <c r="F4" s="766"/>
    </row>
    <row r="5" spans="1:6" ht="15.75" customHeight="1" x14ac:dyDescent="0.2">
      <c r="A5" s="755"/>
      <c r="B5" s="554"/>
      <c r="C5" s="554"/>
      <c r="D5" s="554"/>
      <c r="E5" s="554"/>
      <c r="F5" s="756"/>
    </row>
    <row r="6" spans="1:6" x14ac:dyDescent="0.2">
      <c r="A6" s="529" t="str">
        <f>+CONTEXTO!A8</f>
        <v>PROCESO: GESTIÓN CONTRACTUAL</v>
      </c>
      <c r="B6" s="530"/>
      <c r="C6" s="530"/>
      <c r="D6" s="530"/>
      <c r="E6" s="530"/>
      <c r="F6" s="531"/>
    </row>
    <row r="7" spans="1:6" ht="12.75" customHeight="1" x14ac:dyDescent="0.2">
      <c r="A7" s="529"/>
      <c r="B7" s="530"/>
      <c r="C7" s="530"/>
      <c r="D7" s="530"/>
      <c r="E7" s="530"/>
      <c r="F7" s="531"/>
    </row>
    <row r="8" spans="1:6" ht="60.75" customHeight="1" x14ac:dyDescent="0.2">
      <c r="A8" s="532" t="str">
        <f>+CONTEXTO!A9</f>
        <v>OBJETIVO: CONTRIBUIR ANUALMENTE EN LA GESTION DE ADQUISICION DE BIENES Y SERVICIOS REQUERIDOS EN LA OPERACIÓN DE LOS PROCESOS DE LA ENTIDAD CUMPLIENDO LA NORMATIVIDAD CONTRACTUAL VIGENTE.</v>
      </c>
      <c r="B8" s="533"/>
      <c r="C8" s="533"/>
      <c r="D8" s="533"/>
      <c r="E8" s="533"/>
      <c r="F8" s="534"/>
    </row>
    <row r="9" spans="1:6" ht="3.75" customHeight="1" thickBot="1" x14ac:dyDescent="0.25">
      <c r="A9" s="535"/>
      <c r="B9" s="536"/>
      <c r="C9" s="536"/>
      <c r="D9" s="536"/>
      <c r="E9" s="536"/>
      <c r="F9" s="537"/>
    </row>
    <row r="10" spans="1:6" ht="13.5" customHeight="1" thickBot="1" x14ac:dyDescent="0.25">
      <c r="A10" s="538"/>
      <c r="B10" s="538"/>
      <c r="C10" s="538"/>
      <c r="D10" s="538"/>
      <c r="E10" s="538"/>
      <c r="F10" s="538"/>
    </row>
    <row r="11" spans="1:6" ht="34.5" customHeight="1" x14ac:dyDescent="0.25">
      <c r="A11" s="757" t="s">
        <v>94</v>
      </c>
      <c r="B11" s="541" t="s">
        <v>95</v>
      </c>
      <c r="C11" s="541"/>
      <c r="D11" s="771" t="s">
        <v>96</v>
      </c>
      <c r="E11" s="771"/>
      <c r="F11" s="767" t="s">
        <v>97</v>
      </c>
    </row>
    <row r="12" spans="1:6" ht="21" customHeight="1" x14ac:dyDescent="0.2">
      <c r="A12" s="758"/>
      <c r="B12" s="542"/>
      <c r="C12" s="542"/>
      <c r="D12" s="102" t="s">
        <v>98</v>
      </c>
      <c r="E12" s="102" t="s">
        <v>99</v>
      </c>
      <c r="F12" s="768"/>
    </row>
    <row r="13" spans="1:6" ht="26.25" customHeight="1" x14ac:dyDescent="0.2">
      <c r="A13" s="515" t="str">
        <f>+DESCRIPCION!A13</f>
        <v>Posibilidad de recibir o solicitar cualquier dádiva a nombre propio o de terceros con el fin de beneficiar a un proponente que no cumple con los requisitos contractuales</v>
      </c>
      <c r="B13" s="518" t="s">
        <v>100</v>
      </c>
      <c r="C13" s="518"/>
      <c r="D13" s="232" t="s">
        <v>138</v>
      </c>
      <c r="E13" s="232"/>
      <c r="F13" s="759" t="str">
        <f>IF(D28="X","CATASTROFICO",IF(AND(D32&gt;0,D32&lt;=5),"MODERADO",IF(AND(D32&gt;=6,D32&lt;=11),"MAYOR",IF(AND(D32&gt;=12,D32&lt;=19),"CATASTROFICO",IF(AND(D32=0),"MENOR")))))</f>
        <v>CATASTROFICO</v>
      </c>
    </row>
    <row r="14" spans="1:6" ht="26.25" customHeight="1" x14ac:dyDescent="0.2">
      <c r="A14" s="515"/>
      <c r="B14" s="518" t="s">
        <v>101</v>
      </c>
      <c r="C14" s="518"/>
      <c r="D14" s="232" t="s">
        <v>138</v>
      </c>
      <c r="E14" s="232"/>
      <c r="F14" s="760"/>
    </row>
    <row r="15" spans="1:6" ht="26.25" customHeight="1" x14ac:dyDescent="0.2">
      <c r="A15" s="515"/>
      <c r="B15" s="518" t="s">
        <v>102</v>
      </c>
      <c r="C15" s="518"/>
      <c r="D15" s="232" t="s">
        <v>138</v>
      </c>
      <c r="E15" s="232"/>
      <c r="F15" s="760"/>
    </row>
    <row r="16" spans="1:6" ht="26.25" customHeight="1" x14ac:dyDescent="0.2">
      <c r="A16" s="515"/>
      <c r="B16" s="518" t="s">
        <v>103</v>
      </c>
      <c r="C16" s="518"/>
      <c r="D16" s="232"/>
      <c r="E16" s="335" t="s">
        <v>138</v>
      </c>
      <c r="F16" s="760"/>
    </row>
    <row r="17" spans="1:6" ht="26.25" customHeight="1" x14ac:dyDescent="0.2">
      <c r="A17" s="515"/>
      <c r="B17" s="518" t="s">
        <v>104</v>
      </c>
      <c r="C17" s="518"/>
      <c r="D17" s="232" t="s">
        <v>138</v>
      </c>
      <c r="E17" s="232"/>
      <c r="F17" s="760"/>
    </row>
    <row r="18" spans="1:6" ht="26.25" customHeight="1" x14ac:dyDescent="0.2">
      <c r="A18" s="515"/>
      <c r="B18" s="518" t="s">
        <v>105</v>
      </c>
      <c r="C18" s="518"/>
      <c r="D18" s="303" t="s">
        <v>138</v>
      </c>
      <c r="E18" s="232"/>
      <c r="F18" s="760"/>
    </row>
    <row r="19" spans="1:6" ht="26.25" customHeight="1" x14ac:dyDescent="0.2">
      <c r="A19" s="515"/>
      <c r="B19" s="518" t="s">
        <v>106</v>
      </c>
      <c r="C19" s="518"/>
      <c r="D19" s="303" t="s">
        <v>138</v>
      </c>
      <c r="E19" s="232"/>
      <c r="F19" s="760"/>
    </row>
    <row r="20" spans="1:6" ht="33" customHeight="1" x14ac:dyDescent="0.2">
      <c r="A20" s="515"/>
      <c r="B20" s="518" t="s">
        <v>107</v>
      </c>
      <c r="C20" s="518"/>
      <c r="D20" s="303" t="s">
        <v>138</v>
      </c>
      <c r="E20" s="232"/>
      <c r="F20" s="760"/>
    </row>
    <row r="21" spans="1:6" ht="26.25" customHeight="1" x14ac:dyDescent="0.2">
      <c r="A21" s="515"/>
      <c r="B21" s="518" t="s">
        <v>108</v>
      </c>
      <c r="C21" s="518"/>
      <c r="D21" s="303"/>
      <c r="E21" s="232" t="s">
        <v>138</v>
      </c>
      <c r="F21" s="760"/>
    </row>
    <row r="22" spans="1:6" ht="26.25" customHeight="1" x14ac:dyDescent="0.2">
      <c r="A22" s="515"/>
      <c r="B22" s="518" t="s">
        <v>109</v>
      </c>
      <c r="C22" s="518"/>
      <c r="D22" s="303" t="s">
        <v>138</v>
      </c>
      <c r="E22" s="232"/>
      <c r="F22" s="760"/>
    </row>
    <row r="23" spans="1:6" ht="26.25" customHeight="1" x14ac:dyDescent="0.2">
      <c r="A23" s="515"/>
      <c r="B23" s="518" t="s">
        <v>110</v>
      </c>
      <c r="C23" s="518"/>
      <c r="D23" s="303" t="s">
        <v>138</v>
      </c>
      <c r="E23" s="232"/>
      <c r="F23" s="760"/>
    </row>
    <row r="24" spans="1:6" ht="26.25" customHeight="1" x14ac:dyDescent="0.2">
      <c r="A24" s="515"/>
      <c r="B24" s="518" t="s">
        <v>111</v>
      </c>
      <c r="C24" s="518"/>
      <c r="D24" s="303" t="s">
        <v>138</v>
      </c>
      <c r="E24" s="232"/>
      <c r="F24" s="760"/>
    </row>
    <row r="25" spans="1:6" ht="26.25" customHeight="1" x14ac:dyDescent="0.2">
      <c r="A25" s="515"/>
      <c r="B25" s="518" t="s">
        <v>112</v>
      </c>
      <c r="C25" s="518"/>
      <c r="D25" s="303" t="s">
        <v>138</v>
      </c>
      <c r="E25" s="232"/>
      <c r="F25" s="760"/>
    </row>
    <row r="26" spans="1:6" ht="26.25" customHeight="1" x14ac:dyDescent="0.2">
      <c r="A26" s="515"/>
      <c r="B26" s="518" t="s">
        <v>113</v>
      </c>
      <c r="C26" s="518"/>
      <c r="D26" s="303" t="s">
        <v>138</v>
      </c>
      <c r="E26" s="232"/>
      <c r="F26" s="760"/>
    </row>
    <row r="27" spans="1:6" ht="26.25" customHeight="1" x14ac:dyDescent="0.2">
      <c r="A27" s="515"/>
      <c r="B27" s="518" t="s">
        <v>114</v>
      </c>
      <c r="C27" s="518"/>
      <c r="D27" s="303" t="s">
        <v>138</v>
      </c>
      <c r="E27" s="232"/>
      <c r="F27" s="760"/>
    </row>
    <row r="28" spans="1:6" ht="26.25" customHeight="1" x14ac:dyDescent="0.2">
      <c r="A28" s="515"/>
      <c r="B28" s="518" t="s">
        <v>115</v>
      </c>
      <c r="C28" s="518"/>
      <c r="D28" s="303" t="s">
        <v>138</v>
      </c>
      <c r="E28" s="232"/>
      <c r="F28" s="760"/>
    </row>
    <row r="29" spans="1:6" ht="26.25" customHeight="1" x14ac:dyDescent="0.2">
      <c r="A29" s="515"/>
      <c r="B29" s="518" t="s">
        <v>116</v>
      </c>
      <c r="C29" s="518"/>
      <c r="D29" s="303" t="s">
        <v>138</v>
      </c>
      <c r="E29" s="232"/>
      <c r="F29" s="760"/>
    </row>
    <row r="30" spans="1:6" ht="26.25" customHeight="1" x14ac:dyDescent="0.2">
      <c r="A30" s="515"/>
      <c r="B30" s="518" t="s">
        <v>117</v>
      </c>
      <c r="C30" s="518"/>
      <c r="D30" s="303" t="s">
        <v>138</v>
      </c>
      <c r="E30" s="232"/>
      <c r="F30" s="760"/>
    </row>
    <row r="31" spans="1:6" ht="26.25" customHeight="1" x14ac:dyDescent="0.2">
      <c r="A31" s="515"/>
      <c r="B31" s="518" t="s">
        <v>118</v>
      </c>
      <c r="C31" s="518"/>
      <c r="D31" s="303" t="s">
        <v>138</v>
      </c>
      <c r="E31" s="232"/>
      <c r="F31" s="760"/>
    </row>
    <row r="32" spans="1:6" ht="16.5" thickBot="1" x14ac:dyDescent="0.3">
      <c r="A32" s="516"/>
      <c r="B32" s="762" t="s">
        <v>58</v>
      </c>
      <c r="C32" s="763"/>
      <c r="D32" s="98">
        <f>+NOOO!B54</f>
        <v>17</v>
      </c>
      <c r="E32" s="99"/>
      <c r="F32" s="761"/>
    </row>
    <row r="33" spans="1:6" ht="15.75" customHeight="1" thickBot="1" x14ac:dyDescent="0.25">
      <c r="A33" s="769"/>
      <c r="B33" s="424"/>
      <c r="C33" s="424"/>
      <c r="D33" s="424"/>
      <c r="E33" s="424"/>
      <c r="F33" s="770"/>
    </row>
    <row r="34" spans="1:6" ht="34.5" customHeight="1" x14ac:dyDescent="0.25">
      <c r="A34" s="757" t="s">
        <v>94</v>
      </c>
      <c r="B34" s="541" t="s">
        <v>95</v>
      </c>
      <c r="C34" s="541"/>
      <c r="D34" s="771" t="s">
        <v>96</v>
      </c>
      <c r="E34" s="771"/>
      <c r="F34" s="767" t="s">
        <v>97</v>
      </c>
    </row>
    <row r="35" spans="1:6" ht="21" customHeight="1" x14ac:dyDescent="0.25">
      <c r="A35" s="758"/>
      <c r="B35" s="542"/>
      <c r="C35" s="542"/>
      <c r="D35" s="78" t="s">
        <v>98</v>
      </c>
      <c r="E35" s="78" t="s">
        <v>99</v>
      </c>
      <c r="F35" s="768"/>
    </row>
    <row r="36" spans="1:6" ht="26.25" customHeight="1" x14ac:dyDescent="0.2">
      <c r="A36" s="515" t="str">
        <f>+DESCRIPCION!A16</f>
        <v>Indebida utilización de la figura de urgencia manifiesta para la atención de la emergencia por la pandemia de coronavirus covid 19 en el marco de la ley 80 de 1993 y sus normas concordantes</v>
      </c>
      <c r="B36" s="518" t="s">
        <v>100</v>
      </c>
      <c r="C36" s="518"/>
      <c r="D36" s="232" t="s">
        <v>138</v>
      </c>
      <c r="E36" s="232"/>
      <c r="F36" s="774" t="str">
        <f>IF(D51="X","CATASTROFICO",IF(AND(D55&gt;0,D55&lt;=5),"MODERADO",IF(AND(D55&gt;=6,D55&lt;=11),"MAYOR",IF(AND(D55&gt;=12,D55&lt;=19),"CATASTROFICO"," "))))</f>
        <v>CATASTROFICO</v>
      </c>
    </row>
    <row r="37" spans="1:6" ht="26.25" customHeight="1" x14ac:dyDescent="0.2">
      <c r="A37" s="515"/>
      <c r="B37" s="518" t="s">
        <v>101</v>
      </c>
      <c r="C37" s="518"/>
      <c r="D37" s="303" t="s">
        <v>138</v>
      </c>
      <c r="E37" s="232"/>
      <c r="F37" s="774"/>
    </row>
    <row r="38" spans="1:6" ht="26.25" customHeight="1" x14ac:dyDescent="0.2">
      <c r="A38" s="515"/>
      <c r="B38" s="518" t="s">
        <v>102</v>
      </c>
      <c r="C38" s="518"/>
      <c r="D38" s="303" t="s">
        <v>138</v>
      </c>
      <c r="E38" s="232"/>
      <c r="F38" s="774"/>
    </row>
    <row r="39" spans="1:6" ht="26.25" customHeight="1" x14ac:dyDescent="0.2">
      <c r="A39" s="515"/>
      <c r="B39" s="518" t="s">
        <v>103</v>
      </c>
      <c r="C39" s="518"/>
      <c r="D39" s="303" t="s">
        <v>138</v>
      </c>
      <c r="E39" s="232"/>
      <c r="F39" s="774"/>
    </row>
    <row r="40" spans="1:6" ht="26.25" customHeight="1" x14ac:dyDescent="0.2">
      <c r="A40" s="515"/>
      <c r="B40" s="518" t="s">
        <v>104</v>
      </c>
      <c r="C40" s="518"/>
      <c r="D40" s="303" t="s">
        <v>138</v>
      </c>
      <c r="E40" s="232"/>
      <c r="F40" s="774"/>
    </row>
    <row r="41" spans="1:6" ht="26.25" customHeight="1" x14ac:dyDescent="0.2">
      <c r="A41" s="515"/>
      <c r="B41" s="518" t="s">
        <v>105</v>
      </c>
      <c r="C41" s="518"/>
      <c r="D41" s="303" t="s">
        <v>138</v>
      </c>
      <c r="E41" s="232"/>
      <c r="F41" s="774"/>
    </row>
    <row r="42" spans="1:6" ht="26.25" customHeight="1" x14ac:dyDescent="0.2">
      <c r="A42" s="515"/>
      <c r="B42" s="518" t="s">
        <v>106</v>
      </c>
      <c r="C42" s="518"/>
      <c r="D42" s="303" t="s">
        <v>138</v>
      </c>
      <c r="E42" s="232"/>
      <c r="F42" s="774"/>
    </row>
    <row r="43" spans="1:6" ht="33" customHeight="1" x14ac:dyDescent="0.2">
      <c r="A43" s="515"/>
      <c r="B43" s="518" t="s">
        <v>107</v>
      </c>
      <c r="C43" s="518"/>
      <c r="D43" s="303" t="s">
        <v>138</v>
      </c>
      <c r="E43" s="232"/>
      <c r="F43" s="774"/>
    </row>
    <row r="44" spans="1:6" ht="26.25" customHeight="1" x14ac:dyDescent="0.2">
      <c r="A44" s="515"/>
      <c r="B44" s="518" t="s">
        <v>108</v>
      </c>
      <c r="C44" s="518"/>
      <c r="D44" s="303"/>
      <c r="E44" s="232" t="s">
        <v>138</v>
      </c>
      <c r="F44" s="774"/>
    </row>
    <row r="45" spans="1:6" ht="26.25" customHeight="1" x14ac:dyDescent="0.2">
      <c r="A45" s="515"/>
      <c r="B45" s="518" t="s">
        <v>109</v>
      </c>
      <c r="C45" s="518"/>
      <c r="D45" s="303" t="s">
        <v>138</v>
      </c>
      <c r="E45" s="232"/>
      <c r="F45" s="774"/>
    </row>
    <row r="46" spans="1:6" ht="26.25" customHeight="1" x14ac:dyDescent="0.2">
      <c r="A46" s="515"/>
      <c r="B46" s="518" t="s">
        <v>110</v>
      </c>
      <c r="C46" s="518"/>
      <c r="D46" s="303" t="s">
        <v>138</v>
      </c>
      <c r="E46" s="232"/>
      <c r="F46" s="774"/>
    </row>
    <row r="47" spans="1:6" ht="26.25" customHeight="1" x14ac:dyDescent="0.2">
      <c r="A47" s="515"/>
      <c r="B47" s="518" t="s">
        <v>111</v>
      </c>
      <c r="C47" s="518"/>
      <c r="D47" s="303" t="s">
        <v>138</v>
      </c>
      <c r="E47" s="239"/>
      <c r="F47" s="774"/>
    </row>
    <row r="48" spans="1:6" ht="26.25" customHeight="1" x14ac:dyDescent="0.2">
      <c r="A48" s="515"/>
      <c r="B48" s="518" t="s">
        <v>112</v>
      </c>
      <c r="C48" s="518"/>
      <c r="D48" s="303" t="s">
        <v>138</v>
      </c>
      <c r="E48" s="239"/>
      <c r="F48" s="774"/>
    </row>
    <row r="49" spans="1:6" ht="26.25" customHeight="1" x14ac:dyDescent="0.2">
      <c r="A49" s="515"/>
      <c r="B49" s="518" t="s">
        <v>113</v>
      </c>
      <c r="C49" s="518"/>
      <c r="D49" s="303" t="s">
        <v>138</v>
      </c>
      <c r="E49" s="239"/>
      <c r="F49" s="774"/>
    </row>
    <row r="50" spans="1:6" ht="26.25" customHeight="1" x14ac:dyDescent="0.2">
      <c r="A50" s="515"/>
      <c r="B50" s="518" t="s">
        <v>114</v>
      </c>
      <c r="C50" s="518"/>
      <c r="D50" s="303" t="s">
        <v>138</v>
      </c>
      <c r="E50" s="239"/>
      <c r="F50" s="774"/>
    </row>
    <row r="51" spans="1:6" ht="26.25" customHeight="1" x14ac:dyDescent="0.2">
      <c r="A51" s="515"/>
      <c r="B51" s="518" t="s">
        <v>115</v>
      </c>
      <c r="C51" s="518"/>
      <c r="D51" s="303" t="s">
        <v>138</v>
      </c>
      <c r="E51" s="239"/>
      <c r="F51" s="774"/>
    </row>
    <row r="52" spans="1:6" ht="26.25" customHeight="1" x14ac:dyDescent="0.2">
      <c r="A52" s="515"/>
      <c r="B52" s="518" t="s">
        <v>116</v>
      </c>
      <c r="C52" s="518"/>
      <c r="D52" s="303" t="s">
        <v>138</v>
      </c>
      <c r="E52" s="239"/>
      <c r="F52" s="774"/>
    </row>
    <row r="53" spans="1:6" ht="26.25" customHeight="1" x14ac:dyDescent="0.2">
      <c r="A53" s="515"/>
      <c r="B53" s="518" t="s">
        <v>117</v>
      </c>
      <c r="C53" s="518"/>
      <c r="D53" s="303" t="s">
        <v>138</v>
      </c>
      <c r="E53" s="239"/>
      <c r="F53" s="774"/>
    </row>
    <row r="54" spans="1:6" ht="26.25" customHeight="1" x14ac:dyDescent="0.2">
      <c r="A54" s="515"/>
      <c r="B54" s="518" t="s">
        <v>118</v>
      </c>
      <c r="C54" s="518"/>
      <c r="D54" s="303"/>
      <c r="E54" s="239" t="s">
        <v>138</v>
      </c>
      <c r="F54" s="774"/>
    </row>
    <row r="55" spans="1:6" ht="16.5" thickBot="1" x14ac:dyDescent="0.3">
      <c r="A55" s="516"/>
      <c r="B55" s="762" t="s">
        <v>58</v>
      </c>
      <c r="C55" s="763"/>
      <c r="D55" s="98">
        <f>+NOOO!B77</f>
        <v>17</v>
      </c>
      <c r="E55" s="99"/>
      <c r="F55" s="775"/>
    </row>
    <row r="56" spans="1:6" ht="15" thickBot="1" x14ac:dyDescent="0.25"/>
    <row r="57" spans="1:6" ht="34.5" customHeight="1" x14ac:dyDescent="0.25">
      <c r="A57" s="757" t="s">
        <v>94</v>
      </c>
      <c r="B57" s="541" t="s">
        <v>95</v>
      </c>
      <c r="C57" s="541"/>
      <c r="D57" s="771" t="s">
        <v>96</v>
      </c>
      <c r="E57" s="771"/>
      <c r="F57" s="767" t="s">
        <v>97</v>
      </c>
    </row>
    <row r="58" spans="1:6" ht="21" customHeight="1" x14ac:dyDescent="0.25">
      <c r="A58" s="758"/>
      <c r="B58" s="542"/>
      <c r="C58" s="542"/>
      <c r="D58" s="78" t="s">
        <v>98</v>
      </c>
      <c r="E58" s="78" t="s">
        <v>99</v>
      </c>
      <c r="F58" s="768"/>
    </row>
    <row r="59" spans="1:6" ht="26.25" customHeight="1" x14ac:dyDescent="0.2">
      <c r="A59" s="772"/>
      <c r="B59" s="518" t="s">
        <v>100</v>
      </c>
      <c r="C59" s="518"/>
      <c r="D59" s="240"/>
      <c r="E59" s="240"/>
      <c r="F59" s="774" t="str">
        <f>IF(D74="X","CATASTROFICO",IF(AND(D78&gt;0,D78&lt;=5),"MODERADO",IF(AND(D78&gt;=6,D78&lt;=11),"MAYOR",IF(AND(D78&gt;=12,D78&lt;=19),"CATASTROFICO"," "))))</f>
        <v xml:space="preserve"> </v>
      </c>
    </row>
    <row r="60" spans="1:6" ht="26.25" customHeight="1" x14ac:dyDescent="0.2">
      <c r="A60" s="772"/>
      <c r="B60" s="518" t="s">
        <v>101</v>
      </c>
      <c r="C60" s="518"/>
      <c r="D60" s="240"/>
      <c r="E60" s="240"/>
      <c r="F60" s="774"/>
    </row>
    <row r="61" spans="1:6" ht="26.25" customHeight="1" x14ac:dyDescent="0.2">
      <c r="A61" s="772"/>
      <c r="B61" s="518" t="s">
        <v>102</v>
      </c>
      <c r="C61" s="518"/>
      <c r="D61" s="240"/>
      <c r="E61" s="240"/>
      <c r="F61" s="774"/>
    </row>
    <row r="62" spans="1:6" ht="26.25" customHeight="1" x14ac:dyDescent="0.2">
      <c r="A62" s="772"/>
      <c r="B62" s="518" t="s">
        <v>103</v>
      </c>
      <c r="C62" s="518"/>
      <c r="D62" s="240"/>
      <c r="E62" s="240"/>
      <c r="F62" s="774"/>
    </row>
    <row r="63" spans="1:6" ht="26.25" customHeight="1" x14ac:dyDescent="0.2">
      <c r="A63" s="772"/>
      <c r="B63" s="518" t="s">
        <v>104</v>
      </c>
      <c r="C63" s="518"/>
      <c r="D63" s="240"/>
      <c r="E63" s="240"/>
      <c r="F63" s="774"/>
    </row>
    <row r="64" spans="1:6" ht="26.25" customHeight="1" x14ac:dyDescent="0.2">
      <c r="A64" s="772"/>
      <c r="B64" s="518" t="s">
        <v>105</v>
      </c>
      <c r="C64" s="518"/>
      <c r="D64" s="240"/>
      <c r="E64" s="240"/>
      <c r="F64" s="774"/>
    </row>
    <row r="65" spans="1:6" ht="26.25" customHeight="1" x14ac:dyDescent="0.2">
      <c r="A65" s="772"/>
      <c r="B65" s="518" t="s">
        <v>106</v>
      </c>
      <c r="C65" s="518"/>
      <c r="D65" s="240"/>
      <c r="E65" s="240"/>
      <c r="F65" s="774"/>
    </row>
    <row r="66" spans="1:6" ht="32.25" customHeight="1" x14ac:dyDescent="0.2">
      <c r="A66" s="772"/>
      <c r="B66" s="518" t="s">
        <v>107</v>
      </c>
      <c r="C66" s="518"/>
      <c r="D66" s="240"/>
      <c r="E66" s="240"/>
      <c r="F66" s="774"/>
    </row>
    <row r="67" spans="1:6" ht="26.25" customHeight="1" x14ac:dyDescent="0.2">
      <c r="A67" s="772"/>
      <c r="B67" s="518" t="s">
        <v>108</v>
      </c>
      <c r="C67" s="518"/>
      <c r="D67" s="240"/>
      <c r="E67" s="240"/>
      <c r="F67" s="774"/>
    </row>
    <row r="68" spans="1:6" ht="26.25" customHeight="1" x14ac:dyDescent="0.2">
      <c r="A68" s="772"/>
      <c r="B68" s="518" t="s">
        <v>109</v>
      </c>
      <c r="C68" s="518"/>
      <c r="D68" s="240"/>
      <c r="E68" s="240"/>
      <c r="F68" s="774"/>
    </row>
    <row r="69" spans="1:6" ht="26.25" customHeight="1" x14ac:dyDescent="0.2">
      <c r="A69" s="772"/>
      <c r="B69" s="518" t="s">
        <v>110</v>
      </c>
      <c r="C69" s="518"/>
      <c r="D69" s="240"/>
      <c r="E69" s="240"/>
      <c r="F69" s="774"/>
    </row>
    <row r="70" spans="1:6" ht="26.25" customHeight="1" x14ac:dyDescent="0.2">
      <c r="A70" s="772"/>
      <c r="B70" s="518" t="s">
        <v>111</v>
      </c>
      <c r="C70" s="518"/>
      <c r="D70" s="240"/>
      <c r="E70" s="240"/>
      <c r="F70" s="774"/>
    </row>
    <row r="71" spans="1:6" ht="26.25" customHeight="1" x14ac:dyDescent="0.2">
      <c r="A71" s="772"/>
      <c r="B71" s="518" t="s">
        <v>112</v>
      </c>
      <c r="C71" s="518"/>
      <c r="D71" s="240"/>
      <c r="E71" s="240"/>
      <c r="F71" s="774"/>
    </row>
    <row r="72" spans="1:6" ht="26.25" customHeight="1" x14ac:dyDescent="0.2">
      <c r="A72" s="772"/>
      <c r="B72" s="518" t="s">
        <v>113</v>
      </c>
      <c r="C72" s="518"/>
      <c r="D72" s="240"/>
      <c r="E72" s="240"/>
      <c r="F72" s="774"/>
    </row>
    <row r="73" spans="1:6" ht="26.25" customHeight="1" x14ac:dyDescent="0.2">
      <c r="A73" s="772"/>
      <c r="B73" s="518" t="s">
        <v>114</v>
      </c>
      <c r="C73" s="518"/>
      <c r="D73" s="240"/>
      <c r="E73" s="240"/>
      <c r="F73" s="774"/>
    </row>
    <row r="74" spans="1:6" ht="26.25" customHeight="1" x14ac:dyDescent="0.2">
      <c r="A74" s="772"/>
      <c r="B74" s="518" t="s">
        <v>115</v>
      </c>
      <c r="C74" s="518"/>
      <c r="D74" s="240"/>
      <c r="E74" s="240"/>
      <c r="F74" s="774"/>
    </row>
    <row r="75" spans="1:6" ht="26.25" customHeight="1" x14ac:dyDescent="0.2">
      <c r="A75" s="772"/>
      <c r="B75" s="518" t="s">
        <v>116</v>
      </c>
      <c r="C75" s="518"/>
      <c r="D75" s="240"/>
      <c r="E75" s="240"/>
      <c r="F75" s="774"/>
    </row>
    <row r="76" spans="1:6" ht="26.25" customHeight="1" x14ac:dyDescent="0.2">
      <c r="A76" s="772"/>
      <c r="B76" s="518" t="s">
        <v>117</v>
      </c>
      <c r="C76" s="518"/>
      <c r="D76" s="240"/>
      <c r="E76" s="240"/>
      <c r="F76" s="774"/>
    </row>
    <row r="77" spans="1:6" ht="26.25" customHeight="1" x14ac:dyDescent="0.2">
      <c r="A77" s="772"/>
      <c r="B77" s="518" t="s">
        <v>118</v>
      </c>
      <c r="C77" s="518"/>
      <c r="D77" s="240"/>
      <c r="E77" s="240"/>
      <c r="F77" s="774"/>
    </row>
    <row r="78" spans="1:6" ht="16.5" thickBot="1" x14ac:dyDescent="0.3">
      <c r="A78" s="773"/>
      <c r="B78" s="762" t="s">
        <v>58</v>
      </c>
      <c r="C78" s="763"/>
      <c r="D78" s="98">
        <f>+NOOO!B100</f>
        <v>0</v>
      </c>
      <c r="E78" s="99"/>
      <c r="F78" s="775"/>
    </row>
    <row r="79" spans="1:6" ht="15" thickBot="1" x14ac:dyDescent="0.25"/>
    <row r="80" spans="1:6" ht="34.5" customHeight="1" x14ac:dyDescent="0.25">
      <c r="A80" s="757" t="s">
        <v>94</v>
      </c>
      <c r="B80" s="541" t="s">
        <v>95</v>
      </c>
      <c r="C80" s="541"/>
      <c r="D80" s="771" t="s">
        <v>96</v>
      </c>
      <c r="E80" s="771"/>
      <c r="F80" s="767" t="s">
        <v>97</v>
      </c>
    </row>
    <row r="81" spans="1:6" ht="21" customHeight="1" x14ac:dyDescent="0.25">
      <c r="A81" s="758"/>
      <c r="B81" s="542"/>
      <c r="C81" s="542"/>
      <c r="D81" s="78" t="s">
        <v>98</v>
      </c>
      <c r="E81" s="78" t="s">
        <v>99</v>
      </c>
      <c r="F81" s="768"/>
    </row>
    <row r="82" spans="1:6" ht="26.25" customHeight="1" x14ac:dyDescent="0.2">
      <c r="A82" s="772"/>
      <c r="B82" s="518" t="s">
        <v>100</v>
      </c>
      <c r="C82" s="518"/>
      <c r="D82" s="240"/>
      <c r="E82" s="240"/>
      <c r="F82" s="774" t="str">
        <f>IF(D97="X","CATASTROFICO",IF(AND(D101&gt;0,D101&lt;=5),"MODERADO",IF(AND(D101&gt;=6,D101&lt;=11),"MAYOR",IF(AND(D101&gt;=12,D101&lt;=19),"CATASTROFICO"," "))))</f>
        <v xml:space="preserve"> </v>
      </c>
    </row>
    <row r="83" spans="1:6" ht="26.25" customHeight="1" x14ac:dyDescent="0.2">
      <c r="A83" s="772"/>
      <c r="B83" s="518" t="s">
        <v>101</v>
      </c>
      <c r="C83" s="518"/>
      <c r="D83" s="240"/>
      <c r="E83" s="240"/>
      <c r="F83" s="774"/>
    </row>
    <row r="84" spans="1:6" ht="26.25" customHeight="1" x14ac:dyDescent="0.2">
      <c r="A84" s="772"/>
      <c r="B84" s="518" t="s">
        <v>102</v>
      </c>
      <c r="C84" s="518"/>
      <c r="D84" s="240"/>
      <c r="E84" s="240"/>
      <c r="F84" s="774"/>
    </row>
    <row r="85" spans="1:6" ht="26.25" customHeight="1" x14ac:dyDescent="0.2">
      <c r="A85" s="772"/>
      <c r="B85" s="518" t="s">
        <v>103</v>
      </c>
      <c r="C85" s="518"/>
      <c r="D85" s="240"/>
      <c r="E85" s="240"/>
      <c r="F85" s="774"/>
    </row>
    <row r="86" spans="1:6" ht="26.25" customHeight="1" x14ac:dyDescent="0.2">
      <c r="A86" s="772"/>
      <c r="B86" s="518" t="s">
        <v>104</v>
      </c>
      <c r="C86" s="518"/>
      <c r="D86" s="240"/>
      <c r="E86" s="240"/>
      <c r="F86" s="774"/>
    </row>
    <row r="87" spans="1:6" ht="26.25" customHeight="1" x14ac:dyDescent="0.2">
      <c r="A87" s="772"/>
      <c r="B87" s="518" t="s">
        <v>105</v>
      </c>
      <c r="C87" s="518"/>
      <c r="D87" s="240"/>
      <c r="E87" s="240"/>
      <c r="F87" s="774"/>
    </row>
    <row r="88" spans="1:6" ht="26.25" customHeight="1" x14ac:dyDescent="0.2">
      <c r="A88" s="772"/>
      <c r="B88" s="518" t="s">
        <v>106</v>
      </c>
      <c r="C88" s="518"/>
      <c r="D88" s="240"/>
      <c r="E88" s="240"/>
      <c r="F88" s="774"/>
    </row>
    <row r="89" spans="1:6" ht="33" customHeight="1" x14ac:dyDescent="0.2">
      <c r="A89" s="772"/>
      <c r="B89" s="518" t="s">
        <v>107</v>
      </c>
      <c r="C89" s="518"/>
      <c r="D89" s="240"/>
      <c r="E89" s="240"/>
      <c r="F89" s="774"/>
    </row>
    <row r="90" spans="1:6" ht="26.25" customHeight="1" x14ac:dyDescent="0.2">
      <c r="A90" s="772"/>
      <c r="B90" s="518" t="s">
        <v>108</v>
      </c>
      <c r="C90" s="518"/>
      <c r="D90" s="240"/>
      <c r="E90" s="240"/>
      <c r="F90" s="774"/>
    </row>
    <row r="91" spans="1:6" ht="26.25" customHeight="1" x14ac:dyDescent="0.2">
      <c r="A91" s="772"/>
      <c r="B91" s="518" t="s">
        <v>109</v>
      </c>
      <c r="C91" s="518"/>
      <c r="D91" s="240"/>
      <c r="E91" s="240"/>
      <c r="F91" s="774"/>
    </row>
    <row r="92" spans="1:6" ht="26.25" customHeight="1" x14ac:dyDescent="0.2">
      <c r="A92" s="772"/>
      <c r="B92" s="518" t="s">
        <v>110</v>
      </c>
      <c r="C92" s="518"/>
      <c r="D92" s="240"/>
      <c r="E92" s="240"/>
      <c r="F92" s="774"/>
    </row>
    <row r="93" spans="1:6" ht="26.25" customHeight="1" x14ac:dyDescent="0.2">
      <c r="A93" s="772"/>
      <c r="B93" s="518" t="s">
        <v>111</v>
      </c>
      <c r="C93" s="518"/>
      <c r="D93" s="240"/>
      <c r="E93" s="240"/>
      <c r="F93" s="774"/>
    </row>
    <row r="94" spans="1:6" ht="26.25" customHeight="1" x14ac:dyDescent="0.2">
      <c r="A94" s="772"/>
      <c r="B94" s="518" t="s">
        <v>112</v>
      </c>
      <c r="C94" s="518"/>
      <c r="D94" s="240"/>
      <c r="E94" s="240"/>
      <c r="F94" s="774"/>
    </row>
    <row r="95" spans="1:6" ht="26.25" customHeight="1" x14ac:dyDescent="0.2">
      <c r="A95" s="772"/>
      <c r="B95" s="518" t="s">
        <v>113</v>
      </c>
      <c r="C95" s="518"/>
      <c r="D95" s="240"/>
      <c r="E95" s="240"/>
      <c r="F95" s="774"/>
    </row>
    <row r="96" spans="1:6" ht="26.25" customHeight="1" x14ac:dyDescent="0.2">
      <c r="A96" s="772"/>
      <c r="B96" s="518" t="s">
        <v>114</v>
      </c>
      <c r="C96" s="518"/>
      <c r="D96" s="240"/>
      <c r="E96" s="240"/>
      <c r="F96" s="774"/>
    </row>
    <row r="97" spans="1:6" ht="26.25" customHeight="1" x14ac:dyDescent="0.2">
      <c r="A97" s="772"/>
      <c r="B97" s="518" t="s">
        <v>115</v>
      </c>
      <c r="C97" s="518"/>
      <c r="D97" s="240"/>
      <c r="E97" s="240"/>
      <c r="F97" s="774"/>
    </row>
    <row r="98" spans="1:6" ht="26.25" customHeight="1" x14ac:dyDescent="0.2">
      <c r="A98" s="772"/>
      <c r="B98" s="518" t="s">
        <v>116</v>
      </c>
      <c r="C98" s="518"/>
      <c r="D98" s="240"/>
      <c r="E98" s="240"/>
      <c r="F98" s="774"/>
    </row>
    <row r="99" spans="1:6" ht="26.25" customHeight="1" x14ac:dyDescent="0.2">
      <c r="A99" s="772"/>
      <c r="B99" s="518" t="s">
        <v>117</v>
      </c>
      <c r="C99" s="518"/>
      <c r="D99" s="240"/>
      <c r="E99" s="240"/>
      <c r="F99" s="774"/>
    </row>
    <row r="100" spans="1:6" ht="26.25" customHeight="1" x14ac:dyDescent="0.2">
      <c r="A100" s="772"/>
      <c r="B100" s="518" t="s">
        <v>118</v>
      </c>
      <c r="C100" s="518"/>
      <c r="D100" s="240"/>
      <c r="E100" s="240"/>
      <c r="F100" s="774"/>
    </row>
    <row r="101" spans="1:6" ht="16.5" thickBot="1" x14ac:dyDescent="0.3">
      <c r="A101" s="773"/>
      <c r="B101" s="762" t="s">
        <v>58</v>
      </c>
      <c r="C101" s="763"/>
      <c r="D101" s="98">
        <f>+NOOO!B123</f>
        <v>0</v>
      </c>
      <c r="E101" s="99"/>
      <c r="F101" s="775"/>
    </row>
    <row r="102" spans="1:6" ht="15" thickBot="1" x14ac:dyDescent="0.25"/>
    <row r="103" spans="1:6" ht="34.5" customHeight="1" x14ac:dyDescent="0.25">
      <c r="A103" s="757" t="s">
        <v>94</v>
      </c>
      <c r="B103" s="541" t="s">
        <v>95</v>
      </c>
      <c r="C103" s="541"/>
      <c r="D103" s="771" t="s">
        <v>96</v>
      </c>
      <c r="E103" s="771"/>
      <c r="F103" s="767" t="s">
        <v>97</v>
      </c>
    </row>
    <row r="104" spans="1:6" ht="21" customHeight="1" x14ac:dyDescent="0.25">
      <c r="A104" s="758"/>
      <c r="B104" s="542"/>
      <c r="C104" s="542"/>
      <c r="D104" s="78" t="s">
        <v>98</v>
      </c>
      <c r="E104" s="78" t="s">
        <v>99</v>
      </c>
      <c r="F104" s="768"/>
    </row>
    <row r="105" spans="1:6" ht="26.25" customHeight="1" x14ac:dyDescent="0.2">
      <c r="A105" s="772"/>
      <c r="B105" s="518" t="s">
        <v>100</v>
      </c>
      <c r="C105" s="518"/>
      <c r="D105" s="240"/>
      <c r="E105" s="240"/>
      <c r="F105" s="774" t="str">
        <f>IF(D120="X","CATASTROFICO",IF(AND(D124&gt;0,D124&lt;=5),"MODERADO",IF(AND(D124&gt;=6,D124&lt;=11),"MAYOR",IF(AND(D124&gt;=12,D124&lt;=19),"CATASTROFICO"," "))))</f>
        <v xml:space="preserve"> </v>
      </c>
    </row>
    <row r="106" spans="1:6" ht="26.25" customHeight="1" x14ac:dyDescent="0.2">
      <c r="A106" s="772"/>
      <c r="B106" s="518" t="s">
        <v>101</v>
      </c>
      <c r="C106" s="518"/>
      <c r="D106" s="240"/>
      <c r="E106" s="240"/>
      <c r="F106" s="774"/>
    </row>
    <row r="107" spans="1:6" ht="26.25" customHeight="1" x14ac:dyDescent="0.2">
      <c r="A107" s="772"/>
      <c r="B107" s="518" t="s">
        <v>102</v>
      </c>
      <c r="C107" s="518"/>
      <c r="D107" s="240"/>
      <c r="E107" s="240"/>
      <c r="F107" s="774"/>
    </row>
    <row r="108" spans="1:6" ht="26.25" customHeight="1" x14ac:dyDescent="0.2">
      <c r="A108" s="772"/>
      <c r="B108" s="518" t="s">
        <v>103</v>
      </c>
      <c r="C108" s="518"/>
      <c r="D108" s="240"/>
      <c r="E108" s="240"/>
      <c r="F108" s="774"/>
    </row>
    <row r="109" spans="1:6" ht="26.25" customHeight="1" x14ac:dyDescent="0.2">
      <c r="A109" s="772"/>
      <c r="B109" s="518" t="s">
        <v>104</v>
      </c>
      <c r="C109" s="518"/>
      <c r="D109" s="240"/>
      <c r="E109" s="240"/>
      <c r="F109" s="774"/>
    </row>
    <row r="110" spans="1:6" ht="26.25" customHeight="1" x14ac:dyDescent="0.2">
      <c r="A110" s="772"/>
      <c r="B110" s="518" t="s">
        <v>105</v>
      </c>
      <c r="C110" s="518"/>
      <c r="D110" s="240"/>
      <c r="E110" s="240"/>
      <c r="F110" s="774"/>
    </row>
    <row r="111" spans="1:6" ht="26.25" customHeight="1" x14ac:dyDescent="0.2">
      <c r="A111" s="772"/>
      <c r="B111" s="518" t="s">
        <v>106</v>
      </c>
      <c r="C111" s="518"/>
      <c r="D111" s="240"/>
      <c r="E111" s="240"/>
      <c r="F111" s="774"/>
    </row>
    <row r="112" spans="1:6" ht="36" customHeight="1" x14ac:dyDescent="0.2">
      <c r="A112" s="772"/>
      <c r="B112" s="518" t="s">
        <v>107</v>
      </c>
      <c r="C112" s="518"/>
      <c r="D112" s="240"/>
      <c r="E112" s="240"/>
      <c r="F112" s="774"/>
    </row>
    <row r="113" spans="1:6" ht="26.25" customHeight="1" x14ac:dyDescent="0.2">
      <c r="A113" s="772"/>
      <c r="B113" s="518" t="s">
        <v>108</v>
      </c>
      <c r="C113" s="518"/>
      <c r="D113" s="240"/>
      <c r="E113" s="240"/>
      <c r="F113" s="774"/>
    </row>
    <row r="114" spans="1:6" ht="26.25" customHeight="1" x14ac:dyDescent="0.2">
      <c r="A114" s="772"/>
      <c r="B114" s="518" t="s">
        <v>109</v>
      </c>
      <c r="C114" s="518"/>
      <c r="D114" s="240"/>
      <c r="E114" s="240"/>
      <c r="F114" s="774"/>
    </row>
    <row r="115" spans="1:6" ht="26.25" customHeight="1" x14ac:dyDescent="0.2">
      <c r="A115" s="772"/>
      <c r="B115" s="518" t="s">
        <v>110</v>
      </c>
      <c r="C115" s="518"/>
      <c r="D115" s="240"/>
      <c r="E115" s="240"/>
      <c r="F115" s="774"/>
    </row>
    <row r="116" spans="1:6" ht="26.25" customHeight="1" x14ac:dyDescent="0.2">
      <c r="A116" s="772"/>
      <c r="B116" s="518" t="s">
        <v>111</v>
      </c>
      <c r="C116" s="518"/>
      <c r="D116" s="240"/>
      <c r="E116" s="240"/>
      <c r="F116" s="774"/>
    </row>
    <row r="117" spans="1:6" ht="26.25" customHeight="1" x14ac:dyDescent="0.2">
      <c r="A117" s="772"/>
      <c r="B117" s="518" t="s">
        <v>112</v>
      </c>
      <c r="C117" s="518"/>
      <c r="D117" s="240"/>
      <c r="E117" s="240"/>
      <c r="F117" s="774"/>
    </row>
    <row r="118" spans="1:6" ht="26.25" customHeight="1" x14ac:dyDescent="0.2">
      <c r="A118" s="772"/>
      <c r="B118" s="518" t="s">
        <v>113</v>
      </c>
      <c r="C118" s="518"/>
      <c r="D118" s="240"/>
      <c r="E118" s="240"/>
      <c r="F118" s="774"/>
    </row>
    <row r="119" spans="1:6" ht="26.25" customHeight="1" x14ac:dyDescent="0.2">
      <c r="A119" s="772"/>
      <c r="B119" s="518" t="s">
        <v>114</v>
      </c>
      <c r="C119" s="518"/>
      <c r="D119" s="240"/>
      <c r="E119" s="240"/>
      <c r="F119" s="774"/>
    </row>
    <row r="120" spans="1:6" ht="26.25" customHeight="1" x14ac:dyDescent="0.2">
      <c r="A120" s="772"/>
      <c r="B120" s="518" t="s">
        <v>115</v>
      </c>
      <c r="C120" s="518"/>
      <c r="D120" s="240"/>
      <c r="E120" s="240"/>
      <c r="F120" s="774"/>
    </row>
    <row r="121" spans="1:6" ht="26.25" customHeight="1" x14ac:dyDescent="0.2">
      <c r="A121" s="772"/>
      <c r="B121" s="518" t="s">
        <v>116</v>
      </c>
      <c r="C121" s="518"/>
      <c r="D121" s="240"/>
      <c r="E121" s="240"/>
      <c r="F121" s="774"/>
    </row>
    <row r="122" spans="1:6" ht="26.25" customHeight="1" x14ac:dyDescent="0.2">
      <c r="A122" s="772"/>
      <c r="B122" s="518" t="s">
        <v>117</v>
      </c>
      <c r="C122" s="518"/>
      <c r="D122" s="240"/>
      <c r="E122" s="240"/>
      <c r="F122" s="774"/>
    </row>
    <row r="123" spans="1:6" ht="26.25" customHeight="1" x14ac:dyDescent="0.2">
      <c r="A123" s="772"/>
      <c r="B123" s="518" t="s">
        <v>118</v>
      </c>
      <c r="C123" s="518"/>
      <c r="D123" s="240"/>
      <c r="E123" s="240"/>
      <c r="F123" s="774"/>
    </row>
    <row r="124" spans="1:6" ht="16.5" thickBot="1" x14ac:dyDescent="0.3">
      <c r="A124" s="773"/>
      <c r="B124" s="762" t="s">
        <v>58</v>
      </c>
      <c r="C124" s="763"/>
      <c r="D124" s="98">
        <f>+NOOO!B146</f>
        <v>0</v>
      </c>
      <c r="E124" s="99"/>
      <c r="F124" s="77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topLeftCell="A202" zoomScaleNormal="100" workbookViewId="0">
      <selection activeCell="E17" sqref="E17:E1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02"/>
      <c r="B1" s="863"/>
      <c r="C1" s="463" t="str">
        <f>CONTEXTO!B1</f>
        <v>PROCESO: GESTION CONTRACTUAL</v>
      </c>
      <c r="D1" s="463"/>
      <c r="E1" s="463"/>
      <c r="F1" s="463"/>
      <c r="G1" s="469" t="s">
        <v>508</v>
      </c>
      <c r="H1" s="469"/>
      <c r="I1" s="469"/>
      <c r="J1" s="861"/>
      <c r="K1" s="387"/>
    </row>
    <row r="2" spans="1:12" ht="15" customHeight="1" x14ac:dyDescent="0.2">
      <c r="A2" s="503"/>
      <c r="B2" s="497"/>
      <c r="C2" s="464"/>
      <c r="D2" s="464"/>
      <c r="E2" s="464"/>
      <c r="F2" s="464"/>
      <c r="G2" s="474" t="s">
        <v>526</v>
      </c>
      <c r="H2" s="474"/>
      <c r="I2" s="474"/>
      <c r="J2" s="862"/>
      <c r="K2" s="388"/>
    </row>
    <row r="3" spans="1:12" ht="34.5" customHeight="1" x14ac:dyDescent="0.2">
      <c r="A3" s="503"/>
      <c r="B3" s="497"/>
      <c r="C3" s="464" t="s">
        <v>32</v>
      </c>
      <c r="D3" s="464"/>
      <c r="E3" s="464"/>
      <c r="F3" s="464"/>
      <c r="G3" s="474" t="s">
        <v>510</v>
      </c>
      <c r="H3" s="474"/>
      <c r="I3" s="474"/>
      <c r="J3" s="862"/>
      <c r="K3" s="388"/>
    </row>
    <row r="4" spans="1:12" ht="15.75" customHeight="1" x14ac:dyDescent="0.2">
      <c r="A4" s="503"/>
      <c r="B4" s="497"/>
      <c r="C4" s="464"/>
      <c r="D4" s="464"/>
      <c r="E4" s="464"/>
      <c r="F4" s="464"/>
      <c r="G4" s="474" t="s">
        <v>527</v>
      </c>
      <c r="H4" s="474"/>
      <c r="I4" s="474"/>
      <c r="J4" s="862"/>
      <c r="K4" s="388"/>
    </row>
    <row r="5" spans="1:12" ht="15.75" customHeight="1" x14ac:dyDescent="0.2">
      <c r="A5" s="450"/>
      <c r="B5" s="451"/>
      <c r="C5" s="451"/>
      <c r="D5" s="451"/>
      <c r="E5" s="451"/>
      <c r="F5" s="451"/>
      <c r="G5" s="451"/>
      <c r="H5" s="451"/>
      <c r="I5" s="451"/>
      <c r="J5" s="451"/>
      <c r="K5" s="452"/>
    </row>
    <row r="6" spans="1:12" x14ac:dyDescent="0.2">
      <c r="A6" s="870" t="s">
        <v>119</v>
      </c>
      <c r="B6" s="871"/>
      <c r="C6" s="871"/>
      <c r="D6" s="871"/>
      <c r="E6" s="871"/>
      <c r="F6" s="871"/>
      <c r="G6" s="871"/>
      <c r="H6" s="871"/>
      <c r="I6" s="871"/>
      <c r="J6" s="871"/>
      <c r="K6" s="872"/>
    </row>
    <row r="7" spans="1:12" ht="11.25" customHeight="1" x14ac:dyDescent="0.2">
      <c r="A7" s="870"/>
      <c r="B7" s="871"/>
      <c r="C7" s="871"/>
      <c r="D7" s="871"/>
      <c r="E7" s="871"/>
      <c r="F7" s="871"/>
      <c r="G7" s="871"/>
      <c r="H7" s="871"/>
      <c r="I7" s="871"/>
      <c r="J7" s="871"/>
      <c r="K7" s="872"/>
    </row>
    <row r="8" spans="1:12" ht="24" customHeight="1" x14ac:dyDescent="0.2">
      <c r="A8" s="866" t="str">
        <f>CONTEXTO!A8</f>
        <v>PROCESO: GESTIÓN CONTRACTUAL</v>
      </c>
      <c r="B8" s="454"/>
      <c r="C8" s="454"/>
      <c r="D8" s="454"/>
      <c r="E8" s="454"/>
      <c r="F8" s="454"/>
      <c r="G8" s="454"/>
      <c r="H8" s="454"/>
      <c r="I8" s="454"/>
      <c r="J8" s="454"/>
      <c r="K8" s="455"/>
    </row>
    <row r="9" spans="1:12" ht="56.25" customHeight="1" thickBot="1" x14ac:dyDescent="0.25">
      <c r="A9" s="867" t="str">
        <f>CONTEXTO!A9</f>
        <v>OBJETIVO: CONTRIBUIR ANUALMENTE EN LA GESTION DE ADQUISICION DE BIENES Y SERVICIOS REQUERIDOS EN LA OPERACIÓN DE LOS PROCESOS DE LA ENTIDAD CUMPLIENDO LA NORMATIVIDAD CONTRACTUAL VIGENTE.</v>
      </c>
      <c r="B9" s="868"/>
      <c r="C9" s="868"/>
      <c r="D9" s="868"/>
      <c r="E9" s="868"/>
      <c r="F9" s="868"/>
      <c r="G9" s="868"/>
      <c r="H9" s="868"/>
      <c r="I9" s="868"/>
      <c r="J9" s="868"/>
      <c r="K9" s="869"/>
    </row>
    <row r="10" spans="1:12" ht="19.5" customHeight="1" thickBot="1" x14ac:dyDescent="0.25">
      <c r="A10" s="864"/>
      <c r="B10" s="865"/>
      <c r="C10" s="865"/>
      <c r="D10" s="865"/>
      <c r="E10" s="865"/>
      <c r="F10" s="865"/>
      <c r="G10" s="865"/>
      <c r="H10" s="865"/>
      <c r="I10" s="865"/>
      <c r="J10" s="865"/>
      <c r="K10" s="865"/>
      <c r="L10" s="62"/>
    </row>
    <row r="11" spans="1:12" ht="29.25" customHeight="1" thickBot="1" x14ac:dyDescent="0.25">
      <c r="A11" s="149" t="s">
        <v>120</v>
      </c>
      <c r="B11" s="805" t="str">
        <f>DESCRIPCION!A10</f>
        <v>Posibilidad  en la demora  de los procesos contractuales para la adquisición de los bienes y servicios requeridos por la entidad.</v>
      </c>
      <c r="C11" s="806"/>
      <c r="D11" s="806"/>
      <c r="E11" s="806"/>
      <c r="F11" s="806"/>
      <c r="G11" s="806"/>
      <c r="H11" s="806"/>
      <c r="I11" s="807"/>
      <c r="J11" s="150" t="s">
        <v>350</v>
      </c>
      <c r="K11" s="153" t="str">
        <f>IF(J17="x","EXTREMA",IF(J19="x","ALTA",IF(J21="x","MODERADA",IF(J23="x","BAJA",""))))</f>
        <v>ALTA</v>
      </c>
    </row>
    <row r="12" spans="1:12" ht="16.5" customHeight="1" thickBot="1" x14ac:dyDescent="0.25">
      <c r="A12" s="814" t="s">
        <v>122</v>
      </c>
      <c r="B12" s="815"/>
      <c r="C12" s="815"/>
      <c r="D12" s="816" t="str">
        <f>PROBABILIDAD!T11</f>
        <v>Probable</v>
      </c>
      <c r="E12" s="817"/>
      <c r="F12" s="814" t="s">
        <v>351</v>
      </c>
      <c r="G12" s="815"/>
      <c r="H12" s="815"/>
      <c r="I12" s="818"/>
      <c r="J12" s="819" t="s">
        <v>133</v>
      </c>
      <c r="K12" s="820"/>
    </row>
    <row r="13" spans="1:12" x14ac:dyDescent="0.2">
      <c r="A13" s="188"/>
      <c r="B13" s="166"/>
      <c r="C13" s="166"/>
      <c r="D13" s="166"/>
      <c r="E13" s="166"/>
      <c r="F13" s="166"/>
      <c r="G13" s="166"/>
      <c r="H13" s="166"/>
      <c r="I13" s="166"/>
      <c r="J13" s="184"/>
      <c r="K13" s="185"/>
    </row>
    <row r="14" spans="1:12" x14ac:dyDescent="0.2">
      <c r="A14" s="188"/>
      <c r="B14" s="166"/>
      <c r="C14" s="189"/>
      <c r="D14" s="166"/>
      <c r="E14" s="166"/>
      <c r="F14" s="166"/>
      <c r="G14" s="166"/>
      <c r="H14" s="166"/>
      <c r="I14" s="166"/>
      <c r="J14" s="184"/>
      <c r="K14" s="185"/>
    </row>
    <row r="15" spans="1:12" ht="30" customHeight="1" x14ac:dyDescent="0.2">
      <c r="A15" s="800" t="s">
        <v>122</v>
      </c>
      <c r="B15" s="166">
        <v>5</v>
      </c>
      <c r="C15" s="801"/>
      <c r="D15" s="780"/>
      <c r="E15" s="781"/>
      <c r="F15" s="781"/>
      <c r="G15" s="781"/>
      <c r="H15" s="166"/>
      <c r="I15" s="166"/>
      <c r="J15" s="795" t="s">
        <v>121</v>
      </c>
      <c r="K15" s="796"/>
    </row>
    <row r="16" spans="1:12" ht="30" customHeight="1" x14ac:dyDescent="0.2">
      <c r="A16" s="800"/>
      <c r="B16" s="166" t="s">
        <v>124</v>
      </c>
      <c r="C16" s="802"/>
      <c r="D16" s="780"/>
      <c r="E16" s="781"/>
      <c r="F16" s="781"/>
      <c r="G16" s="781"/>
      <c r="H16" s="166"/>
      <c r="I16" s="166"/>
      <c r="J16" s="168"/>
      <c r="K16" s="169"/>
    </row>
    <row r="17" spans="1:11" ht="30" customHeight="1" x14ac:dyDescent="0.2">
      <c r="A17" s="800"/>
      <c r="B17" s="166">
        <v>4</v>
      </c>
      <c r="C17" s="803"/>
      <c r="D17" s="780"/>
      <c r="E17" s="780" t="s">
        <v>347</v>
      </c>
      <c r="F17" s="793"/>
      <c r="G17" s="781"/>
      <c r="H17" s="166"/>
      <c r="I17" s="166"/>
      <c r="J17" s="175" t="str">
        <f xml:space="preserve"> IF(OR(E15="X",F15="X",G15="x",F17="x",G17="X",F19="X",G19="X",G21="X" ),"x","")</f>
        <v/>
      </c>
      <c r="K17" s="169" t="s">
        <v>123</v>
      </c>
    </row>
    <row r="18" spans="1:11" ht="30" customHeight="1" x14ac:dyDescent="0.2">
      <c r="A18" s="800"/>
      <c r="B18" s="166" t="s">
        <v>126</v>
      </c>
      <c r="C18" s="804"/>
      <c r="D18" s="780"/>
      <c r="E18" s="780"/>
      <c r="F18" s="793"/>
      <c r="G18" s="781"/>
      <c r="H18" s="166"/>
      <c r="I18" s="166"/>
      <c r="J18" s="176"/>
      <c r="K18" s="169"/>
    </row>
    <row r="19" spans="1:11" ht="30" customHeight="1" x14ac:dyDescent="0.2">
      <c r="A19" s="800"/>
      <c r="B19" s="166">
        <v>3</v>
      </c>
      <c r="C19" s="783"/>
      <c r="D19" s="778"/>
      <c r="E19" s="779"/>
      <c r="F19" s="793"/>
      <c r="G19" s="781"/>
      <c r="H19" s="166"/>
      <c r="I19" s="166"/>
      <c r="J19" s="177" t="str">
        <f xml:space="preserve"> IF(OR(C15="X",D15="X",D17="x",E17="x",E19="X",F21="X",F23="X",G23="X" ),"x","")</f>
        <v>x</v>
      </c>
      <c r="K19" s="169" t="s">
        <v>125</v>
      </c>
    </row>
    <row r="20" spans="1:11" ht="30" customHeight="1" x14ac:dyDescent="0.2">
      <c r="A20" s="800"/>
      <c r="B20" s="166" t="s">
        <v>128</v>
      </c>
      <c r="C20" s="794"/>
      <c r="D20" s="778"/>
      <c r="E20" s="780"/>
      <c r="F20" s="793"/>
      <c r="G20" s="781"/>
      <c r="H20" s="166"/>
      <c r="I20" s="166"/>
      <c r="J20" s="178"/>
      <c r="K20" s="169"/>
    </row>
    <row r="21" spans="1:11" ht="30" customHeight="1" x14ac:dyDescent="0.2">
      <c r="A21" s="800"/>
      <c r="B21" s="166">
        <v>2</v>
      </c>
      <c r="C21" s="783"/>
      <c r="D21" s="776"/>
      <c r="E21" s="777"/>
      <c r="F21" s="779"/>
      <c r="G21" s="781"/>
      <c r="H21" s="166"/>
      <c r="I21" s="166"/>
      <c r="J21" s="179" t="str">
        <f xml:space="preserve"> IF(OR(C17="X",D19="X",E21="x",E23="x" ),"x","")</f>
        <v/>
      </c>
      <c r="K21" s="169" t="s">
        <v>127</v>
      </c>
    </row>
    <row r="22" spans="1:11" ht="30" customHeight="1" x14ac:dyDescent="0.2">
      <c r="A22" s="800"/>
      <c r="B22" s="166" t="s">
        <v>250</v>
      </c>
      <c r="C22" s="794"/>
      <c r="D22" s="776"/>
      <c r="E22" s="778"/>
      <c r="F22" s="780"/>
      <c r="G22" s="781"/>
      <c r="H22" s="166"/>
      <c r="I22" s="166"/>
      <c r="J22" s="178"/>
      <c r="K22" s="169"/>
    </row>
    <row r="23" spans="1:11" ht="30" customHeight="1" x14ac:dyDescent="0.2">
      <c r="A23" s="800"/>
      <c r="B23" s="166">
        <v>1</v>
      </c>
      <c r="C23" s="783"/>
      <c r="D23" s="785"/>
      <c r="E23" s="787"/>
      <c r="F23" s="789"/>
      <c r="G23" s="791"/>
      <c r="H23" s="166"/>
      <c r="I23" s="166"/>
      <c r="J23" s="180" t="str">
        <f xml:space="preserve"> IF(OR(C19="X",C21="X",C23="x",D21="x",D23="x" ),"x","")</f>
        <v/>
      </c>
      <c r="K23" s="169" t="s">
        <v>129</v>
      </c>
    </row>
    <row r="24" spans="1:11" ht="30" customHeight="1" x14ac:dyDescent="0.2">
      <c r="A24" s="800"/>
      <c r="B24" s="166" t="s">
        <v>130</v>
      </c>
      <c r="C24" s="784"/>
      <c r="D24" s="786"/>
      <c r="E24" s="788"/>
      <c r="F24" s="790"/>
      <c r="G24" s="792"/>
      <c r="H24" s="166"/>
      <c r="I24" s="166"/>
      <c r="J24" s="151"/>
      <c r="K24" s="152"/>
    </row>
    <row r="25" spans="1:11" x14ac:dyDescent="0.2">
      <c r="A25" s="188"/>
      <c r="B25" s="166"/>
      <c r="C25" s="166">
        <v>1</v>
      </c>
      <c r="D25" s="166">
        <v>2</v>
      </c>
      <c r="E25" s="166">
        <v>3</v>
      </c>
      <c r="F25" s="166">
        <v>4</v>
      </c>
      <c r="G25" s="166">
        <v>5</v>
      </c>
      <c r="H25" s="166"/>
      <c r="I25" s="166"/>
      <c r="J25" s="874"/>
      <c r="K25" s="875"/>
    </row>
    <row r="26" spans="1:11" x14ac:dyDescent="0.2">
      <c r="A26" s="188"/>
      <c r="B26" s="166"/>
      <c r="C26" s="166" t="s">
        <v>131</v>
      </c>
      <c r="D26" s="166" t="s">
        <v>132</v>
      </c>
      <c r="E26" s="166" t="s">
        <v>133</v>
      </c>
      <c r="F26" s="166" t="s">
        <v>134</v>
      </c>
      <c r="G26" s="166" t="s">
        <v>135</v>
      </c>
      <c r="H26" s="166"/>
      <c r="I26" s="166"/>
      <c r="J26" s="166"/>
      <c r="K26" s="185"/>
    </row>
    <row r="27" spans="1:11" x14ac:dyDescent="0.2">
      <c r="A27" s="188"/>
      <c r="B27" s="166"/>
      <c r="C27" s="782" t="s">
        <v>136</v>
      </c>
      <c r="D27" s="782"/>
      <c r="E27" s="782"/>
      <c r="F27" s="782"/>
      <c r="G27" s="782"/>
      <c r="H27" s="166"/>
      <c r="I27" s="166"/>
      <c r="J27" s="166"/>
      <c r="K27" s="185"/>
    </row>
    <row r="28" spans="1:11" x14ac:dyDescent="0.2">
      <c r="A28" s="188"/>
      <c r="B28" s="166"/>
      <c r="C28" s="782"/>
      <c r="D28" s="782"/>
      <c r="E28" s="782"/>
      <c r="F28" s="782"/>
      <c r="G28" s="782"/>
      <c r="H28" s="166"/>
      <c r="I28" s="166"/>
      <c r="J28" s="166"/>
      <c r="K28" s="185"/>
    </row>
    <row r="29" spans="1:11" ht="15.75" customHeight="1" thickBot="1" x14ac:dyDescent="0.25">
      <c r="A29" s="190"/>
      <c r="B29" s="191"/>
      <c r="C29" s="191"/>
      <c r="D29" s="191"/>
      <c r="E29" s="191"/>
      <c r="F29" s="191"/>
      <c r="G29" s="191"/>
      <c r="H29" s="191"/>
      <c r="I29" s="191"/>
      <c r="J29" s="191"/>
      <c r="K29" s="192"/>
    </row>
    <row r="30" spans="1:11" ht="15" thickBot="1" x14ac:dyDescent="0.25"/>
    <row r="31" spans="1:11" ht="28.5" customHeight="1" thickBot="1" x14ac:dyDescent="0.25">
      <c r="A31" s="100" t="s">
        <v>120</v>
      </c>
      <c r="B31" s="873" t="str">
        <f>DESCRIPCION!A13</f>
        <v>Posibilidad de recibir o solicitar cualquier dádiva a nombre propio o de terceros con el fin de beneficiar a un proponente que no cumple con los requisitos contractuales</v>
      </c>
      <c r="C31" s="806"/>
      <c r="D31" s="806"/>
      <c r="E31" s="806"/>
      <c r="F31" s="806"/>
      <c r="G31" s="806"/>
      <c r="H31" s="806"/>
      <c r="I31" s="807"/>
      <c r="J31" s="150" t="s">
        <v>350</v>
      </c>
      <c r="K31" s="148" t="str">
        <f>IF(J37="x","EXTREMA",IF(J39="x","ALTA",IF(J41="x","MODERADA",IF(J43="x","BAJA",""))))</f>
        <v>EXTREMA</v>
      </c>
    </row>
    <row r="32" spans="1:11" ht="16.5" thickBot="1" x14ac:dyDescent="0.25">
      <c r="A32" s="814" t="s">
        <v>122</v>
      </c>
      <c r="B32" s="815"/>
      <c r="C32" s="815"/>
      <c r="D32" s="816" t="str">
        <f>PROBABILIDAD!T12</f>
        <v>Probable</v>
      </c>
      <c r="E32" s="817"/>
      <c r="F32" s="814" t="s">
        <v>351</v>
      </c>
      <c r="G32" s="815"/>
      <c r="H32" s="815"/>
      <c r="I32" s="818"/>
      <c r="J32" s="819" t="s">
        <v>135</v>
      </c>
      <c r="K32" s="820"/>
    </row>
    <row r="33" spans="1:11" ht="15" x14ac:dyDescent="0.2">
      <c r="A33" s="183"/>
      <c r="B33" s="182"/>
      <c r="C33" s="182"/>
      <c r="D33" s="182"/>
      <c r="E33" s="182"/>
      <c r="F33" s="182"/>
      <c r="G33" s="182"/>
      <c r="H33" s="182"/>
      <c r="I33" s="182"/>
      <c r="J33" s="184"/>
      <c r="K33" s="185"/>
    </row>
    <row r="34" spans="1:11" ht="15.75" thickBot="1" x14ac:dyDescent="0.25">
      <c r="A34" s="183"/>
      <c r="B34" s="181"/>
      <c r="C34" s="182"/>
      <c r="D34" s="182"/>
      <c r="E34" s="182"/>
      <c r="F34" s="182"/>
      <c r="G34" s="182"/>
      <c r="H34" s="182"/>
      <c r="I34" s="182"/>
      <c r="J34" s="184"/>
      <c r="K34" s="185"/>
    </row>
    <row r="35" spans="1:11" ht="30.75" customHeight="1" thickBot="1" x14ac:dyDescent="0.25">
      <c r="A35" s="845" t="s">
        <v>122</v>
      </c>
      <c r="B35" s="181">
        <v>5</v>
      </c>
      <c r="C35" s="846"/>
      <c r="D35" s="847"/>
      <c r="E35" s="841"/>
      <c r="F35" s="841"/>
      <c r="G35" s="841"/>
      <c r="H35" s="182"/>
      <c r="I35" s="182"/>
      <c r="J35" s="843" t="s">
        <v>121</v>
      </c>
      <c r="K35" s="844"/>
    </row>
    <row r="36" spans="1:11" ht="21" customHeight="1" thickBot="1" x14ac:dyDescent="0.25">
      <c r="A36" s="845"/>
      <c r="B36" s="181" t="s">
        <v>124</v>
      </c>
      <c r="C36" s="846"/>
      <c r="D36" s="847"/>
      <c r="E36" s="841"/>
      <c r="F36" s="841"/>
      <c r="G36" s="841"/>
      <c r="H36" s="182"/>
      <c r="I36" s="182"/>
      <c r="J36" s="186"/>
      <c r="K36" s="20"/>
    </row>
    <row r="37" spans="1:11" ht="34.5" customHeight="1" thickBot="1" x14ac:dyDescent="0.25">
      <c r="A37" s="845"/>
      <c r="B37" s="181">
        <v>4</v>
      </c>
      <c r="C37" s="848"/>
      <c r="D37" s="847"/>
      <c r="E37" s="847"/>
      <c r="F37" s="849"/>
      <c r="G37" s="841" t="s">
        <v>347</v>
      </c>
      <c r="H37" s="182"/>
      <c r="I37" s="182"/>
      <c r="J37" s="196" t="str">
        <f xml:space="preserve"> IF(OR(E35="X",F35="X",G35="x",F37="x",G37="X",F39="X",G39="X",G41="X" ),"x","")</f>
        <v>x</v>
      </c>
      <c r="K37" s="20" t="s">
        <v>123</v>
      </c>
    </row>
    <row r="38" spans="1:11" ht="29.25" thickBot="1" x14ac:dyDescent="0.25">
      <c r="A38" s="845"/>
      <c r="B38" s="181" t="s">
        <v>126</v>
      </c>
      <c r="C38" s="848"/>
      <c r="D38" s="847"/>
      <c r="E38" s="847"/>
      <c r="F38" s="850"/>
      <c r="G38" s="841"/>
      <c r="H38" s="182"/>
      <c r="I38" s="182"/>
      <c r="J38" s="197"/>
      <c r="K38" s="20"/>
    </row>
    <row r="39" spans="1:11" ht="35.25" customHeight="1" thickBot="1" x14ac:dyDescent="0.25">
      <c r="A39" s="845"/>
      <c r="B39" s="181">
        <v>3</v>
      </c>
      <c r="C39" s="851"/>
      <c r="D39" s="838"/>
      <c r="E39" s="852"/>
      <c r="F39" s="849"/>
      <c r="G39" s="841"/>
      <c r="H39" s="182"/>
      <c r="I39" s="182"/>
      <c r="J39" s="198" t="str">
        <f xml:space="preserve"> IF(OR(C35="X",D35="X",D37="x",E37="x",E39="X",F41="X",F43="X",G43="X" ),"x","")</f>
        <v/>
      </c>
      <c r="K39" s="20" t="s">
        <v>125</v>
      </c>
    </row>
    <row r="40" spans="1:11" ht="29.25" thickBot="1" x14ac:dyDescent="0.25">
      <c r="A40" s="845"/>
      <c r="B40" s="181" t="s">
        <v>128</v>
      </c>
      <c r="C40" s="851"/>
      <c r="D40" s="838"/>
      <c r="E40" s="847"/>
      <c r="F40" s="850"/>
      <c r="G40" s="841"/>
      <c r="H40" s="182"/>
      <c r="I40" s="182"/>
      <c r="J40" s="199"/>
      <c r="K40" s="20"/>
    </row>
    <row r="41" spans="1:11" ht="36" customHeight="1" thickBot="1" x14ac:dyDescent="0.25">
      <c r="A41" s="845"/>
      <c r="B41" s="181">
        <v>2</v>
      </c>
      <c r="C41" s="851"/>
      <c r="D41" s="854"/>
      <c r="E41" s="837"/>
      <c r="F41" s="839"/>
      <c r="G41" s="841"/>
      <c r="H41" s="182"/>
      <c r="I41" s="182"/>
      <c r="J41" s="200" t="str">
        <f xml:space="preserve"> IF(OR(C37="X",D39="X",E41="x",E43="x" ),"x","")</f>
        <v/>
      </c>
      <c r="K41" s="20" t="s">
        <v>127</v>
      </c>
    </row>
    <row r="42" spans="1:11" ht="29.25" thickBot="1" x14ac:dyDescent="0.25">
      <c r="A42" s="845"/>
      <c r="B42" s="181" t="s">
        <v>250</v>
      </c>
      <c r="C42" s="851"/>
      <c r="D42" s="854"/>
      <c r="E42" s="838"/>
      <c r="F42" s="840"/>
      <c r="G42" s="841"/>
      <c r="H42" s="182"/>
      <c r="I42" s="182"/>
      <c r="J42" s="199"/>
      <c r="K42" s="20"/>
    </row>
    <row r="43" spans="1:11" ht="38.25" customHeight="1" thickBot="1" x14ac:dyDescent="0.25">
      <c r="A43" s="845"/>
      <c r="B43" s="181">
        <v>1</v>
      </c>
      <c r="C43" s="851"/>
      <c r="D43" s="854"/>
      <c r="E43" s="858"/>
      <c r="F43" s="859"/>
      <c r="G43" s="847"/>
      <c r="H43" s="182"/>
      <c r="I43" s="182"/>
      <c r="J43" s="201" t="str">
        <f xml:space="preserve"> IF(OR(C39="X",C41="X",D41="x",C43="x",D43="x" ),"x","")</f>
        <v/>
      </c>
      <c r="K43" s="20" t="s">
        <v>129</v>
      </c>
    </row>
    <row r="44" spans="1:11" ht="17.25" customHeight="1" thickBot="1" x14ac:dyDescent="0.25">
      <c r="A44" s="845"/>
      <c r="B44" s="181" t="s">
        <v>130</v>
      </c>
      <c r="C44" s="853"/>
      <c r="D44" s="855"/>
      <c r="E44" s="856"/>
      <c r="F44" s="860"/>
      <c r="G44" s="857"/>
      <c r="H44" s="187"/>
      <c r="I44" s="182"/>
      <c r="J44" s="182"/>
      <c r="K44" s="181"/>
    </row>
    <row r="45" spans="1:11" ht="15" x14ac:dyDescent="0.2">
      <c r="A45" s="183"/>
      <c r="B45" s="182"/>
      <c r="C45" s="182">
        <v>1</v>
      </c>
      <c r="D45" s="182">
        <v>2</v>
      </c>
      <c r="E45" s="182">
        <v>3</v>
      </c>
      <c r="F45" s="182">
        <v>4</v>
      </c>
      <c r="G45" s="182">
        <v>5</v>
      </c>
      <c r="H45" s="182"/>
      <c r="I45" s="182"/>
      <c r="J45" s="182"/>
      <c r="K45" s="181"/>
    </row>
    <row r="46" spans="1:11" ht="15" x14ac:dyDescent="0.2">
      <c r="A46" s="183"/>
      <c r="B46" s="182"/>
      <c r="C46" s="182" t="s">
        <v>131</v>
      </c>
      <c r="D46" s="182" t="s">
        <v>132</v>
      </c>
      <c r="E46" s="182" t="s">
        <v>133</v>
      </c>
      <c r="F46" s="182" t="s">
        <v>134</v>
      </c>
      <c r="G46" s="182" t="s">
        <v>135</v>
      </c>
      <c r="H46" s="182"/>
      <c r="I46" s="182"/>
      <c r="J46" s="182"/>
      <c r="K46" s="181"/>
    </row>
    <row r="47" spans="1:11" ht="15" x14ac:dyDescent="0.2">
      <c r="A47" s="183"/>
      <c r="B47" s="182"/>
      <c r="C47" s="842" t="s">
        <v>136</v>
      </c>
      <c r="D47" s="842"/>
      <c r="E47" s="842"/>
      <c r="F47" s="842"/>
      <c r="G47" s="842"/>
      <c r="H47" s="182"/>
      <c r="I47" s="182"/>
      <c r="J47" s="182"/>
      <c r="K47" s="181"/>
    </row>
    <row r="48" spans="1:11" ht="15" x14ac:dyDescent="0.2">
      <c r="A48" s="183"/>
      <c r="B48" s="182"/>
      <c r="C48" s="842"/>
      <c r="D48" s="842"/>
      <c r="E48" s="842"/>
      <c r="F48" s="842"/>
      <c r="G48" s="842"/>
      <c r="H48" s="182"/>
      <c r="I48" s="182"/>
      <c r="J48" s="182"/>
      <c r="K48" s="181"/>
    </row>
    <row r="49" spans="1:11" ht="22.5" customHeight="1" thickBot="1" x14ac:dyDescent="0.3">
      <c r="A49" s="21"/>
      <c r="B49" s="19"/>
      <c r="C49" s="19"/>
      <c r="D49" s="19"/>
      <c r="E49" s="19"/>
      <c r="F49" s="19"/>
      <c r="G49" s="19"/>
      <c r="H49" s="19"/>
      <c r="I49" s="146"/>
      <c r="J49" s="146"/>
      <c r="K49" s="147"/>
    </row>
    <row r="50" spans="1:11" ht="15" thickBot="1" x14ac:dyDescent="0.25"/>
    <row r="51" spans="1:11" ht="36.75" customHeight="1" thickBot="1" x14ac:dyDescent="0.25">
      <c r="A51" s="154" t="s">
        <v>120</v>
      </c>
      <c r="B51" s="805" t="str">
        <f>DESCRIPCION!A16</f>
        <v>Indebida utilización de la figura de urgencia manifiesta para la atención de la emergencia por la pandemia de coronavirus covid 19 en el marco de la ley 80 de 1993 y sus normas concordantes</v>
      </c>
      <c r="C51" s="806"/>
      <c r="D51" s="806"/>
      <c r="E51" s="806"/>
      <c r="F51" s="806"/>
      <c r="G51" s="806"/>
      <c r="H51" s="806"/>
      <c r="I51" s="807"/>
      <c r="J51" s="150" t="s">
        <v>350</v>
      </c>
      <c r="K51" s="148" t="str">
        <f>IF(J57="x","EXTREMA",IF(J59="x","ALTA",IF(J61="x","MODERADA",IF(J63="x","BAJA",""))))</f>
        <v>EXTREMA</v>
      </c>
    </row>
    <row r="52" spans="1:11" ht="16.5" thickBot="1" x14ac:dyDescent="0.25">
      <c r="A52" s="814" t="s">
        <v>122</v>
      </c>
      <c r="B52" s="815"/>
      <c r="C52" s="815"/>
      <c r="D52" s="816" t="str">
        <f>PROBABILIDAD!T13</f>
        <v>Probable</v>
      </c>
      <c r="E52" s="817"/>
      <c r="F52" s="814" t="s">
        <v>351</v>
      </c>
      <c r="G52" s="815"/>
      <c r="H52" s="815"/>
      <c r="I52" s="818"/>
      <c r="J52" s="819" t="s">
        <v>135</v>
      </c>
      <c r="K52" s="820"/>
    </row>
    <row r="53" spans="1:11" ht="15" x14ac:dyDescent="0.2">
      <c r="A53" s="183"/>
      <c r="B53" s="182"/>
      <c r="C53" s="182"/>
      <c r="D53" s="182"/>
      <c r="E53" s="182"/>
      <c r="F53" s="182"/>
      <c r="G53" s="182"/>
      <c r="H53" s="182"/>
      <c r="I53" s="182"/>
      <c r="J53" s="184"/>
      <c r="K53" s="185"/>
    </row>
    <row r="54" spans="1:11" ht="15.75" thickBot="1" x14ac:dyDescent="0.25">
      <c r="A54" s="183"/>
      <c r="B54" s="181"/>
      <c r="C54" s="182"/>
      <c r="D54" s="182"/>
      <c r="E54" s="182"/>
      <c r="F54" s="182"/>
      <c r="G54" s="182"/>
      <c r="H54" s="182"/>
      <c r="I54" s="182"/>
      <c r="J54" s="184"/>
      <c r="K54" s="185"/>
    </row>
    <row r="55" spans="1:11" ht="26.25" customHeight="1" thickBot="1" x14ac:dyDescent="0.25">
      <c r="A55" s="845" t="s">
        <v>122</v>
      </c>
      <c r="B55" s="181">
        <v>5</v>
      </c>
      <c r="C55" s="846"/>
      <c r="D55" s="847"/>
      <c r="E55" s="841"/>
      <c r="F55" s="841"/>
      <c r="G55" s="841"/>
      <c r="H55" s="182"/>
      <c r="I55" s="182"/>
      <c r="J55" s="843" t="s">
        <v>121</v>
      </c>
      <c r="K55" s="844"/>
    </row>
    <row r="56" spans="1:11" ht="18.75" customHeight="1" thickBot="1" x14ac:dyDescent="0.25">
      <c r="A56" s="845"/>
      <c r="B56" s="181" t="s">
        <v>124</v>
      </c>
      <c r="C56" s="846"/>
      <c r="D56" s="847"/>
      <c r="E56" s="841"/>
      <c r="F56" s="841"/>
      <c r="G56" s="841"/>
      <c r="H56" s="182"/>
      <c r="I56" s="182"/>
      <c r="J56" s="186"/>
      <c r="K56" s="20"/>
    </row>
    <row r="57" spans="1:11" ht="30.75" customHeight="1" thickBot="1" x14ac:dyDescent="0.25">
      <c r="A57" s="845"/>
      <c r="B57" s="181">
        <v>4</v>
      </c>
      <c r="C57" s="848"/>
      <c r="D57" s="847"/>
      <c r="E57" s="847"/>
      <c r="F57" s="849"/>
      <c r="G57" s="841" t="s">
        <v>347</v>
      </c>
      <c r="H57" s="182"/>
      <c r="I57" s="182"/>
      <c r="J57" s="196" t="str">
        <f xml:space="preserve"> IF(OR(E55="X",F55="X",G55="x",F57="x",G57="X",F59="X",G59="X",G61="X" ),"x","")</f>
        <v>x</v>
      </c>
      <c r="K57" s="20" t="s">
        <v>123</v>
      </c>
    </row>
    <row r="58" spans="1:11" ht="29.25" thickBot="1" x14ac:dyDescent="0.25">
      <c r="A58" s="845"/>
      <c r="B58" s="181" t="s">
        <v>126</v>
      </c>
      <c r="C58" s="848"/>
      <c r="D58" s="847"/>
      <c r="E58" s="847"/>
      <c r="F58" s="850"/>
      <c r="G58" s="841"/>
      <c r="H58" s="182"/>
      <c r="I58" s="182"/>
      <c r="J58" s="197"/>
      <c r="K58" s="20"/>
    </row>
    <row r="59" spans="1:11" ht="26.25" customHeight="1" thickBot="1" x14ac:dyDescent="0.25">
      <c r="A59" s="845"/>
      <c r="B59" s="181">
        <v>3</v>
      </c>
      <c r="C59" s="851"/>
      <c r="D59" s="838"/>
      <c r="E59" s="852"/>
      <c r="F59" s="849"/>
      <c r="G59" s="841"/>
      <c r="H59" s="182"/>
      <c r="I59" s="182"/>
      <c r="J59" s="198" t="str">
        <f xml:space="preserve"> IF(OR(C55="X",D55="X",D57="x",E57="x",E59="X",F61="X",F63="X",G63="X" ),"x","")</f>
        <v/>
      </c>
      <c r="K59" s="20" t="s">
        <v>125</v>
      </c>
    </row>
    <row r="60" spans="1:11" ht="29.25" thickBot="1" x14ac:dyDescent="0.25">
      <c r="A60" s="845"/>
      <c r="B60" s="181" t="s">
        <v>128</v>
      </c>
      <c r="C60" s="851"/>
      <c r="D60" s="838"/>
      <c r="E60" s="847"/>
      <c r="F60" s="850"/>
      <c r="G60" s="841"/>
      <c r="H60" s="182"/>
      <c r="I60" s="182"/>
      <c r="J60" s="199"/>
      <c r="K60" s="20"/>
    </row>
    <row r="61" spans="1:11" ht="30" customHeight="1" thickBot="1" x14ac:dyDescent="0.25">
      <c r="A61" s="845"/>
      <c r="B61" s="181">
        <v>2</v>
      </c>
      <c r="C61" s="851"/>
      <c r="D61" s="854"/>
      <c r="E61" s="837"/>
      <c r="F61" s="839"/>
      <c r="G61" s="841"/>
      <c r="H61" s="182"/>
      <c r="I61" s="182"/>
      <c r="J61" s="200" t="str">
        <f xml:space="preserve"> IF(OR(C57="X",D59="X",E61="x",E63="x" ),"x","")</f>
        <v/>
      </c>
      <c r="K61" s="20" t="s">
        <v>127</v>
      </c>
    </row>
    <row r="62" spans="1:11" ht="29.25" thickBot="1" x14ac:dyDescent="0.25">
      <c r="A62" s="845"/>
      <c r="B62" s="181" t="s">
        <v>250</v>
      </c>
      <c r="C62" s="851"/>
      <c r="D62" s="854"/>
      <c r="E62" s="838"/>
      <c r="F62" s="840"/>
      <c r="G62" s="841"/>
      <c r="H62" s="182"/>
      <c r="I62" s="182"/>
      <c r="J62" s="199"/>
      <c r="K62" s="20"/>
    </row>
    <row r="63" spans="1:11" ht="30.75" customHeight="1" thickBot="1" x14ac:dyDescent="0.25">
      <c r="A63" s="845"/>
      <c r="B63" s="181">
        <v>1</v>
      </c>
      <c r="C63" s="851"/>
      <c r="D63" s="854"/>
      <c r="E63" s="838"/>
      <c r="F63" s="847"/>
      <c r="G63" s="847"/>
      <c r="H63" s="182"/>
      <c r="I63" s="182"/>
      <c r="J63" s="201" t="str">
        <f xml:space="preserve"> IF(OR(C59="X",C61="X",D61="x",C63="x",D63="x" ),"x","")</f>
        <v/>
      </c>
      <c r="K63" s="20" t="s">
        <v>129</v>
      </c>
    </row>
    <row r="64" spans="1:11" ht="20.25" customHeight="1" thickBot="1" x14ac:dyDescent="0.25">
      <c r="A64" s="845"/>
      <c r="B64" s="181" t="s">
        <v>130</v>
      </c>
      <c r="C64" s="853"/>
      <c r="D64" s="855"/>
      <c r="E64" s="856"/>
      <c r="F64" s="857"/>
      <c r="G64" s="857"/>
      <c r="H64" s="187"/>
      <c r="I64" s="182"/>
      <c r="J64" s="182"/>
      <c r="K64" s="181"/>
    </row>
    <row r="65" spans="1:11" ht="15" x14ac:dyDescent="0.2">
      <c r="A65" s="183"/>
      <c r="B65" s="182"/>
      <c r="C65" s="182">
        <v>1</v>
      </c>
      <c r="D65" s="182">
        <v>2</v>
      </c>
      <c r="E65" s="182">
        <v>3</v>
      </c>
      <c r="F65" s="182">
        <v>4</v>
      </c>
      <c r="G65" s="182">
        <v>5</v>
      </c>
      <c r="H65" s="182"/>
      <c r="I65" s="182"/>
      <c r="J65" s="182"/>
      <c r="K65" s="181"/>
    </row>
    <row r="66" spans="1:11" ht="15" x14ac:dyDescent="0.2">
      <c r="A66" s="183"/>
      <c r="B66" s="182"/>
      <c r="C66" s="182" t="s">
        <v>131</v>
      </c>
      <c r="D66" s="182" t="s">
        <v>132</v>
      </c>
      <c r="E66" s="182" t="s">
        <v>133</v>
      </c>
      <c r="F66" s="182" t="s">
        <v>134</v>
      </c>
      <c r="G66" s="182" t="s">
        <v>135</v>
      </c>
      <c r="H66" s="182"/>
      <c r="I66" s="182"/>
      <c r="J66" s="182"/>
      <c r="K66" s="181"/>
    </row>
    <row r="67" spans="1:11" ht="15" customHeight="1" x14ac:dyDescent="0.2">
      <c r="A67" s="183"/>
      <c r="B67" s="182"/>
      <c r="C67" s="842" t="s">
        <v>136</v>
      </c>
      <c r="D67" s="842"/>
      <c r="E67" s="842"/>
      <c r="F67" s="842"/>
      <c r="G67" s="842"/>
      <c r="H67" s="182"/>
      <c r="I67" s="182"/>
      <c r="J67" s="182"/>
      <c r="K67" s="181"/>
    </row>
    <row r="68" spans="1:11" ht="15" customHeight="1" x14ac:dyDescent="0.2">
      <c r="A68" s="183"/>
      <c r="B68" s="182"/>
      <c r="C68" s="842"/>
      <c r="D68" s="842"/>
      <c r="E68" s="842"/>
      <c r="F68" s="842"/>
      <c r="G68" s="842"/>
      <c r="H68" s="182"/>
      <c r="I68" s="182"/>
      <c r="J68" s="182"/>
      <c r="K68" s="181"/>
    </row>
    <row r="69" spans="1:11" ht="45.75" customHeight="1" thickBot="1" x14ac:dyDescent="0.25">
      <c r="A69" s="193"/>
      <c r="B69" s="194"/>
      <c r="C69" s="194"/>
      <c r="D69" s="194"/>
      <c r="E69" s="194"/>
      <c r="F69" s="194"/>
      <c r="G69" s="194"/>
      <c r="H69" s="194"/>
      <c r="I69" s="194"/>
      <c r="J69" s="194"/>
      <c r="K69" s="195"/>
    </row>
    <row r="70" spans="1:11" ht="15" thickBot="1" x14ac:dyDescent="0.25"/>
    <row r="71" spans="1:11" ht="30.75" customHeight="1" thickBot="1" x14ac:dyDescent="0.25">
      <c r="A71" s="100" t="s">
        <v>120</v>
      </c>
      <c r="B71" s="873">
        <f>DESCRIPCION!A19</f>
        <v>0</v>
      </c>
      <c r="C71" s="806"/>
      <c r="D71" s="806"/>
      <c r="E71" s="806"/>
      <c r="F71" s="806"/>
      <c r="G71" s="806"/>
      <c r="H71" s="806"/>
      <c r="I71" s="807"/>
      <c r="J71" s="150" t="s">
        <v>350</v>
      </c>
      <c r="K71" s="148" t="str">
        <f>IF(J77="x","EXTREMA",IF(J79="x","ALTA",IF(J81="x","MODERADA",IF(J83="x","BAJA",""))))</f>
        <v/>
      </c>
    </row>
    <row r="72" spans="1:11" ht="16.5" thickBot="1" x14ac:dyDescent="0.25">
      <c r="A72" s="814" t="s">
        <v>122</v>
      </c>
      <c r="B72" s="815"/>
      <c r="C72" s="818"/>
      <c r="D72" s="816" t="str">
        <f>PROBABILIDAD!T14</f>
        <v xml:space="preserve"> </v>
      </c>
      <c r="E72" s="817"/>
      <c r="F72" s="814" t="s">
        <v>351</v>
      </c>
      <c r="G72" s="815"/>
      <c r="H72" s="815"/>
      <c r="I72" s="818"/>
      <c r="J72" s="819"/>
      <c r="K72" s="820"/>
    </row>
    <row r="73" spans="1:11" ht="21.75" customHeight="1" x14ac:dyDescent="0.2">
      <c r="A73" s="188"/>
      <c r="B73" s="166"/>
      <c r="C73" s="166"/>
      <c r="D73" s="166"/>
      <c r="E73" s="166"/>
      <c r="F73" s="166"/>
      <c r="G73" s="166"/>
      <c r="H73" s="166"/>
      <c r="I73" s="166"/>
      <c r="J73" s="184"/>
      <c r="K73" s="185"/>
    </row>
    <row r="74" spans="1:11" ht="18.75" customHeight="1" x14ac:dyDescent="0.2">
      <c r="A74" s="188"/>
      <c r="B74" s="166"/>
      <c r="C74" s="189"/>
      <c r="D74" s="166"/>
      <c r="E74" s="166"/>
      <c r="F74" s="166"/>
      <c r="G74" s="166"/>
      <c r="H74" s="166"/>
      <c r="I74" s="166"/>
      <c r="J74" s="184"/>
      <c r="K74" s="185"/>
    </row>
    <row r="75" spans="1:11" ht="42.75" customHeight="1" x14ac:dyDescent="0.2">
      <c r="A75" s="800" t="s">
        <v>122</v>
      </c>
      <c r="B75" s="166">
        <v>5</v>
      </c>
      <c r="C75" s="890"/>
      <c r="D75" s="888"/>
      <c r="E75" s="878"/>
      <c r="F75" s="878"/>
      <c r="G75" s="878"/>
      <c r="H75" s="166"/>
      <c r="I75" s="166"/>
      <c r="J75" s="795" t="s">
        <v>121</v>
      </c>
      <c r="K75" s="796"/>
    </row>
    <row r="76" spans="1:11" ht="15" customHeight="1" x14ac:dyDescent="0.2">
      <c r="A76" s="800"/>
      <c r="B76" s="166" t="s">
        <v>124</v>
      </c>
      <c r="C76" s="891"/>
      <c r="D76" s="889"/>
      <c r="E76" s="879"/>
      <c r="F76" s="879"/>
      <c r="G76" s="879"/>
      <c r="H76" s="166"/>
      <c r="I76" s="166"/>
      <c r="J76" s="168"/>
      <c r="K76" s="169"/>
    </row>
    <row r="77" spans="1:11" ht="29.25" customHeight="1" x14ac:dyDescent="0.2">
      <c r="A77" s="800"/>
      <c r="B77" s="166">
        <v>4</v>
      </c>
      <c r="C77" s="901"/>
      <c r="D77" s="888"/>
      <c r="E77" s="888"/>
      <c r="F77" s="876"/>
      <c r="G77" s="878"/>
      <c r="H77" s="166"/>
      <c r="I77" s="166"/>
      <c r="J77" s="175" t="str">
        <f xml:space="preserve"> IF(OR(E75="X",F75="X",G75="x",F77="x",G77="X",F79="X",G79="X",G81="X" ),"x","")</f>
        <v/>
      </c>
      <c r="K77" s="169" t="s">
        <v>123</v>
      </c>
    </row>
    <row r="78" spans="1:11" ht="27.75" customHeight="1" x14ac:dyDescent="0.2">
      <c r="A78" s="800"/>
      <c r="B78" s="166" t="s">
        <v>126</v>
      </c>
      <c r="C78" s="902"/>
      <c r="D78" s="889"/>
      <c r="E78" s="889"/>
      <c r="F78" s="877"/>
      <c r="G78" s="879"/>
      <c r="H78" s="166"/>
      <c r="I78" s="166"/>
      <c r="J78" s="176"/>
      <c r="K78" s="169"/>
    </row>
    <row r="79" spans="1:11" ht="29.25" customHeight="1" x14ac:dyDescent="0.2">
      <c r="A79" s="800"/>
      <c r="B79" s="166">
        <v>3</v>
      </c>
      <c r="C79" s="880"/>
      <c r="D79" s="899"/>
      <c r="E79" s="886"/>
      <c r="F79" s="876"/>
      <c r="G79" s="878"/>
      <c r="H79" s="166"/>
      <c r="I79" s="166"/>
      <c r="J79" s="177" t="str">
        <f xml:space="preserve"> IF(OR(C75="X",D75="X",D77="x",E77="x",E79="X",F81="X",F83="X",G83="X" ),"x","")</f>
        <v/>
      </c>
      <c r="K79" s="169" t="s">
        <v>125</v>
      </c>
    </row>
    <row r="80" spans="1:11" ht="27.75" customHeight="1" x14ac:dyDescent="0.2">
      <c r="A80" s="800"/>
      <c r="B80" s="166" t="s">
        <v>128</v>
      </c>
      <c r="C80" s="881"/>
      <c r="D80" s="900"/>
      <c r="E80" s="887"/>
      <c r="F80" s="877"/>
      <c r="G80" s="879"/>
      <c r="H80" s="166"/>
      <c r="I80" s="166"/>
      <c r="J80" s="178"/>
      <c r="K80" s="169"/>
    </row>
    <row r="81" spans="1:11" ht="29.25" customHeight="1" x14ac:dyDescent="0.2">
      <c r="A81" s="800"/>
      <c r="B81" s="166">
        <v>2</v>
      </c>
      <c r="C81" s="880"/>
      <c r="D81" s="882"/>
      <c r="E81" s="884"/>
      <c r="F81" s="886"/>
      <c r="G81" s="878"/>
      <c r="H81" s="166"/>
      <c r="I81" s="166"/>
      <c r="J81" s="179" t="str">
        <f xml:space="preserve"> IF(OR(C77="X",D79="X",E81="x",E83="x" ),"x","")</f>
        <v/>
      </c>
      <c r="K81" s="169" t="s">
        <v>127</v>
      </c>
    </row>
    <row r="82" spans="1:11" ht="27.75" customHeight="1" x14ac:dyDescent="0.2">
      <c r="A82" s="800"/>
      <c r="B82" s="166" t="s">
        <v>250</v>
      </c>
      <c r="C82" s="881"/>
      <c r="D82" s="883"/>
      <c r="E82" s="885"/>
      <c r="F82" s="887"/>
      <c r="G82" s="879"/>
      <c r="H82" s="166"/>
      <c r="I82" s="166"/>
      <c r="J82" s="178"/>
      <c r="K82" s="169"/>
    </row>
    <row r="83" spans="1:11" ht="28.5" customHeight="1" x14ac:dyDescent="0.2">
      <c r="A83" s="800"/>
      <c r="B83" s="166">
        <v>1</v>
      </c>
      <c r="C83" s="783"/>
      <c r="D83" s="882"/>
      <c r="E83" s="895"/>
      <c r="F83" s="893"/>
      <c r="G83" s="888"/>
      <c r="H83" s="166"/>
      <c r="I83" s="166"/>
      <c r="J83" s="180" t="str">
        <f xml:space="preserve"> IF(OR(C79="X",C81="X",D81="x",D83="x",C83="x" ),"x","")</f>
        <v/>
      </c>
      <c r="K83" s="169" t="s">
        <v>129</v>
      </c>
    </row>
    <row r="84" spans="1:11" ht="19.5" customHeight="1" x14ac:dyDescent="0.2">
      <c r="A84" s="800"/>
      <c r="B84" s="166" t="s">
        <v>130</v>
      </c>
      <c r="C84" s="898"/>
      <c r="D84" s="897"/>
      <c r="E84" s="896"/>
      <c r="F84" s="894"/>
      <c r="G84" s="892"/>
      <c r="H84" s="166"/>
      <c r="I84" s="166"/>
      <c r="J84" s="166"/>
      <c r="K84" s="167"/>
    </row>
    <row r="85" spans="1:11" x14ac:dyDescent="0.2">
      <c r="A85" s="188"/>
      <c r="B85" s="166"/>
      <c r="C85" s="166">
        <v>1</v>
      </c>
      <c r="D85" s="166">
        <v>2</v>
      </c>
      <c r="E85" s="166">
        <v>3</v>
      </c>
      <c r="F85" s="166">
        <v>4</v>
      </c>
      <c r="G85" s="166">
        <v>5</v>
      </c>
      <c r="H85" s="166"/>
      <c r="I85" s="166"/>
      <c r="J85" s="166"/>
      <c r="K85" s="167"/>
    </row>
    <row r="86" spans="1:11" x14ac:dyDescent="0.2">
      <c r="A86" s="188"/>
      <c r="B86" s="166"/>
      <c r="C86" s="166" t="s">
        <v>131</v>
      </c>
      <c r="D86" s="166" t="s">
        <v>132</v>
      </c>
      <c r="E86" s="166" t="s">
        <v>133</v>
      </c>
      <c r="F86" s="166" t="s">
        <v>134</v>
      </c>
      <c r="G86" s="166" t="s">
        <v>135</v>
      </c>
      <c r="H86" s="166"/>
      <c r="I86" s="166"/>
      <c r="J86" s="166"/>
      <c r="K86" s="167"/>
    </row>
    <row r="87" spans="1:11" ht="14.25" customHeight="1" x14ac:dyDescent="0.2">
      <c r="A87" s="188"/>
      <c r="B87" s="166"/>
      <c r="C87" s="782" t="s">
        <v>136</v>
      </c>
      <c r="D87" s="782"/>
      <c r="E87" s="782"/>
      <c r="F87" s="782"/>
      <c r="G87" s="782"/>
      <c r="H87" s="166"/>
      <c r="I87" s="166"/>
      <c r="J87" s="166"/>
      <c r="K87" s="167"/>
    </row>
    <row r="88" spans="1:11" ht="14.25" customHeight="1" x14ac:dyDescent="0.2">
      <c r="A88" s="188"/>
      <c r="B88" s="166"/>
      <c r="C88" s="782"/>
      <c r="D88" s="782"/>
      <c r="E88" s="782"/>
      <c r="F88" s="782"/>
      <c r="G88" s="782"/>
      <c r="H88" s="166"/>
      <c r="I88" s="166"/>
      <c r="J88" s="166"/>
      <c r="K88" s="167"/>
    </row>
    <row r="89" spans="1:11" ht="15" thickBot="1" x14ac:dyDescent="0.25">
      <c r="A89" s="80"/>
      <c r="B89" s="81"/>
      <c r="C89" s="81"/>
      <c r="D89" s="81"/>
      <c r="E89" s="81"/>
      <c r="F89" s="81"/>
      <c r="G89" s="81"/>
      <c r="H89" s="81"/>
      <c r="I89" s="81"/>
      <c r="J89" s="81"/>
      <c r="K89" s="82"/>
    </row>
    <row r="90" spans="1:11" ht="15" thickBot="1" x14ac:dyDescent="0.25"/>
    <row r="91" spans="1:11" ht="61.5" customHeight="1" thickBot="1" x14ac:dyDescent="0.25">
      <c r="A91" s="149" t="s">
        <v>120</v>
      </c>
      <c r="B91" s="805" t="str">
        <f>DESCRIPCION!A22</f>
        <v>Posibilidad de Incumplimiento en el envío oportuno del Acto Administrativo de declaratoria de Emergencia al Tribunal de lo Contencioso Administrativo  y los reportes de los contratos a la Contraloría Municipal y/o otros entes control</v>
      </c>
      <c r="C91" s="806"/>
      <c r="D91" s="806"/>
      <c r="E91" s="806"/>
      <c r="F91" s="806"/>
      <c r="G91" s="806"/>
      <c r="H91" s="806"/>
      <c r="I91" s="807"/>
      <c r="J91" s="150" t="s">
        <v>350</v>
      </c>
      <c r="K91" s="148" t="str">
        <f>IF(J97="x","EXTREMA",IF(J99="x","ALTA",IF(J101="x","MODERADA",IF(J103="x","BAJA",""))))</f>
        <v>BAJA</v>
      </c>
    </row>
    <row r="92" spans="1:11" ht="16.5" thickBot="1" x14ac:dyDescent="0.25">
      <c r="A92" s="814" t="s">
        <v>122</v>
      </c>
      <c r="B92" s="815"/>
      <c r="C92" s="815"/>
      <c r="D92" s="816" t="str">
        <f>PROBABILIDAD!T15</f>
        <v>Rara Vez</v>
      </c>
      <c r="E92" s="817"/>
      <c r="F92" s="814" t="s">
        <v>351</v>
      </c>
      <c r="G92" s="815"/>
      <c r="H92" s="815"/>
      <c r="I92" s="818"/>
      <c r="J92" s="819" t="s">
        <v>131</v>
      </c>
      <c r="K92" s="820"/>
    </row>
    <row r="93" spans="1:11" x14ac:dyDescent="0.2">
      <c r="A93" s="79"/>
      <c r="B93" s="83"/>
      <c r="C93" s="83"/>
      <c r="D93" s="83"/>
      <c r="E93" s="83"/>
      <c r="F93" s="83"/>
      <c r="G93" s="83"/>
      <c r="H93" s="83"/>
      <c r="I93" s="83"/>
      <c r="J93" s="62"/>
      <c r="K93" s="72"/>
    </row>
    <row r="94" spans="1:11" x14ac:dyDescent="0.2">
      <c r="A94" s="188"/>
      <c r="B94" s="166"/>
      <c r="C94" s="189"/>
      <c r="D94" s="166"/>
      <c r="E94" s="166"/>
      <c r="F94" s="166"/>
      <c r="G94" s="166"/>
      <c r="H94" s="166"/>
      <c r="I94" s="166"/>
      <c r="J94" s="184"/>
      <c r="K94" s="185"/>
    </row>
    <row r="95" spans="1:11" ht="56.25" customHeight="1" x14ac:dyDescent="0.2">
      <c r="A95" s="800" t="s">
        <v>122</v>
      </c>
      <c r="B95" s="166">
        <v>5</v>
      </c>
      <c r="C95" s="801"/>
      <c r="D95" s="780"/>
      <c r="E95" s="781"/>
      <c r="F95" s="781"/>
      <c r="G95" s="781"/>
      <c r="H95" s="166"/>
      <c r="I95" s="166"/>
      <c r="J95" s="795" t="s">
        <v>121</v>
      </c>
      <c r="K95" s="796"/>
    </row>
    <row r="96" spans="1:11" ht="5.25" customHeight="1" x14ac:dyDescent="0.2">
      <c r="A96" s="800"/>
      <c r="B96" s="166" t="s">
        <v>124</v>
      </c>
      <c r="C96" s="802"/>
      <c r="D96" s="780"/>
      <c r="E96" s="781"/>
      <c r="F96" s="781"/>
      <c r="G96" s="781"/>
      <c r="H96" s="166"/>
      <c r="I96" s="166"/>
      <c r="J96" s="168"/>
      <c r="K96" s="169"/>
    </row>
    <row r="97" spans="1:11" ht="27.75" customHeight="1" x14ac:dyDescent="0.2">
      <c r="A97" s="800"/>
      <c r="B97" s="166">
        <v>4</v>
      </c>
      <c r="C97" s="803"/>
      <c r="D97" s="780"/>
      <c r="E97" s="780"/>
      <c r="F97" s="793"/>
      <c r="G97" s="781"/>
      <c r="H97" s="166"/>
      <c r="I97" s="166"/>
      <c r="J97" s="175" t="str">
        <f xml:space="preserve"> IF(OR(E95="X",F95="X",G95="x",F97="x",G97="X",F99="X",G99="X",G101="X" ),"x","")</f>
        <v/>
      </c>
      <c r="K97" s="169" t="s">
        <v>123</v>
      </c>
    </row>
    <row r="98" spans="1:11" ht="27.75" x14ac:dyDescent="0.2">
      <c r="A98" s="800"/>
      <c r="B98" s="166" t="s">
        <v>126</v>
      </c>
      <c r="C98" s="804"/>
      <c r="D98" s="780"/>
      <c r="E98" s="780"/>
      <c r="F98" s="793"/>
      <c r="G98" s="781"/>
      <c r="H98" s="166"/>
      <c r="I98" s="166"/>
      <c r="J98" s="176"/>
      <c r="K98" s="169"/>
    </row>
    <row r="99" spans="1:11" ht="27" customHeight="1" x14ac:dyDescent="0.2">
      <c r="A99" s="800"/>
      <c r="B99" s="166">
        <v>3</v>
      </c>
      <c r="C99" s="783"/>
      <c r="D99" s="778"/>
      <c r="E99" s="779"/>
      <c r="F99" s="793"/>
      <c r="G99" s="781"/>
      <c r="H99" s="166"/>
      <c r="I99" s="166"/>
      <c r="J99" s="177" t="str">
        <f xml:space="preserve"> IF(OR(C95="X",D95="X",D97="x",E97="x",E99="X",F101="X",F103="X",G103="X" ),"x","")</f>
        <v/>
      </c>
      <c r="K99" s="169" t="s">
        <v>125</v>
      </c>
    </row>
    <row r="100" spans="1:11" ht="27.75" x14ac:dyDescent="0.2">
      <c r="A100" s="800"/>
      <c r="B100" s="166" t="s">
        <v>128</v>
      </c>
      <c r="C100" s="794"/>
      <c r="D100" s="778"/>
      <c r="E100" s="780"/>
      <c r="F100" s="793"/>
      <c r="G100" s="781"/>
      <c r="H100" s="166"/>
      <c r="I100" s="166"/>
      <c r="J100" s="178"/>
      <c r="K100" s="169"/>
    </row>
    <row r="101" spans="1:11" ht="25.5" customHeight="1" x14ac:dyDescent="0.2">
      <c r="A101" s="800"/>
      <c r="B101" s="166">
        <v>2</v>
      </c>
      <c r="C101" s="783"/>
      <c r="D101" s="776"/>
      <c r="E101" s="777"/>
      <c r="F101" s="779"/>
      <c r="G101" s="781"/>
      <c r="H101" s="166"/>
      <c r="I101" s="166"/>
      <c r="J101" s="179" t="str">
        <f xml:space="preserve"> IF(OR(C97="X",D99="X",E103="x",E101="x" ),"x","")</f>
        <v/>
      </c>
      <c r="K101" s="169" t="s">
        <v>127</v>
      </c>
    </row>
    <row r="102" spans="1:11" ht="27.75" x14ac:dyDescent="0.2">
      <c r="A102" s="800"/>
      <c r="B102" s="166" t="s">
        <v>250</v>
      </c>
      <c r="C102" s="794"/>
      <c r="D102" s="776"/>
      <c r="E102" s="778"/>
      <c r="F102" s="780"/>
      <c r="G102" s="781"/>
      <c r="H102" s="166"/>
      <c r="I102" s="166"/>
      <c r="J102" s="178"/>
      <c r="K102" s="169"/>
    </row>
    <row r="103" spans="1:11" ht="29.25" customHeight="1" x14ac:dyDescent="0.2">
      <c r="A103" s="800"/>
      <c r="B103" s="166">
        <v>1</v>
      </c>
      <c r="C103" s="783" t="s">
        <v>347</v>
      </c>
      <c r="D103" s="785"/>
      <c r="E103" s="787"/>
      <c r="F103" s="789"/>
      <c r="G103" s="791"/>
      <c r="H103" s="166"/>
      <c r="I103" s="166"/>
      <c r="J103" s="180" t="str">
        <f xml:space="preserve"> IF(OR(C99="X",C101="X",C103="x",D101="x",D103="x" ),"x","")</f>
        <v>x</v>
      </c>
      <c r="K103" s="169" t="s">
        <v>129</v>
      </c>
    </row>
    <row r="104" spans="1:11" ht="13.5" customHeight="1" x14ac:dyDescent="0.2">
      <c r="A104" s="800"/>
      <c r="B104" s="166" t="s">
        <v>130</v>
      </c>
      <c r="C104" s="784"/>
      <c r="D104" s="786"/>
      <c r="E104" s="788"/>
      <c r="F104" s="790"/>
      <c r="G104" s="792"/>
      <c r="H104" s="166"/>
      <c r="I104" s="166"/>
      <c r="J104" s="166"/>
      <c r="K104" s="167"/>
    </row>
    <row r="105" spans="1:11" x14ac:dyDescent="0.2">
      <c r="A105" s="188"/>
      <c r="B105" s="166"/>
      <c r="C105" s="166">
        <v>1</v>
      </c>
      <c r="D105" s="166">
        <v>2</v>
      </c>
      <c r="E105" s="166">
        <v>3</v>
      </c>
      <c r="F105" s="166">
        <v>4</v>
      </c>
      <c r="G105" s="166">
        <v>5</v>
      </c>
      <c r="H105" s="166"/>
      <c r="I105" s="166"/>
      <c r="J105" s="166"/>
      <c r="K105" s="167"/>
    </row>
    <row r="106" spans="1:11" x14ac:dyDescent="0.2">
      <c r="A106" s="188"/>
      <c r="B106" s="166"/>
      <c r="C106" s="166" t="s">
        <v>131</v>
      </c>
      <c r="D106" s="166" t="s">
        <v>132</v>
      </c>
      <c r="E106" s="166" t="s">
        <v>133</v>
      </c>
      <c r="F106" s="166" t="s">
        <v>134</v>
      </c>
      <c r="G106" s="166" t="s">
        <v>135</v>
      </c>
      <c r="H106" s="166"/>
      <c r="I106" s="166"/>
      <c r="J106" s="166"/>
      <c r="K106" s="167"/>
    </row>
    <row r="107" spans="1:11" x14ac:dyDescent="0.2">
      <c r="A107" s="188"/>
      <c r="B107" s="166"/>
      <c r="C107" s="782" t="s">
        <v>136</v>
      </c>
      <c r="D107" s="782"/>
      <c r="E107" s="782"/>
      <c r="F107" s="782"/>
      <c r="G107" s="782"/>
      <c r="H107" s="166"/>
      <c r="I107" s="166"/>
      <c r="J107" s="166"/>
      <c r="K107" s="167"/>
    </row>
    <row r="108" spans="1:11" x14ac:dyDescent="0.2">
      <c r="A108" s="188"/>
      <c r="B108" s="166"/>
      <c r="C108" s="782"/>
      <c r="D108" s="782"/>
      <c r="E108" s="782"/>
      <c r="F108" s="782"/>
      <c r="G108" s="782"/>
      <c r="H108" s="166"/>
      <c r="I108" s="166"/>
      <c r="J108" s="166"/>
      <c r="K108" s="167"/>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9" t="s">
        <v>120</v>
      </c>
      <c r="B111" s="805" t="str">
        <f>DESCRIPCION!A25</f>
        <v>f</v>
      </c>
      <c r="C111" s="806"/>
      <c r="D111" s="806"/>
      <c r="E111" s="806"/>
      <c r="F111" s="806"/>
      <c r="G111" s="806"/>
      <c r="H111" s="806"/>
      <c r="I111" s="807"/>
      <c r="J111" s="150" t="s">
        <v>350</v>
      </c>
      <c r="K111" s="148" t="str">
        <f>IF(J117="x","EXTREMA",IF(J119="x","ALTA",IF(J121="x","MODERADA",IF(J123="x","BAJA",""))))</f>
        <v/>
      </c>
    </row>
    <row r="112" spans="1:11" ht="16.5" thickBot="1" x14ac:dyDescent="0.25">
      <c r="A112" s="814" t="s">
        <v>122</v>
      </c>
      <c r="B112" s="815"/>
      <c r="C112" s="815"/>
      <c r="D112" s="816" t="str">
        <f>PROBABILIDAD!T16</f>
        <v xml:space="preserve"> </v>
      </c>
      <c r="E112" s="817"/>
      <c r="F112" s="814" t="s">
        <v>351</v>
      </c>
      <c r="G112" s="815"/>
      <c r="H112" s="815"/>
      <c r="I112" s="818"/>
      <c r="J112" s="819"/>
      <c r="K112" s="820"/>
    </row>
    <row r="113" spans="1:11" x14ac:dyDescent="0.2">
      <c r="A113" s="188"/>
      <c r="B113" s="166"/>
      <c r="C113" s="166"/>
      <c r="D113" s="166"/>
      <c r="E113" s="166"/>
      <c r="F113" s="166"/>
      <c r="G113" s="166"/>
      <c r="H113" s="166"/>
      <c r="I113" s="166"/>
      <c r="J113" s="62"/>
      <c r="K113" s="72"/>
    </row>
    <row r="114" spans="1:11" x14ac:dyDescent="0.2">
      <c r="A114" s="188"/>
      <c r="B114" s="166"/>
      <c r="C114" s="189"/>
      <c r="D114" s="166"/>
      <c r="E114" s="166"/>
      <c r="F114" s="166"/>
      <c r="G114" s="166"/>
      <c r="H114" s="166"/>
      <c r="I114" s="166"/>
      <c r="J114" s="62"/>
      <c r="K114" s="72"/>
    </row>
    <row r="115" spans="1:11" ht="33" x14ac:dyDescent="0.2">
      <c r="A115" s="800" t="s">
        <v>122</v>
      </c>
      <c r="B115" s="166">
        <v>5</v>
      </c>
      <c r="C115" s="821"/>
      <c r="D115" s="812"/>
      <c r="E115" s="813"/>
      <c r="F115" s="813"/>
      <c r="G115" s="813"/>
      <c r="H115" s="202"/>
      <c r="I115" s="166"/>
      <c r="J115" s="795" t="s">
        <v>121</v>
      </c>
      <c r="K115" s="796"/>
    </row>
    <row r="116" spans="1:11" ht="33" x14ac:dyDescent="0.2">
      <c r="A116" s="800"/>
      <c r="B116" s="166" t="s">
        <v>124</v>
      </c>
      <c r="C116" s="822"/>
      <c r="D116" s="812"/>
      <c r="E116" s="813"/>
      <c r="F116" s="813"/>
      <c r="G116" s="813"/>
      <c r="H116" s="202"/>
      <c r="I116" s="166"/>
      <c r="J116" s="168"/>
      <c r="K116" s="169"/>
    </row>
    <row r="117" spans="1:11" ht="33" x14ac:dyDescent="0.2">
      <c r="A117" s="800"/>
      <c r="B117" s="166">
        <v>4</v>
      </c>
      <c r="C117" s="823"/>
      <c r="D117" s="812"/>
      <c r="E117" s="812"/>
      <c r="F117" s="825"/>
      <c r="G117" s="813"/>
      <c r="H117" s="202"/>
      <c r="I117" s="166"/>
      <c r="J117" s="175" t="str">
        <f xml:space="preserve"> IF(OR(E115="X",F115="X",G115="x",F117="x",G117="X",F119="X",G119="X",G121="X" ),"x","")</f>
        <v/>
      </c>
      <c r="K117" s="169" t="s">
        <v>123</v>
      </c>
    </row>
    <row r="118" spans="1:11" ht="33" x14ac:dyDescent="0.2">
      <c r="A118" s="800"/>
      <c r="B118" s="166" t="s">
        <v>126</v>
      </c>
      <c r="C118" s="824"/>
      <c r="D118" s="812"/>
      <c r="E118" s="812"/>
      <c r="F118" s="825"/>
      <c r="G118" s="813"/>
      <c r="H118" s="202"/>
      <c r="I118" s="166"/>
      <c r="J118" s="176"/>
      <c r="K118" s="169"/>
    </row>
    <row r="119" spans="1:11" ht="33" x14ac:dyDescent="0.2">
      <c r="A119" s="800"/>
      <c r="B119" s="166">
        <v>3</v>
      </c>
      <c r="C119" s="826"/>
      <c r="D119" s="810"/>
      <c r="E119" s="811"/>
      <c r="F119" s="825"/>
      <c r="G119" s="813"/>
      <c r="H119" s="202"/>
      <c r="I119" s="166"/>
      <c r="J119" s="177" t="str">
        <f xml:space="preserve"> IF(OR(C115="X",D115="X",D117="x",E117="x",E119="X",F121="X",F123="X",G123="X" ),"x","")</f>
        <v/>
      </c>
      <c r="K119" s="169" t="s">
        <v>125</v>
      </c>
    </row>
    <row r="120" spans="1:11" ht="33" x14ac:dyDescent="0.2">
      <c r="A120" s="800"/>
      <c r="B120" s="166" t="s">
        <v>128</v>
      </c>
      <c r="C120" s="827"/>
      <c r="D120" s="810"/>
      <c r="E120" s="812"/>
      <c r="F120" s="825"/>
      <c r="G120" s="813"/>
      <c r="H120" s="202"/>
      <c r="I120" s="166"/>
      <c r="J120" s="178"/>
      <c r="K120" s="169"/>
    </row>
    <row r="121" spans="1:11" ht="33" x14ac:dyDescent="0.2">
      <c r="A121" s="800"/>
      <c r="B121" s="166">
        <v>2</v>
      </c>
      <c r="C121" s="826"/>
      <c r="D121" s="808"/>
      <c r="E121" s="809"/>
      <c r="F121" s="811"/>
      <c r="G121" s="813"/>
      <c r="H121" s="202"/>
      <c r="I121" s="166"/>
      <c r="J121" s="179" t="str">
        <f xml:space="preserve"> IF(OR(C117="X",D119="X",E121="x",E123="x" ),"x","")</f>
        <v/>
      </c>
      <c r="K121" s="169" t="s">
        <v>127</v>
      </c>
    </row>
    <row r="122" spans="1:11" ht="33" x14ac:dyDescent="0.2">
      <c r="A122" s="800"/>
      <c r="B122" s="166" t="s">
        <v>250</v>
      </c>
      <c r="C122" s="827"/>
      <c r="D122" s="808"/>
      <c r="E122" s="810"/>
      <c r="F122" s="812"/>
      <c r="G122" s="813"/>
      <c r="H122" s="202"/>
      <c r="I122" s="166"/>
      <c r="J122" s="178"/>
      <c r="K122" s="169"/>
    </row>
    <row r="123" spans="1:11" ht="33" x14ac:dyDescent="0.2">
      <c r="A123" s="800"/>
      <c r="B123" s="166">
        <v>1</v>
      </c>
      <c r="C123" s="826"/>
      <c r="D123" s="829"/>
      <c r="E123" s="831"/>
      <c r="F123" s="833"/>
      <c r="G123" s="835"/>
      <c r="H123" s="202"/>
      <c r="I123" s="166"/>
      <c r="J123" s="180" t="str">
        <f xml:space="preserve"> IF(OR(C119="X",C121="X",D121="x",C123="x",D123="x" ),"x","")</f>
        <v/>
      </c>
      <c r="K123" s="169" t="s">
        <v>129</v>
      </c>
    </row>
    <row r="124" spans="1:11" ht="33" x14ac:dyDescent="0.2">
      <c r="A124" s="800"/>
      <c r="B124" s="166" t="s">
        <v>130</v>
      </c>
      <c r="C124" s="828"/>
      <c r="D124" s="830"/>
      <c r="E124" s="832"/>
      <c r="F124" s="834"/>
      <c r="G124" s="836"/>
      <c r="H124" s="202"/>
      <c r="I124" s="166"/>
      <c r="J124" s="166"/>
      <c r="K124" s="167"/>
    </row>
    <row r="125" spans="1:11" x14ac:dyDescent="0.2">
      <c r="A125" s="188"/>
      <c r="B125" s="166"/>
      <c r="C125" s="166">
        <v>1</v>
      </c>
      <c r="D125" s="166">
        <v>2</v>
      </c>
      <c r="E125" s="166">
        <v>3</v>
      </c>
      <c r="F125" s="166">
        <v>4</v>
      </c>
      <c r="G125" s="166">
        <v>5</v>
      </c>
      <c r="H125" s="166"/>
      <c r="I125" s="166"/>
      <c r="J125" s="166"/>
      <c r="K125" s="167"/>
    </row>
    <row r="126" spans="1:11" x14ac:dyDescent="0.2">
      <c r="A126" s="188"/>
      <c r="B126" s="166"/>
      <c r="C126" s="166" t="s">
        <v>131</v>
      </c>
      <c r="D126" s="166" t="s">
        <v>132</v>
      </c>
      <c r="E126" s="166" t="s">
        <v>133</v>
      </c>
      <c r="F126" s="166" t="s">
        <v>134</v>
      </c>
      <c r="G126" s="166" t="s">
        <v>135</v>
      </c>
      <c r="H126" s="166"/>
      <c r="I126" s="166"/>
      <c r="J126" s="166"/>
      <c r="K126" s="167"/>
    </row>
    <row r="127" spans="1:11" x14ac:dyDescent="0.2">
      <c r="A127" s="188"/>
      <c r="B127" s="166"/>
      <c r="C127" s="782" t="s">
        <v>136</v>
      </c>
      <c r="D127" s="782"/>
      <c r="E127" s="782"/>
      <c r="F127" s="782"/>
      <c r="G127" s="782"/>
      <c r="H127" s="166"/>
      <c r="I127" s="166"/>
      <c r="J127" s="166"/>
      <c r="K127" s="167"/>
    </row>
    <row r="128" spans="1:11" x14ac:dyDescent="0.2">
      <c r="A128" s="188"/>
      <c r="B128" s="166"/>
      <c r="C128" s="782"/>
      <c r="D128" s="782"/>
      <c r="E128" s="782"/>
      <c r="F128" s="782"/>
      <c r="G128" s="782"/>
      <c r="H128" s="166"/>
      <c r="I128" s="166"/>
      <c r="J128" s="166"/>
      <c r="K128" s="167"/>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9" t="s">
        <v>120</v>
      </c>
      <c r="B131" s="805" t="str">
        <f>DESCRIPCION!A28</f>
        <v>g</v>
      </c>
      <c r="C131" s="806"/>
      <c r="D131" s="806"/>
      <c r="E131" s="806"/>
      <c r="F131" s="806"/>
      <c r="G131" s="806"/>
      <c r="H131" s="806"/>
      <c r="I131" s="807"/>
      <c r="J131" s="150" t="s">
        <v>350</v>
      </c>
      <c r="K131" s="148" t="str">
        <f>IF(J137="x","EXTREMA",IF(J139="x","ALTA",IF(J141="x","MODERADA",IF(J143="x","BAJA",""))))</f>
        <v/>
      </c>
    </row>
    <row r="132" spans="1:11" ht="16.5" thickBot="1" x14ac:dyDescent="0.25">
      <c r="A132" s="814" t="s">
        <v>122</v>
      </c>
      <c r="B132" s="815"/>
      <c r="C132" s="815"/>
      <c r="D132" s="816" t="str">
        <f>PROBABILIDAD!T17</f>
        <v xml:space="preserve"> </v>
      </c>
      <c r="E132" s="817"/>
      <c r="F132" s="814" t="s">
        <v>351</v>
      </c>
      <c r="G132" s="815"/>
      <c r="H132" s="815"/>
      <c r="I132" s="818"/>
      <c r="J132" s="819"/>
      <c r="K132" s="820"/>
    </row>
    <row r="133" spans="1:11" x14ac:dyDescent="0.2">
      <c r="A133" s="188"/>
      <c r="B133" s="166"/>
      <c r="C133" s="166"/>
      <c r="D133" s="166"/>
      <c r="E133" s="166"/>
      <c r="F133" s="166"/>
      <c r="G133" s="166"/>
      <c r="H133" s="166"/>
      <c r="I133" s="166"/>
      <c r="J133" s="184"/>
      <c r="K133" s="185"/>
    </row>
    <row r="134" spans="1:11" x14ac:dyDescent="0.2">
      <c r="A134" s="188"/>
      <c r="B134" s="166"/>
      <c r="C134" s="189"/>
      <c r="D134" s="166"/>
      <c r="E134" s="166"/>
      <c r="F134" s="166"/>
      <c r="G134" s="166"/>
      <c r="H134" s="166"/>
      <c r="I134" s="166"/>
      <c r="J134" s="184"/>
      <c r="K134" s="185"/>
    </row>
    <row r="135" spans="1:11" ht="45.75" customHeight="1" x14ac:dyDescent="0.2">
      <c r="A135" s="800" t="s">
        <v>122</v>
      </c>
      <c r="B135" s="166">
        <v>5</v>
      </c>
      <c r="C135" s="801"/>
      <c r="D135" s="780"/>
      <c r="E135" s="781"/>
      <c r="F135" s="781"/>
      <c r="G135" s="781"/>
      <c r="H135" s="166"/>
      <c r="I135" s="166"/>
      <c r="J135" s="795" t="s">
        <v>121</v>
      </c>
      <c r="K135" s="796"/>
    </row>
    <row r="136" spans="1:11" ht="15" x14ac:dyDescent="0.2">
      <c r="A136" s="800"/>
      <c r="B136" s="166" t="s">
        <v>124</v>
      </c>
      <c r="C136" s="802"/>
      <c r="D136" s="780"/>
      <c r="E136" s="781"/>
      <c r="F136" s="781"/>
      <c r="G136" s="781"/>
      <c r="H136" s="166"/>
      <c r="I136" s="166"/>
      <c r="J136" s="168"/>
      <c r="K136" s="169"/>
    </row>
    <row r="137" spans="1:11" ht="27" customHeight="1" x14ac:dyDescent="0.2">
      <c r="A137" s="800"/>
      <c r="B137" s="166">
        <v>4</v>
      </c>
      <c r="C137" s="803"/>
      <c r="D137" s="780"/>
      <c r="E137" s="780"/>
      <c r="F137" s="793"/>
      <c r="G137" s="781"/>
      <c r="H137" s="166"/>
      <c r="I137" s="166"/>
      <c r="J137" s="175" t="str">
        <f xml:space="preserve"> IF(OR(E135="X",F135="X",G135="x",F137="x",G137="X",F139="X",G139="X",G141="X" ),"x","")</f>
        <v/>
      </c>
      <c r="K137" s="169" t="s">
        <v>123</v>
      </c>
    </row>
    <row r="138" spans="1:11" ht="27.75" x14ac:dyDescent="0.2">
      <c r="A138" s="800"/>
      <c r="B138" s="166" t="s">
        <v>126</v>
      </c>
      <c r="C138" s="804"/>
      <c r="D138" s="780"/>
      <c r="E138" s="780"/>
      <c r="F138" s="793"/>
      <c r="G138" s="781"/>
      <c r="H138" s="166"/>
      <c r="I138" s="166"/>
      <c r="J138" s="176"/>
      <c r="K138" s="169"/>
    </row>
    <row r="139" spans="1:11" ht="32.25" customHeight="1" x14ac:dyDescent="0.2">
      <c r="A139" s="800"/>
      <c r="B139" s="166">
        <v>3</v>
      </c>
      <c r="C139" s="783"/>
      <c r="D139" s="778"/>
      <c r="E139" s="779"/>
      <c r="F139" s="793"/>
      <c r="G139" s="781"/>
      <c r="H139" s="166"/>
      <c r="I139" s="166"/>
      <c r="J139" s="177" t="str">
        <f xml:space="preserve"> IF(OR(C135="X",D135="X",D137="x",E137="x",E139="X",F141="X",F143="X",G143="X" ),"x","")</f>
        <v/>
      </c>
      <c r="K139" s="169" t="s">
        <v>125</v>
      </c>
    </row>
    <row r="140" spans="1:11" ht="27.75" x14ac:dyDescent="0.2">
      <c r="A140" s="800"/>
      <c r="B140" s="166" t="s">
        <v>128</v>
      </c>
      <c r="C140" s="794"/>
      <c r="D140" s="778"/>
      <c r="E140" s="780"/>
      <c r="F140" s="793"/>
      <c r="G140" s="781"/>
      <c r="H140" s="166"/>
      <c r="I140" s="166"/>
      <c r="J140" s="178"/>
      <c r="K140" s="169"/>
    </row>
    <row r="141" spans="1:11" ht="27.75" customHeight="1" x14ac:dyDescent="0.2">
      <c r="A141" s="800"/>
      <c r="B141" s="166">
        <v>2</v>
      </c>
      <c r="C141" s="783"/>
      <c r="D141" s="776"/>
      <c r="E141" s="777"/>
      <c r="F141" s="779"/>
      <c r="G141" s="781"/>
      <c r="H141" s="166"/>
      <c r="I141" s="166"/>
      <c r="J141" s="179" t="str">
        <f xml:space="preserve"> IF(OR(C137="X",D139="X",E141="x",E143="x" ),"x","")</f>
        <v/>
      </c>
      <c r="K141" s="169" t="s">
        <v>127</v>
      </c>
    </row>
    <row r="142" spans="1:11" ht="27.75" x14ac:dyDescent="0.2">
      <c r="A142" s="800"/>
      <c r="B142" s="166" t="s">
        <v>250</v>
      </c>
      <c r="C142" s="794"/>
      <c r="D142" s="776"/>
      <c r="E142" s="778"/>
      <c r="F142" s="780"/>
      <c r="G142" s="781"/>
      <c r="H142" s="166"/>
      <c r="I142" s="166"/>
      <c r="J142" s="178"/>
      <c r="K142" s="169"/>
    </row>
    <row r="143" spans="1:11" ht="30" customHeight="1" x14ac:dyDescent="0.2">
      <c r="A143" s="800"/>
      <c r="B143" s="166">
        <v>1</v>
      </c>
      <c r="C143" s="783"/>
      <c r="D143" s="785"/>
      <c r="E143" s="787"/>
      <c r="F143" s="789"/>
      <c r="G143" s="791"/>
      <c r="H143" s="166"/>
      <c r="I143" s="166"/>
      <c r="J143" s="180" t="str">
        <f xml:space="preserve"> IF(OR(C139="X",C141="X",C143="x",D141="x",D143="x" ),"x","")</f>
        <v/>
      </c>
      <c r="K143" s="169" t="s">
        <v>129</v>
      </c>
    </row>
    <row r="144" spans="1:11" x14ac:dyDescent="0.2">
      <c r="A144" s="800"/>
      <c r="B144" s="166" t="s">
        <v>130</v>
      </c>
      <c r="C144" s="784"/>
      <c r="D144" s="786"/>
      <c r="E144" s="788"/>
      <c r="F144" s="790"/>
      <c r="G144" s="792"/>
      <c r="H144" s="166"/>
      <c r="I144" s="166"/>
      <c r="J144" s="166"/>
      <c r="K144" s="167"/>
    </row>
    <row r="145" spans="1:11" x14ac:dyDescent="0.2">
      <c r="A145" s="188"/>
      <c r="B145" s="166"/>
      <c r="C145" s="166">
        <v>1</v>
      </c>
      <c r="D145" s="166">
        <v>2</v>
      </c>
      <c r="E145" s="166">
        <v>3</v>
      </c>
      <c r="F145" s="166">
        <v>4</v>
      </c>
      <c r="G145" s="166">
        <v>5</v>
      </c>
      <c r="H145" s="166"/>
      <c r="I145" s="166"/>
      <c r="J145" s="166"/>
      <c r="K145" s="167"/>
    </row>
    <row r="146" spans="1:11" x14ac:dyDescent="0.2">
      <c r="A146" s="188"/>
      <c r="B146" s="166"/>
      <c r="C146" s="166" t="s">
        <v>131</v>
      </c>
      <c r="D146" s="166" t="s">
        <v>132</v>
      </c>
      <c r="E146" s="166" t="s">
        <v>133</v>
      </c>
      <c r="F146" s="166" t="s">
        <v>134</v>
      </c>
      <c r="G146" s="166" t="s">
        <v>135</v>
      </c>
      <c r="H146" s="166"/>
      <c r="I146" s="166"/>
      <c r="J146" s="166"/>
      <c r="K146" s="167"/>
    </row>
    <row r="147" spans="1:11" x14ac:dyDescent="0.2">
      <c r="A147" s="188"/>
      <c r="B147" s="166"/>
      <c r="C147" s="782" t="s">
        <v>136</v>
      </c>
      <c r="D147" s="782"/>
      <c r="E147" s="782"/>
      <c r="F147" s="782"/>
      <c r="G147" s="782"/>
      <c r="H147" s="166"/>
      <c r="I147" s="166"/>
      <c r="J147" s="166"/>
      <c r="K147" s="167"/>
    </row>
    <row r="148" spans="1:11" x14ac:dyDescent="0.2">
      <c r="A148" s="188"/>
      <c r="B148" s="166"/>
      <c r="C148" s="782"/>
      <c r="D148" s="782"/>
      <c r="E148" s="782"/>
      <c r="F148" s="782"/>
      <c r="G148" s="782"/>
      <c r="H148" s="166"/>
      <c r="I148" s="166"/>
      <c r="J148" s="166"/>
      <c r="K148" s="167"/>
    </row>
    <row r="149" spans="1:11" ht="15" thickBot="1" x14ac:dyDescent="0.25">
      <c r="A149" s="190"/>
      <c r="B149" s="191"/>
      <c r="C149" s="191"/>
      <c r="D149" s="191"/>
      <c r="E149" s="191"/>
      <c r="F149" s="191"/>
      <c r="G149" s="191"/>
      <c r="H149" s="191"/>
      <c r="I149" s="191"/>
      <c r="J149" s="191"/>
      <c r="K149" s="192"/>
    </row>
    <row r="150" spans="1:11" ht="15" thickBot="1" x14ac:dyDescent="0.25"/>
    <row r="151" spans="1:11" ht="31.5" customHeight="1" thickBot="1" x14ac:dyDescent="0.25">
      <c r="A151" s="149" t="s">
        <v>120</v>
      </c>
      <c r="B151" s="805" t="str">
        <f>DESCRIPCION!A31</f>
        <v>h</v>
      </c>
      <c r="C151" s="806"/>
      <c r="D151" s="806"/>
      <c r="E151" s="806"/>
      <c r="F151" s="806"/>
      <c r="G151" s="806"/>
      <c r="H151" s="806"/>
      <c r="I151" s="807"/>
      <c r="J151" s="150" t="s">
        <v>350</v>
      </c>
      <c r="K151" s="148" t="str">
        <f>IF(J157="x","EXTREMA",IF(J159="x","ALTA",IF(J161="x","MODERADA",IF(J163="x","BAJA",""))))</f>
        <v/>
      </c>
    </row>
    <row r="152" spans="1:11" ht="16.5" thickBot="1" x14ac:dyDescent="0.25">
      <c r="A152" s="814" t="s">
        <v>122</v>
      </c>
      <c r="B152" s="815"/>
      <c r="C152" s="815"/>
      <c r="D152" s="816" t="str">
        <f>PROBABILIDAD!T18</f>
        <v xml:space="preserve"> </v>
      </c>
      <c r="E152" s="817"/>
      <c r="F152" s="814" t="s">
        <v>351</v>
      </c>
      <c r="G152" s="815"/>
      <c r="H152" s="815"/>
      <c r="I152" s="818"/>
      <c r="J152" s="819"/>
      <c r="K152" s="820"/>
    </row>
    <row r="153" spans="1:11" x14ac:dyDescent="0.2">
      <c r="A153" s="188"/>
      <c r="B153" s="166"/>
      <c r="C153" s="166"/>
      <c r="D153" s="166"/>
      <c r="E153" s="166"/>
      <c r="F153" s="166"/>
      <c r="G153" s="166"/>
      <c r="H153" s="166"/>
      <c r="I153" s="166"/>
      <c r="J153" s="184"/>
      <c r="K153" s="185"/>
    </row>
    <row r="154" spans="1:11" x14ac:dyDescent="0.2">
      <c r="A154" s="188"/>
      <c r="B154" s="166"/>
      <c r="C154" s="189"/>
      <c r="D154" s="166"/>
      <c r="E154" s="166"/>
      <c r="F154" s="166"/>
      <c r="G154" s="166"/>
      <c r="H154" s="166"/>
      <c r="I154" s="166"/>
      <c r="J154" s="184"/>
      <c r="K154" s="185"/>
    </row>
    <row r="155" spans="1:11" ht="36" customHeight="1" x14ac:dyDescent="0.2">
      <c r="A155" s="800" t="s">
        <v>122</v>
      </c>
      <c r="B155" s="166">
        <v>5</v>
      </c>
      <c r="C155" s="801"/>
      <c r="D155" s="780"/>
      <c r="E155" s="781"/>
      <c r="F155" s="781"/>
      <c r="G155" s="781"/>
      <c r="H155" s="166"/>
      <c r="I155" s="166"/>
      <c r="J155" s="795" t="s">
        <v>121</v>
      </c>
      <c r="K155" s="796"/>
    </row>
    <row r="156" spans="1:11" ht="15" x14ac:dyDescent="0.2">
      <c r="A156" s="800"/>
      <c r="B156" s="166" t="s">
        <v>124</v>
      </c>
      <c r="C156" s="802"/>
      <c r="D156" s="780"/>
      <c r="E156" s="781"/>
      <c r="F156" s="781"/>
      <c r="G156" s="781"/>
      <c r="H156" s="166"/>
      <c r="I156" s="166"/>
      <c r="J156" s="168"/>
      <c r="K156" s="169"/>
    </row>
    <row r="157" spans="1:11" ht="27" customHeight="1" x14ac:dyDescent="0.2">
      <c r="A157" s="800"/>
      <c r="B157" s="166">
        <v>4</v>
      </c>
      <c r="C157" s="803"/>
      <c r="D157" s="780"/>
      <c r="E157" s="780"/>
      <c r="F157" s="793"/>
      <c r="G157" s="781"/>
      <c r="H157" s="166"/>
      <c r="I157" s="166"/>
      <c r="J157" s="175" t="str">
        <f xml:space="preserve"> IF(OR(E155="X",F155="X",G155="x",F157="x",G157="X",F159="X",G159="X",G161="X" ),"x","")</f>
        <v/>
      </c>
      <c r="K157" s="169" t="s">
        <v>123</v>
      </c>
    </row>
    <row r="158" spans="1:11" ht="27.75" x14ac:dyDescent="0.2">
      <c r="A158" s="800"/>
      <c r="B158" s="166" t="s">
        <v>126</v>
      </c>
      <c r="C158" s="804"/>
      <c r="D158" s="780"/>
      <c r="E158" s="780"/>
      <c r="F158" s="793"/>
      <c r="G158" s="781"/>
      <c r="H158" s="166"/>
      <c r="I158" s="166"/>
      <c r="J158" s="176"/>
      <c r="K158" s="169"/>
    </row>
    <row r="159" spans="1:11" ht="27.75" customHeight="1" x14ac:dyDescent="0.2">
      <c r="A159" s="800"/>
      <c r="B159" s="166">
        <v>3</v>
      </c>
      <c r="C159" s="783"/>
      <c r="D159" s="778"/>
      <c r="E159" s="779"/>
      <c r="F159" s="793"/>
      <c r="G159" s="781"/>
      <c r="H159" s="166"/>
      <c r="I159" s="166"/>
      <c r="J159" s="177" t="str">
        <f xml:space="preserve"> IF(OR(C155="X",D155="X",D157="x",E157="x",E159="X",F161="X",F163="X",G163="X" ),"x","")</f>
        <v/>
      </c>
      <c r="K159" s="169" t="s">
        <v>125</v>
      </c>
    </row>
    <row r="160" spans="1:11" ht="27.75" x14ac:dyDescent="0.2">
      <c r="A160" s="800"/>
      <c r="B160" s="166" t="s">
        <v>128</v>
      </c>
      <c r="C160" s="794"/>
      <c r="D160" s="778"/>
      <c r="E160" s="780"/>
      <c r="F160" s="793"/>
      <c r="G160" s="781"/>
      <c r="H160" s="166"/>
      <c r="I160" s="166"/>
      <c r="J160" s="178"/>
      <c r="K160" s="169"/>
    </row>
    <row r="161" spans="1:11" ht="27.75" customHeight="1" x14ac:dyDescent="0.2">
      <c r="A161" s="800"/>
      <c r="B161" s="166">
        <v>2</v>
      </c>
      <c r="C161" s="783"/>
      <c r="D161" s="776"/>
      <c r="E161" s="777"/>
      <c r="F161" s="779"/>
      <c r="G161" s="781"/>
      <c r="H161" s="166"/>
      <c r="I161" s="166"/>
      <c r="J161" s="179" t="str">
        <f xml:space="preserve"> IF(OR(C157="X",D159="X",E161="x",E163="x" ),"x","")</f>
        <v/>
      </c>
      <c r="K161" s="169" t="s">
        <v>127</v>
      </c>
    </row>
    <row r="162" spans="1:11" ht="27.75" x14ac:dyDescent="0.2">
      <c r="A162" s="800"/>
      <c r="B162" s="166" t="s">
        <v>250</v>
      </c>
      <c r="C162" s="794"/>
      <c r="D162" s="776"/>
      <c r="E162" s="778"/>
      <c r="F162" s="780"/>
      <c r="G162" s="781"/>
      <c r="H162" s="166"/>
      <c r="I162" s="166"/>
      <c r="J162" s="178"/>
      <c r="K162" s="169"/>
    </row>
    <row r="163" spans="1:11" ht="27.75" x14ac:dyDescent="0.2">
      <c r="A163" s="800"/>
      <c r="B163" s="166">
        <v>1</v>
      </c>
      <c r="C163" s="783"/>
      <c r="D163" s="785"/>
      <c r="E163" s="787"/>
      <c r="F163" s="789"/>
      <c r="G163" s="791"/>
      <c r="H163" s="166"/>
      <c r="I163" s="166"/>
      <c r="J163" s="180" t="str">
        <f xml:space="preserve"> IF(OR(C159="X",C161="X",C163="x",D161="x",D163="x" ),"x","")</f>
        <v/>
      </c>
      <c r="K163" s="169" t="s">
        <v>129</v>
      </c>
    </row>
    <row r="164" spans="1:11" ht="26.25" customHeight="1" x14ac:dyDescent="0.2">
      <c r="A164" s="800"/>
      <c r="B164" s="166" t="s">
        <v>130</v>
      </c>
      <c r="C164" s="784"/>
      <c r="D164" s="786"/>
      <c r="E164" s="788"/>
      <c r="F164" s="790"/>
      <c r="G164" s="792"/>
      <c r="H164" s="166"/>
      <c r="I164" s="166"/>
      <c r="J164" s="166"/>
      <c r="K164" s="167"/>
    </row>
    <row r="165" spans="1:11" x14ac:dyDescent="0.2">
      <c r="A165" s="188"/>
      <c r="B165" s="166"/>
      <c r="C165" s="166">
        <v>1</v>
      </c>
      <c r="D165" s="166">
        <v>2</v>
      </c>
      <c r="E165" s="166">
        <v>3</v>
      </c>
      <c r="F165" s="166">
        <v>4</v>
      </c>
      <c r="G165" s="166">
        <v>5</v>
      </c>
      <c r="H165" s="166"/>
      <c r="I165" s="166"/>
      <c r="J165" s="166"/>
      <c r="K165" s="167"/>
    </row>
    <row r="166" spans="1:11" x14ac:dyDescent="0.2">
      <c r="A166" s="188"/>
      <c r="B166" s="166"/>
      <c r="C166" s="166" t="s">
        <v>131</v>
      </c>
      <c r="D166" s="166" t="s">
        <v>132</v>
      </c>
      <c r="E166" s="166" t="s">
        <v>133</v>
      </c>
      <c r="F166" s="166" t="s">
        <v>134</v>
      </c>
      <c r="G166" s="166" t="s">
        <v>135</v>
      </c>
      <c r="H166" s="166"/>
      <c r="I166" s="166"/>
      <c r="J166" s="166"/>
      <c r="K166" s="167"/>
    </row>
    <row r="167" spans="1:11" x14ac:dyDescent="0.2">
      <c r="A167" s="188"/>
      <c r="B167" s="166"/>
      <c r="C167" s="782" t="s">
        <v>136</v>
      </c>
      <c r="D167" s="782"/>
      <c r="E167" s="782"/>
      <c r="F167" s="782"/>
      <c r="G167" s="782"/>
      <c r="H167" s="166"/>
      <c r="I167" s="166"/>
      <c r="J167" s="166"/>
      <c r="K167" s="167"/>
    </row>
    <row r="168" spans="1:11" x14ac:dyDescent="0.2">
      <c r="A168" s="188"/>
      <c r="B168" s="166"/>
      <c r="C168" s="782"/>
      <c r="D168" s="782"/>
      <c r="E168" s="782"/>
      <c r="F168" s="782"/>
      <c r="G168" s="782"/>
      <c r="H168" s="166"/>
      <c r="I168" s="166"/>
      <c r="J168" s="166"/>
      <c r="K168" s="167"/>
    </row>
    <row r="169" spans="1:11" ht="15" thickBot="1" x14ac:dyDescent="0.25">
      <c r="A169" s="190"/>
      <c r="B169" s="191"/>
      <c r="C169" s="191"/>
      <c r="D169" s="191"/>
      <c r="E169" s="191"/>
      <c r="F169" s="191"/>
      <c r="G169" s="191"/>
      <c r="H169" s="191"/>
      <c r="I169" s="191"/>
      <c r="J169" s="191"/>
      <c r="K169" s="192"/>
    </row>
    <row r="171" spans="1:11" ht="15" thickBot="1" x14ac:dyDescent="0.25"/>
    <row r="172" spans="1:11" ht="33.75" customHeight="1" thickBot="1" x14ac:dyDescent="0.25">
      <c r="A172" s="149" t="s">
        <v>120</v>
      </c>
      <c r="B172" s="797" t="str">
        <f>DESCRIPCION!A34</f>
        <v>i</v>
      </c>
      <c r="C172" s="798"/>
      <c r="D172" s="798"/>
      <c r="E172" s="798"/>
      <c r="F172" s="798"/>
      <c r="G172" s="798"/>
      <c r="H172" s="798"/>
      <c r="I172" s="799"/>
      <c r="J172" s="150" t="s">
        <v>350</v>
      </c>
      <c r="K172" s="148" t="str">
        <f>IF(J178="x","EXTREMA",IF(J180="x","ALTA",IF(J182="x","MODERADA",IF(J184="x","BAJA",""))))</f>
        <v/>
      </c>
    </row>
    <row r="173" spans="1:11" ht="16.5" thickBot="1" x14ac:dyDescent="0.25">
      <c r="A173" s="814" t="s">
        <v>122</v>
      </c>
      <c r="B173" s="815"/>
      <c r="C173" s="815"/>
      <c r="D173" s="816" t="str">
        <f>PROBABILIDAD!T19</f>
        <v xml:space="preserve"> </v>
      </c>
      <c r="E173" s="817"/>
      <c r="F173" s="814" t="s">
        <v>351</v>
      </c>
      <c r="G173" s="815"/>
      <c r="H173" s="815"/>
      <c r="I173" s="818"/>
      <c r="J173" s="819"/>
      <c r="K173" s="820"/>
    </row>
    <row r="174" spans="1:11" x14ac:dyDescent="0.2">
      <c r="A174" s="188"/>
      <c r="B174" s="166"/>
      <c r="C174" s="166"/>
      <c r="D174" s="166"/>
      <c r="E174" s="166"/>
      <c r="F174" s="166"/>
      <c r="G174" s="166"/>
      <c r="H174" s="166"/>
      <c r="I174" s="166"/>
      <c r="J174" s="184"/>
      <c r="K174" s="185"/>
    </row>
    <row r="175" spans="1:11" x14ac:dyDescent="0.2">
      <c r="A175" s="188"/>
      <c r="B175" s="166"/>
      <c r="C175" s="189"/>
      <c r="D175" s="166"/>
      <c r="E175" s="166"/>
      <c r="F175" s="166"/>
      <c r="G175" s="166"/>
      <c r="H175" s="166"/>
      <c r="I175" s="166"/>
      <c r="J175" s="184"/>
      <c r="K175" s="185"/>
    </row>
    <row r="176" spans="1:11" ht="31.5" customHeight="1" x14ac:dyDescent="0.2">
      <c r="A176" s="800" t="s">
        <v>122</v>
      </c>
      <c r="B176" s="166">
        <v>5</v>
      </c>
      <c r="C176" s="801"/>
      <c r="D176" s="780"/>
      <c r="E176" s="781"/>
      <c r="F176" s="781"/>
      <c r="G176" s="781"/>
      <c r="H176" s="166"/>
      <c r="I176" s="166"/>
      <c r="J176" s="795" t="s">
        <v>121</v>
      </c>
      <c r="K176" s="796"/>
    </row>
    <row r="177" spans="1:11" ht="15" x14ac:dyDescent="0.2">
      <c r="A177" s="800"/>
      <c r="B177" s="166" t="s">
        <v>124</v>
      </c>
      <c r="C177" s="802"/>
      <c r="D177" s="780"/>
      <c r="E177" s="781"/>
      <c r="F177" s="781"/>
      <c r="G177" s="781"/>
      <c r="H177" s="166"/>
      <c r="I177" s="166"/>
      <c r="J177" s="168"/>
      <c r="K177" s="169"/>
    </row>
    <row r="178" spans="1:11" ht="27.75" customHeight="1" x14ac:dyDescent="0.2">
      <c r="A178" s="800"/>
      <c r="B178" s="166">
        <v>4</v>
      </c>
      <c r="C178" s="803"/>
      <c r="D178" s="780"/>
      <c r="E178" s="780"/>
      <c r="F178" s="793"/>
      <c r="G178" s="781"/>
      <c r="H178" s="166"/>
      <c r="I178" s="166"/>
      <c r="J178" s="175" t="str">
        <f xml:space="preserve"> IF(OR(E176="X",F176="X",G176="x",F178="x",G178="X",F180="X",G180="X",G182="X" ),"x","")</f>
        <v/>
      </c>
      <c r="K178" s="169" t="s">
        <v>123</v>
      </c>
    </row>
    <row r="179" spans="1:11" ht="27.75" x14ac:dyDescent="0.2">
      <c r="A179" s="800"/>
      <c r="B179" s="166" t="s">
        <v>126</v>
      </c>
      <c r="C179" s="804"/>
      <c r="D179" s="780"/>
      <c r="E179" s="780"/>
      <c r="F179" s="793"/>
      <c r="G179" s="781"/>
      <c r="H179" s="166"/>
      <c r="I179" s="166"/>
      <c r="J179" s="176"/>
      <c r="K179" s="169"/>
    </row>
    <row r="180" spans="1:11" ht="32.25" customHeight="1" x14ac:dyDescent="0.2">
      <c r="A180" s="800"/>
      <c r="B180" s="166">
        <v>3</v>
      </c>
      <c r="C180" s="783"/>
      <c r="D180" s="778"/>
      <c r="E180" s="779"/>
      <c r="F180" s="793"/>
      <c r="G180" s="781"/>
      <c r="H180" s="166"/>
      <c r="I180" s="166"/>
      <c r="J180" s="177" t="str">
        <f xml:space="preserve"> IF(OR(C176="X",D176="X",D178="x",E178="x",E180="X",F182="X",F184="X",G184="X" ),"x","")</f>
        <v/>
      </c>
      <c r="K180" s="169" t="s">
        <v>125</v>
      </c>
    </row>
    <row r="181" spans="1:11" ht="27.75" x14ac:dyDescent="0.2">
      <c r="A181" s="800"/>
      <c r="B181" s="166" t="s">
        <v>128</v>
      </c>
      <c r="C181" s="794"/>
      <c r="D181" s="778"/>
      <c r="E181" s="780"/>
      <c r="F181" s="793"/>
      <c r="G181" s="781"/>
      <c r="H181" s="166"/>
      <c r="I181" s="166"/>
      <c r="J181" s="178"/>
      <c r="K181" s="169"/>
    </row>
    <row r="182" spans="1:11" ht="32.25" customHeight="1" x14ac:dyDescent="0.2">
      <c r="A182" s="800"/>
      <c r="B182" s="166">
        <v>2</v>
      </c>
      <c r="C182" s="783"/>
      <c r="D182" s="776"/>
      <c r="E182" s="777"/>
      <c r="F182" s="779"/>
      <c r="G182" s="781"/>
      <c r="H182" s="166"/>
      <c r="I182" s="166"/>
      <c r="J182" s="179" t="str">
        <f xml:space="preserve"> IF(OR(E182="X",D180="X",C178="x",E184="x" ),"x","")</f>
        <v/>
      </c>
      <c r="K182" s="169" t="s">
        <v>127</v>
      </c>
    </row>
    <row r="183" spans="1:11" ht="27.75" x14ac:dyDescent="0.2">
      <c r="A183" s="800"/>
      <c r="B183" s="166" t="s">
        <v>250</v>
      </c>
      <c r="C183" s="794"/>
      <c r="D183" s="776"/>
      <c r="E183" s="778"/>
      <c r="F183" s="780"/>
      <c r="G183" s="781"/>
      <c r="H183" s="166"/>
      <c r="I183" s="166"/>
      <c r="J183" s="178"/>
      <c r="K183" s="169"/>
    </row>
    <row r="184" spans="1:11" ht="27.75" x14ac:dyDescent="0.2">
      <c r="A184" s="800"/>
      <c r="B184" s="166">
        <v>1</v>
      </c>
      <c r="C184" s="783"/>
      <c r="D184" s="785"/>
      <c r="E184" s="787"/>
      <c r="F184" s="789"/>
      <c r="G184" s="791"/>
      <c r="H184" s="166"/>
      <c r="I184" s="166"/>
      <c r="J184" s="180" t="str">
        <f xml:space="preserve"> IF(OR(C180="X",C182="X",D182="x",D184="x",C184="x" ),"x","")</f>
        <v/>
      </c>
      <c r="K184" s="169" t="s">
        <v>129</v>
      </c>
    </row>
    <row r="185" spans="1:11" ht="24" customHeight="1" x14ac:dyDescent="0.2">
      <c r="A185" s="800"/>
      <c r="B185" s="166" t="s">
        <v>130</v>
      </c>
      <c r="C185" s="784"/>
      <c r="D185" s="786"/>
      <c r="E185" s="788"/>
      <c r="F185" s="790"/>
      <c r="G185" s="792"/>
      <c r="H185" s="166"/>
      <c r="I185" s="166"/>
      <c r="J185" s="166"/>
      <c r="K185" s="167"/>
    </row>
    <row r="186" spans="1:11" x14ac:dyDescent="0.2">
      <c r="A186" s="188"/>
      <c r="B186" s="166"/>
      <c r="C186" s="166">
        <v>1</v>
      </c>
      <c r="D186" s="166">
        <v>2</v>
      </c>
      <c r="E186" s="166">
        <v>3</v>
      </c>
      <c r="F186" s="166">
        <v>4</v>
      </c>
      <c r="G186" s="166">
        <v>5</v>
      </c>
      <c r="H186" s="166"/>
      <c r="I186" s="166"/>
      <c r="J186" s="166"/>
      <c r="K186" s="167"/>
    </row>
    <row r="187" spans="1:11" x14ac:dyDescent="0.2">
      <c r="A187" s="188"/>
      <c r="B187" s="166"/>
      <c r="C187" s="166" t="s">
        <v>131</v>
      </c>
      <c r="D187" s="166" t="s">
        <v>132</v>
      </c>
      <c r="E187" s="166" t="s">
        <v>133</v>
      </c>
      <c r="F187" s="166" t="s">
        <v>134</v>
      </c>
      <c r="G187" s="166" t="s">
        <v>135</v>
      </c>
      <c r="H187" s="166"/>
      <c r="I187" s="166"/>
      <c r="J187" s="166"/>
      <c r="K187" s="167"/>
    </row>
    <row r="188" spans="1:11" x14ac:dyDescent="0.2">
      <c r="A188" s="188"/>
      <c r="B188" s="166"/>
      <c r="C188" s="782" t="s">
        <v>136</v>
      </c>
      <c r="D188" s="782"/>
      <c r="E188" s="782"/>
      <c r="F188" s="782"/>
      <c r="G188" s="782"/>
      <c r="H188" s="166"/>
      <c r="I188" s="166"/>
      <c r="J188" s="166"/>
      <c r="K188" s="167"/>
    </row>
    <row r="189" spans="1:11" x14ac:dyDescent="0.2">
      <c r="A189" s="188"/>
      <c r="B189" s="166"/>
      <c r="C189" s="782"/>
      <c r="D189" s="782"/>
      <c r="E189" s="782"/>
      <c r="F189" s="782"/>
      <c r="G189" s="782"/>
      <c r="H189" s="166"/>
      <c r="I189" s="166"/>
      <c r="J189" s="166"/>
      <c r="K189" s="167"/>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9" t="s">
        <v>120</v>
      </c>
      <c r="B192" s="805" t="str">
        <f>DESCRIPCION!A37</f>
        <v>j</v>
      </c>
      <c r="C192" s="806"/>
      <c r="D192" s="806"/>
      <c r="E192" s="806"/>
      <c r="F192" s="806"/>
      <c r="G192" s="806"/>
      <c r="H192" s="806"/>
      <c r="I192" s="807"/>
      <c r="J192" s="150" t="s">
        <v>350</v>
      </c>
      <c r="K192" s="148" t="str">
        <f>IF(J198="x","EXTREMA",IF(J200="x","ALTA",IF(J202="x","MODERADA",IF(J204="x","BAJA",""))))</f>
        <v/>
      </c>
    </row>
    <row r="193" spans="1:11" ht="16.5" thickBot="1" x14ac:dyDescent="0.25">
      <c r="A193" s="814" t="s">
        <v>122</v>
      </c>
      <c r="B193" s="815"/>
      <c r="C193" s="815"/>
      <c r="D193" s="816" t="str">
        <f>PROBABILIDAD!T20</f>
        <v xml:space="preserve"> </v>
      </c>
      <c r="E193" s="817"/>
      <c r="F193" s="814" t="s">
        <v>351</v>
      </c>
      <c r="G193" s="815"/>
      <c r="H193" s="815"/>
      <c r="I193" s="818"/>
      <c r="J193" s="819"/>
      <c r="K193" s="820"/>
    </row>
    <row r="194" spans="1:11" x14ac:dyDescent="0.2">
      <c r="A194" s="188"/>
      <c r="B194" s="166"/>
      <c r="C194" s="166"/>
      <c r="D194" s="166"/>
      <c r="E194" s="166"/>
      <c r="F194" s="166"/>
      <c r="G194" s="166"/>
      <c r="H194" s="166"/>
      <c r="I194" s="166"/>
      <c r="J194" s="184"/>
      <c r="K194" s="185"/>
    </row>
    <row r="195" spans="1:11" x14ac:dyDescent="0.2">
      <c r="A195" s="188"/>
      <c r="B195" s="166"/>
      <c r="C195" s="189"/>
      <c r="D195" s="166"/>
      <c r="E195" s="166"/>
      <c r="F195" s="166"/>
      <c r="G195" s="166"/>
      <c r="H195" s="166"/>
      <c r="I195" s="166"/>
      <c r="J195" s="184"/>
      <c r="K195" s="185"/>
    </row>
    <row r="196" spans="1:11" ht="27" customHeight="1" x14ac:dyDescent="0.2">
      <c r="A196" s="800" t="s">
        <v>122</v>
      </c>
      <c r="B196" s="166">
        <v>5</v>
      </c>
      <c r="C196" s="801"/>
      <c r="D196" s="780"/>
      <c r="E196" s="781"/>
      <c r="F196" s="781"/>
      <c r="G196" s="781"/>
      <c r="H196" s="166"/>
      <c r="I196" s="166"/>
      <c r="J196" s="795" t="s">
        <v>121</v>
      </c>
      <c r="K196" s="796"/>
    </row>
    <row r="197" spans="1:11" ht="15" x14ac:dyDescent="0.2">
      <c r="A197" s="800"/>
      <c r="B197" s="166" t="s">
        <v>124</v>
      </c>
      <c r="C197" s="802"/>
      <c r="D197" s="780"/>
      <c r="E197" s="781"/>
      <c r="F197" s="781"/>
      <c r="G197" s="781"/>
      <c r="H197" s="166"/>
      <c r="I197" s="166"/>
      <c r="J197" s="168"/>
      <c r="K197" s="169"/>
    </row>
    <row r="198" spans="1:11" ht="30.75" customHeight="1" x14ac:dyDescent="0.2">
      <c r="A198" s="800"/>
      <c r="B198" s="166">
        <v>4</v>
      </c>
      <c r="C198" s="803"/>
      <c r="D198" s="780"/>
      <c r="E198" s="780"/>
      <c r="F198" s="793"/>
      <c r="G198" s="781"/>
      <c r="H198" s="166"/>
      <c r="I198" s="166"/>
      <c r="J198" s="175" t="str">
        <f xml:space="preserve"> IF(OR(E196="X",F196="X",G196="x",F198="x",G198="X",F200="X",G200="X",G202="X" ),"x","")</f>
        <v/>
      </c>
      <c r="K198" s="169" t="s">
        <v>123</v>
      </c>
    </row>
    <row r="199" spans="1:11" ht="27.75" x14ac:dyDescent="0.2">
      <c r="A199" s="800"/>
      <c r="B199" s="166" t="s">
        <v>126</v>
      </c>
      <c r="C199" s="804"/>
      <c r="D199" s="780"/>
      <c r="E199" s="780"/>
      <c r="F199" s="793"/>
      <c r="G199" s="781"/>
      <c r="H199" s="166"/>
      <c r="I199" s="166"/>
      <c r="J199" s="176"/>
      <c r="K199" s="169"/>
    </row>
    <row r="200" spans="1:11" ht="25.5" customHeight="1" x14ac:dyDescent="0.2">
      <c r="A200" s="800"/>
      <c r="B200" s="166">
        <v>3</v>
      </c>
      <c r="C200" s="783"/>
      <c r="D200" s="778"/>
      <c r="E200" s="779"/>
      <c r="F200" s="793"/>
      <c r="G200" s="781"/>
      <c r="H200" s="166"/>
      <c r="I200" s="166"/>
      <c r="J200" s="177" t="str">
        <f xml:space="preserve"> IF(OR(C196="X",D196="X",D198="x",E198="x",E200="X",F202="X",F204="X",G204="X" ),"x","")</f>
        <v/>
      </c>
      <c r="K200" s="169" t="s">
        <v>125</v>
      </c>
    </row>
    <row r="201" spans="1:11" ht="27.75" x14ac:dyDescent="0.2">
      <c r="A201" s="800"/>
      <c r="B201" s="166" t="s">
        <v>128</v>
      </c>
      <c r="C201" s="794"/>
      <c r="D201" s="778"/>
      <c r="E201" s="780"/>
      <c r="F201" s="793"/>
      <c r="G201" s="781"/>
      <c r="H201" s="166"/>
      <c r="I201" s="166"/>
      <c r="J201" s="178"/>
      <c r="K201" s="169"/>
    </row>
    <row r="202" spans="1:11" ht="32.25" customHeight="1" x14ac:dyDescent="0.2">
      <c r="A202" s="800"/>
      <c r="B202" s="166">
        <v>2</v>
      </c>
      <c r="C202" s="783"/>
      <c r="D202" s="776"/>
      <c r="E202" s="777"/>
      <c r="F202" s="779"/>
      <c r="G202" s="781"/>
      <c r="H202" s="166"/>
      <c r="I202" s="166"/>
      <c r="J202" s="179" t="str">
        <f xml:space="preserve"> IF(OR(C198="X",D200="X",E202="x",E204="x" ),"x","")</f>
        <v/>
      </c>
      <c r="K202" s="169" t="s">
        <v>127</v>
      </c>
    </row>
    <row r="203" spans="1:11" ht="27.75" x14ac:dyDescent="0.2">
      <c r="A203" s="800"/>
      <c r="B203" s="166" t="s">
        <v>250</v>
      </c>
      <c r="C203" s="794"/>
      <c r="D203" s="776"/>
      <c r="E203" s="778"/>
      <c r="F203" s="780"/>
      <c r="G203" s="781"/>
      <c r="H203" s="166"/>
      <c r="I203" s="166"/>
      <c r="J203" s="178"/>
      <c r="K203" s="169"/>
    </row>
    <row r="204" spans="1:11" ht="27.75" x14ac:dyDescent="0.2">
      <c r="A204" s="800"/>
      <c r="B204" s="166">
        <v>1</v>
      </c>
      <c r="C204" s="783"/>
      <c r="D204" s="785"/>
      <c r="E204" s="787"/>
      <c r="F204" s="789"/>
      <c r="G204" s="791"/>
      <c r="H204" s="166"/>
      <c r="I204" s="166"/>
      <c r="J204" s="180" t="str">
        <f xml:space="preserve"> IF(OR(C200="X",C202="X",D202="x",D204="x",C204="x" ),"x","")</f>
        <v/>
      </c>
      <c r="K204" s="169" t="s">
        <v>129</v>
      </c>
    </row>
    <row r="205" spans="1:11" ht="26.25" customHeight="1" x14ac:dyDescent="0.2">
      <c r="A205" s="800"/>
      <c r="B205" s="166" t="s">
        <v>130</v>
      </c>
      <c r="C205" s="784"/>
      <c r="D205" s="786"/>
      <c r="E205" s="788"/>
      <c r="F205" s="790"/>
      <c r="G205" s="792"/>
      <c r="H205" s="166"/>
      <c r="I205" s="166"/>
      <c r="J205" s="166"/>
      <c r="K205" s="167"/>
    </row>
    <row r="206" spans="1:11" x14ac:dyDescent="0.2">
      <c r="A206" s="188"/>
      <c r="B206" s="166"/>
      <c r="C206" s="166">
        <v>1</v>
      </c>
      <c r="D206" s="166">
        <v>2</v>
      </c>
      <c r="E206" s="166">
        <v>3</v>
      </c>
      <c r="F206" s="166">
        <v>4</v>
      </c>
      <c r="G206" s="166">
        <v>5</v>
      </c>
      <c r="H206" s="166"/>
      <c r="I206" s="166"/>
      <c r="J206" s="166"/>
      <c r="K206" s="167"/>
    </row>
    <row r="207" spans="1:11" x14ac:dyDescent="0.2">
      <c r="A207" s="188"/>
      <c r="B207" s="166"/>
      <c r="C207" s="166" t="s">
        <v>131</v>
      </c>
      <c r="D207" s="166" t="s">
        <v>132</v>
      </c>
      <c r="E207" s="166" t="s">
        <v>133</v>
      </c>
      <c r="F207" s="166" t="s">
        <v>134</v>
      </c>
      <c r="G207" s="166" t="s">
        <v>135</v>
      </c>
      <c r="H207" s="166"/>
      <c r="I207" s="166"/>
      <c r="J207" s="166"/>
      <c r="K207" s="167"/>
    </row>
    <row r="208" spans="1:11" x14ac:dyDescent="0.2">
      <c r="A208" s="188"/>
      <c r="B208" s="166"/>
      <c r="C208" s="782" t="s">
        <v>136</v>
      </c>
      <c r="D208" s="782"/>
      <c r="E208" s="782"/>
      <c r="F208" s="782"/>
      <c r="G208" s="782"/>
      <c r="H208" s="166"/>
      <c r="I208" s="166"/>
      <c r="J208" s="166"/>
      <c r="K208" s="167"/>
    </row>
    <row r="209" spans="1:11" x14ac:dyDescent="0.2">
      <c r="A209" s="188"/>
      <c r="B209" s="166"/>
      <c r="C209" s="782"/>
      <c r="D209" s="782"/>
      <c r="E209" s="782"/>
      <c r="F209" s="782"/>
      <c r="G209" s="782"/>
      <c r="H209" s="166"/>
      <c r="I209" s="166"/>
      <c r="J209" s="166"/>
      <c r="K209" s="167"/>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J75:K75"/>
    <mergeCell ref="G75:G76"/>
    <mergeCell ref="F75:F76"/>
    <mergeCell ref="E75:E76"/>
    <mergeCell ref="D75:D76"/>
    <mergeCell ref="C75:C76"/>
    <mergeCell ref="A75:A84"/>
    <mergeCell ref="B71:I71"/>
    <mergeCell ref="G83:G84"/>
    <mergeCell ref="F83:F84"/>
    <mergeCell ref="E83:E84"/>
    <mergeCell ref="D83:D84"/>
    <mergeCell ref="C83:C84"/>
    <mergeCell ref="E79:E80"/>
    <mergeCell ref="D79:D80"/>
    <mergeCell ref="C79:C80"/>
    <mergeCell ref="G77:G78"/>
    <mergeCell ref="F77:F78"/>
    <mergeCell ref="E77:E78"/>
    <mergeCell ref="D77:D78"/>
    <mergeCell ref="C77:C78"/>
    <mergeCell ref="A72:C72"/>
    <mergeCell ref="D72:E72"/>
    <mergeCell ref="F72:I72"/>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C97:C98"/>
    <mergeCell ref="D97:D98"/>
    <mergeCell ref="E97:E98"/>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E39:E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C95:C96"/>
    <mergeCell ref="D95:D96"/>
    <mergeCell ref="E95:E96"/>
    <mergeCell ref="F95:F96"/>
    <mergeCell ref="G95:G96"/>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1</v>
      </c>
    </row>
    <row r="54" spans="1:2" x14ac:dyDescent="0.25">
      <c r="A54" t="s">
        <v>172</v>
      </c>
      <c r="B54">
        <f>SUM(B35:B53)</f>
        <v>17</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1</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172</v>
      </c>
      <c r="B77">
        <f>SUM(B58:B76)</f>
        <v>17</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topLeftCell="D1" zoomScale="70" zoomScaleNormal="70" workbookViewId="0">
      <selection activeCell="I55" sqref="I55:I61"/>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97"/>
      <c r="B1" s="966" t="str">
        <f>CONTEXTO!B1</f>
        <v>PROCESO: GESTION CONTRACTUAL</v>
      </c>
      <c r="C1" s="967"/>
      <c r="D1" s="967"/>
      <c r="E1" s="967"/>
      <c r="F1" s="967"/>
      <c r="G1" s="967"/>
      <c r="H1" s="968"/>
      <c r="I1" s="469" t="s">
        <v>516</v>
      </c>
      <c r="J1" s="469"/>
      <c r="K1" s="953"/>
    </row>
    <row r="2" spans="1:230" customFormat="1" ht="15.75" customHeight="1" x14ac:dyDescent="0.25">
      <c r="A2" s="500"/>
      <c r="B2" s="969"/>
      <c r="C2" s="970"/>
      <c r="D2" s="970"/>
      <c r="E2" s="970"/>
      <c r="F2" s="970"/>
      <c r="G2" s="970"/>
      <c r="H2" s="971"/>
      <c r="I2" s="474" t="s">
        <v>509</v>
      </c>
      <c r="J2" s="474"/>
      <c r="K2" s="954"/>
    </row>
    <row r="3" spans="1:230" customFormat="1" ht="36" customHeight="1" x14ac:dyDescent="0.25">
      <c r="A3" s="500"/>
      <c r="B3" s="972" t="s">
        <v>204</v>
      </c>
      <c r="C3" s="972"/>
      <c r="D3" s="972"/>
      <c r="E3" s="972"/>
      <c r="F3" s="972"/>
      <c r="G3" s="972"/>
      <c r="H3" s="972"/>
      <c r="I3" s="474" t="s">
        <v>510</v>
      </c>
      <c r="J3" s="474"/>
      <c r="K3" s="954"/>
    </row>
    <row r="4" spans="1:230" customFormat="1" ht="15.75" customHeight="1" thickBot="1" x14ac:dyDescent="0.3">
      <c r="A4" s="501"/>
      <c r="B4" s="973"/>
      <c r="C4" s="973"/>
      <c r="D4" s="973"/>
      <c r="E4" s="973"/>
      <c r="F4" s="973"/>
      <c r="G4" s="973"/>
      <c r="H4" s="973"/>
      <c r="I4" s="519" t="s">
        <v>528</v>
      </c>
      <c r="J4" s="519"/>
      <c r="K4" s="955"/>
    </row>
    <row r="5" spans="1:230" ht="15" thickBot="1" x14ac:dyDescent="0.25">
      <c r="B5" s="600"/>
      <c r="C5" s="600"/>
      <c r="D5" s="600"/>
      <c r="E5" s="600"/>
      <c r="F5" s="600"/>
      <c r="G5" s="600"/>
    </row>
    <row r="6" spans="1:230" customFormat="1" ht="24" customHeight="1" x14ac:dyDescent="0.25">
      <c r="A6" s="960" t="str">
        <f>CONTEXTO!A8</f>
        <v>PROCESO: GESTIÓN CONTRACTUAL</v>
      </c>
      <c r="B6" s="961"/>
      <c r="C6" s="961"/>
      <c r="D6" s="961"/>
      <c r="E6" s="961"/>
      <c r="F6" s="961"/>
      <c r="G6" s="961"/>
      <c r="H6" s="961"/>
      <c r="I6" s="961"/>
      <c r="J6" s="961"/>
      <c r="K6" s="962"/>
    </row>
    <row r="7" spans="1:230" customFormat="1" ht="54.75" customHeight="1" thickBot="1" x14ac:dyDescent="0.3">
      <c r="A7" s="963" t="str">
        <f>+CONTEXTO!A9</f>
        <v>OBJETIVO: CONTRIBUIR ANUALMENTE EN LA GESTION DE ADQUISICION DE BIENES Y SERVICIOS REQUERIDOS EN LA OPERACIÓN DE LOS PROCESOS DE LA ENTIDAD CUMPLIENDO LA NORMATIVIDAD CONTRACTUAL VIGENTE.</v>
      </c>
      <c r="B7" s="964"/>
      <c r="C7" s="964"/>
      <c r="D7" s="964"/>
      <c r="E7" s="964"/>
      <c r="F7" s="964"/>
      <c r="G7" s="964"/>
      <c r="H7" s="964"/>
      <c r="I7" s="964"/>
      <c r="J7" s="964"/>
      <c r="K7" s="965"/>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943" t="s">
        <v>87</v>
      </c>
      <c r="B9" s="921" t="s">
        <v>232</v>
      </c>
      <c r="C9" s="947" t="s">
        <v>251</v>
      </c>
      <c r="D9" s="935" t="s">
        <v>206</v>
      </c>
      <c r="E9" s="935"/>
      <c r="F9" s="935"/>
      <c r="G9" s="935"/>
      <c r="H9" s="935"/>
      <c r="I9" s="281" t="s">
        <v>207</v>
      </c>
      <c r="J9" s="936" t="s">
        <v>208</v>
      </c>
      <c r="K9" s="938" t="s">
        <v>209</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row>
    <row r="10" spans="1:230" s="54" customFormat="1" ht="93" customHeight="1" thickBot="1" x14ac:dyDescent="0.3">
      <c r="A10" s="944"/>
      <c r="B10" s="922"/>
      <c r="C10" s="948"/>
      <c r="D10" s="282" t="s">
        <v>210</v>
      </c>
      <c r="E10" s="51" t="s">
        <v>211</v>
      </c>
      <c r="F10" s="162" t="s">
        <v>212</v>
      </c>
      <c r="G10" s="162" t="s">
        <v>213</v>
      </c>
      <c r="H10" s="282" t="s">
        <v>214</v>
      </c>
      <c r="I10" s="52" t="s">
        <v>215</v>
      </c>
      <c r="J10" s="937"/>
      <c r="K10" s="939"/>
    </row>
    <row r="11" spans="1:230" ht="20.25" customHeight="1" x14ac:dyDescent="0.2">
      <c r="A11" s="959" t="s">
        <v>441</v>
      </c>
      <c r="B11" s="911" t="str">
        <f>+'IDENTIFICACION DE RIESGOS'!B10</f>
        <v xml:space="preserve">Dificultad en la unificación de criterios para la realización de los procesos contractuales </v>
      </c>
      <c r="C11" s="956" t="s">
        <v>478</v>
      </c>
      <c r="D11" s="909" t="s">
        <v>216</v>
      </c>
      <c r="E11" s="131" t="s">
        <v>217</v>
      </c>
      <c r="F11" s="284" t="s">
        <v>179</v>
      </c>
      <c r="G11" s="132">
        <f>IF(F11="Asignado",15,0)</f>
        <v>15</v>
      </c>
      <c r="H11" s="940" t="str">
        <f>IF(AND(G18&gt;0,G18&lt;=85),"Débil",IF(AND(G18&gt;85,G18&lt;=95),"Moderado",IF(G18&gt;96,"Fuerte"," ")))</f>
        <v>Fuerte</v>
      </c>
      <c r="I11" s="915" t="s">
        <v>201</v>
      </c>
      <c r="J11" s="91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18" t="str">
        <f>IF(J11="Fuerte","NO",IF(J11=" "," ","SI"))</f>
        <v>NO</v>
      </c>
      <c r="L11" s="61"/>
    </row>
    <row r="12" spans="1:230" ht="29.25" customHeight="1" x14ac:dyDescent="0.2">
      <c r="A12" s="906"/>
      <c r="B12" s="911"/>
      <c r="C12" s="957"/>
      <c r="D12" s="909"/>
      <c r="E12" s="103" t="s">
        <v>218</v>
      </c>
      <c r="F12" s="65" t="s">
        <v>181</v>
      </c>
      <c r="G12" s="64">
        <f>IF(F12="Adecuado",15,0)</f>
        <v>15</v>
      </c>
      <c r="H12" s="940"/>
      <c r="I12" s="942"/>
      <c r="J12" s="930"/>
      <c r="K12" s="931"/>
    </row>
    <row r="13" spans="1:230" ht="43.5" customHeight="1" x14ac:dyDescent="0.2">
      <c r="A13" s="906"/>
      <c r="B13" s="911"/>
      <c r="C13" s="957"/>
      <c r="D13" s="50" t="s">
        <v>219</v>
      </c>
      <c r="E13" s="103" t="s">
        <v>220</v>
      </c>
      <c r="F13" s="65" t="s">
        <v>184</v>
      </c>
      <c r="G13" s="64">
        <f>IF(F13="Oportuna",15,0)</f>
        <v>15</v>
      </c>
      <c r="H13" s="940"/>
      <c r="I13" s="942"/>
      <c r="J13" s="930"/>
      <c r="K13" s="931"/>
      <c r="N13" s="230"/>
    </row>
    <row r="14" spans="1:230" ht="43.5" customHeight="1" x14ac:dyDescent="0.2">
      <c r="A14" s="906"/>
      <c r="B14" s="911"/>
      <c r="C14" s="957"/>
      <c r="D14" s="50" t="s">
        <v>221</v>
      </c>
      <c r="E14" s="103" t="s">
        <v>222</v>
      </c>
      <c r="F14" s="231" t="s">
        <v>187</v>
      </c>
      <c r="G14" s="64">
        <f>IF(F14="Prevenir",15,IF(F14="Detectar",10,0))</f>
        <v>15</v>
      </c>
      <c r="H14" s="940"/>
      <c r="I14" s="942"/>
      <c r="J14" s="930"/>
      <c r="K14" s="931"/>
    </row>
    <row r="15" spans="1:230" ht="29.25" customHeight="1" x14ac:dyDescent="0.2">
      <c r="A15" s="906"/>
      <c r="B15" s="911"/>
      <c r="C15" s="957"/>
      <c r="D15" s="50" t="s">
        <v>277</v>
      </c>
      <c r="E15" s="103" t="s">
        <v>224</v>
      </c>
      <c r="F15" s="65" t="s">
        <v>191</v>
      </c>
      <c r="G15" s="64">
        <f>IF(F15="Confiable",15,0)</f>
        <v>15</v>
      </c>
      <c r="H15" s="940"/>
      <c r="I15" s="942"/>
      <c r="J15" s="930"/>
      <c r="K15" s="931"/>
    </row>
    <row r="16" spans="1:230" ht="61.5" customHeight="1" x14ac:dyDescent="0.2">
      <c r="A16" s="906"/>
      <c r="B16" s="911"/>
      <c r="C16" s="957"/>
      <c r="D16" s="50" t="s">
        <v>278</v>
      </c>
      <c r="E16" s="103" t="s">
        <v>226</v>
      </c>
      <c r="F16" s="231" t="s">
        <v>194</v>
      </c>
      <c r="G16" s="64">
        <f>IF(F16="Se investigan y se resuelven oportunamente",15,0)</f>
        <v>15</v>
      </c>
      <c r="H16" s="940"/>
      <c r="I16" s="942"/>
      <c r="J16" s="930"/>
      <c r="K16" s="931"/>
    </row>
    <row r="17" spans="1:76" ht="29.25" customHeight="1" x14ac:dyDescent="0.2">
      <c r="A17" s="907"/>
      <c r="B17" s="911"/>
      <c r="C17" s="958"/>
      <c r="D17" s="45" t="s">
        <v>227</v>
      </c>
      <c r="E17" s="103" t="s">
        <v>228</v>
      </c>
      <c r="F17" s="65" t="s">
        <v>197</v>
      </c>
      <c r="G17" s="64">
        <f>IF(F17="Completa",10,IF(F17="Incompleta",5,0))</f>
        <v>10</v>
      </c>
      <c r="H17" s="941"/>
      <c r="I17" s="942"/>
      <c r="J17" s="930"/>
      <c r="K17" s="931"/>
    </row>
    <row r="18" spans="1:76" ht="15.75" thickBot="1" x14ac:dyDescent="0.25">
      <c r="A18" s="122"/>
      <c r="B18" s="121"/>
      <c r="C18" s="119"/>
      <c r="D18" s="120"/>
      <c r="E18" s="58" t="s">
        <v>229</v>
      </c>
      <c r="F18" s="16"/>
      <c r="G18" s="133">
        <f>SUM(G11:G17)</f>
        <v>100</v>
      </c>
      <c r="H18" s="59"/>
      <c r="I18" s="123"/>
      <c r="J18" s="123"/>
      <c r="K18" s="124"/>
    </row>
    <row r="19" spans="1:76" ht="15" thickBot="1" x14ac:dyDescent="0.25">
      <c r="A19" s="55"/>
      <c r="B19" s="62"/>
    </row>
    <row r="20" spans="1:76" s="54" customFormat="1" ht="30" customHeight="1" x14ac:dyDescent="0.25">
      <c r="A20" s="943" t="s">
        <v>87</v>
      </c>
      <c r="B20" s="921" t="s">
        <v>232</v>
      </c>
      <c r="C20" s="947" t="s">
        <v>205</v>
      </c>
      <c r="D20" s="935" t="s">
        <v>206</v>
      </c>
      <c r="E20" s="935"/>
      <c r="F20" s="935"/>
      <c r="G20" s="935"/>
      <c r="H20" s="935"/>
      <c r="I20" s="107" t="s">
        <v>207</v>
      </c>
      <c r="J20" s="936" t="s">
        <v>208</v>
      </c>
      <c r="K20" s="938" t="s">
        <v>209</v>
      </c>
    </row>
    <row r="21" spans="1:76" s="54" customFormat="1" ht="90" customHeight="1" thickBot="1" x14ac:dyDescent="0.3">
      <c r="A21" s="944"/>
      <c r="B21" s="977"/>
      <c r="C21" s="948"/>
      <c r="D21" s="108" t="s">
        <v>210</v>
      </c>
      <c r="E21" s="51" t="s">
        <v>211</v>
      </c>
      <c r="F21" s="108" t="s">
        <v>212</v>
      </c>
      <c r="G21" s="108" t="s">
        <v>213</v>
      </c>
      <c r="H21" s="111" t="s">
        <v>230</v>
      </c>
      <c r="I21" s="52" t="s">
        <v>215</v>
      </c>
      <c r="J21" s="937"/>
      <c r="K21" s="939"/>
    </row>
    <row r="22" spans="1:76" ht="20.25" customHeight="1" x14ac:dyDescent="0.2">
      <c r="A22" s="959" t="s">
        <v>441</v>
      </c>
      <c r="B22" s="978" t="s">
        <v>396</v>
      </c>
      <c r="C22" s="974" t="s">
        <v>479</v>
      </c>
      <c r="D22" s="908" t="s">
        <v>216</v>
      </c>
      <c r="E22" s="105" t="s">
        <v>217</v>
      </c>
      <c r="F22" s="233" t="s">
        <v>179</v>
      </c>
      <c r="G22" s="135">
        <f>IF(F22="Asignado",15,0)</f>
        <v>15</v>
      </c>
      <c r="H22" s="940" t="str">
        <f>IF(AND(G29&gt;0,G29&lt;=85),"Débil",IF(AND(G29&gt;85,G29&lt;=95),"Moderado",IF(G29&gt;96,"Fuerte"," ")))</f>
        <v>Fuerte</v>
      </c>
      <c r="I22" s="915" t="s">
        <v>201</v>
      </c>
      <c r="J22" s="91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18" t="str">
        <f>IF(J22="Fuerte","NO",IF(J22=" "," ","SI"))</f>
        <v>NO</v>
      </c>
    </row>
    <row r="23" spans="1:76" ht="29.25" customHeight="1" x14ac:dyDescent="0.2">
      <c r="A23" s="906"/>
      <c r="B23" s="979"/>
      <c r="C23" s="975"/>
      <c r="D23" s="909"/>
      <c r="E23" s="103" t="s">
        <v>218</v>
      </c>
      <c r="F23" s="65" t="s">
        <v>181</v>
      </c>
      <c r="G23" s="64">
        <f>IF(F23="Adecuado",15,0)</f>
        <v>15</v>
      </c>
      <c r="H23" s="940"/>
      <c r="I23" s="942"/>
      <c r="J23" s="930"/>
      <c r="K23" s="931"/>
    </row>
    <row r="24" spans="1:76" ht="43.5" customHeight="1" x14ac:dyDescent="0.2">
      <c r="A24" s="906"/>
      <c r="B24" s="979"/>
      <c r="C24" s="975"/>
      <c r="D24" s="50" t="s">
        <v>219</v>
      </c>
      <c r="E24" s="103" t="s">
        <v>220</v>
      </c>
      <c r="F24" s="65" t="s">
        <v>184</v>
      </c>
      <c r="G24" s="64">
        <f>IF(F24="Oportuna",15,0)</f>
        <v>15</v>
      </c>
      <c r="H24" s="940"/>
      <c r="I24" s="942"/>
      <c r="J24" s="930"/>
      <c r="K24" s="931"/>
    </row>
    <row r="25" spans="1:76" ht="43.5" customHeight="1" x14ac:dyDescent="0.2">
      <c r="A25" s="906"/>
      <c r="B25" s="979"/>
      <c r="C25" s="975"/>
      <c r="D25" s="50" t="s">
        <v>221</v>
      </c>
      <c r="E25" s="103" t="s">
        <v>222</v>
      </c>
      <c r="F25" s="231" t="s">
        <v>187</v>
      </c>
      <c r="G25" s="64">
        <f>IF(F25="Prevenir",15,IF(F25="Detectar",10,0))</f>
        <v>15</v>
      </c>
      <c r="H25" s="940"/>
      <c r="I25" s="942"/>
      <c r="J25" s="930"/>
      <c r="K25" s="931"/>
    </row>
    <row r="26" spans="1:76" ht="29.25" customHeight="1" x14ac:dyDescent="0.2">
      <c r="A26" s="906"/>
      <c r="B26" s="979"/>
      <c r="C26" s="975"/>
      <c r="D26" s="50" t="s">
        <v>223</v>
      </c>
      <c r="E26" s="103" t="s">
        <v>224</v>
      </c>
      <c r="F26" s="65" t="s">
        <v>191</v>
      </c>
      <c r="G26" s="64">
        <f>IF(F26="Confiable",15,0)</f>
        <v>15</v>
      </c>
      <c r="H26" s="940"/>
      <c r="I26" s="942"/>
      <c r="J26" s="930"/>
      <c r="K26" s="931"/>
    </row>
    <row r="27" spans="1:76" ht="60.75" customHeight="1" x14ac:dyDescent="0.2">
      <c r="A27" s="906"/>
      <c r="B27" s="979"/>
      <c r="C27" s="975"/>
      <c r="D27" s="50" t="s">
        <v>225</v>
      </c>
      <c r="E27" s="103" t="s">
        <v>226</v>
      </c>
      <c r="F27" s="231" t="s">
        <v>194</v>
      </c>
      <c r="G27" s="64">
        <f>IF(F27="Se investigan y se resuelven oportunamente",15,0)</f>
        <v>15</v>
      </c>
      <c r="H27" s="940"/>
      <c r="I27" s="942"/>
      <c r="J27" s="930"/>
      <c r="K27" s="931"/>
    </row>
    <row r="28" spans="1:76" ht="29.25" customHeight="1" x14ac:dyDescent="0.2">
      <c r="A28" s="907"/>
      <c r="B28" s="979"/>
      <c r="C28" s="976"/>
      <c r="D28" s="45" t="s">
        <v>227</v>
      </c>
      <c r="E28" s="103" t="s">
        <v>228</v>
      </c>
      <c r="F28" s="65" t="s">
        <v>197</v>
      </c>
      <c r="G28" s="64">
        <f>IF(F28="Completa",10,IF(F28="Incompleta",5,0))</f>
        <v>10</v>
      </c>
      <c r="H28" s="941"/>
      <c r="I28" s="942"/>
      <c r="J28" s="930"/>
      <c r="K28" s="931"/>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2"/>
      <c r="B29" s="980"/>
      <c r="C29" s="56"/>
      <c r="D29" s="57"/>
      <c r="E29" s="134" t="s">
        <v>229</v>
      </c>
      <c r="F29" s="133"/>
      <c r="G29" s="133">
        <f>SUM(G22:G28)</f>
        <v>100</v>
      </c>
      <c r="H29" s="59"/>
      <c r="I29" s="123"/>
      <c r="J29" s="123"/>
      <c r="K29" s="124"/>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6.75" customHeight="1" x14ac:dyDescent="0.25">
      <c r="A31" s="943" t="s">
        <v>87</v>
      </c>
      <c r="B31" s="921" t="s">
        <v>232</v>
      </c>
      <c r="C31" s="947" t="s">
        <v>205</v>
      </c>
      <c r="D31" s="935" t="s">
        <v>206</v>
      </c>
      <c r="E31" s="935"/>
      <c r="F31" s="935"/>
      <c r="G31" s="935"/>
      <c r="H31" s="935"/>
      <c r="I31" s="107" t="s">
        <v>207</v>
      </c>
      <c r="J31" s="936" t="s">
        <v>208</v>
      </c>
      <c r="K31" s="938" t="s">
        <v>209</v>
      </c>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row>
    <row r="32" spans="1:76" s="54" customFormat="1" ht="90" customHeight="1" thickBot="1" x14ac:dyDescent="0.3">
      <c r="A32" s="944"/>
      <c r="B32" s="922"/>
      <c r="C32" s="948"/>
      <c r="D32" s="108" t="s">
        <v>210</v>
      </c>
      <c r="E32" s="51" t="s">
        <v>211</v>
      </c>
      <c r="F32" s="108" t="s">
        <v>212</v>
      </c>
      <c r="G32" s="108" t="s">
        <v>213</v>
      </c>
      <c r="H32" s="111" t="s">
        <v>230</v>
      </c>
      <c r="I32" s="52" t="s">
        <v>215</v>
      </c>
      <c r="J32" s="937"/>
      <c r="K32" s="939"/>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row>
    <row r="33" spans="1:76" ht="20.25" customHeight="1" x14ac:dyDescent="0.2">
      <c r="A33" s="984" t="s">
        <v>446</v>
      </c>
      <c r="B33" s="910" t="str">
        <f>+'IDENTIFICACION DE RIESGOS'!B13</f>
        <v xml:space="preserve">Falta de Etica y valores  y de aplicación del código de integridad y buen gobierno. </v>
      </c>
      <c r="C33" s="981" t="s">
        <v>480</v>
      </c>
      <c r="D33" s="909" t="s">
        <v>216</v>
      </c>
      <c r="E33" s="131" t="s">
        <v>217</v>
      </c>
      <c r="F33" s="68" t="s">
        <v>179</v>
      </c>
      <c r="G33" s="132">
        <f>IF(F33="Asignado",15,0)</f>
        <v>15</v>
      </c>
      <c r="H33" s="940" t="str">
        <f>IF(AND(G40&gt;0,G40&lt;=85),"Débil",IF(AND(G40&gt;85,G40&lt;=95),"Moderado",IF(G40&gt;96,"Fuerte"," ")))</f>
        <v>Fuerte</v>
      </c>
      <c r="I33" s="915" t="s">
        <v>201</v>
      </c>
      <c r="J33" s="91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918"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906"/>
      <c r="B34" s="911"/>
      <c r="C34" s="982"/>
      <c r="D34" s="909"/>
      <c r="E34" s="103" t="s">
        <v>218</v>
      </c>
      <c r="F34" s="65" t="s">
        <v>181</v>
      </c>
      <c r="G34" s="64">
        <f>IF(F34="Adecuado",15,0)</f>
        <v>15</v>
      </c>
      <c r="H34" s="940"/>
      <c r="I34" s="942"/>
      <c r="J34" s="930"/>
      <c r="K34" s="931"/>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906"/>
      <c r="B35" s="911"/>
      <c r="C35" s="982"/>
      <c r="D35" s="50" t="s">
        <v>219</v>
      </c>
      <c r="E35" s="103" t="s">
        <v>220</v>
      </c>
      <c r="F35" s="65" t="s">
        <v>184</v>
      </c>
      <c r="G35" s="64">
        <f>IF(F35="Oportuna",15,0)</f>
        <v>15</v>
      </c>
      <c r="H35" s="940"/>
      <c r="I35" s="942"/>
      <c r="J35" s="930"/>
      <c r="K35" s="931"/>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906"/>
      <c r="B36" s="911"/>
      <c r="C36" s="982"/>
      <c r="D36" s="50" t="s">
        <v>221</v>
      </c>
      <c r="E36" s="103" t="s">
        <v>222</v>
      </c>
      <c r="F36" s="231" t="s">
        <v>187</v>
      </c>
      <c r="G36" s="64">
        <f>IF(F36="Prevenir",15,IF(F36="Detectar",10,0))</f>
        <v>15</v>
      </c>
      <c r="H36" s="940"/>
      <c r="I36" s="942"/>
      <c r="J36" s="930"/>
      <c r="K36" s="931"/>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906"/>
      <c r="B37" s="911"/>
      <c r="C37" s="982"/>
      <c r="D37" s="50" t="s">
        <v>223</v>
      </c>
      <c r="E37" s="103" t="s">
        <v>224</v>
      </c>
      <c r="F37" s="65" t="s">
        <v>191</v>
      </c>
      <c r="G37" s="64">
        <f>IF(F37="Confiable",15,0)</f>
        <v>15</v>
      </c>
      <c r="H37" s="940"/>
      <c r="I37" s="942"/>
      <c r="J37" s="930"/>
      <c r="K37" s="931"/>
    </row>
    <row r="38" spans="1:76" ht="42.75" x14ac:dyDescent="0.2">
      <c r="A38" s="906"/>
      <c r="B38" s="911"/>
      <c r="C38" s="982"/>
      <c r="D38" s="50" t="s">
        <v>225</v>
      </c>
      <c r="E38" s="103" t="s">
        <v>226</v>
      </c>
      <c r="F38" s="231" t="s">
        <v>194</v>
      </c>
      <c r="G38" s="64">
        <f>IF(F38="Se investigan y se resuelven oportunamente",15,0)</f>
        <v>15</v>
      </c>
      <c r="H38" s="940"/>
      <c r="I38" s="942"/>
      <c r="J38" s="930"/>
      <c r="K38" s="931"/>
    </row>
    <row r="39" spans="1:76" ht="28.5" x14ac:dyDescent="0.2">
      <c r="A39" s="907"/>
      <c r="B39" s="912"/>
      <c r="C39" s="983"/>
      <c r="D39" s="45" t="s">
        <v>227</v>
      </c>
      <c r="E39" s="103" t="s">
        <v>228</v>
      </c>
      <c r="F39" s="65" t="s">
        <v>197</v>
      </c>
      <c r="G39" s="64">
        <f>IF(F39="Completa",10,IF(F39="Incompleta",5,0))</f>
        <v>10</v>
      </c>
      <c r="H39" s="941"/>
      <c r="I39" s="942"/>
      <c r="J39" s="930"/>
      <c r="K39" s="931"/>
    </row>
    <row r="40" spans="1:76" ht="15.75" thickBot="1" x14ac:dyDescent="0.25">
      <c r="A40" s="126"/>
      <c r="B40" s="127"/>
      <c r="C40" s="128"/>
      <c r="D40" s="57"/>
      <c r="E40" s="136" t="s">
        <v>229</v>
      </c>
      <c r="F40" s="133"/>
      <c r="G40" s="133">
        <f>SUM(G33:G39)</f>
        <v>100</v>
      </c>
      <c r="H40" s="59"/>
      <c r="I40" s="123"/>
      <c r="J40" s="123"/>
      <c r="K40" s="124"/>
    </row>
    <row r="41" spans="1:76" ht="15" thickBot="1" x14ac:dyDescent="0.25">
      <c r="A41" s="55"/>
      <c r="B41" s="62"/>
    </row>
    <row r="42" spans="1:76" s="54" customFormat="1" ht="30" customHeight="1" x14ac:dyDescent="0.25">
      <c r="A42" s="943" t="s">
        <v>87</v>
      </c>
      <c r="B42" s="921" t="s">
        <v>232</v>
      </c>
      <c r="C42" s="947" t="s">
        <v>205</v>
      </c>
      <c r="D42" s="935" t="s">
        <v>206</v>
      </c>
      <c r="E42" s="935"/>
      <c r="F42" s="935"/>
      <c r="G42" s="935"/>
      <c r="H42" s="935"/>
      <c r="I42" s="107" t="s">
        <v>207</v>
      </c>
      <c r="J42" s="936" t="s">
        <v>208</v>
      </c>
      <c r="K42" s="938" t="s">
        <v>209</v>
      </c>
    </row>
    <row r="43" spans="1:76" s="54" customFormat="1" ht="87.75" customHeight="1" thickBot="1" x14ac:dyDescent="0.3">
      <c r="A43" s="944"/>
      <c r="B43" s="922"/>
      <c r="C43" s="948"/>
      <c r="D43" s="108" t="s">
        <v>210</v>
      </c>
      <c r="E43" s="51" t="s">
        <v>211</v>
      </c>
      <c r="F43" s="108" t="s">
        <v>212</v>
      </c>
      <c r="G43" s="108" t="s">
        <v>213</v>
      </c>
      <c r="H43" s="111" t="s">
        <v>230</v>
      </c>
      <c r="I43" s="52" t="s">
        <v>215</v>
      </c>
      <c r="J43" s="937"/>
      <c r="K43" s="939"/>
    </row>
    <row r="44" spans="1:76" ht="20.25" customHeight="1" x14ac:dyDescent="0.2">
      <c r="A44" s="905" t="str">
        <f>+DESCRIPCION!A16</f>
        <v>Indebida utilización de la figura de urgencia manifiesta para la atención de la emergencia por la pandemia de coronavirus covid 19 en el marco de la ley 80 de 1993 y sus normas concordantes</v>
      </c>
      <c r="B44" s="592">
        <f>+DESCRIPCION!D16</f>
        <v>0</v>
      </c>
      <c r="C44" s="981" t="s">
        <v>468</v>
      </c>
      <c r="D44" s="909" t="s">
        <v>216</v>
      </c>
      <c r="E44" s="131" t="s">
        <v>217</v>
      </c>
      <c r="F44" s="68" t="s">
        <v>179</v>
      </c>
      <c r="G44" s="132">
        <f>IF(F44="Asignado",15,0)</f>
        <v>15</v>
      </c>
      <c r="H44" s="940" t="str">
        <f>IF(AND(G51&gt;0,G51&lt;=85),"Débil",IF(AND(G51&gt;85,G51&lt;=95),"Moderado",IF(G51&gt;96,"Fuerte"," ")))</f>
        <v>Fuerte</v>
      </c>
      <c r="I44" s="915" t="s">
        <v>201</v>
      </c>
      <c r="J44" s="91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18" t="str">
        <f>IF(J44="Fuerte","NO",IF(J44=" "," ","SI"))</f>
        <v>NO</v>
      </c>
    </row>
    <row r="45" spans="1:76" ht="28.5" x14ac:dyDescent="0.2">
      <c r="A45" s="906"/>
      <c r="B45" s="593"/>
      <c r="C45" s="982"/>
      <c r="D45" s="909"/>
      <c r="E45" s="103" t="s">
        <v>218</v>
      </c>
      <c r="F45" s="65" t="s">
        <v>181</v>
      </c>
      <c r="G45" s="64">
        <f>IF(F45="Adecuado",15,0)</f>
        <v>15</v>
      </c>
      <c r="H45" s="940"/>
      <c r="I45" s="942"/>
      <c r="J45" s="930"/>
      <c r="K45" s="931"/>
    </row>
    <row r="46" spans="1:76" ht="42.75" x14ac:dyDescent="0.2">
      <c r="A46" s="906"/>
      <c r="B46" s="593"/>
      <c r="C46" s="982"/>
      <c r="D46" s="50" t="s">
        <v>219</v>
      </c>
      <c r="E46" s="103" t="s">
        <v>220</v>
      </c>
      <c r="F46" s="65" t="s">
        <v>184</v>
      </c>
      <c r="G46" s="64">
        <f>IF(F46="Oportuna",15,0)</f>
        <v>15</v>
      </c>
      <c r="H46" s="940"/>
      <c r="I46" s="942"/>
      <c r="J46" s="930"/>
      <c r="K46" s="931"/>
    </row>
    <row r="47" spans="1:76" ht="42.75" x14ac:dyDescent="0.2">
      <c r="A47" s="906"/>
      <c r="B47" s="593"/>
      <c r="C47" s="982"/>
      <c r="D47" s="50" t="s">
        <v>221</v>
      </c>
      <c r="E47" s="103" t="s">
        <v>222</v>
      </c>
      <c r="F47" s="231" t="s">
        <v>187</v>
      </c>
      <c r="G47" s="64">
        <f>IF(F47="Prevenir",15,IF(F47="Detectar",10,0))</f>
        <v>15</v>
      </c>
      <c r="H47" s="940"/>
      <c r="I47" s="942"/>
      <c r="J47" s="930"/>
      <c r="K47" s="931"/>
    </row>
    <row r="48" spans="1:76" ht="28.5" x14ac:dyDescent="0.2">
      <c r="A48" s="906"/>
      <c r="B48" s="593"/>
      <c r="C48" s="982"/>
      <c r="D48" s="50" t="s">
        <v>223</v>
      </c>
      <c r="E48" s="103" t="s">
        <v>224</v>
      </c>
      <c r="F48" s="65" t="s">
        <v>191</v>
      </c>
      <c r="G48" s="64">
        <f>IF(F48="Confiable",15,0)</f>
        <v>15</v>
      </c>
      <c r="H48" s="940"/>
      <c r="I48" s="942"/>
      <c r="J48" s="930"/>
      <c r="K48" s="931"/>
    </row>
    <row r="49" spans="1:77" ht="42.75" x14ac:dyDescent="0.2">
      <c r="A49" s="906"/>
      <c r="B49" s="593"/>
      <c r="C49" s="982"/>
      <c r="D49" s="50" t="s">
        <v>225</v>
      </c>
      <c r="E49" s="103" t="s">
        <v>226</v>
      </c>
      <c r="F49" s="231" t="s">
        <v>194</v>
      </c>
      <c r="G49" s="64">
        <f>IF(F49="Se investigan y se resuelven oportunamente",15,0)</f>
        <v>15</v>
      </c>
      <c r="H49" s="940"/>
      <c r="I49" s="942"/>
      <c r="J49" s="930"/>
      <c r="K49" s="931"/>
    </row>
    <row r="50" spans="1:77" ht="28.5" x14ac:dyDescent="0.2">
      <c r="A50" s="907"/>
      <c r="B50" s="593"/>
      <c r="C50" s="983"/>
      <c r="D50" s="45" t="s">
        <v>227</v>
      </c>
      <c r="E50" s="103" t="s">
        <v>228</v>
      </c>
      <c r="F50" s="65" t="s">
        <v>197</v>
      </c>
      <c r="G50" s="64">
        <f>IF(F50="Completa",10,IF(F50="Incompleta",5,0))</f>
        <v>10</v>
      </c>
      <c r="H50" s="941"/>
      <c r="I50" s="942"/>
      <c r="J50" s="930"/>
      <c r="K50" s="931"/>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6"/>
      <c r="B51" s="129"/>
      <c r="C51" s="56"/>
      <c r="D51" s="57"/>
      <c r="E51" s="136" t="s">
        <v>229</v>
      </c>
      <c r="F51" s="133"/>
      <c r="G51" s="133">
        <f>SUM(G44:G50)</f>
        <v>100</v>
      </c>
      <c r="H51" s="59"/>
      <c r="I51" s="123"/>
      <c r="J51" s="123"/>
      <c r="K51" s="124"/>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943" t="s">
        <v>87</v>
      </c>
      <c r="B53" s="921" t="s">
        <v>232</v>
      </c>
      <c r="C53" s="947" t="s">
        <v>205</v>
      </c>
      <c r="D53" s="935" t="s">
        <v>206</v>
      </c>
      <c r="E53" s="935"/>
      <c r="F53" s="935"/>
      <c r="G53" s="935"/>
      <c r="H53" s="935"/>
      <c r="I53" s="107" t="s">
        <v>207</v>
      </c>
      <c r="J53" s="936" t="s">
        <v>208</v>
      </c>
      <c r="K53" s="938" t="s">
        <v>209</v>
      </c>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row>
    <row r="54" spans="1:77" s="54" customFormat="1" ht="105.75" customHeight="1" thickBot="1" x14ac:dyDescent="0.3">
      <c r="A54" s="944"/>
      <c r="B54" s="922"/>
      <c r="C54" s="948"/>
      <c r="D54" s="108" t="s">
        <v>210</v>
      </c>
      <c r="E54" s="51" t="s">
        <v>211</v>
      </c>
      <c r="F54" s="108" t="s">
        <v>212</v>
      </c>
      <c r="G54" s="108" t="s">
        <v>213</v>
      </c>
      <c r="H54" s="111" t="s">
        <v>230</v>
      </c>
      <c r="I54" s="52" t="s">
        <v>215</v>
      </c>
      <c r="J54" s="937"/>
      <c r="K54" s="939"/>
    </row>
    <row r="55" spans="1:77" ht="20.25" customHeight="1" x14ac:dyDescent="0.2">
      <c r="A55" s="905" t="str">
        <f>+DESCRIPCION!A16</f>
        <v>Indebida utilización de la figura de urgencia manifiesta para la atención de la emergencia por la pandemia de coronavirus covid 19 en el marco de la ley 80 de 1993 y sus normas concordantes</v>
      </c>
      <c r="B55" s="592" t="str">
        <f>+DESCRIPCION!D17</f>
        <v xml:space="preserve">Desconocimiento del estatuto contractual y sus decretos reglamentarios </v>
      </c>
      <c r="C55" s="986" t="s">
        <v>469</v>
      </c>
      <c r="D55" s="909" t="s">
        <v>216</v>
      </c>
      <c r="E55" s="131" t="s">
        <v>217</v>
      </c>
      <c r="F55" s="68" t="s">
        <v>179</v>
      </c>
      <c r="G55" s="132">
        <f>IF(F55="Asignado",15,0)</f>
        <v>15</v>
      </c>
      <c r="H55" s="940" t="str">
        <f>IF(AND(G62&gt;0,G62&lt;=85),"Débil",IF(AND(G62&gt;85,G62&lt;=95),"Moderado",IF(G62&gt;96,"Fuerte"," ")))</f>
        <v>Fuerte</v>
      </c>
      <c r="I55" s="915" t="s">
        <v>201</v>
      </c>
      <c r="J55" s="91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18" t="str">
        <f>IF(J55="Fuerte","NO",IF(J55=" "," ","SI"))</f>
        <v>NO</v>
      </c>
    </row>
    <row r="56" spans="1:77" ht="28.5" x14ac:dyDescent="0.2">
      <c r="A56" s="906"/>
      <c r="B56" s="593"/>
      <c r="C56" s="987"/>
      <c r="D56" s="909"/>
      <c r="E56" s="103" t="s">
        <v>218</v>
      </c>
      <c r="F56" s="65" t="s">
        <v>181</v>
      </c>
      <c r="G56" s="64">
        <f>IF(F56="Adecuado",15,0)</f>
        <v>15</v>
      </c>
      <c r="H56" s="940"/>
      <c r="I56" s="942"/>
      <c r="J56" s="930"/>
      <c r="K56" s="931"/>
    </row>
    <row r="57" spans="1:77" ht="42.75" x14ac:dyDescent="0.2">
      <c r="A57" s="906"/>
      <c r="B57" s="593"/>
      <c r="C57" s="987"/>
      <c r="D57" s="50" t="s">
        <v>219</v>
      </c>
      <c r="E57" s="103" t="s">
        <v>220</v>
      </c>
      <c r="F57" s="65" t="s">
        <v>184</v>
      </c>
      <c r="G57" s="64">
        <f>IF(F57="Oportuna",15,0)</f>
        <v>15</v>
      </c>
      <c r="H57" s="940"/>
      <c r="I57" s="942"/>
      <c r="J57" s="930"/>
      <c r="K57" s="931"/>
    </row>
    <row r="58" spans="1:77" ht="42.75" x14ac:dyDescent="0.2">
      <c r="A58" s="906"/>
      <c r="B58" s="593"/>
      <c r="C58" s="987"/>
      <c r="D58" s="50" t="s">
        <v>221</v>
      </c>
      <c r="E58" s="351" t="s">
        <v>222</v>
      </c>
      <c r="F58" s="231" t="s">
        <v>187</v>
      </c>
      <c r="G58" s="64">
        <f>IF(F58="Prevenir",15,IF(F58="Detectar",10,0))</f>
        <v>15</v>
      </c>
      <c r="H58" s="940"/>
      <c r="I58" s="942"/>
      <c r="J58" s="930"/>
      <c r="K58" s="931"/>
    </row>
    <row r="59" spans="1:77" ht="28.5" x14ac:dyDescent="0.2">
      <c r="A59" s="906"/>
      <c r="B59" s="593"/>
      <c r="C59" s="987"/>
      <c r="D59" s="50" t="s">
        <v>223</v>
      </c>
      <c r="E59" s="103" t="s">
        <v>224</v>
      </c>
      <c r="F59" s="65" t="s">
        <v>191</v>
      </c>
      <c r="G59" s="64">
        <f>IF(F59="Confiable",15,0)</f>
        <v>15</v>
      </c>
      <c r="H59" s="940"/>
      <c r="I59" s="942"/>
      <c r="J59" s="930"/>
      <c r="K59" s="931"/>
    </row>
    <row r="60" spans="1:77" ht="42.75" x14ac:dyDescent="0.2">
      <c r="A60" s="906"/>
      <c r="B60" s="593"/>
      <c r="C60" s="987"/>
      <c r="D60" s="352" t="s">
        <v>225</v>
      </c>
      <c r="E60" s="103" t="s">
        <v>226</v>
      </c>
      <c r="F60" s="335" t="s">
        <v>194</v>
      </c>
      <c r="G60" s="64">
        <f>IF(F60="Se investigan y se resuelven oportunamente",15,0)</f>
        <v>15</v>
      </c>
      <c r="H60" s="940"/>
      <c r="I60" s="942"/>
      <c r="J60" s="930"/>
      <c r="K60" s="931"/>
    </row>
    <row r="61" spans="1:77" ht="28.5" x14ac:dyDescent="0.2">
      <c r="A61" s="907"/>
      <c r="B61" s="594"/>
      <c r="C61" s="988"/>
      <c r="D61" s="45" t="s">
        <v>227</v>
      </c>
      <c r="E61" s="103" t="s">
        <v>228</v>
      </c>
      <c r="F61" s="65" t="s">
        <v>197</v>
      </c>
      <c r="G61" s="64">
        <f>IF(F61="Completa",10,IF(F61="Incompleta",5,0))</f>
        <v>10</v>
      </c>
      <c r="H61" s="941"/>
      <c r="I61" s="942"/>
      <c r="J61" s="930"/>
      <c r="K61" s="931"/>
    </row>
    <row r="62" spans="1:77" ht="15.75" thickBot="1" x14ac:dyDescent="0.25">
      <c r="A62" s="126"/>
      <c r="B62" s="127"/>
      <c r="C62" s="130"/>
      <c r="D62" s="57"/>
      <c r="E62" s="58" t="s">
        <v>229</v>
      </c>
      <c r="F62" s="16"/>
      <c r="G62" s="16">
        <f>SUM(G55:G61)</f>
        <v>100</v>
      </c>
      <c r="H62" s="59"/>
      <c r="I62" s="123"/>
      <c r="J62" s="123"/>
      <c r="K62" s="124"/>
    </row>
    <row r="63" spans="1:77" ht="15" thickBot="1" x14ac:dyDescent="0.25">
      <c r="A63" s="55"/>
      <c r="B63" s="62"/>
    </row>
    <row r="64" spans="1:77" ht="27" customHeight="1" x14ac:dyDescent="0.2">
      <c r="A64" s="943" t="s">
        <v>87</v>
      </c>
      <c r="B64" s="921" t="s">
        <v>232</v>
      </c>
      <c r="C64" s="947" t="s">
        <v>205</v>
      </c>
      <c r="D64" s="935" t="s">
        <v>206</v>
      </c>
      <c r="E64" s="935"/>
      <c r="F64" s="935"/>
      <c r="G64" s="935"/>
      <c r="H64" s="935"/>
      <c r="I64" s="107" t="s">
        <v>207</v>
      </c>
      <c r="J64" s="936" t="s">
        <v>208</v>
      </c>
      <c r="K64" s="938" t="s">
        <v>209</v>
      </c>
    </row>
    <row r="65" spans="1:11" ht="93" customHeight="1" thickBot="1" x14ac:dyDescent="0.25">
      <c r="A65" s="944"/>
      <c r="B65" s="922"/>
      <c r="C65" s="948"/>
      <c r="D65" s="108" t="s">
        <v>210</v>
      </c>
      <c r="E65" s="51" t="s">
        <v>211</v>
      </c>
      <c r="F65" s="108" t="s">
        <v>212</v>
      </c>
      <c r="G65" s="108" t="s">
        <v>213</v>
      </c>
      <c r="H65" s="111" t="s">
        <v>230</v>
      </c>
      <c r="I65" s="52" t="s">
        <v>215</v>
      </c>
      <c r="J65" s="937"/>
      <c r="K65" s="939"/>
    </row>
    <row r="66" spans="1:11" ht="28.5" customHeight="1" x14ac:dyDescent="0.2">
      <c r="A66" s="905" t="str">
        <f>+DESCRIPCION!A16</f>
        <v>Indebida utilización de la figura de urgencia manifiesta para la atención de la emergencia por la pandemia de coronavirus covid 19 en el marco de la ley 80 de 1993 y sus normas concordantes</v>
      </c>
      <c r="B66" s="592" t="str">
        <f>+'IDENTIFICACION DE RIESGOS'!B18</f>
        <v>Contratar bienes, obras y servicios no relacionados ni vinculados con la emergencia y/o justificándose en ella.</v>
      </c>
      <c r="C66" s="985" t="s">
        <v>470</v>
      </c>
      <c r="D66" s="909" t="s">
        <v>216</v>
      </c>
      <c r="E66" s="131" t="s">
        <v>217</v>
      </c>
      <c r="F66" s="68" t="s">
        <v>179</v>
      </c>
      <c r="G66" s="132">
        <f>IF(F66="Asignado",15,0)</f>
        <v>15</v>
      </c>
      <c r="H66" s="940" t="str">
        <f>IF(AND(G73&gt;0,G73&lt;=85),"Débil",IF(AND(G73&gt;85,G73&lt;=95),"Moderado",IF(G73&gt;96,"Fuerte"," ")))</f>
        <v>Fuerte</v>
      </c>
      <c r="I66" s="915" t="s">
        <v>201</v>
      </c>
      <c r="J66" s="91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18" t="str">
        <f>IF(J66="Fuerte","NO",IF(J66=" "," ","SI"))</f>
        <v>NO</v>
      </c>
    </row>
    <row r="67" spans="1:11" ht="31.5" customHeight="1" x14ac:dyDescent="0.2">
      <c r="A67" s="906"/>
      <c r="B67" s="593"/>
      <c r="C67" s="950"/>
      <c r="D67" s="909"/>
      <c r="E67" s="103" t="s">
        <v>218</v>
      </c>
      <c r="F67" s="65" t="s">
        <v>181</v>
      </c>
      <c r="G67" s="64">
        <f>IF(F67="Adecuado",15,0)</f>
        <v>15</v>
      </c>
      <c r="H67" s="940"/>
      <c r="I67" s="942"/>
      <c r="J67" s="930"/>
      <c r="K67" s="931"/>
    </row>
    <row r="68" spans="1:11" ht="34.5" customHeight="1" x14ac:dyDescent="0.2">
      <c r="A68" s="906"/>
      <c r="B68" s="593"/>
      <c r="C68" s="950"/>
      <c r="D68" s="50" t="s">
        <v>219</v>
      </c>
      <c r="E68" s="103" t="s">
        <v>220</v>
      </c>
      <c r="F68" s="65" t="s">
        <v>184</v>
      </c>
      <c r="G68" s="64">
        <f>IF(F68="Oportuna",15,0)</f>
        <v>15</v>
      </c>
      <c r="H68" s="940"/>
      <c r="I68" s="942"/>
      <c r="J68" s="930"/>
      <c r="K68" s="931"/>
    </row>
    <row r="69" spans="1:11" ht="46.5" customHeight="1" x14ac:dyDescent="0.2">
      <c r="A69" s="906"/>
      <c r="B69" s="593"/>
      <c r="C69" s="950"/>
      <c r="D69" s="50" t="s">
        <v>221</v>
      </c>
      <c r="E69" s="103" t="s">
        <v>222</v>
      </c>
      <c r="F69" s="231" t="s">
        <v>187</v>
      </c>
      <c r="G69" s="64">
        <f>IF(F69="Prevenir",15,IF(F69="Detectar",10,0))</f>
        <v>15</v>
      </c>
      <c r="H69" s="940"/>
      <c r="I69" s="942"/>
      <c r="J69" s="930"/>
      <c r="K69" s="931"/>
    </row>
    <row r="70" spans="1:11" ht="42.75" customHeight="1" x14ac:dyDescent="0.2">
      <c r="A70" s="906"/>
      <c r="B70" s="593"/>
      <c r="C70" s="950"/>
      <c r="D70" s="50" t="s">
        <v>223</v>
      </c>
      <c r="E70" s="103" t="s">
        <v>224</v>
      </c>
      <c r="F70" s="65" t="s">
        <v>191</v>
      </c>
      <c r="G70" s="64">
        <f>IF(F70="Confiable",15,0)</f>
        <v>15</v>
      </c>
      <c r="H70" s="940"/>
      <c r="I70" s="942"/>
      <c r="J70" s="930"/>
      <c r="K70" s="931"/>
    </row>
    <row r="71" spans="1:11" ht="69.75" customHeight="1" x14ac:dyDescent="0.2">
      <c r="A71" s="906"/>
      <c r="B71" s="593"/>
      <c r="C71" s="950"/>
      <c r="D71" s="50" t="s">
        <v>225</v>
      </c>
      <c r="E71" s="103" t="s">
        <v>226</v>
      </c>
      <c r="F71" s="231" t="s">
        <v>194</v>
      </c>
      <c r="G71" s="64">
        <f>IF(F71="Se investigan y se resuelven oportunamente",15,0)</f>
        <v>15</v>
      </c>
      <c r="H71" s="940"/>
      <c r="I71" s="942"/>
      <c r="J71" s="930"/>
      <c r="K71" s="931"/>
    </row>
    <row r="72" spans="1:11" ht="48" customHeight="1" x14ac:dyDescent="0.2">
      <c r="A72" s="907"/>
      <c r="B72" s="594"/>
      <c r="C72" s="951"/>
      <c r="D72" s="45" t="s">
        <v>227</v>
      </c>
      <c r="E72" s="103" t="s">
        <v>228</v>
      </c>
      <c r="F72" s="65" t="s">
        <v>197</v>
      </c>
      <c r="G72" s="64">
        <f>IF(F72="Completa",10,IF(F72="Incompleta",5,0))</f>
        <v>10</v>
      </c>
      <c r="H72" s="941"/>
      <c r="I72" s="942"/>
      <c r="J72" s="930"/>
      <c r="K72" s="931"/>
    </row>
    <row r="73" spans="1:11" ht="29.25" customHeight="1" thickBot="1" x14ac:dyDescent="0.25">
      <c r="A73" s="126"/>
      <c r="B73" s="127"/>
      <c r="C73" s="130"/>
      <c r="D73" s="57"/>
      <c r="E73" s="136" t="s">
        <v>229</v>
      </c>
      <c r="F73" s="133"/>
      <c r="G73" s="133">
        <f>SUM(G66:G72)</f>
        <v>100</v>
      </c>
      <c r="H73" s="59"/>
      <c r="I73" s="123"/>
      <c r="J73" s="123"/>
      <c r="K73" s="124"/>
    </row>
    <row r="74" spans="1:11" ht="18.75" customHeight="1" thickBot="1" x14ac:dyDescent="0.25">
      <c r="A74" s="55"/>
      <c r="B74" s="62"/>
    </row>
    <row r="75" spans="1:11" s="54" customFormat="1" ht="30" customHeight="1" x14ac:dyDescent="0.25">
      <c r="A75" s="943" t="s">
        <v>87</v>
      </c>
      <c r="B75" s="921" t="s">
        <v>232</v>
      </c>
      <c r="C75" s="947" t="s">
        <v>205</v>
      </c>
      <c r="D75" s="935" t="s">
        <v>206</v>
      </c>
      <c r="E75" s="935"/>
      <c r="F75" s="935"/>
      <c r="G75" s="935"/>
      <c r="H75" s="935"/>
      <c r="I75" s="107" t="s">
        <v>207</v>
      </c>
      <c r="J75" s="936" t="s">
        <v>208</v>
      </c>
      <c r="K75" s="938" t="s">
        <v>209</v>
      </c>
    </row>
    <row r="76" spans="1:11" s="54" customFormat="1" ht="84" customHeight="1" thickBot="1" x14ac:dyDescent="0.3">
      <c r="A76" s="944"/>
      <c r="B76" s="922"/>
      <c r="C76" s="948"/>
      <c r="D76" s="108" t="s">
        <v>210</v>
      </c>
      <c r="E76" s="51" t="s">
        <v>211</v>
      </c>
      <c r="F76" s="108" t="s">
        <v>212</v>
      </c>
      <c r="G76" s="108" t="s">
        <v>213</v>
      </c>
      <c r="H76" s="111" t="s">
        <v>230</v>
      </c>
      <c r="I76" s="52" t="s">
        <v>215</v>
      </c>
      <c r="J76" s="937"/>
      <c r="K76" s="939"/>
    </row>
    <row r="77" spans="1:11" ht="20.25" customHeight="1" x14ac:dyDescent="0.2">
      <c r="A77" s="905" t="str">
        <f>+DESCRIPCION!A16</f>
        <v>Indebida utilización de la figura de urgencia manifiesta para la atención de la emergencia por la pandemia de coronavirus covid 19 en el marco de la ley 80 de 1993 y sus normas concordantes</v>
      </c>
      <c r="B77" s="592" t="str">
        <f>+DESCRIPCION!D19</f>
        <v>Falta de claridad en la justificación previa de la necesidad para adquisición del bien o servicio contratado que impida atender, mitigar o contener la emergencia sanitaria por efecto de la pandemia</v>
      </c>
      <c r="C77" s="949" t="s">
        <v>471</v>
      </c>
      <c r="D77" s="909" t="s">
        <v>216</v>
      </c>
      <c r="E77" s="131" t="s">
        <v>217</v>
      </c>
      <c r="F77" s="68" t="s">
        <v>179</v>
      </c>
      <c r="G77" s="132">
        <f>IF(F77="Asignado",15,0)</f>
        <v>15</v>
      </c>
      <c r="H77" s="940" t="str">
        <f>IF(AND(G84&gt;0,G84&lt;=85),"Débil",IF(AND(G84&gt;85,G84&lt;=95),"Moderado",IF(G84&gt;96,"Fuerte"," ")))</f>
        <v>Fuerte</v>
      </c>
      <c r="I77" s="915" t="s">
        <v>201</v>
      </c>
      <c r="J77" s="91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18" t="str">
        <f>IF(J77="Fuerte","NO",IF(J77=" "," ","SI"))</f>
        <v>NO</v>
      </c>
    </row>
    <row r="78" spans="1:11" ht="28.5" x14ac:dyDescent="0.2">
      <c r="A78" s="906"/>
      <c r="B78" s="593"/>
      <c r="C78" s="950"/>
      <c r="D78" s="909"/>
      <c r="E78" s="103" t="s">
        <v>218</v>
      </c>
      <c r="F78" s="65" t="s">
        <v>181</v>
      </c>
      <c r="G78" s="64">
        <f>IF(F78="Adecuado",15,0)</f>
        <v>15</v>
      </c>
      <c r="H78" s="940"/>
      <c r="I78" s="942"/>
      <c r="J78" s="930"/>
      <c r="K78" s="931"/>
    </row>
    <row r="79" spans="1:11" ht="42.75" x14ac:dyDescent="0.2">
      <c r="A79" s="906"/>
      <c r="B79" s="593"/>
      <c r="C79" s="950"/>
      <c r="D79" s="50" t="s">
        <v>219</v>
      </c>
      <c r="E79" s="103" t="s">
        <v>220</v>
      </c>
      <c r="F79" s="65" t="s">
        <v>184</v>
      </c>
      <c r="G79" s="64">
        <f>IF(F79="Oportuna",15,0)</f>
        <v>15</v>
      </c>
      <c r="H79" s="940"/>
      <c r="I79" s="942"/>
      <c r="J79" s="930"/>
      <c r="K79" s="931"/>
    </row>
    <row r="80" spans="1:11" ht="42.75" x14ac:dyDescent="0.2">
      <c r="A80" s="906"/>
      <c r="B80" s="593"/>
      <c r="C80" s="950"/>
      <c r="D80" s="50" t="s">
        <v>221</v>
      </c>
      <c r="E80" s="103" t="s">
        <v>222</v>
      </c>
      <c r="F80" s="231" t="s">
        <v>187</v>
      </c>
      <c r="G80" s="64">
        <f>IF(F80="Prevenir",15,IF(F80="Detectar",10,0))</f>
        <v>15</v>
      </c>
      <c r="H80" s="940"/>
      <c r="I80" s="942"/>
      <c r="J80" s="930"/>
      <c r="K80" s="931"/>
    </row>
    <row r="81" spans="1:78" ht="28.5" x14ac:dyDescent="0.2">
      <c r="A81" s="906"/>
      <c r="B81" s="593"/>
      <c r="C81" s="950"/>
      <c r="D81" s="50" t="s">
        <v>223</v>
      </c>
      <c r="E81" s="103" t="s">
        <v>224</v>
      </c>
      <c r="F81" s="65" t="s">
        <v>191</v>
      </c>
      <c r="G81" s="64">
        <f>IF(F81="Confiable",15,0)</f>
        <v>15</v>
      </c>
      <c r="H81" s="940"/>
      <c r="I81" s="942"/>
      <c r="J81" s="930"/>
      <c r="K81" s="931"/>
    </row>
    <row r="82" spans="1:78" ht="42.75" x14ac:dyDescent="0.2">
      <c r="A82" s="906"/>
      <c r="B82" s="593"/>
      <c r="C82" s="950"/>
      <c r="D82" s="50" t="s">
        <v>225</v>
      </c>
      <c r="E82" s="103" t="s">
        <v>226</v>
      </c>
      <c r="F82" s="231" t="s">
        <v>194</v>
      </c>
      <c r="G82" s="64">
        <f>IF(F82="Se investigan y se resuelven oportunamente",15,0)</f>
        <v>15</v>
      </c>
      <c r="H82" s="940"/>
      <c r="I82" s="942"/>
      <c r="J82" s="930"/>
      <c r="K82" s="931"/>
    </row>
    <row r="83" spans="1:78" ht="28.5" x14ac:dyDescent="0.2">
      <c r="A83" s="907"/>
      <c r="B83" s="594"/>
      <c r="C83" s="951"/>
      <c r="D83" s="45" t="s">
        <v>227</v>
      </c>
      <c r="E83" s="103" t="s">
        <v>228</v>
      </c>
      <c r="F83" s="65" t="s">
        <v>197</v>
      </c>
      <c r="G83" s="64">
        <f>IF(F83="Completa",10,IF(F83="Incompleta",5,0))</f>
        <v>10</v>
      </c>
      <c r="H83" s="941"/>
      <c r="I83" s="942"/>
      <c r="J83" s="930"/>
      <c r="K83" s="931"/>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6"/>
      <c r="B84" s="127"/>
      <c r="C84" s="56" t="s">
        <v>252</v>
      </c>
      <c r="D84" s="57"/>
      <c r="E84" s="136" t="s">
        <v>229</v>
      </c>
      <c r="F84" s="133"/>
      <c r="G84" s="133">
        <f>SUM(G77:G83)</f>
        <v>100</v>
      </c>
      <c r="H84" s="59"/>
      <c r="I84" s="123"/>
      <c r="J84" s="123"/>
      <c r="K84" s="124"/>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943" t="s">
        <v>87</v>
      </c>
      <c r="B86" s="921" t="s">
        <v>232</v>
      </c>
      <c r="C86" s="947" t="s">
        <v>205</v>
      </c>
      <c r="D86" s="935" t="s">
        <v>206</v>
      </c>
      <c r="E86" s="935"/>
      <c r="F86" s="935"/>
      <c r="G86" s="935"/>
      <c r="H86" s="935"/>
      <c r="I86" s="107" t="s">
        <v>207</v>
      </c>
      <c r="J86" s="936" t="s">
        <v>208</v>
      </c>
      <c r="K86" s="938" t="s">
        <v>209</v>
      </c>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row>
    <row r="87" spans="1:78" s="54" customFormat="1" ht="60.75" thickBot="1" x14ac:dyDescent="0.3">
      <c r="A87" s="944"/>
      <c r="B87" s="922"/>
      <c r="C87" s="948"/>
      <c r="D87" s="108" t="s">
        <v>210</v>
      </c>
      <c r="E87" s="51" t="s">
        <v>211</v>
      </c>
      <c r="F87" s="108" t="s">
        <v>212</v>
      </c>
      <c r="G87" s="108" t="s">
        <v>213</v>
      </c>
      <c r="H87" s="111" t="s">
        <v>230</v>
      </c>
      <c r="I87" s="52" t="s">
        <v>215</v>
      </c>
      <c r="J87" s="937"/>
      <c r="K87" s="939"/>
    </row>
    <row r="88" spans="1:78" ht="20.25" customHeight="1" x14ac:dyDescent="0.2">
      <c r="A88" s="905" t="str">
        <f>DESCRIPCION!A16</f>
        <v>Indebida utilización de la figura de urgencia manifiesta para la atención de la emergencia por la pandemia de coronavirus covid 19 en el marco de la ley 80 de 1993 y sus normas concordantes</v>
      </c>
      <c r="B88" s="592" t="str">
        <f>+'IDENTIFICACION DE RIESGOS'!B20</f>
        <v>Adjudicación de contratos a proveedores sin idoneidad, o sin adecuada capacidad financiera o experiencia necesaria en detrimento de la ejecución del contrato</v>
      </c>
      <c r="C88" s="952" t="s">
        <v>472</v>
      </c>
      <c r="D88" s="909" t="s">
        <v>216</v>
      </c>
      <c r="E88" s="131" t="s">
        <v>217</v>
      </c>
      <c r="F88" s="68" t="s">
        <v>179</v>
      </c>
      <c r="G88" s="132">
        <f>IF(F88="Asignado",15,0)</f>
        <v>15</v>
      </c>
      <c r="H88" s="940" t="str">
        <f>IF(AND(G95&gt;0,G95&lt;=85),"Débil",IF(AND(G95&gt;85,G95&lt;=95),"Moderado",IF(G95&gt;96,"Fuerte"," ")))</f>
        <v>Fuerte</v>
      </c>
      <c r="I88" s="915" t="s">
        <v>201</v>
      </c>
      <c r="J88" s="91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918" t="str">
        <f>IF(J88="Fuerte","NO",IF(J88=" "," ","SI"))</f>
        <v>NO</v>
      </c>
    </row>
    <row r="89" spans="1:78" ht="28.5" x14ac:dyDescent="0.2">
      <c r="A89" s="906"/>
      <c r="B89" s="593"/>
      <c r="C89" s="950"/>
      <c r="D89" s="909"/>
      <c r="E89" s="103" t="s">
        <v>218</v>
      </c>
      <c r="F89" s="65" t="s">
        <v>181</v>
      </c>
      <c r="G89" s="64">
        <f>IF(F89="Adecuado",15,0)</f>
        <v>15</v>
      </c>
      <c r="H89" s="940"/>
      <c r="I89" s="942"/>
      <c r="J89" s="930"/>
      <c r="K89" s="931"/>
    </row>
    <row r="90" spans="1:78" ht="42.75" x14ac:dyDescent="0.2">
      <c r="A90" s="906"/>
      <c r="B90" s="593"/>
      <c r="C90" s="950"/>
      <c r="D90" s="50" t="s">
        <v>219</v>
      </c>
      <c r="E90" s="103" t="s">
        <v>220</v>
      </c>
      <c r="F90" s="65" t="s">
        <v>184</v>
      </c>
      <c r="G90" s="64">
        <f>IF(F90="Oportuna",15,0)</f>
        <v>15</v>
      </c>
      <c r="H90" s="940"/>
      <c r="I90" s="942"/>
      <c r="J90" s="930"/>
      <c r="K90" s="931"/>
    </row>
    <row r="91" spans="1:78" ht="42.75" x14ac:dyDescent="0.2">
      <c r="A91" s="906"/>
      <c r="B91" s="593"/>
      <c r="C91" s="950"/>
      <c r="D91" s="50" t="s">
        <v>221</v>
      </c>
      <c r="E91" s="103" t="s">
        <v>222</v>
      </c>
      <c r="F91" s="231" t="s">
        <v>187</v>
      </c>
      <c r="G91" s="64">
        <f>IF(F91="Prevenir",15,IF(F91="Detectar",10,0))</f>
        <v>15</v>
      </c>
      <c r="H91" s="940"/>
      <c r="I91" s="942"/>
      <c r="J91" s="930"/>
      <c r="K91" s="931"/>
    </row>
    <row r="92" spans="1:78" ht="28.5" x14ac:dyDescent="0.2">
      <c r="A92" s="906"/>
      <c r="B92" s="593"/>
      <c r="C92" s="950"/>
      <c r="D92" s="50" t="s">
        <v>223</v>
      </c>
      <c r="E92" s="103" t="s">
        <v>224</v>
      </c>
      <c r="F92" s="65" t="s">
        <v>191</v>
      </c>
      <c r="G92" s="64">
        <f>IF(F92="Confiable",15,0)</f>
        <v>15</v>
      </c>
      <c r="H92" s="940"/>
      <c r="I92" s="942"/>
      <c r="J92" s="930"/>
      <c r="K92" s="931"/>
    </row>
    <row r="93" spans="1:78" ht="42.75" x14ac:dyDescent="0.2">
      <c r="A93" s="906"/>
      <c r="B93" s="593"/>
      <c r="C93" s="950"/>
      <c r="D93" s="50" t="s">
        <v>225</v>
      </c>
      <c r="E93" s="103" t="s">
        <v>226</v>
      </c>
      <c r="F93" s="231" t="s">
        <v>194</v>
      </c>
      <c r="G93" s="64">
        <f>IF(F93="Se investigan y se resuelven oportunamente",15,0)</f>
        <v>15</v>
      </c>
      <c r="H93" s="940"/>
      <c r="I93" s="942"/>
      <c r="J93" s="930"/>
      <c r="K93" s="931"/>
    </row>
    <row r="94" spans="1:78" ht="28.5" x14ac:dyDescent="0.2">
      <c r="A94" s="907"/>
      <c r="B94" s="594"/>
      <c r="C94" s="951"/>
      <c r="D94" s="45" t="s">
        <v>227</v>
      </c>
      <c r="E94" s="103" t="s">
        <v>228</v>
      </c>
      <c r="F94" s="65" t="s">
        <v>197</v>
      </c>
      <c r="G94" s="64">
        <f>IF(F94="Completa",10,IF(F94="Incompleta",5,0))</f>
        <v>10</v>
      </c>
      <c r="H94" s="941"/>
      <c r="I94" s="942"/>
      <c r="J94" s="930"/>
      <c r="K94" s="931"/>
    </row>
    <row r="95" spans="1:78" ht="15.75" thickBot="1" x14ac:dyDescent="0.25">
      <c r="A95" s="126"/>
      <c r="B95" s="127"/>
      <c r="C95" s="56"/>
      <c r="D95" s="57"/>
      <c r="E95" s="58" t="s">
        <v>229</v>
      </c>
      <c r="F95" s="16"/>
      <c r="G95" s="16">
        <f>SUM(G88:G94)</f>
        <v>100</v>
      </c>
      <c r="H95" s="59"/>
      <c r="I95" s="123"/>
      <c r="J95" s="123"/>
      <c r="K95" s="124"/>
    </row>
    <row r="96" spans="1:78" ht="15" thickBot="1" x14ac:dyDescent="0.25">
      <c r="A96" s="55"/>
      <c r="B96" s="62"/>
    </row>
    <row r="97" spans="1:78" s="54" customFormat="1" ht="30" customHeight="1" x14ac:dyDescent="0.25">
      <c r="A97" s="943" t="s">
        <v>87</v>
      </c>
      <c r="B97" s="989" t="s">
        <v>232</v>
      </c>
      <c r="C97" s="945" t="s">
        <v>205</v>
      </c>
      <c r="D97" s="935" t="s">
        <v>206</v>
      </c>
      <c r="E97" s="935"/>
      <c r="F97" s="935"/>
      <c r="G97" s="935"/>
      <c r="H97" s="935"/>
      <c r="I97" s="107" t="s">
        <v>207</v>
      </c>
      <c r="J97" s="936" t="s">
        <v>208</v>
      </c>
      <c r="K97" s="938" t="s">
        <v>209</v>
      </c>
    </row>
    <row r="98" spans="1:78" s="54" customFormat="1" ht="60.75" thickBot="1" x14ac:dyDescent="0.3">
      <c r="A98" s="944"/>
      <c r="B98" s="990"/>
      <c r="C98" s="946"/>
      <c r="D98" s="108" t="s">
        <v>210</v>
      </c>
      <c r="E98" s="51" t="s">
        <v>211</v>
      </c>
      <c r="F98" s="108" t="s">
        <v>212</v>
      </c>
      <c r="G98" s="108" t="s">
        <v>213</v>
      </c>
      <c r="H98" s="111" t="s">
        <v>230</v>
      </c>
      <c r="I98" s="52" t="s">
        <v>215</v>
      </c>
      <c r="J98" s="937"/>
      <c r="K98" s="939"/>
    </row>
    <row r="99" spans="1:78" ht="20.25" customHeight="1" x14ac:dyDescent="0.2">
      <c r="A99" s="905" t="str">
        <f>DESCRIPCION!A16</f>
        <v>Indebida utilización de la figura de urgencia manifiesta para la atención de la emergencia por la pandemia de coronavirus covid 19 en el marco de la ley 80 de 1993 y sus normas concordantes</v>
      </c>
      <c r="B99" s="932" t="str">
        <f>+'IDENTIFICACION DE RIESGOS'!B21</f>
        <v>Sobrecostos en los contratos de bienes, obras o servicios independiente de posibles distorsiones del mercado</v>
      </c>
      <c r="C99" s="949" t="s">
        <v>473</v>
      </c>
      <c r="D99" s="909" t="s">
        <v>216</v>
      </c>
      <c r="E99" s="131" t="s">
        <v>217</v>
      </c>
      <c r="F99" s="68" t="s">
        <v>179</v>
      </c>
      <c r="G99" s="132">
        <f>IF(F99="Asignado",15,0)</f>
        <v>15</v>
      </c>
      <c r="H99" s="940" t="str">
        <f>IF(AND(G106&gt;0,G106&lt;=85),"Débil",IF(AND(G106&gt;85,G106&lt;=95),"Moderado",IF(G106&gt;96,"Fuerte"," ")))</f>
        <v>Fuerte</v>
      </c>
      <c r="I99" s="915" t="s">
        <v>201</v>
      </c>
      <c r="J99" s="91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Fuerte</v>
      </c>
      <c r="K99" s="918" t="str">
        <f>IF(J99="Fuerte","NO",IF(J99=" "," ","SI"))</f>
        <v>NO</v>
      </c>
    </row>
    <row r="100" spans="1:78" ht="28.5" x14ac:dyDescent="0.2">
      <c r="A100" s="906"/>
      <c r="B100" s="933"/>
      <c r="C100" s="950"/>
      <c r="D100" s="909"/>
      <c r="E100" s="103" t="s">
        <v>218</v>
      </c>
      <c r="F100" s="65" t="s">
        <v>181</v>
      </c>
      <c r="G100" s="64">
        <f>IF(F100="Adecuado",15,0)</f>
        <v>15</v>
      </c>
      <c r="H100" s="940"/>
      <c r="I100" s="942"/>
      <c r="J100" s="930"/>
      <c r="K100" s="931"/>
    </row>
    <row r="101" spans="1:78" ht="42.75" customHeight="1" x14ac:dyDescent="0.2">
      <c r="A101" s="906"/>
      <c r="B101" s="933"/>
      <c r="C101" s="950"/>
      <c r="D101" s="50" t="s">
        <v>219</v>
      </c>
      <c r="E101" s="103" t="s">
        <v>220</v>
      </c>
      <c r="F101" s="65" t="s">
        <v>184</v>
      </c>
      <c r="G101" s="64">
        <f>IF(F101="Oportuna",15,0)</f>
        <v>15</v>
      </c>
      <c r="H101" s="940"/>
      <c r="I101" s="942"/>
      <c r="J101" s="930"/>
      <c r="K101" s="931"/>
    </row>
    <row r="102" spans="1:78" ht="42.75" x14ac:dyDescent="0.2">
      <c r="A102" s="906"/>
      <c r="B102" s="933"/>
      <c r="C102" s="950"/>
      <c r="D102" s="50" t="s">
        <v>221</v>
      </c>
      <c r="E102" s="103" t="s">
        <v>222</v>
      </c>
      <c r="F102" s="231" t="s">
        <v>187</v>
      </c>
      <c r="G102" s="64">
        <f>IF(F102="Prevenir",15,IF(F102="Detectar",10,0))</f>
        <v>15</v>
      </c>
      <c r="H102" s="940"/>
      <c r="I102" s="942"/>
      <c r="J102" s="930"/>
      <c r="K102" s="931"/>
    </row>
    <row r="103" spans="1:78" ht="28.5" x14ac:dyDescent="0.2">
      <c r="A103" s="906"/>
      <c r="B103" s="933"/>
      <c r="C103" s="950"/>
      <c r="D103" s="50" t="s">
        <v>223</v>
      </c>
      <c r="E103" s="103" t="s">
        <v>224</v>
      </c>
      <c r="F103" s="65" t="s">
        <v>191</v>
      </c>
      <c r="G103" s="64">
        <f>IF(F103="Confiable",15,0)</f>
        <v>15</v>
      </c>
      <c r="H103" s="940"/>
      <c r="I103" s="942"/>
      <c r="J103" s="930"/>
      <c r="K103" s="931"/>
    </row>
    <row r="104" spans="1:78" ht="42.75" x14ac:dyDescent="0.2">
      <c r="A104" s="906"/>
      <c r="B104" s="933"/>
      <c r="C104" s="950"/>
      <c r="D104" s="50" t="s">
        <v>225</v>
      </c>
      <c r="E104" s="103" t="s">
        <v>226</v>
      </c>
      <c r="F104" s="231" t="s">
        <v>194</v>
      </c>
      <c r="G104" s="64">
        <f>IF(F104="Se investigan y se resuelven oportunamente",15,0)</f>
        <v>15</v>
      </c>
      <c r="H104" s="940"/>
      <c r="I104" s="942"/>
      <c r="J104" s="930"/>
      <c r="K104" s="931"/>
    </row>
    <row r="105" spans="1:78" ht="28.5" x14ac:dyDescent="0.2">
      <c r="A105" s="907"/>
      <c r="B105" s="934"/>
      <c r="C105" s="951"/>
      <c r="D105" s="45" t="s">
        <v>227</v>
      </c>
      <c r="E105" s="103" t="s">
        <v>228</v>
      </c>
      <c r="F105" s="65" t="s">
        <v>197</v>
      </c>
      <c r="G105" s="64">
        <f>IF(F105="Completa",10,IF(F105="Incompleta",5,0))</f>
        <v>10</v>
      </c>
      <c r="H105" s="941"/>
      <c r="I105" s="942"/>
      <c r="J105" s="930"/>
      <c r="K105" s="931"/>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6"/>
      <c r="B106" s="127"/>
      <c r="C106" s="56"/>
      <c r="D106" s="57"/>
      <c r="E106" s="58" t="s">
        <v>229</v>
      </c>
      <c r="F106" s="16"/>
      <c r="G106" s="16">
        <f>SUM(G99:G105)</f>
        <v>100</v>
      </c>
      <c r="H106" s="59"/>
      <c r="I106" s="123"/>
      <c r="J106" s="123"/>
      <c r="K106" s="124"/>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943" t="s">
        <v>87</v>
      </c>
      <c r="B108" s="921" t="s">
        <v>232</v>
      </c>
      <c r="C108" s="947" t="s">
        <v>205</v>
      </c>
      <c r="D108" s="935" t="s">
        <v>206</v>
      </c>
      <c r="E108" s="935"/>
      <c r="F108" s="935"/>
      <c r="G108" s="935"/>
      <c r="H108" s="935"/>
      <c r="I108" s="107" t="s">
        <v>207</v>
      </c>
      <c r="J108" s="936" t="s">
        <v>208</v>
      </c>
      <c r="K108" s="938" t="s">
        <v>209</v>
      </c>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row>
    <row r="109" spans="1:78" s="54" customFormat="1" ht="90" customHeight="1" thickBot="1" x14ac:dyDescent="0.3">
      <c r="A109" s="944"/>
      <c r="B109" s="922"/>
      <c r="C109" s="948"/>
      <c r="D109" s="108" t="s">
        <v>210</v>
      </c>
      <c r="E109" s="51" t="s">
        <v>211</v>
      </c>
      <c r="F109" s="108" t="s">
        <v>212</v>
      </c>
      <c r="G109" s="108" t="s">
        <v>213</v>
      </c>
      <c r="H109" s="111" t="s">
        <v>230</v>
      </c>
      <c r="I109" s="52" t="s">
        <v>215</v>
      </c>
      <c r="J109" s="937"/>
      <c r="K109" s="939"/>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row>
    <row r="110" spans="1:78" ht="20.25" customHeight="1" x14ac:dyDescent="0.2">
      <c r="A110" s="905" t="str">
        <f>+DESCRIPCION!A22</f>
        <v>Posibilidad de Incumplimiento en el envío oportuno del Acto Administrativo de declaratoria de Emergencia al Tribunal de lo Contencioso Administrativo  y los reportes de los contratos a la Contraloría Municipal y/o otros entes control</v>
      </c>
      <c r="B110" s="592" t="str">
        <f>+DESCRIPCION!D22</f>
        <v>Demoras en la recepción de la información contractual por parte de las secretarias ejecutoras.</v>
      </c>
      <c r="C110" s="993" t="s">
        <v>474</v>
      </c>
      <c r="D110" s="909" t="s">
        <v>216</v>
      </c>
      <c r="E110" s="131" t="s">
        <v>217</v>
      </c>
      <c r="F110" s="68" t="s">
        <v>179</v>
      </c>
      <c r="G110" s="132">
        <f>IF(F110="Asignado",15,0)</f>
        <v>15</v>
      </c>
      <c r="H110" s="940" t="str">
        <f>IF(AND(G117&gt;0,G117&lt;=85),"Débil",IF(AND(G117&gt;85,G117&lt;=95),"Moderado",IF(G117&gt;96,"Fuerte"," ")))</f>
        <v>Fuerte</v>
      </c>
      <c r="I110" s="915" t="s">
        <v>201</v>
      </c>
      <c r="J110" s="91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918" t="str">
        <f>IF(J110="Fuerte","NO",IF(J110=" "," ","SI"))</f>
        <v>NO</v>
      </c>
    </row>
    <row r="111" spans="1:78" ht="28.5" x14ac:dyDescent="0.2">
      <c r="A111" s="906"/>
      <c r="B111" s="593"/>
      <c r="C111" s="994"/>
      <c r="D111" s="909"/>
      <c r="E111" s="103" t="s">
        <v>218</v>
      </c>
      <c r="F111" s="65" t="s">
        <v>181</v>
      </c>
      <c r="G111" s="64">
        <f>IF(F111="Adecuado",15,0)</f>
        <v>15</v>
      </c>
      <c r="H111" s="940"/>
      <c r="I111" s="942"/>
      <c r="J111" s="930"/>
      <c r="K111" s="931"/>
    </row>
    <row r="112" spans="1:78" ht="42.75" customHeight="1" x14ac:dyDescent="0.2">
      <c r="A112" s="906"/>
      <c r="B112" s="593"/>
      <c r="C112" s="994"/>
      <c r="D112" s="50" t="s">
        <v>219</v>
      </c>
      <c r="E112" s="103" t="s">
        <v>220</v>
      </c>
      <c r="F112" s="65" t="s">
        <v>184</v>
      </c>
      <c r="G112" s="64">
        <f>IF(F112="Oportuna",15,0)</f>
        <v>15</v>
      </c>
      <c r="H112" s="940"/>
      <c r="I112" s="942"/>
      <c r="J112" s="930"/>
      <c r="K112" s="931"/>
    </row>
    <row r="113" spans="1:78" ht="42.75" x14ac:dyDescent="0.2">
      <c r="A113" s="906"/>
      <c r="B113" s="593"/>
      <c r="C113" s="994"/>
      <c r="D113" s="50" t="s">
        <v>221</v>
      </c>
      <c r="E113" s="103" t="s">
        <v>222</v>
      </c>
      <c r="F113" s="231" t="s">
        <v>187</v>
      </c>
      <c r="G113" s="64">
        <f>IF(F113="Prevenir",15,IF(F113="Detectar",10,0))</f>
        <v>15</v>
      </c>
      <c r="H113" s="940"/>
      <c r="I113" s="942"/>
      <c r="J113" s="930"/>
      <c r="K113" s="931"/>
    </row>
    <row r="114" spans="1:78" ht="28.5" x14ac:dyDescent="0.2">
      <c r="A114" s="906"/>
      <c r="B114" s="593"/>
      <c r="C114" s="994"/>
      <c r="D114" s="50" t="s">
        <v>223</v>
      </c>
      <c r="E114" s="103" t="s">
        <v>224</v>
      </c>
      <c r="F114" s="65" t="s">
        <v>191</v>
      </c>
      <c r="G114" s="64">
        <f>IF(F114="Confiable",15,0)</f>
        <v>15</v>
      </c>
      <c r="H114" s="940"/>
      <c r="I114" s="942"/>
      <c r="J114" s="930"/>
      <c r="K114" s="931"/>
    </row>
    <row r="115" spans="1:78" ht="42.75" x14ac:dyDescent="0.2">
      <c r="A115" s="906"/>
      <c r="B115" s="593"/>
      <c r="C115" s="994"/>
      <c r="D115" s="50" t="s">
        <v>225</v>
      </c>
      <c r="E115" s="103" t="s">
        <v>226</v>
      </c>
      <c r="F115" s="231" t="s">
        <v>194</v>
      </c>
      <c r="G115" s="64">
        <f>IF(F115="Se investigan y se resuelven oportunamente",15,0)</f>
        <v>15</v>
      </c>
      <c r="H115" s="940"/>
      <c r="I115" s="942"/>
      <c r="J115" s="930"/>
      <c r="K115" s="931"/>
    </row>
    <row r="116" spans="1:78" ht="28.5" x14ac:dyDescent="0.2">
      <c r="A116" s="907"/>
      <c r="B116" s="594"/>
      <c r="C116" s="995"/>
      <c r="D116" s="45" t="s">
        <v>227</v>
      </c>
      <c r="E116" s="103" t="s">
        <v>228</v>
      </c>
      <c r="F116" s="65" t="s">
        <v>197</v>
      </c>
      <c r="G116" s="64">
        <f>IF(F116="Completa",10,IF(F116="Incompleta",5,0))</f>
        <v>10</v>
      </c>
      <c r="H116" s="941"/>
      <c r="I116" s="996"/>
      <c r="J116" s="991"/>
      <c r="K116" s="992"/>
    </row>
    <row r="117" spans="1:78" ht="15.75" thickBot="1" x14ac:dyDescent="0.25">
      <c r="A117" s="126"/>
      <c r="B117" s="127"/>
      <c r="C117" s="56"/>
      <c r="D117" s="57"/>
      <c r="E117" s="58" t="s">
        <v>229</v>
      </c>
      <c r="F117" s="16"/>
      <c r="G117" s="16">
        <f>SUM(G110:G116)</f>
        <v>100</v>
      </c>
      <c r="H117" s="137"/>
      <c r="I117" s="138"/>
      <c r="J117" s="138"/>
      <c r="K117" s="139"/>
    </row>
    <row r="118" spans="1:78" ht="15" thickBot="1" x14ac:dyDescent="0.25">
      <c r="A118" s="55"/>
      <c r="B118" s="62"/>
    </row>
    <row r="119" spans="1:78" s="54" customFormat="1" ht="30" customHeight="1" x14ac:dyDescent="0.25">
      <c r="A119" s="919" t="s">
        <v>87</v>
      </c>
      <c r="B119" s="921" t="s">
        <v>232</v>
      </c>
      <c r="C119" s="923" t="s">
        <v>205</v>
      </c>
      <c r="D119" s="925" t="s">
        <v>206</v>
      </c>
      <c r="E119" s="926"/>
      <c r="F119" s="926"/>
      <c r="G119" s="926"/>
      <c r="H119" s="927"/>
      <c r="I119" s="107" t="s">
        <v>207</v>
      </c>
      <c r="J119" s="928" t="s">
        <v>208</v>
      </c>
      <c r="K119" s="903" t="s">
        <v>209</v>
      </c>
    </row>
    <row r="120" spans="1:78" s="54" customFormat="1" ht="81" customHeight="1" thickBot="1" x14ac:dyDescent="0.3">
      <c r="A120" s="920"/>
      <c r="B120" s="922"/>
      <c r="C120" s="924"/>
      <c r="D120" s="108" t="s">
        <v>210</v>
      </c>
      <c r="E120" s="51" t="s">
        <v>211</v>
      </c>
      <c r="F120" s="108" t="s">
        <v>212</v>
      </c>
      <c r="G120" s="108" t="s">
        <v>213</v>
      </c>
      <c r="H120" s="111" t="s">
        <v>230</v>
      </c>
      <c r="I120" s="52" t="s">
        <v>215</v>
      </c>
      <c r="J120" s="929"/>
      <c r="K120" s="904"/>
    </row>
    <row r="121" spans="1:78" ht="20.25" customHeight="1" x14ac:dyDescent="0.2">
      <c r="A121" s="905"/>
      <c r="B121" s="592"/>
      <c r="C121" s="905"/>
      <c r="D121" s="908" t="s">
        <v>216</v>
      </c>
      <c r="E121" s="131" t="s">
        <v>217</v>
      </c>
      <c r="F121" s="68" t="s">
        <v>178</v>
      </c>
      <c r="G121" s="132">
        <f>IF(F121="Asignado",15,0)</f>
        <v>0</v>
      </c>
      <c r="H121" s="910" t="str">
        <f>IF(AND(G128&gt;0,G128&lt;=85),"Débil",IF(AND(G128&gt;85,G128&lt;=95),"Moderado",IF(G128&gt;96,"Fuerte"," ")))</f>
        <v xml:space="preserve"> </v>
      </c>
      <c r="I121" s="913" t="s">
        <v>178</v>
      </c>
      <c r="J121" s="91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16" t="str">
        <f>IF(J121="Fuerte","NO",IF(J121=" "," ","SI"))</f>
        <v xml:space="preserve"> </v>
      </c>
    </row>
    <row r="122" spans="1:78" ht="28.5" x14ac:dyDescent="0.2">
      <c r="A122" s="906"/>
      <c r="B122" s="593"/>
      <c r="C122" s="906"/>
      <c r="D122" s="909"/>
      <c r="E122" s="103" t="s">
        <v>218</v>
      </c>
      <c r="F122" s="65" t="s">
        <v>178</v>
      </c>
      <c r="G122" s="64">
        <f>IF(F122="Adecuado",15,0)</f>
        <v>0</v>
      </c>
      <c r="H122" s="911"/>
      <c r="I122" s="914"/>
      <c r="J122" s="911"/>
      <c r="K122" s="917"/>
    </row>
    <row r="123" spans="1:78" ht="42.75" x14ac:dyDescent="0.2">
      <c r="A123" s="906"/>
      <c r="B123" s="593"/>
      <c r="C123" s="906"/>
      <c r="D123" s="50" t="s">
        <v>219</v>
      </c>
      <c r="E123" s="103" t="s">
        <v>220</v>
      </c>
      <c r="F123" s="65" t="s">
        <v>178</v>
      </c>
      <c r="G123" s="64">
        <f>IF(F123="Oportuna",15,0)</f>
        <v>0</v>
      </c>
      <c r="H123" s="911"/>
      <c r="I123" s="914"/>
      <c r="J123" s="911"/>
      <c r="K123" s="917"/>
    </row>
    <row r="124" spans="1:78" ht="42.75" x14ac:dyDescent="0.2">
      <c r="A124" s="906"/>
      <c r="B124" s="593"/>
      <c r="C124" s="906"/>
      <c r="D124" s="50" t="s">
        <v>221</v>
      </c>
      <c r="E124" s="103" t="s">
        <v>222</v>
      </c>
      <c r="F124" s="231" t="s">
        <v>178</v>
      </c>
      <c r="G124" s="64">
        <f>IF(F124="Prevenir",15,IF(F124="Detectar",10,0))</f>
        <v>0</v>
      </c>
      <c r="H124" s="911"/>
      <c r="I124" s="914"/>
      <c r="J124" s="911"/>
      <c r="K124" s="917"/>
    </row>
    <row r="125" spans="1:78" ht="28.5" x14ac:dyDescent="0.2">
      <c r="A125" s="906"/>
      <c r="B125" s="593"/>
      <c r="C125" s="906"/>
      <c r="D125" s="50" t="s">
        <v>223</v>
      </c>
      <c r="E125" s="103" t="s">
        <v>224</v>
      </c>
      <c r="F125" s="65" t="s">
        <v>178</v>
      </c>
      <c r="G125" s="64">
        <f>IF(F125="Confiable",15,0)</f>
        <v>0</v>
      </c>
      <c r="H125" s="911"/>
      <c r="I125" s="914"/>
      <c r="J125" s="911"/>
      <c r="K125" s="917"/>
    </row>
    <row r="126" spans="1:78" ht="42.75" x14ac:dyDescent="0.2">
      <c r="A126" s="906"/>
      <c r="B126" s="593"/>
      <c r="C126" s="906"/>
      <c r="D126" s="50" t="s">
        <v>225</v>
      </c>
      <c r="E126" s="103" t="s">
        <v>226</v>
      </c>
      <c r="F126" s="231" t="s">
        <v>178</v>
      </c>
      <c r="G126" s="64">
        <f>IF(F126="Se investigan y se resuelven oportunamente",15,0)</f>
        <v>0</v>
      </c>
      <c r="H126" s="911"/>
      <c r="I126" s="914"/>
      <c r="J126" s="911"/>
      <c r="K126" s="917"/>
    </row>
    <row r="127" spans="1:78" ht="28.5" x14ac:dyDescent="0.2">
      <c r="A127" s="907"/>
      <c r="B127" s="594"/>
      <c r="C127" s="907"/>
      <c r="D127" s="45" t="s">
        <v>227</v>
      </c>
      <c r="E127" s="103" t="s">
        <v>228</v>
      </c>
      <c r="F127" s="65" t="s">
        <v>178</v>
      </c>
      <c r="G127" s="64">
        <f>IF(F127="Completa",10,IF(F127="Incompleta",5,0))</f>
        <v>0</v>
      </c>
      <c r="H127" s="912"/>
      <c r="I127" s="915"/>
      <c r="J127" s="912"/>
      <c r="K127" s="918"/>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6"/>
      <c r="B128" s="127"/>
      <c r="C128" s="56"/>
      <c r="D128" s="57"/>
      <c r="E128" s="58" t="s">
        <v>229</v>
      </c>
      <c r="F128" s="16"/>
      <c r="G128" s="16">
        <f>SUM(G121:G127)</f>
        <v>0</v>
      </c>
      <c r="H128" s="137"/>
      <c r="I128" s="138"/>
      <c r="J128" s="138"/>
      <c r="K128" s="139"/>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919" t="s">
        <v>87</v>
      </c>
      <c r="B130" s="921" t="s">
        <v>232</v>
      </c>
      <c r="C130" s="923" t="s">
        <v>205</v>
      </c>
      <c r="D130" s="925" t="s">
        <v>206</v>
      </c>
      <c r="E130" s="926"/>
      <c r="F130" s="926"/>
      <c r="G130" s="926"/>
      <c r="H130" s="927"/>
      <c r="I130" s="107" t="s">
        <v>207</v>
      </c>
      <c r="J130" s="928" t="s">
        <v>208</v>
      </c>
      <c r="K130" s="903" t="s">
        <v>209</v>
      </c>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row>
    <row r="131" spans="1:78" s="54" customFormat="1" ht="90.75" customHeight="1" thickBot="1" x14ac:dyDescent="0.3">
      <c r="A131" s="920"/>
      <c r="B131" s="922"/>
      <c r="C131" s="924"/>
      <c r="D131" s="108" t="s">
        <v>210</v>
      </c>
      <c r="E131" s="51" t="s">
        <v>211</v>
      </c>
      <c r="F131" s="108" t="s">
        <v>212</v>
      </c>
      <c r="G131" s="108" t="s">
        <v>213</v>
      </c>
      <c r="H131" s="111" t="s">
        <v>230</v>
      </c>
      <c r="I131" s="52" t="s">
        <v>215</v>
      </c>
      <c r="J131" s="929"/>
      <c r="K131" s="904"/>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row>
    <row r="132" spans="1:78" ht="20.25" customHeight="1" x14ac:dyDescent="0.2">
      <c r="A132" s="905">
        <f>DESCRIPCION!A19</f>
        <v>0</v>
      </c>
      <c r="B132" s="592"/>
      <c r="C132" s="905"/>
      <c r="D132" s="908" t="s">
        <v>216</v>
      </c>
      <c r="E132" s="131" t="s">
        <v>217</v>
      </c>
      <c r="F132" s="68" t="s">
        <v>178</v>
      </c>
      <c r="G132" s="132">
        <f>IF(F132="Asignado",15,0)</f>
        <v>0</v>
      </c>
      <c r="H132" s="910" t="str">
        <f>IF(AND(G139&gt;0,G139&lt;=85),"Débil",IF(AND(G139&gt;85,G139&lt;=95),"Moderado",IF(G139&gt;96,"Fuerte"," ")))</f>
        <v xml:space="preserve"> </v>
      </c>
      <c r="I132" s="913" t="s">
        <v>178</v>
      </c>
      <c r="J132" s="91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16" t="str">
        <f>IF(J132="Fuerte","NO",IF(J132=" "," ","SI"))</f>
        <v xml:space="preserve"> </v>
      </c>
    </row>
    <row r="133" spans="1:78" ht="28.5" x14ac:dyDescent="0.2">
      <c r="A133" s="906"/>
      <c r="B133" s="593"/>
      <c r="C133" s="906"/>
      <c r="D133" s="909"/>
      <c r="E133" s="103" t="s">
        <v>218</v>
      </c>
      <c r="F133" s="65" t="s">
        <v>178</v>
      </c>
      <c r="G133" s="64">
        <f>IF(F133="Adecuado",15,0)</f>
        <v>0</v>
      </c>
      <c r="H133" s="911"/>
      <c r="I133" s="914"/>
      <c r="J133" s="911"/>
      <c r="K133" s="917"/>
    </row>
    <row r="134" spans="1:78" ht="42.75" x14ac:dyDescent="0.2">
      <c r="A134" s="906"/>
      <c r="B134" s="593"/>
      <c r="C134" s="906"/>
      <c r="D134" s="50" t="s">
        <v>219</v>
      </c>
      <c r="E134" s="103" t="s">
        <v>220</v>
      </c>
      <c r="F134" s="65" t="s">
        <v>178</v>
      </c>
      <c r="G134" s="64">
        <f>IF(F134="Oportuna",15,0)</f>
        <v>0</v>
      </c>
      <c r="H134" s="911"/>
      <c r="I134" s="914"/>
      <c r="J134" s="911"/>
      <c r="K134" s="917"/>
    </row>
    <row r="135" spans="1:78" ht="42.75" x14ac:dyDescent="0.2">
      <c r="A135" s="906"/>
      <c r="B135" s="593"/>
      <c r="C135" s="906"/>
      <c r="D135" s="50" t="s">
        <v>221</v>
      </c>
      <c r="E135" s="103" t="s">
        <v>222</v>
      </c>
      <c r="F135" s="231" t="s">
        <v>178</v>
      </c>
      <c r="G135" s="64">
        <f>IF(F135="Prevenir",15,IF(F135="Detectar",10,0))</f>
        <v>0</v>
      </c>
      <c r="H135" s="911"/>
      <c r="I135" s="914"/>
      <c r="J135" s="911"/>
      <c r="K135" s="917"/>
    </row>
    <row r="136" spans="1:78" ht="28.5" x14ac:dyDescent="0.2">
      <c r="A136" s="906"/>
      <c r="B136" s="593"/>
      <c r="C136" s="906"/>
      <c r="D136" s="50" t="s">
        <v>223</v>
      </c>
      <c r="E136" s="103" t="s">
        <v>224</v>
      </c>
      <c r="F136" s="65" t="s">
        <v>178</v>
      </c>
      <c r="G136" s="64">
        <f>IF(F136="Confiable",15,0)</f>
        <v>0</v>
      </c>
      <c r="H136" s="911"/>
      <c r="I136" s="914"/>
      <c r="J136" s="911"/>
      <c r="K136" s="917"/>
    </row>
    <row r="137" spans="1:78" ht="42.75" x14ac:dyDescent="0.2">
      <c r="A137" s="906"/>
      <c r="B137" s="593"/>
      <c r="C137" s="906"/>
      <c r="D137" s="50" t="s">
        <v>225</v>
      </c>
      <c r="E137" s="103" t="s">
        <v>226</v>
      </c>
      <c r="F137" s="231" t="s">
        <v>178</v>
      </c>
      <c r="G137" s="64">
        <f>IF(F137="Se investigan y se resuelven oportunamente",15,0)</f>
        <v>0</v>
      </c>
      <c r="H137" s="911"/>
      <c r="I137" s="914"/>
      <c r="J137" s="911"/>
      <c r="K137" s="917"/>
    </row>
    <row r="138" spans="1:78" ht="28.5" x14ac:dyDescent="0.2">
      <c r="A138" s="907"/>
      <c r="B138" s="594"/>
      <c r="C138" s="907"/>
      <c r="D138" s="45" t="s">
        <v>227</v>
      </c>
      <c r="E138" s="103" t="s">
        <v>228</v>
      </c>
      <c r="F138" s="65" t="s">
        <v>178</v>
      </c>
      <c r="G138" s="64">
        <f>IF(F138="Completa",10,IF(F138="Incompleta",5,0))</f>
        <v>0</v>
      </c>
      <c r="H138" s="912"/>
      <c r="I138" s="915"/>
      <c r="J138" s="912"/>
      <c r="K138" s="918"/>
    </row>
    <row r="139" spans="1:78" ht="15.75" thickBot="1" x14ac:dyDescent="0.25">
      <c r="A139" s="126"/>
      <c r="B139" s="127"/>
      <c r="C139" s="56"/>
      <c r="D139" s="57"/>
      <c r="E139" s="58" t="s">
        <v>229</v>
      </c>
      <c r="F139" s="16"/>
      <c r="G139" s="16">
        <f>SUM(G132:G138)</f>
        <v>0</v>
      </c>
      <c r="H139" s="137"/>
      <c r="I139" s="138"/>
      <c r="J139" s="138"/>
      <c r="K139" s="139"/>
    </row>
    <row r="140" spans="1:78" ht="15" thickBot="1" x14ac:dyDescent="0.25">
      <c r="A140" s="55"/>
      <c r="B140" s="62"/>
    </row>
    <row r="141" spans="1:78" s="54" customFormat="1" ht="30" customHeight="1" x14ac:dyDescent="0.25">
      <c r="A141" s="919" t="s">
        <v>87</v>
      </c>
      <c r="B141" s="921" t="s">
        <v>232</v>
      </c>
      <c r="C141" s="923" t="s">
        <v>205</v>
      </c>
      <c r="D141" s="925" t="s">
        <v>206</v>
      </c>
      <c r="E141" s="926"/>
      <c r="F141" s="926"/>
      <c r="G141" s="926"/>
      <c r="H141" s="927"/>
      <c r="I141" s="107" t="s">
        <v>207</v>
      </c>
      <c r="J141" s="928" t="s">
        <v>208</v>
      </c>
      <c r="K141" s="903" t="s">
        <v>209</v>
      </c>
    </row>
    <row r="142" spans="1:78" s="54" customFormat="1" ht="60.75" thickBot="1" x14ac:dyDescent="0.3">
      <c r="A142" s="920"/>
      <c r="B142" s="922"/>
      <c r="C142" s="924"/>
      <c r="D142" s="108" t="s">
        <v>210</v>
      </c>
      <c r="E142" s="51" t="s">
        <v>211</v>
      </c>
      <c r="F142" s="108" t="s">
        <v>212</v>
      </c>
      <c r="G142" s="108" t="s">
        <v>213</v>
      </c>
      <c r="H142" s="111" t="s">
        <v>230</v>
      </c>
      <c r="I142" s="52" t="s">
        <v>215</v>
      </c>
      <c r="J142" s="929"/>
      <c r="K142" s="904"/>
    </row>
    <row r="143" spans="1:78" ht="20.25" customHeight="1" x14ac:dyDescent="0.2">
      <c r="A143" s="905"/>
      <c r="B143" s="592"/>
      <c r="C143" s="905"/>
      <c r="D143" s="908" t="s">
        <v>216</v>
      </c>
      <c r="E143" s="131" t="s">
        <v>217</v>
      </c>
      <c r="F143" s="68" t="s">
        <v>178</v>
      </c>
      <c r="G143" s="132">
        <f>IF(F143="Asignado",15,0)</f>
        <v>0</v>
      </c>
      <c r="H143" s="910" t="str">
        <f>IF(AND(G150&gt;0,G150&lt;=85),"Débil",IF(AND(G150&gt;85,G150&lt;=95),"Moderado",IF(G150&gt;96,"Fuerte"," ")))</f>
        <v xml:space="preserve"> </v>
      </c>
      <c r="I143" s="913" t="s">
        <v>178</v>
      </c>
      <c r="J143" s="91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16" t="str">
        <f>IF(J143="Fuerte","NO",IF(J143=" "," ","SI"))</f>
        <v xml:space="preserve"> </v>
      </c>
    </row>
    <row r="144" spans="1:78" ht="28.5" x14ac:dyDescent="0.2">
      <c r="A144" s="906"/>
      <c r="B144" s="593"/>
      <c r="C144" s="906"/>
      <c r="D144" s="909"/>
      <c r="E144" s="103" t="s">
        <v>218</v>
      </c>
      <c r="F144" s="65" t="s">
        <v>178</v>
      </c>
      <c r="G144" s="64">
        <f>IF(F144="Adecuado",15,0)</f>
        <v>0</v>
      </c>
      <c r="H144" s="911"/>
      <c r="I144" s="914"/>
      <c r="J144" s="911"/>
      <c r="K144" s="917"/>
    </row>
    <row r="145" spans="1:98" ht="42.75" x14ac:dyDescent="0.2">
      <c r="A145" s="906"/>
      <c r="B145" s="593"/>
      <c r="C145" s="906"/>
      <c r="D145" s="50" t="s">
        <v>219</v>
      </c>
      <c r="E145" s="103" t="s">
        <v>220</v>
      </c>
      <c r="F145" s="65" t="s">
        <v>178</v>
      </c>
      <c r="G145" s="64">
        <f>IF(F145="Oportuna",15,0)</f>
        <v>0</v>
      </c>
      <c r="H145" s="911"/>
      <c r="I145" s="914"/>
      <c r="J145" s="911"/>
      <c r="K145" s="917"/>
    </row>
    <row r="146" spans="1:98" ht="42.75" x14ac:dyDescent="0.2">
      <c r="A146" s="906"/>
      <c r="B146" s="593"/>
      <c r="C146" s="906"/>
      <c r="D146" s="50" t="s">
        <v>221</v>
      </c>
      <c r="E146" s="103" t="s">
        <v>222</v>
      </c>
      <c r="F146" s="231" t="s">
        <v>178</v>
      </c>
      <c r="G146" s="64">
        <f>IF(F146="Prevenir",15,IF(F146="Detectar",10,0))</f>
        <v>0</v>
      </c>
      <c r="H146" s="911"/>
      <c r="I146" s="914"/>
      <c r="J146" s="911"/>
      <c r="K146" s="917"/>
    </row>
    <row r="147" spans="1:98" ht="28.5" x14ac:dyDescent="0.2">
      <c r="A147" s="906"/>
      <c r="B147" s="593"/>
      <c r="C147" s="906"/>
      <c r="D147" s="50" t="s">
        <v>223</v>
      </c>
      <c r="E147" s="103" t="s">
        <v>224</v>
      </c>
      <c r="F147" s="65" t="s">
        <v>178</v>
      </c>
      <c r="G147" s="64">
        <f>IF(F147="Confiable",15,0)</f>
        <v>0</v>
      </c>
      <c r="H147" s="911"/>
      <c r="I147" s="914"/>
      <c r="J147" s="911"/>
      <c r="K147" s="917"/>
    </row>
    <row r="148" spans="1:98" ht="42.75" x14ac:dyDescent="0.2">
      <c r="A148" s="906"/>
      <c r="B148" s="593"/>
      <c r="C148" s="906"/>
      <c r="D148" s="50" t="s">
        <v>225</v>
      </c>
      <c r="E148" s="103" t="s">
        <v>226</v>
      </c>
      <c r="F148" s="231" t="s">
        <v>178</v>
      </c>
      <c r="G148" s="64">
        <f>IF(F148="Se investigan y se resuelven oportunamente",15,0)</f>
        <v>0</v>
      </c>
      <c r="H148" s="911"/>
      <c r="I148" s="914"/>
      <c r="J148" s="911"/>
      <c r="K148" s="917"/>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907"/>
      <c r="B149" s="594"/>
      <c r="C149" s="907"/>
      <c r="D149" s="45" t="s">
        <v>227</v>
      </c>
      <c r="E149" s="103" t="s">
        <v>228</v>
      </c>
      <c r="F149" s="65" t="s">
        <v>178</v>
      </c>
      <c r="G149" s="64">
        <f>IF(F149="Completa",10,IF(F149="Incompleta",5,0))</f>
        <v>0</v>
      </c>
      <c r="H149" s="912"/>
      <c r="I149" s="915"/>
      <c r="J149" s="912"/>
      <c r="K149" s="918"/>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6"/>
      <c r="B150" s="127"/>
      <c r="C150" s="56"/>
      <c r="D150" s="57"/>
      <c r="E150" s="58" t="s">
        <v>229</v>
      </c>
      <c r="F150" s="16"/>
      <c r="G150" s="16">
        <f>SUM(G143:G149)</f>
        <v>0</v>
      </c>
      <c r="H150" s="137"/>
      <c r="I150" s="138"/>
      <c r="J150" s="138"/>
      <c r="K150" s="139"/>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919" t="s">
        <v>87</v>
      </c>
      <c r="B152" s="921" t="s">
        <v>232</v>
      </c>
      <c r="C152" s="923" t="s">
        <v>205</v>
      </c>
      <c r="D152" s="925" t="s">
        <v>206</v>
      </c>
      <c r="E152" s="926"/>
      <c r="F152" s="926"/>
      <c r="G152" s="926"/>
      <c r="H152" s="927"/>
      <c r="I152" s="107" t="s">
        <v>207</v>
      </c>
      <c r="J152" s="928" t="s">
        <v>208</v>
      </c>
      <c r="K152" s="903"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920"/>
      <c r="B153" s="922"/>
      <c r="C153" s="924"/>
      <c r="D153" s="108" t="s">
        <v>210</v>
      </c>
      <c r="E153" s="51" t="s">
        <v>211</v>
      </c>
      <c r="F153" s="108" t="s">
        <v>212</v>
      </c>
      <c r="G153" s="108" t="s">
        <v>213</v>
      </c>
      <c r="H153" s="111" t="s">
        <v>230</v>
      </c>
      <c r="I153" s="52" t="s">
        <v>215</v>
      </c>
      <c r="J153" s="929"/>
      <c r="K153" s="904"/>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905"/>
      <c r="B154" s="592"/>
      <c r="C154" s="905"/>
      <c r="D154" s="908" t="s">
        <v>216</v>
      </c>
      <c r="E154" s="131" t="s">
        <v>217</v>
      </c>
      <c r="F154" s="68" t="s">
        <v>178</v>
      </c>
      <c r="G154" s="132">
        <f>IF(F154="Asignado",15,0)</f>
        <v>0</v>
      </c>
      <c r="H154" s="910" t="str">
        <f>IF(AND(G161&gt;0,G161&lt;=85),"Débil",IF(AND(G161&gt;85,G161&lt;=95),"Moderado",IF(G161&gt;96,"Fuerte"," ")))</f>
        <v xml:space="preserve"> </v>
      </c>
      <c r="I154" s="913" t="s">
        <v>178</v>
      </c>
      <c r="J154" s="91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16"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906"/>
      <c r="B155" s="593"/>
      <c r="C155" s="906"/>
      <c r="D155" s="909"/>
      <c r="E155" s="103" t="s">
        <v>218</v>
      </c>
      <c r="F155" s="65" t="s">
        <v>178</v>
      </c>
      <c r="G155" s="64">
        <f>IF(F155="Adecuado",15,0)</f>
        <v>0</v>
      </c>
      <c r="H155" s="911"/>
      <c r="I155" s="914"/>
      <c r="J155" s="911"/>
      <c r="K155" s="917"/>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906"/>
      <c r="B156" s="593"/>
      <c r="C156" s="906"/>
      <c r="D156" s="50" t="s">
        <v>219</v>
      </c>
      <c r="E156" s="103" t="s">
        <v>220</v>
      </c>
      <c r="F156" s="65" t="s">
        <v>178</v>
      </c>
      <c r="G156" s="64">
        <f>IF(F156="Oportuna",15,0)</f>
        <v>0</v>
      </c>
      <c r="H156" s="911"/>
      <c r="I156" s="914"/>
      <c r="J156" s="911"/>
      <c r="K156" s="917"/>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906"/>
      <c r="B157" s="593"/>
      <c r="C157" s="906"/>
      <c r="D157" s="50" t="s">
        <v>221</v>
      </c>
      <c r="E157" s="103" t="s">
        <v>222</v>
      </c>
      <c r="F157" s="231" t="s">
        <v>178</v>
      </c>
      <c r="G157" s="64">
        <f>IF(F157="Prevenir",15,IF(F157="Detectar",10,0))</f>
        <v>0</v>
      </c>
      <c r="H157" s="911"/>
      <c r="I157" s="914"/>
      <c r="J157" s="911"/>
      <c r="K157" s="917"/>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906"/>
      <c r="B158" s="593"/>
      <c r="C158" s="906"/>
      <c r="D158" s="50" t="s">
        <v>223</v>
      </c>
      <c r="E158" s="103" t="s">
        <v>224</v>
      </c>
      <c r="F158" s="65" t="s">
        <v>178</v>
      </c>
      <c r="G158" s="64">
        <f>IF(F158="Confiable",15,0)</f>
        <v>0</v>
      </c>
      <c r="H158" s="911"/>
      <c r="I158" s="914"/>
      <c r="J158" s="911"/>
      <c r="K158" s="917"/>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906"/>
      <c r="B159" s="593"/>
      <c r="C159" s="906"/>
      <c r="D159" s="50" t="s">
        <v>225</v>
      </c>
      <c r="E159" s="103" t="s">
        <v>226</v>
      </c>
      <c r="F159" s="231" t="s">
        <v>178</v>
      </c>
      <c r="G159" s="64">
        <f>IF(F159="Se investigan y se resuelven oportunamente",15,0)</f>
        <v>0</v>
      </c>
      <c r="H159" s="911"/>
      <c r="I159" s="914"/>
      <c r="J159" s="911"/>
      <c r="K159" s="917"/>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907"/>
      <c r="B160" s="594"/>
      <c r="C160" s="907"/>
      <c r="D160" s="45" t="s">
        <v>227</v>
      </c>
      <c r="E160" s="103" t="s">
        <v>228</v>
      </c>
      <c r="F160" s="65" t="s">
        <v>178</v>
      </c>
      <c r="G160" s="64">
        <f>IF(F160="Completa",10,IF(F160="Incompleta",5,0))</f>
        <v>0</v>
      </c>
      <c r="H160" s="912"/>
      <c r="I160" s="915"/>
      <c r="J160" s="912"/>
      <c r="K160" s="918"/>
    </row>
    <row r="161" spans="1:11" ht="15.75" thickBot="1" x14ac:dyDescent="0.25">
      <c r="A161" s="126"/>
      <c r="B161" s="127"/>
      <c r="C161" s="56"/>
      <c r="D161" s="57"/>
      <c r="E161" s="58" t="s">
        <v>229</v>
      </c>
      <c r="F161" s="16"/>
      <c r="G161" s="16">
        <f>SUM(G154:G160)</f>
        <v>0</v>
      </c>
      <c r="H161" s="137"/>
      <c r="I161" s="138"/>
      <c r="J161" s="138"/>
      <c r="K161" s="139"/>
    </row>
    <row r="162" spans="1:11" ht="15" thickBot="1" x14ac:dyDescent="0.25"/>
    <row r="163" spans="1:11" ht="30" customHeight="1" x14ac:dyDescent="0.2">
      <c r="A163" s="919" t="s">
        <v>87</v>
      </c>
      <c r="B163" s="921" t="s">
        <v>232</v>
      </c>
      <c r="C163" s="923" t="s">
        <v>205</v>
      </c>
      <c r="D163" s="925" t="s">
        <v>206</v>
      </c>
      <c r="E163" s="926"/>
      <c r="F163" s="926"/>
      <c r="G163" s="926"/>
      <c r="H163" s="927"/>
      <c r="I163" s="107" t="s">
        <v>207</v>
      </c>
      <c r="J163" s="928" t="s">
        <v>208</v>
      </c>
      <c r="K163" s="903" t="s">
        <v>209</v>
      </c>
    </row>
    <row r="164" spans="1:11" ht="60.75" thickBot="1" x14ac:dyDescent="0.25">
      <c r="A164" s="920"/>
      <c r="B164" s="922"/>
      <c r="C164" s="924"/>
      <c r="D164" s="108" t="s">
        <v>210</v>
      </c>
      <c r="E164" s="51" t="s">
        <v>211</v>
      </c>
      <c r="F164" s="108" t="s">
        <v>212</v>
      </c>
      <c r="G164" s="108" t="s">
        <v>213</v>
      </c>
      <c r="H164" s="111" t="s">
        <v>230</v>
      </c>
      <c r="I164" s="52" t="s">
        <v>215</v>
      </c>
      <c r="J164" s="929"/>
      <c r="K164" s="904"/>
    </row>
    <row r="165" spans="1:11" ht="14.25" customHeight="1" x14ac:dyDescent="0.2">
      <c r="A165" s="905"/>
      <c r="B165" s="592"/>
      <c r="C165" s="905"/>
      <c r="D165" s="908" t="s">
        <v>216</v>
      </c>
      <c r="E165" s="131" t="s">
        <v>217</v>
      </c>
      <c r="F165" s="68" t="s">
        <v>178</v>
      </c>
      <c r="G165" s="132">
        <f>IF(F165="Asignado",15,0)</f>
        <v>0</v>
      </c>
      <c r="H165" s="910" t="str">
        <f>IF(AND(G172&gt;0,G172&lt;=85),"Débil",IF(AND(G172&gt;85,G172&lt;=95),"Moderado",IF(G172&gt;96,"Fuerte"," ")))</f>
        <v xml:space="preserve"> </v>
      </c>
      <c r="I165" s="913" t="s">
        <v>178</v>
      </c>
      <c r="J165" s="91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16" t="str">
        <f>IF(J165="Fuerte","NO",IF(J165=" "," ","SI"))</f>
        <v xml:space="preserve"> </v>
      </c>
    </row>
    <row r="166" spans="1:11" ht="28.5" x14ac:dyDescent="0.2">
      <c r="A166" s="906"/>
      <c r="B166" s="593"/>
      <c r="C166" s="906"/>
      <c r="D166" s="909"/>
      <c r="E166" s="103" t="s">
        <v>218</v>
      </c>
      <c r="F166" s="65" t="s">
        <v>178</v>
      </c>
      <c r="G166" s="64">
        <f>IF(F166="Adecuado",15,0)</f>
        <v>0</v>
      </c>
      <c r="H166" s="911"/>
      <c r="I166" s="914"/>
      <c r="J166" s="911"/>
      <c r="K166" s="917"/>
    </row>
    <row r="167" spans="1:11" ht="42.75" x14ac:dyDescent="0.2">
      <c r="A167" s="906"/>
      <c r="B167" s="593"/>
      <c r="C167" s="906"/>
      <c r="D167" s="50" t="s">
        <v>219</v>
      </c>
      <c r="E167" s="103" t="s">
        <v>220</v>
      </c>
      <c r="F167" s="65" t="s">
        <v>178</v>
      </c>
      <c r="G167" s="64">
        <f>IF(F167="Oportuna",15,0)</f>
        <v>0</v>
      </c>
      <c r="H167" s="911"/>
      <c r="I167" s="914"/>
      <c r="J167" s="911"/>
      <c r="K167" s="917"/>
    </row>
    <row r="168" spans="1:11" ht="42.75" x14ac:dyDescent="0.2">
      <c r="A168" s="906"/>
      <c r="B168" s="593"/>
      <c r="C168" s="906"/>
      <c r="D168" s="50" t="s">
        <v>221</v>
      </c>
      <c r="E168" s="103" t="s">
        <v>222</v>
      </c>
      <c r="F168" s="231" t="s">
        <v>178</v>
      </c>
      <c r="G168" s="64">
        <f>IF(F168="Prevenir",15,IF(F168="Detectar",10,0))</f>
        <v>0</v>
      </c>
      <c r="H168" s="911"/>
      <c r="I168" s="914"/>
      <c r="J168" s="911"/>
      <c r="K168" s="917"/>
    </row>
    <row r="169" spans="1:11" ht="28.5" x14ac:dyDescent="0.2">
      <c r="A169" s="906"/>
      <c r="B169" s="593"/>
      <c r="C169" s="906"/>
      <c r="D169" s="50" t="s">
        <v>223</v>
      </c>
      <c r="E169" s="103" t="s">
        <v>224</v>
      </c>
      <c r="F169" s="65" t="s">
        <v>178</v>
      </c>
      <c r="G169" s="64">
        <f>IF(F169="Confiable",15,0)</f>
        <v>0</v>
      </c>
      <c r="H169" s="911"/>
      <c r="I169" s="914"/>
      <c r="J169" s="911"/>
      <c r="K169" s="917"/>
    </row>
    <row r="170" spans="1:11" ht="42.75" x14ac:dyDescent="0.2">
      <c r="A170" s="906"/>
      <c r="B170" s="593"/>
      <c r="C170" s="906"/>
      <c r="D170" s="50" t="s">
        <v>225</v>
      </c>
      <c r="E170" s="103" t="s">
        <v>226</v>
      </c>
      <c r="F170" s="231" t="s">
        <v>178</v>
      </c>
      <c r="G170" s="64">
        <f>IF(F170="Se investigan y se resuelven oportunamente",15,0)</f>
        <v>0</v>
      </c>
      <c r="H170" s="911"/>
      <c r="I170" s="914"/>
      <c r="J170" s="911"/>
      <c r="K170" s="917"/>
    </row>
    <row r="171" spans="1:11" ht="28.5" x14ac:dyDescent="0.2">
      <c r="A171" s="907"/>
      <c r="B171" s="594"/>
      <c r="C171" s="907"/>
      <c r="D171" s="45" t="s">
        <v>227</v>
      </c>
      <c r="E171" s="103" t="s">
        <v>228</v>
      </c>
      <c r="F171" s="65" t="s">
        <v>178</v>
      </c>
      <c r="G171" s="64">
        <f>IF(F171="Completa",10,IF(F171="Incompleta",5,0))</f>
        <v>0</v>
      </c>
      <c r="H171" s="912"/>
      <c r="I171" s="915"/>
      <c r="J171" s="912"/>
      <c r="K171" s="918"/>
    </row>
    <row r="172" spans="1:11" ht="15.75" thickBot="1" x14ac:dyDescent="0.25">
      <c r="A172" s="126"/>
      <c r="B172" s="127"/>
      <c r="C172" s="56"/>
      <c r="D172" s="57"/>
      <c r="E172" s="58" t="s">
        <v>229</v>
      </c>
      <c r="F172" s="16"/>
      <c r="G172" s="16">
        <f>SUM(G165:G171)</f>
        <v>0</v>
      </c>
      <c r="H172" s="137"/>
      <c r="I172" s="138"/>
      <c r="J172" s="138"/>
      <c r="K172" s="139"/>
    </row>
    <row r="173" spans="1:11" ht="15" thickBot="1" x14ac:dyDescent="0.25"/>
    <row r="174" spans="1:11" ht="30" x14ac:dyDescent="0.2">
      <c r="A174" s="919" t="s">
        <v>87</v>
      </c>
      <c r="B174" s="921" t="s">
        <v>232</v>
      </c>
      <c r="C174" s="923" t="s">
        <v>205</v>
      </c>
      <c r="D174" s="925" t="s">
        <v>206</v>
      </c>
      <c r="E174" s="926"/>
      <c r="F174" s="926"/>
      <c r="G174" s="926"/>
      <c r="H174" s="927"/>
      <c r="I174" s="107" t="s">
        <v>207</v>
      </c>
      <c r="J174" s="928" t="s">
        <v>208</v>
      </c>
      <c r="K174" s="903" t="s">
        <v>209</v>
      </c>
    </row>
    <row r="175" spans="1:11" ht="60.75" thickBot="1" x14ac:dyDescent="0.25">
      <c r="A175" s="920"/>
      <c r="B175" s="922"/>
      <c r="C175" s="924"/>
      <c r="D175" s="108" t="s">
        <v>210</v>
      </c>
      <c r="E175" s="51" t="s">
        <v>211</v>
      </c>
      <c r="F175" s="108" t="s">
        <v>212</v>
      </c>
      <c r="G175" s="108" t="s">
        <v>213</v>
      </c>
      <c r="H175" s="111" t="s">
        <v>230</v>
      </c>
      <c r="I175" s="52" t="s">
        <v>215</v>
      </c>
      <c r="J175" s="929"/>
      <c r="K175" s="904"/>
    </row>
    <row r="176" spans="1:11" x14ac:dyDescent="0.2">
      <c r="A176" s="905"/>
      <c r="B176" s="592"/>
      <c r="C176" s="905"/>
      <c r="D176" s="908" t="s">
        <v>216</v>
      </c>
      <c r="E176" s="131" t="s">
        <v>217</v>
      </c>
      <c r="F176" s="68" t="s">
        <v>180</v>
      </c>
      <c r="G176" s="132">
        <f>IF(F176="Asignado",15,0)</f>
        <v>0</v>
      </c>
      <c r="H176" s="910" t="str">
        <f>IF(AND(G183&gt;0,G183&lt;=85),"Débil",IF(AND(G183&gt;85,G183&lt;=95),"Moderado",IF(G183&gt;96,"Fuerte"," ")))</f>
        <v>Débil</v>
      </c>
      <c r="I176" s="913" t="s">
        <v>201</v>
      </c>
      <c r="J176" s="91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16" t="str">
        <f>IF(J176="Fuerte","NO",IF(J176=" "," ","SI"))</f>
        <v>SI</v>
      </c>
    </row>
    <row r="177" spans="1:11" ht="28.5" x14ac:dyDescent="0.2">
      <c r="A177" s="906"/>
      <c r="B177" s="593"/>
      <c r="C177" s="906"/>
      <c r="D177" s="909"/>
      <c r="E177" s="103" t="s">
        <v>218</v>
      </c>
      <c r="F177" s="65" t="s">
        <v>181</v>
      </c>
      <c r="G177" s="64">
        <f>IF(F177="Adecuado",15,0)</f>
        <v>15</v>
      </c>
      <c r="H177" s="911"/>
      <c r="I177" s="914"/>
      <c r="J177" s="911"/>
      <c r="K177" s="917"/>
    </row>
    <row r="178" spans="1:11" ht="42.75" x14ac:dyDescent="0.2">
      <c r="A178" s="906"/>
      <c r="B178" s="593"/>
      <c r="C178" s="906"/>
      <c r="D178" s="50" t="s">
        <v>219</v>
      </c>
      <c r="E178" s="103" t="s">
        <v>220</v>
      </c>
      <c r="F178" s="65" t="s">
        <v>184</v>
      </c>
      <c r="G178" s="64">
        <f>IF(F178="Oportuna",15,0)</f>
        <v>15</v>
      </c>
      <c r="H178" s="911"/>
      <c r="I178" s="914"/>
      <c r="J178" s="911"/>
      <c r="K178" s="917"/>
    </row>
    <row r="179" spans="1:11" ht="42.75" x14ac:dyDescent="0.2">
      <c r="A179" s="906"/>
      <c r="B179" s="593"/>
      <c r="C179" s="906"/>
      <c r="D179" s="50" t="s">
        <v>221</v>
      </c>
      <c r="E179" s="103" t="s">
        <v>222</v>
      </c>
      <c r="F179" s="231" t="s">
        <v>178</v>
      </c>
      <c r="G179" s="64">
        <f>IF(F179="Prevenir",15,IF(F179="Detectar",10,0))</f>
        <v>0</v>
      </c>
      <c r="H179" s="911"/>
      <c r="I179" s="914"/>
      <c r="J179" s="911"/>
      <c r="K179" s="917"/>
    </row>
    <row r="180" spans="1:11" ht="28.5" x14ac:dyDescent="0.2">
      <c r="A180" s="906"/>
      <c r="B180" s="593"/>
      <c r="C180" s="906"/>
      <c r="D180" s="50" t="s">
        <v>223</v>
      </c>
      <c r="E180" s="103" t="s">
        <v>224</v>
      </c>
      <c r="F180" s="65" t="s">
        <v>178</v>
      </c>
      <c r="G180" s="64">
        <f>IF(F180="Confiable",15,0)</f>
        <v>0</v>
      </c>
      <c r="H180" s="911"/>
      <c r="I180" s="914"/>
      <c r="J180" s="911"/>
      <c r="K180" s="917"/>
    </row>
    <row r="181" spans="1:11" ht="42.75" x14ac:dyDescent="0.2">
      <c r="A181" s="906"/>
      <c r="B181" s="593"/>
      <c r="C181" s="906"/>
      <c r="D181" s="50" t="s">
        <v>225</v>
      </c>
      <c r="E181" s="103" t="s">
        <v>226</v>
      </c>
      <c r="F181" s="231" t="s">
        <v>178</v>
      </c>
      <c r="G181" s="64">
        <f>IF(F181="Se investigan y se resuelven oportunamente",15,0)</f>
        <v>0</v>
      </c>
      <c r="H181" s="911"/>
      <c r="I181" s="914"/>
      <c r="J181" s="911"/>
      <c r="K181" s="917"/>
    </row>
    <row r="182" spans="1:11" ht="28.5" x14ac:dyDescent="0.2">
      <c r="A182" s="907"/>
      <c r="B182" s="594"/>
      <c r="C182" s="907"/>
      <c r="D182" s="45" t="s">
        <v>227</v>
      </c>
      <c r="E182" s="103" t="s">
        <v>228</v>
      </c>
      <c r="F182" s="65" t="s">
        <v>178</v>
      </c>
      <c r="G182" s="64">
        <f>IF(F182="Completa",10,IF(F182="Incompleta",5,0))</f>
        <v>0</v>
      </c>
      <c r="H182" s="912"/>
      <c r="I182" s="915"/>
      <c r="J182" s="912"/>
      <c r="K182" s="918"/>
    </row>
    <row r="183" spans="1:11" ht="15.75" thickBot="1" x14ac:dyDescent="0.25">
      <c r="A183" s="126"/>
      <c r="B183" s="127"/>
      <c r="C183" s="56"/>
      <c r="D183" s="57"/>
      <c r="E183" s="58" t="s">
        <v>229</v>
      </c>
      <c r="F183" s="16"/>
      <c r="G183" s="16">
        <f>SUM(G176:G182)</f>
        <v>30</v>
      </c>
      <c r="H183" s="137"/>
      <c r="I183" s="138"/>
      <c r="J183" s="138"/>
      <c r="K183" s="139"/>
    </row>
    <row r="184" spans="1:11" ht="15" thickBot="1" x14ac:dyDescent="0.25"/>
    <row r="185" spans="1:11" ht="30" x14ac:dyDescent="0.2">
      <c r="A185" s="919" t="s">
        <v>87</v>
      </c>
      <c r="B185" s="921" t="s">
        <v>232</v>
      </c>
      <c r="C185" s="923" t="s">
        <v>205</v>
      </c>
      <c r="D185" s="925" t="s">
        <v>206</v>
      </c>
      <c r="E185" s="926"/>
      <c r="F185" s="926"/>
      <c r="G185" s="926"/>
      <c r="H185" s="927"/>
      <c r="I185" s="107" t="s">
        <v>207</v>
      </c>
      <c r="J185" s="928" t="s">
        <v>208</v>
      </c>
      <c r="K185" s="903" t="s">
        <v>209</v>
      </c>
    </row>
    <row r="186" spans="1:11" ht="60.75" thickBot="1" x14ac:dyDescent="0.25">
      <c r="A186" s="920"/>
      <c r="B186" s="922"/>
      <c r="C186" s="924"/>
      <c r="D186" s="108" t="s">
        <v>210</v>
      </c>
      <c r="E186" s="51" t="s">
        <v>211</v>
      </c>
      <c r="F186" s="108" t="s">
        <v>212</v>
      </c>
      <c r="G186" s="108" t="s">
        <v>213</v>
      </c>
      <c r="H186" s="111" t="s">
        <v>230</v>
      </c>
      <c r="I186" s="52" t="s">
        <v>215</v>
      </c>
      <c r="J186" s="929"/>
      <c r="K186" s="904"/>
    </row>
    <row r="187" spans="1:11" x14ac:dyDescent="0.2">
      <c r="A187" s="905"/>
      <c r="B187" s="592"/>
      <c r="C187" s="905"/>
      <c r="D187" s="908" t="s">
        <v>216</v>
      </c>
      <c r="E187" s="131" t="s">
        <v>217</v>
      </c>
      <c r="F187" s="68" t="s">
        <v>178</v>
      </c>
      <c r="G187" s="132">
        <f>IF(F187="Asignado",15,0)</f>
        <v>0</v>
      </c>
      <c r="H187" s="910" t="str">
        <f>IF(AND(G194&gt;0,G194&lt;=85),"Débil",IF(AND(G194&gt;85,G194&lt;=95),"Moderado",IF(G194&gt;96,"Fuerte"," ")))</f>
        <v xml:space="preserve"> </v>
      </c>
      <c r="I187" s="913" t="s">
        <v>178</v>
      </c>
      <c r="J187" s="91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16" t="str">
        <f>IF(J187="Fuerte","NO",IF(J187=" "," ","SI"))</f>
        <v xml:space="preserve"> </v>
      </c>
    </row>
    <row r="188" spans="1:11" ht="28.5" x14ac:dyDescent="0.2">
      <c r="A188" s="906"/>
      <c r="B188" s="593"/>
      <c r="C188" s="906"/>
      <c r="D188" s="909"/>
      <c r="E188" s="103" t="s">
        <v>218</v>
      </c>
      <c r="F188" s="65" t="s">
        <v>178</v>
      </c>
      <c r="G188" s="64">
        <f>IF(F188="Adecuado",15,0)</f>
        <v>0</v>
      </c>
      <c r="H188" s="911"/>
      <c r="I188" s="914"/>
      <c r="J188" s="911"/>
      <c r="K188" s="917"/>
    </row>
    <row r="189" spans="1:11" ht="42.75" x14ac:dyDescent="0.2">
      <c r="A189" s="906"/>
      <c r="B189" s="593"/>
      <c r="C189" s="906"/>
      <c r="D189" s="50" t="s">
        <v>219</v>
      </c>
      <c r="E189" s="103" t="s">
        <v>220</v>
      </c>
      <c r="F189" s="65" t="s">
        <v>178</v>
      </c>
      <c r="G189" s="64">
        <f>IF(F189="Oportuna",15,0)</f>
        <v>0</v>
      </c>
      <c r="H189" s="911"/>
      <c r="I189" s="914"/>
      <c r="J189" s="911"/>
      <c r="K189" s="917"/>
    </row>
    <row r="190" spans="1:11" ht="42.75" x14ac:dyDescent="0.2">
      <c r="A190" s="906"/>
      <c r="B190" s="593"/>
      <c r="C190" s="906"/>
      <c r="D190" s="50" t="s">
        <v>221</v>
      </c>
      <c r="E190" s="103" t="s">
        <v>222</v>
      </c>
      <c r="F190" s="231" t="s">
        <v>178</v>
      </c>
      <c r="G190" s="64">
        <f>IF(F190="Prevenir",15,IF(F190="Detectar",10,0))</f>
        <v>0</v>
      </c>
      <c r="H190" s="911"/>
      <c r="I190" s="914"/>
      <c r="J190" s="911"/>
      <c r="K190" s="917"/>
    </row>
    <row r="191" spans="1:11" ht="28.5" x14ac:dyDescent="0.2">
      <c r="A191" s="906"/>
      <c r="B191" s="593"/>
      <c r="C191" s="906"/>
      <c r="D191" s="50" t="s">
        <v>223</v>
      </c>
      <c r="E191" s="103" t="s">
        <v>224</v>
      </c>
      <c r="F191" s="65" t="s">
        <v>178</v>
      </c>
      <c r="G191" s="64">
        <f>IF(F191="Confiable",15,0)</f>
        <v>0</v>
      </c>
      <c r="H191" s="911"/>
      <c r="I191" s="914"/>
      <c r="J191" s="911"/>
      <c r="K191" s="917"/>
    </row>
    <row r="192" spans="1:11" ht="42.75" x14ac:dyDescent="0.2">
      <c r="A192" s="906"/>
      <c r="B192" s="593"/>
      <c r="C192" s="906"/>
      <c r="D192" s="50" t="s">
        <v>225</v>
      </c>
      <c r="E192" s="103" t="s">
        <v>226</v>
      </c>
      <c r="F192" s="231" t="s">
        <v>178</v>
      </c>
      <c r="G192" s="64">
        <f>IF(F192="Se investigan y se resuelven oportunamente",15,0)</f>
        <v>0</v>
      </c>
      <c r="H192" s="911"/>
      <c r="I192" s="914"/>
      <c r="J192" s="911"/>
      <c r="K192" s="917"/>
    </row>
    <row r="193" spans="1:11" ht="28.5" x14ac:dyDescent="0.2">
      <c r="A193" s="907"/>
      <c r="B193" s="594"/>
      <c r="C193" s="907"/>
      <c r="D193" s="45" t="s">
        <v>227</v>
      </c>
      <c r="E193" s="103" t="s">
        <v>228</v>
      </c>
      <c r="F193" s="65" t="s">
        <v>178</v>
      </c>
      <c r="G193" s="64">
        <f>IF(F193="Completa",10,IF(F193="Incompleta",5,0))</f>
        <v>0</v>
      </c>
      <c r="H193" s="912"/>
      <c r="I193" s="915"/>
      <c r="J193" s="912"/>
      <c r="K193" s="918"/>
    </row>
    <row r="194" spans="1:11" ht="15.75" thickBot="1" x14ac:dyDescent="0.25">
      <c r="A194" s="126"/>
      <c r="B194" s="127"/>
      <c r="C194" s="56"/>
      <c r="D194" s="57"/>
      <c r="E194" s="58" t="s">
        <v>229</v>
      </c>
      <c r="F194" s="16"/>
      <c r="G194" s="16">
        <f>SUM(G187:G193)</f>
        <v>0</v>
      </c>
      <c r="H194" s="137"/>
      <c r="I194" s="138"/>
      <c r="J194" s="138"/>
      <c r="K194" s="139"/>
    </row>
    <row r="195" spans="1:11" ht="15" thickBot="1" x14ac:dyDescent="0.25"/>
    <row r="196" spans="1:11" ht="30" x14ac:dyDescent="0.2">
      <c r="A196" s="919" t="s">
        <v>87</v>
      </c>
      <c r="B196" s="921" t="s">
        <v>232</v>
      </c>
      <c r="C196" s="923" t="s">
        <v>205</v>
      </c>
      <c r="D196" s="925" t="s">
        <v>206</v>
      </c>
      <c r="E196" s="926"/>
      <c r="F196" s="926"/>
      <c r="G196" s="926"/>
      <c r="H196" s="927"/>
      <c r="I196" s="107" t="s">
        <v>207</v>
      </c>
      <c r="J196" s="928" t="s">
        <v>208</v>
      </c>
      <c r="K196" s="903" t="s">
        <v>209</v>
      </c>
    </row>
    <row r="197" spans="1:11" ht="60.75" thickBot="1" x14ac:dyDescent="0.25">
      <c r="A197" s="920"/>
      <c r="B197" s="922"/>
      <c r="C197" s="924"/>
      <c r="D197" s="108" t="s">
        <v>210</v>
      </c>
      <c r="E197" s="51" t="s">
        <v>211</v>
      </c>
      <c r="F197" s="108" t="s">
        <v>212</v>
      </c>
      <c r="G197" s="108" t="s">
        <v>213</v>
      </c>
      <c r="H197" s="111" t="s">
        <v>230</v>
      </c>
      <c r="I197" s="52" t="s">
        <v>215</v>
      </c>
      <c r="J197" s="929"/>
      <c r="K197" s="904"/>
    </row>
    <row r="198" spans="1:11" x14ac:dyDescent="0.2">
      <c r="A198" s="905"/>
      <c r="B198" s="592"/>
      <c r="C198" s="905"/>
      <c r="D198" s="908" t="s">
        <v>216</v>
      </c>
      <c r="E198" s="131" t="s">
        <v>217</v>
      </c>
      <c r="F198" s="68" t="s">
        <v>178</v>
      </c>
      <c r="G198" s="132">
        <f>IF(F198="Asignado",15,0)</f>
        <v>0</v>
      </c>
      <c r="H198" s="910" t="str">
        <f>IF(AND(G205&gt;0,G205&lt;=85),"Débil",IF(AND(G205&gt;85,G205&lt;=95),"Moderado",IF(G205&gt;96,"Fuerte"," ")))</f>
        <v xml:space="preserve"> </v>
      </c>
      <c r="I198" s="913" t="s">
        <v>178</v>
      </c>
      <c r="J198" s="91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16" t="str">
        <f>IF(J198="Fuerte","NO",IF(J198=" "," ","SI"))</f>
        <v xml:space="preserve"> </v>
      </c>
    </row>
    <row r="199" spans="1:11" ht="28.5" x14ac:dyDescent="0.2">
      <c r="A199" s="906"/>
      <c r="B199" s="593"/>
      <c r="C199" s="906"/>
      <c r="D199" s="909"/>
      <c r="E199" s="103" t="s">
        <v>218</v>
      </c>
      <c r="F199" s="65" t="s">
        <v>178</v>
      </c>
      <c r="G199" s="64">
        <f>IF(F199="Adecuado",15,0)</f>
        <v>0</v>
      </c>
      <c r="H199" s="911"/>
      <c r="I199" s="914"/>
      <c r="J199" s="911"/>
      <c r="K199" s="917"/>
    </row>
    <row r="200" spans="1:11" ht="42.75" x14ac:dyDescent="0.2">
      <c r="A200" s="906"/>
      <c r="B200" s="593"/>
      <c r="C200" s="906"/>
      <c r="D200" s="50" t="s">
        <v>219</v>
      </c>
      <c r="E200" s="103" t="s">
        <v>220</v>
      </c>
      <c r="F200" s="65" t="s">
        <v>178</v>
      </c>
      <c r="G200" s="64">
        <f>IF(F200="Oportuna",15,0)</f>
        <v>0</v>
      </c>
      <c r="H200" s="911"/>
      <c r="I200" s="914"/>
      <c r="J200" s="911"/>
      <c r="K200" s="917"/>
    </row>
    <row r="201" spans="1:11" ht="42.75" x14ac:dyDescent="0.2">
      <c r="A201" s="906"/>
      <c r="B201" s="593"/>
      <c r="C201" s="906"/>
      <c r="D201" s="50" t="s">
        <v>221</v>
      </c>
      <c r="E201" s="103" t="s">
        <v>222</v>
      </c>
      <c r="F201" s="231" t="s">
        <v>178</v>
      </c>
      <c r="G201" s="64">
        <f>IF(F201="Prevenir",15,IF(F201="Detectar",10,0))</f>
        <v>0</v>
      </c>
      <c r="H201" s="911"/>
      <c r="I201" s="914"/>
      <c r="J201" s="911"/>
      <c r="K201" s="917"/>
    </row>
    <row r="202" spans="1:11" ht="28.5" x14ac:dyDescent="0.2">
      <c r="A202" s="906"/>
      <c r="B202" s="593"/>
      <c r="C202" s="906"/>
      <c r="D202" s="50" t="s">
        <v>223</v>
      </c>
      <c r="E202" s="103" t="s">
        <v>224</v>
      </c>
      <c r="F202" s="65" t="s">
        <v>178</v>
      </c>
      <c r="G202" s="64">
        <f>IF(F202="Confiable",15,0)</f>
        <v>0</v>
      </c>
      <c r="H202" s="911"/>
      <c r="I202" s="914"/>
      <c r="J202" s="911"/>
      <c r="K202" s="917"/>
    </row>
    <row r="203" spans="1:11" ht="42.75" x14ac:dyDescent="0.2">
      <c r="A203" s="906"/>
      <c r="B203" s="593"/>
      <c r="C203" s="906"/>
      <c r="D203" s="50" t="s">
        <v>225</v>
      </c>
      <c r="E203" s="103" t="s">
        <v>226</v>
      </c>
      <c r="F203" s="231" t="s">
        <v>178</v>
      </c>
      <c r="G203" s="64">
        <f>IF(F203="Se investigan y se resuelven oportunamente",15,0)</f>
        <v>0</v>
      </c>
      <c r="H203" s="911"/>
      <c r="I203" s="914"/>
      <c r="J203" s="911"/>
      <c r="K203" s="917"/>
    </row>
    <row r="204" spans="1:11" ht="28.5" x14ac:dyDescent="0.2">
      <c r="A204" s="907"/>
      <c r="B204" s="594"/>
      <c r="C204" s="907"/>
      <c r="D204" s="45" t="s">
        <v>227</v>
      </c>
      <c r="E204" s="103" t="s">
        <v>228</v>
      </c>
      <c r="F204" s="65" t="s">
        <v>178</v>
      </c>
      <c r="G204" s="64">
        <f>IF(F204="Completa",10,IF(F204="Incompleta",5,0))</f>
        <v>0</v>
      </c>
      <c r="H204" s="912"/>
      <c r="I204" s="915"/>
      <c r="J204" s="912"/>
      <c r="K204" s="918"/>
    </row>
    <row r="205" spans="1:11" ht="15.75" thickBot="1" x14ac:dyDescent="0.25">
      <c r="A205" s="126"/>
      <c r="B205" s="127"/>
      <c r="C205" s="56"/>
      <c r="D205" s="57"/>
      <c r="E205" s="58" t="s">
        <v>229</v>
      </c>
      <c r="F205" s="16"/>
      <c r="G205" s="16">
        <f>SUM(G198:G204)</f>
        <v>0</v>
      </c>
      <c r="H205" s="137"/>
      <c r="I205" s="138"/>
      <c r="J205" s="138"/>
      <c r="K205" s="139"/>
    </row>
    <row r="206" spans="1:11" ht="15" thickBot="1" x14ac:dyDescent="0.25"/>
    <row r="207" spans="1:11" ht="30" x14ac:dyDescent="0.2">
      <c r="A207" s="919" t="s">
        <v>87</v>
      </c>
      <c r="B207" s="921" t="s">
        <v>232</v>
      </c>
      <c r="C207" s="923" t="s">
        <v>205</v>
      </c>
      <c r="D207" s="925" t="s">
        <v>206</v>
      </c>
      <c r="E207" s="926"/>
      <c r="F207" s="926"/>
      <c r="G207" s="926"/>
      <c r="H207" s="927"/>
      <c r="I207" s="107" t="s">
        <v>207</v>
      </c>
      <c r="J207" s="928" t="s">
        <v>208</v>
      </c>
      <c r="K207" s="903" t="s">
        <v>209</v>
      </c>
    </row>
    <row r="208" spans="1:11" ht="60.75" thickBot="1" x14ac:dyDescent="0.25">
      <c r="A208" s="920"/>
      <c r="B208" s="922"/>
      <c r="C208" s="924"/>
      <c r="D208" s="108" t="s">
        <v>210</v>
      </c>
      <c r="E208" s="51" t="s">
        <v>211</v>
      </c>
      <c r="F208" s="108" t="s">
        <v>212</v>
      </c>
      <c r="G208" s="108" t="s">
        <v>213</v>
      </c>
      <c r="H208" s="111" t="s">
        <v>230</v>
      </c>
      <c r="I208" s="52" t="s">
        <v>215</v>
      </c>
      <c r="J208" s="929"/>
      <c r="K208" s="904"/>
    </row>
    <row r="209" spans="1:11" x14ac:dyDescent="0.2">
      <c r="A209" s="905"/>
      <c r="B209" s="592"/>
      <c r="C209" s="905"/>
      <c r="D209" s="908" t="s">
        <v>216</v>
      </c>
      <c r="E209" s="131" t="s">
        <v>217</v>
      </c>
      <c r="F209" s="68" t="s">
        <v>178</v>
      </c>
      <c r="G209" s="132">
        <f>IF(F209="Asignado",15,0)</f>
        <v>0</v>
      </c>
      <c r="H209" s="910" t="str">
        <f>IF(AND(G216&gt;0,G216&lt;=85),"Débil",IF(AND(G216&gt;85,G216&lt;=95),"Moderado",IF(G216&gt;96,"Fuerte"," ")))</f>
        <v xml:space="preserve"> </v>
      </c>
      <c r="I209" s="913" t="s">
        <v>178</v>
      </c>
      <c r="J209" s="91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16" t="str">
        <f>IF(J209="Fuerte","NO",IF(J209=" "," ","SI"))</f>
        <v xml:space="preserve"> </v>
      </c>
    </row>
    <row r="210" spans="1:11" ht="28.5" x14ac:dyDescent="0.2">
      <c r="A210" s="906"/>
      <c r="B210" s="593"/>
      <c r="C210" s="906"/>
      <c r="D210" s="909"/>
      <c r="E210" s="103" t="s">
        <v>218</v>
      </c>
      <c r="F210" s="65" t="s">
        <v>178</v>
      </c>
      <c r="G210" s="64">
        <f>IF(F210="Adecuado",15,0)</f>
        <v>0</v>
      </c>
      <c r="H210" s="911"/>
      <c r="I210" s="914"/>
      <c r="J210" s="911"/>
      <c r="K210" s="917"/>
    </row>
    <row r="211" spans="1:11" ht="42.75" x14ac:dyDescent="0.2">
      <c r="A211" s="906"/>
      <c r="B211" s="593"/>
      <c r="C211" s="906"/>
      <c r="D211" s="50" t="s">
        <v>219</v>
      </c>
      <c r="E211" s="103" t="s">
        <v>220</v>
      </c>
      <c r="F211" s="65" t="s">
        <v>178</v>
      </c>
      <c r="G211" s="64">
        <f>IF(F211="Oportuna",15,0)</f>
        <v>0</v>
      </c>
      <c r="H211" s="911"/>
      <c r="I211" s="914"/>
      <c r="J211" s="911"/>
      <c r="K211" s="917"/>
    </row>
    <row r="212" spans="1:11" ht="42.75" x14ac:dyDescent="0.2">
      <c r="A212" s="906"/>
      <c r="B212" s="593"/>
      <c r="C212" s="906"/>
      <c r="D212" s="50" t="s">
        <v>221</v>
      </c>
      <c r="E212" s="103" t="s">
        <v>222</v>
      </c>
      <c r="F212" s="231" t="s">
        <v>178</v>
      </c>
      <c r="G212" s="64">
        <f>IF(F212="Prevenir",15,IF(F212="Detectar",10,0))</f>
        <v>0</v>
      </c>
      <c r="H212" s="911"/>
      <c r="I212" s="914"/>
      <c r="J212" s="911"/>
      <c r="K212" s="917"/>
    </row>
    <row r="213" spans="1:11" ht="28.5" x14ac:dyDescent="0.2">
      <c r="A213" s="906"/>
      <c r="B213" s="593"/>
      <c r="C213" s="906"/>
      <c r="D213" s="50" t="s">
        <v>223</v>
      </c>
      <c r="E213" s="103" t="s">
        <v>224</v>
      </c>
      <c r="F213" s="65" t="s">
        <v>178</v>
      </c>
      <c r="G213" s="64">
        <f>IF(F213="Confiable",15,0)</f>
        <v>0</v>
      </c>
      <c r="H213" s="911"/>
      <c r="I213" s="914"/>
      <c r="J213" s="911"/>
      <c r="K213" s="917"/>
    </row>
    <row r="214" spans="1:11" ht="42.75" x14ac:dyDescent="0.2">
      <c r="A214" s="906"/>
      <c r="B214" s="593"/>
      <c r="C214" s="906"/>
      <c r="D214" s="50" t="s">
        <v>225</v>
      </c>
      <c r="E214" s="103" t="s">
        <v>226</v>
      </c>
      <c r="F214" s="231" t="s">
        <v>178</v>
      </c>
      <c r="G214" s="64">
        <f>IF(F214="Se investigan y se resuelven oportunamente",15,0)</f>
        <v>0</v>
      </c>
      <c r="H214" s="911"/>
      <c r="I214" s="914"/>
      <c r="J214" s="911"/>
      <c r="K214" s="917"/>
    </row>
    <row r="215" spans="1:11" ht="28.5" x14ac:dyDescent="0.2">
      <c r="A215" s="907"/>
      <c r="B215" s="594"/>
      <c r="C215" s="907"/>
      <c r="D215" s="45" t="s">
        <v>227</v>
      </c>
      <c r="E215" s="103" t="s">
        <v>228</v>
      </c>
      <c r="F215" s="65" t="s">
        <v>178</v>
      </c>
      <c r="G215" s="64">
        <f>IF(F215="Completa",10,IF(F215="Incompleta",5,0))</f>
        <v>0</v>
      </c>
      <c r="H215" s="912"/>
      <c r="I215" s="915"/>
      <c r="J215" s="912"/>
      <c r="K215" s="918"/>
    </row>
    <row r="216" spans="1:11" ht="15.75" thickBot="1" x14ac:dyDescent="0.25">
      <c r="A216" s="126"/>
      <c r="B216" s="127"/>
      <c r="C216" s="56"/>
      <c r="D216" s="57"/>
      <c r="E216" s="58" t="s">
        <v>229</v>
      </c>
      <c r="F216" s="16"/>
      <c r="G216" s="16">
        <f>SUM(G209:G215)</f>
        <v>0</v>
      </c>
      <c r="H216" s="137"/>
      <c r="I216" s="138"/>
      <c r="J216" s="138"/>
      <c r="K216" s="139"/>
    </row>
    <row r="217" spans="1:11" ht="15" thickBot="1" x14ac:dyDescent="0.25"/>
    <row r="218" spans="1:11" ht="30" x14ac:dyDescent="0.2">
      <c r="A218" s="919" t="s">
        <v>87</v>
      </c>
      <c r="B218" s="921" t="s">
        <v>232</v>
      </c>
      <c r="C218" s="923" t="s">
        <v>205</v>
      </c>
      <c r="D218" s="925" t="s">
        <v>206</v>
      </c>
      <c r="E218" s="926"/>
      <c r="F218" s="926"/>
      <c r="G218" s="926"/>
      <c r="H218" s="927"/>
      <c r="I218" s="107" t="s">
        <v>207</v>
      </c>
      <c r="J218" s="928" t="s">
        <v>208</v>
      </c>
      <c r="K218" s="903" t="s">
        <v>209</v>
      </c>
    </row>
    <row r="219" spans="1:11" ht="60.75" thickBot="1" x14ac:dyDescent="0.25">
      <c r="A219" s="920"/>
      <c r="B219" s="922"/>
      <c r="C219" s="924"/>
      <c r="D219" s="108" t="s">
        <v>210</v>
      </c>
      <c r="E219" s="51" t="s">
        <v>211</v>
      </c>
      <c r="F219" s="108" t="s">
        <v>212</v>
      </c>
      <c r="G219" s="108" t="s">
        <v>213</v>
      </c>
      <c r="H219" s="111" t="s">
        <v>230</v>
      </c>
      <c r="I219" s="52" t="s">
        <v>215</v>
      </c>
      <c r="J219" s="929"/>
      <c r="K219" s="904"/>
    </row>
    <row r="220" spans="1:11" x14ac:dyDescent="0.2">
      <c r="A220" s="905"/>
      <c r="B220" s="592"/>
      <c r="C220" s="905"/>
      <c r="D220" s="908" t="s">
        <v>216</v>
      </c>
      <c r="E220" s="131" t="s">
        <v>217</v>
      </c>
      <c r="F220" s="68" t="s">
        <v>178</v>
      </c>
      <c r="G220" s="132">
        <f>IF(F220="Asignado",15,0)</f>
        <v>0</v>
      </c>
      <c r="H220" s="910" t="str">
        <f>IF(AND(G227&gt;0,G227&lt;=85),"Débil",IF(AND(G227&gt;85,G227&lt;=95),"Moderado",IF(G227&gt;96,"Fuerte"," ")))</f>
        <v xml:space="preserve"> </v>
      </c>
      <c r="I220" s="913" t="s">
        <v>202</v>
      </c>
      <c r="J220" s="91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16" t="str">
        <f>IF(J220="Fuerte","NO",IF(J220=" "," ","SI"))</f>
        <v xml:space="preserve"> </v>
      </c>
    </row>
    <row r="221" spans="1:11" ht="28.5" x14ac:dyDescent="0.2">
      <c r="A221" s="906"/>
      <c r="B221" s="593"/>
      <c r="C221" s="906"/>
      <c r="D221" s="909"/>
      <c r="E221" s="103" t="s">
        <v>218</v>
      </c>
      <c r="F221" s="65" t="s">
        <v>178</v>
      </c>
      <c r="G221" s="64">
        <f>IF(F221="Adecuado",15,0)</f>
        <v>0</v>
      </c>
      <c r="H221" s="911"/>
      <c r="I221" s="914"/>
      <c r="J221" s="911"/>
      <c r="K221" s="917"/>
    </row>
    <row r="222" spans="1:11" ht="42.75" x14ac:dyDescent="0.2">
      <c r="A222" s="906"/>
      <c r="B222" s="593"/>
      <c r="C222" s="906"/>
      <c r="D222" s="50" t="s">
        <v>219</v>
      </c>
      <c r="E222" s="103" t="s">
        <v>220</v>
      </c>
      <c r="F222" s="65" t="s">
        <v>178</v>
      </c>
      <c r="G222" s="64">
        <f>IF(F222="Oportuna",15,0)</f>
        <v>0</v>
      </c>
      <c r="H222" s="911"/>
      <c r="I222" s="914"/>
      <c r="J222" s="911"/>
      <c r="K222" s="917"/>
    </row>
    <row r="223" spans="1:11" ht="42.75" x14ac:dyDescent="0.2">
      <c r="A223" s="906"/>
      <c r="B223" s="593"/>
      <c r="C223" s="906"/>
      <c r="D223" s="50" t="s">
        <v>221</v>
      </c>
      <c r="E223" s="103" t="s">
        <v>222</v>
      </c>
      <c r="F223" s="231" t="s">
        <v>178</v>
      </c>
      <c r="G223" s="64">
        <f>IF(F223="Prevenir",15,IF(F223="Detectar",10,0))</f>
        <v>0</v>
      </c>
      <c r="H223" s="911"/>
      <c r="I223" s="914"/>
      <c r="J223" s="911"/>
      <c r="K223" s="917"/>
    </row>
    <row r="224" spans="1:11" ht="28.5" x14ac:dyDescent="0.2">
      <c r="A224" s="906"/>
      <c r="B224" s="593"/>
      <c r="C224" s="906"/>
      <c r="D224" s="50" t="s">
        <v>223</v>
      </c>
      <c r="E224" s="103" t="s">
        <v>224</v>
      </c>
      <c r="F224" s="65" t="s">
        <v>178</v>
      </c>
      <c r="G224" s="64">
        <f>IF(F224="Confiable",15,0)</f>
        <v>0</v>
      </c>
      <c r="H224" s="911"/>
      <c r="I224" s="914"/>
      <c r="J224" s="911"/>
      <c r="K224" s="917"/>
    </row>
    <row r="225" spans="1:11" ht="42.75" x14ac:dyDescent="0.2">
      <c r="A225" s="906"/>
      <c r="B225" s="593"/>
      <c r="C225" s="906"/>
      <c r="D225" s="50" t="s">
        <v>225</v>
      </c>
      <c r="E225" s="103" t="s">
        <v>226</v>
      </c>
      <c r="F225" s="231" t="s">
        <v>178</v>
      </c>
      <c r="G225" s="64">
        <f>IF(F225="Se investigan y se resuelven oportunamente",15,0)</f>
        <v>0</v>
      </c>
      <c r="H225" s="911"/>
      <c r="I225" s="914"/>
      <c r="J225" s="911"/>
      <c r="K225" s="917"/>
    </row>
    <row r="226" spans="1:11" ht="28.5" x14ac:dyDescent="0.2">
      <c r="A226" s="907"/>
      <c r="B226" s="594"/>
      <c r="C226" s="907"/>
      <c r="D226" s="45" t="s">
        <v>227</v>
      </c>
      <c r="E226" s="103" t="s">
        <v>228</v>
      </c>
      <c r="F226" s="65" t="s">
        <v>178</v>
      </c>
      <c r="G226" s="64">
        <f>IF(F226="Completa",10,IF(F226="Incompleta",5,0))</f>
        <v>0</v>
      </c>
      <c r="H226" s="912"/>
      <c r="I226" s="915"/>
      <c r="J226" s="912"/>
      <c r="K226" s="918"/>
    </row>
    <row r="227" spans="1:11" ht="15.75" thickBot="1" x14ac:dyDescent="0.25">
      <c r="A227" s="126"/>
      <c r="B227" s="127"/>
      <c r="C227" s="56"/>
      <c r="D227" s="57"/>
      <c r="E227" s="58" t="s">
        <v>229</v>
      </c>
      <c r="F227" s="16"/>
      <c r="G227" s="16">
        <f>SUM(G220:G226)</f>
        <v>0</v>
      </c>
      <c r="H227" s="137"/>
      <c r="I227" s="138"/>
      <c r="J227" s="138"/>
      <c r="K227" s="139"/>
    </row>
    <row r="228" spans="1:11" ht="15" thickBot="1" x14ac:dyDescent="0.25"/>
    <row r="229" spans="1:11" ht="30" x14ac:dyDescent="0.2">
      <c r="A229" s="919" t="s">
        <v>87</v>
      </c>
      <c r="B229" s="921" t="s">
        <v>232</v>
      </c>
      <c r="C229" s="923" t="s">
        <v>205</v>
      </c>
      <c r="D229" s="925" t="s">
        <v>206</v>
      </c>
      <c r="E229" s="926"/>
      <c r="F229" s="926"/>
      <c r="G229" s="926"/>
      <c r="H229" s="927"/>
      <c r="I229" s="107" t="s">
        <v>207</v>
      </c>
      <c r="J229" s="928" t="s">
        <v>208</v>
      </c>
      <c r="K229" s="903" t="s">
        <v>209</v>
      </c>
    </row>
    <row r="230" spans="1:11" ht="60.75" thickBot="1" x14ac:dyDescent="0.25">
      <c r="A230" s="920"/>
      <c r="B230" s="922"/>
      <c r="C230" s="924"/>
      <c r="D230" s="108" t="s">
        <v>210</v>
      </c>
      <c r="E230" s="51" t="s">
        <v>211</v>
      </c>
      <c r="F230" s="108" t="s">
        <v>212</v>
      </c>
      <c r="G230" s="108" t="s">
        <v>213</v>
      </c>
      <c r="H230" s="111" t="s">
        <v>230</v>
      </c>
      <c r="I230" s="52" t="s">
        <v>215</v>
      </c>
      <c r="J230" s="929"/>
      <c r="K230" s="904"/>
    </row>
    <row r="231" spans="1:11" x14ac:dyDescent="0.2">
      <c r="A231" s="905"/>
      <c r="B231" s="592"/>
      <c r="C231" s="905"/>
      <c r="D231" s="908" t="s">
        <v>216</v>
      </c>
      <c r="E231" s="131" t="s">
        <v>217</v>
      </c>
      <c r="F231" s="68" t="s">
        <v>178</v>
      </c>
      <c r="G231" s="132">
        <f>IF(F231="Asignado",15,0)</f>
        <v>0</v>
      </c>
      <c r="H231" s="910" t="str">
        <f>IF(AND(G238&gt;0,G238&lt;=85),"Débil",IF(AND(G238&gt;85,G238&lt;=95),"Moderado",IF(G238&gt;96,"Fuerte"," ")))</f>
        <v xml:space="preserve"> </v>
      </c>
      <c r="I231" s="913" t="s">
        <v>178</v>
      </c>
      <c r="J231" s="91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16" t="str">
        <f>IF(J231="Fuerte","NO",IF(J231=" "," ","SI"))</f>
        <v xml:space="preserve"> </v>
      </c>
    </row>
    <row r="232" spans="1:11" ht="28.5" x14ac:dyDescent="0.2">
      <c r="A232" s="906"/>
      <c r="B232" s="593"/>
      <c r="C232" s="906"/>
      <c r="D232" s="909"/>
      <c r="E232" s="103" t="s">
        <v>218</v>
      </c>
      <c r="F232" s="65" t="s">
        <v>178</v>
      </c>
      <c r="G232" s="64">
        <f>IF(F232="Adecuado",15,0)</f>
        <v>0</v>
      </c>
      <c r="H232" s="911"/>
      <c r="I232" s="914"/>
      <c r="J232" s="911"/>
      <c r="K232" s="917"/>
    </row>
    <row r="233" spans="1:11" ht="42.75" x14ac:dyDescent="0.2">
      <c r="A233" s="906"/>
      <c r="B233" s="593"/>
      <c r="C233" s="906"/>
      <c r="D233" s="50" t="s">
        <v>219</v>
      </c>
      <c r="E233" s="103" t="s">
        <v>220</v>
      </c>
      <c r="F233" s="65" t="s">
        <v>178</v>
      </c>
      <c r="G233" s="64">
        <f>IF(F233="Oportuna",15,0)</f>
        <v>0</v>
      </c>
      <c r="H233" s="911"/>
      <c r="I233" s="914"/>
      <c r="J233" s="911"/>
      <c r="K233" s="917"/>
    </row>
    <row r="234" spans="1:11" ht="42.75" x14ac:dyDescent="0.2">
      <c r="A234" s="906"/>
      <c r="B234" s="593"/>
      <c r="C234" s="906"/>
      <c r="D234" s="50" t="s">
        <v>221</v>
      </c>
      <c r="E234" s="103" t="s">
        <v>222</v>
      </c>
      <c r="F234" s="231" t="s">
        <v>178</v>
      </c>
      <c r="G234" s="64">
        <f>IF(F234="Prevenir",15,IF(F234="Detectar",10,0))</f>
        <v>0</v>
      </c>
      <c r="H234" s="911"/>
      <c r="I234" s="914"/>
      <c r="J234" s="911"/>
      <c r="K234" s="917"/>
    </row>
    <row r="235" spans="1:11" ht="28.5" x14ac:dyDescent="0.2">
      <c r="A235" s="906"/>
      <c r="B235" s="593"/>
      <c r="C235" s="906"/>
      <c r="D235" s="50" t="s">
        <v>223</v>
      </c>
      <c r="E235" s="103" t="s">
        <v>224</v>
      </c>
      <c r="F235" s="65" t="s">
        <v>178</v>
      </c>
      <c r="G235" s="64">
        <f>IF(F235="Confiable",15,0)</f>
        <v>0</v>
      </c>
      <c r="H235" s="911"/>
      <c r="I235" s="914"/>
      <c r="J235" s="911"/>
      <c r="K235" s="917"/>
    </row>
    <row r="236" spans="1:11" ht="42.75" x14ac:dyDescent="0.2">
      <c r="A236" s="906"/>
      <c r="B236" s="593"/>
      <c r="C236" s="906"/>
      <c r="D236" s="50" t="s">
        <v>225</v>
      </c>
      <c r="E236" s="103" t="s">
        <v>226</v>
      </c>
      <c r="F236" s="231" t="s">
        <v>178</v>
      </c>
      <c r="G236" s="64">
        <f>IF(F236="Se investigan y se resuelven oportunamente",15,0)</f>
        <v>0</v>
      </c>
      <c r="H236" s="911"/>
      <c r="I236" s="914"/>
      <c r="J236" s="911"/>
      <c r="K236" s="917"/>
    </row>
    <row r="237" spans="1:11" ht="28.5" x14ac:dyDescent="0.2">
      <c r="A237" s="907"/>
      <c r="B237" s="594"/>
      <c r="C237" s="907"/>
      <c r="D237" s="45" t="s">
        <v>227</v>
      </c>
      <c r="E237" s="103" t="s">
        <v>228</v>
      </c>
      <c r="F237" s="65" t="s">
        <v>178</v>
      </c>
      <c r="G237" s="64">
        <f>IF(F237="Completa",10,IF(F237="Incompleta",5,0))</f>
        <v>0</v>
      </c>
      <c r="H237" s="912"/>
      <c r="I237" s="915"/>
      <c r="J237" s="912"/>
      <c r="K237" s="918"/>
    </row>
    <row r="238" spans="1:11" ht="15.75" thickBot="1" x14ac:dyDescent="0.25">
      <c r="A238" s="126"/>
      <c r="B238" s="127"/>
      <c r="C238" s="56"/>
      <c r="D238" s="57"/>
      <c r="E238" s="58" t="s">
        <v>229</v>
      </c>
      <c r="F238" s="16"/>
      <c r="G238" s="16">
        <f>SUM(G231:G237)</f>
        <v>0</v>
      </c>
      <c r="H238" s="137"/>
      <c r="I238" s="138"/>
      <c r="J238" s="138"/>
      <c r="K238" s="139"/>
    </row>
    <row r="239" spans="1:11" ht="15" thickBot="1" x14ac:dyDescent="0.25"/>
    <row r="240" spans="1:11" ht="30" x14ac:dyDescent="0.2">
      <c r="A240" s="919" t="s">
        <v>87</v>
      </c>
      <c r="B240" s="921" t="s">
        <v>232</v>
      </c>
      <c r="C240" s="923" t="s">
        <v>205</v>
      </c>
      <c r="D240" s="925" t="s">
        <v>206</v>
      </c>
      <c r="E240" s="926"/>
      <c r="F240" s="926"/>
      <c r="G240" s="926"/>
      <c r="H240" s="927"/>
      <c r="I240" s="107" t="s">
        <v>207</v>
      </c>
      <c r="J240" s="928" t="s">
        <v>208</v>
      </c>
      <c r="K240" s="903" t="s">
        <v>209</v>
      </c>
    </row>
    <row r="241" spans="1:11" ht="60.75" thickBot="1" x14ac:dyDescent="0.25">
      <c r="A241" s="920"/>
      <c r="B241" s="922"/>
      <c r="C241" s="924"/>
      <c r="D241" s="108" t="s">
        <v>210</v>
      </c>
      <c r="E241" s="51" t="s">
        <v>211</v>
      </c>
      <c r="F241" s="108" t="s">
        <v>212</v>
      </c>
      <c r="G241" s="108" t="s">
        <v>213</v>
      </c>
      <c r="H241" s="111" t="s">
        <v>230</v>
      </c>
      <c r="I241" s="52" t="s">
        <v>215</v>
      </c>
      <c r="J241" s="929"/>
      <c r="K241" s="904"/>
    </row>
    <row r="242" spans="1:11" x14ac:dyDescent="0.2">
      <c r="A242" s="905"/>
      <c r="B242" s="592"/>
      <c r="C242" s="905"/>
      <c r="D242" s="908" t="s">
        <v>216</v>
      </c>
      <c r="E242" s="131" t="s">
        <v>217</v>
      </c>
      <c r="F242" s="68" t="s">
        <v>178</v>
      </c>
      <c r="G242" s="132">
        <f>IF(F242="Asignado",15,0)</f>
        <v>0</v>
      </c>
      <c r="H242" s="910" t="str">
        <f>IF(AND(G249&gt;0,G249&lt;=85),"Débil",IF(AND(G249&gt;85,G249&lt;=95),"Moderado",IF(G249&gt;96,"Fuerte"," ")))</f>
        <v xml:space="preserve"> </v>
      </c>
      <c r="I242" s="913" t="s">
        <v>178</v>
      </c>
      <c r="J242" s="91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16" t="str">
        <f>IF(J242="Fuerte","NO",IF(J242=" "," ","SI"))</f>
        <v xml:space="preserve"> </v>
      </c>
    </row>
    <row r="243" spans="1:11" ht="28.5" x14ac:dyDescent="0.2">
      <c r="A243" s="906"/>
      <c r="B243" s="593"/>
      <c r="C243" s="906"/>
      <c r="D243" s="909"/>
      <c r="E243" s="103" t="s">
        <v>218</v>
      </c>
      <c r="F243" s="65" t="s">
        <v>178</v>
      </c>
      <c r="G243" s="64">
        <f>IF(F243="Adecuado",15,0)</f>
        <v>0</v>
      </c>
      <c r="H243" s="911"/>
      <c r="I243" s="914"/>
      <c r="J243" s="911"/>
      <c r="K243" s="917"/>
    </row>
    <row r="244" spans="1:11" ht="42.75" x14ac:dyDescent="0.2">
      <c r="A244" s="906"/>
      <c r="B244" s="593"/>
      <c r="C244" s="906"/>
      <c r="D244" s="50" t="s">
        <v>219</v>
      </c>
      <c r="E244" s="103" t="s">
        <v>220</v>
      </c>
      <c r="F244" s="65" t="s">
        <v>178</v>
      </c>
      <c r="G244" s="64">
        <f>IF(F244="Oportuna",15,0)</f>
        <v>0</v>
      </c>
      <c r="H244" s="911"/>
      <c r="I244" s="914"/>
      <c r="J244" s="911"/>
      <c r="K244" s="917"/>
    </row>
    <row r="245" spans="1:11" ht="42.75" x14ac:dyDescent="0.2">
      <c r="A245" s="906"/>
      <c r="B245" s="593"/>
      <c r="C245" s="906"/>
      <c r="D245" s="50" t="s">
        <v>221</v>
      </c>
      <c r="E245" s="103" t="s">
        <v>222</v>
      </c>
      <c r="F245" s="231" t="s">
        <v>178</v>
      </c>
      <c r="G245" s="64">
        <f>IF(F245="Prevenir",15,IF(F245="Detectar",10,0))</f>
        <v>0</v>
      </c>
      <c r="H245" s="911"/>
      <c r="I245" s="914"/>
      <c r="J245" s="911"/>
      <c r="K245" s="917"/>
    </row>
    <row r="246" spans="1:11" ht="28.5" x14ac:dyDescent="0.2">
      <c r="A246" s="906"/>
      <c r="B246" s="593"/>
      <c r="C246" s="906"/>
      <c r="D246" s="50" t="s">
        <v>223</v>
      </c>
      <c r="E246" s="103" t="s">
        <v>224</v>
      </c>
      <c r="F246" s="65" t="s">
        <v>178</v>
      </c>
      <c r="G246" s="64">
        <f>IF(F246="Confiable",15,0)</f>
        <v>0</v>
      </c>
      <c r="H246" s="911"/>
      <c r="I246" s="914"/>
      <c r="J246" s="911"/>
      <c r="K246" s="917"/>
    </row>
    <row r="247" spans="1:11" ht="42.75" x14ac:dyDescent="0.2">
      <c r="A247" s="906"/>
      <c r="B247" s="593"/>
      <c r="C247" s="906"/>
      <c r="D247" s="50" t="s">
        <v>225</v>
      </c>
      <c r="E247" s="103" t="s">
        <v>226</v>
      </c>
      <c r="F247" s="231" t="s">
        <v>178</v>
      </c>
      <c r="G247" s="64">
        <f>IF(F247="Se investigan y se resuelven oportunamente",15,0)</f>
        <v>0</v>
      </c>
      <c r="H247" s="911"/>
      <c r="I247" s="914"/>
      <c r="J247" s="911"/>
      <c r="K247" s="917"/>
    </row>
    <row r="248" spans="1:11" ht="28.5" x14ac:dyDescent="0.2">
      <c r="A248" s="907"/>
      <c r="B248" s="594"/>
      <c r="C248" s="907"/>
      <c r="D248" s="45" t="s">
        <v>227</v>
      </c>
      <c r="E248" s="103" t="s">
        <v>228</v>
      </c>
      <c r="F248" s="65" t="s">
        <v>178</v>
      </c>
      <c r="G248" s="64">
        <f>IF(F248="Completa",10,IF(F248="Incompleta",5,0))</f>
        <v>0</v>
      </c>
      <c r="H248" s="912"/>
      <c r="I248" s="915"/>
      <c r="J248" s="912"/>
      <c r="K248" s="918"/>
    </row>
    <row r="249" spans="1:11" ht="15.75" thickBot="1" x14ac:dyDescent="0.25">
      <c r="A249" s="126"/>
      <c r="B249" s="127"/>
      <c r="C249" s="56"/>
      <c r="D249" s="57"/>
      <c r="E249" s="58" t="s">
        <v>229</v>
      </c>
      <c r="F249" s="16"/>
      <c r="G249" s="16">
        <f>SUM(G242:G248)</f>
        <v>0</v>
      </c>
      <c r="H249" s="137"/>
      <c r="I249" s="138"/>
      <c r="J249" s="138"/>
      <c r="K249" s="139"/>
    </row>
    <row r="250" spans="1:11" ht="15" thickBot="1" x14ac:dyDescent="0.25"/>
    <row r="251" spans="1:11" ht="30" x14ac:dyDescent="0.2">
      <c r="A251" s="919" t="s">
        <v>87</v>
      </c>
      <c r="B251" s="921" t="s">
        <v>232</v>
      </c>
      <c r="C251" s="923" t="s">
        <v>205</v>
      </c>
      <c r="D251" s="925" t="s">
        <v>206</v>
      </c>
      <c r="E251" s="926"/>
      <c r="F251" s="926"/>
      <c r="G251" s="926"/>
      <c r="H251" s="927"/>
      <c r="I251" s="107" t="s">
        <v>207</v>
      </c>
      <c r="J251" s="928" t="s">
        <v>208</v>
      </c>
      <c r="K251" s="903" t="s">
        <v>209</v>
      </c>
    </row>
    <row r="252" spans="1:11" ht="60.75" thickBot="1" x14ac:dyDescent="0.25">
      <c r="A252" s="920"/>
      <c r="B252" s="922"/>
      <c r="C252" s="924"/>
      <c r="D252" s="108" t="s">
        <v>210</v>
      </c>
      <c r="E252" s="51" t="s">
        <v>211</v>
      </c>
      <c r="F252" s="108" t="s">
        <v>212</v>
      </c>
      <c r="G252" s="108" t="s">
        <v>213</v>
      </c>
      <c r="H252" s="111" t="s">
        <v>230</v>
      </c>
      <c r="I252" s="52" t="s">
        <v>215</v>
      </c>
      <c r="J252" s="929"/>
      <c r="K252" s="904"/>
    </row>
    <row r="253" spans="1:11" x14ac:dyDescent="0.2">
      <c r="A253" s="905"/>
      <c r="B253" s="592"/>
      <c r="C253" s="905"/>
      <c r="D253" s="908" t="s">
        <v>216</v>
      </c>
      <c r="E253" s="131" t="s">
        <v>217</v>
      </c>
      <c r="F253" s="68" t="s">
        <v>178</v>
      </c>
      <c r="G253" s="132">
        <f>IF(F253="Asignado",15,0)</f>
        <v>0</v>
      </c>
      <c r="H253" s="910" t="str">
        <f>IF(AND(G260&gt;0,G260&lt;=85),"Débil",IF(AND(G260&gt;85,G260&lt;=95),"Moderado",IF(G260&gt;96,"Fuerte"," ")))</f>
        <v xml:space="preserve"> </v>
      </c>
      <c r="I253" s="913" t="s">
        <v>178</v>
      </c>
      <c r="J253" s="91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16" t="str">
        <f>IF(J253="Fuerte","NO",IF(J253=" "," ","SI"))</f>
        <v xml:space="preserve"> </v>
      </c>
    </row>
    <row r="254" spans="1:11" ht="28.5" x14ac:dyDescent="0.2">
      <c r="A254" s="906"/>
      <c r="B254" s="593"/>
      <c r="C254" s="906"/>
      <c r="D254" s="909"/>
      <c r="E254" s="103" t="s">
        <v>218</v>
      </c>
      <c r="F254" s="65" t="s">
        <v>178</v>
      </c>
      <c r="G254" s="64">
        <f>IF(F254="Adecuado",15,0)</f>
        <v>0</v>
      </c>
      <c r="H254" s="911"/>
      <c r="I254" s="914"/>
      <c r="J254" s="911"/>
      <c r="K254" s="917"/>
    </row>
    <row r="255" spans="1:11" ht="42.75" x14ac:dyDescent="0.2">
      <c r="A255" s="906"/>
      <c r="B255" s="593"/>
      <c r="C255" s="906"/>
      <c r="D255" s="50" t="s">
        <v>219</v>
      </c>
      <c r="E255" s="103" t="s">
        <v>220</v>
      </c>
      <c r="F255" s="65" t="s">
        <v>178</v>
      </c>
      <c r="G255" s="64">
        <f>IF(F255="Oportuna",15,0)</f>
        <v>0</v>
      </c>
      <c r="H255" s="911"/>
      <c r="I255" s="914"/>
      <c r="J255" s="911"/>
      <c r="K255" s="917"/>
    </row>
    <row r="256" spans="1:11" ht="42.75" x14ac:dyDescent="0.2">
      <c r="A256" s="906"/>
      <c r="B256" s="593"/>
      <c r="C256" s="906"/>
      <c r="D256" s="50" t="s">
        <v>221</v>
      </c>
      <c r="E256" s="103" t="s">
        <v>222</v>
      </c>
      <c r="F256" s="231" t="s">
        <v>178</v>
      </c>
      <c r="G256" s="64">
        <f>IF(F256="Prevenir",15,IF(F256="Detectar",10,0))</f>
        <v>0</v>
      </c>
      <c r="H256" s="911"/>
      <c r="I256" s="914"/>
      <c r="J256" s="911"/>
      <c r="K256" s="917"/>
    </row>
    <row r="257" spans="1:11" ht="28.5" x14ac:dyDescent="0.2">
      <c r="A257" s="906"/>
      <c r="B257" s="593"/>
      <c r="C257" s="906"/>
      <c r="D257" s="50" t="s">
        <v>223</v>
      </c>
      <c r="E257" s="103" t="s">
        <v>224</v>
      </c>
      <c r="F257" s="65" t="s">
        <v>178</v>
      </c>
      <c r="G257" s="64">
        <f>IF(F257="Confiable",15,0)</f>
        <v>0</v>
      </c>
      <c r="H257" s="911"/>
      <c r="I257" s="914"/>
      <c r="J257" s="911"/>
      <c r="K257" s="917"/>
    </row>
    <row r="258" spans="1:11" ht="42.75" x14ac:dyDescent="0.2">
      <c r="A258" s="906"/>
      <c r="B258" s="593"/>
      <c r="C258" s="906"/>
      <c r="D258" s="50" t="s">
        <v>225</v>
      </c>
      <c r="E258" s="103" t="s">
        <v>226</v>
      </c>
      <c r="F258" s="231" t="s">
        <v>178</v>
      </c>
      <c r="G258" s="64">
        <f>IF(F258="Se investigan y se resuelven oportunamente",15,0)</f>
        <v>0</v>
      </c>
      <c r="H258" s="911"/>
      <c r="I258" s="914"/>
      <c r="J258" s="911"/>
      <c r="K258" s="917"/>
    </row>
    <row r="259" spans="1:11" ht="28.5" x14ac:dyDescent="0.2">
      <c r="A259" s="907"/>
      <c r="B259" s="594"/>
      <c r="C259" s="907"/>
      <c r="D259" s="45" t="s">
        <v>227</v>
      </c>
      <c r="E259" s="103" t="s">
        <v>228</v>
      </c>
      <c r="F259" s="65" t="s">
        <v>178</v>
      </c>
      <c r="G259" s="64">
        <f>IF(F259="Completa",10,IF(F259="Incompleta",5,0))</f>
        <v>0</v>
      </c>
      <c r="H259" s="912"/>
      <c r="I259" s="915"/>
      <c r="J259" s="912"/>
      <c r="K259" s="918"/>
    </row>
    <row r="260" spans="1:11" ht="15.75" thickBot="1" x14ac:dyDescent="0.25">
      <c r="A260" s="126"/>
      <c r="B260" s="127"/>
      <c r="C260" s="56"/>
      <c r="D260" s="57"/>
      <c r="E260" s="58" t="s">
        <v>229</v>
      </c>
      <c r="F260" s="16"/>
      <c r="G260" s="16">
        <f>SUM(G253:G259)</f>
        <v>0</v>
      </c>
      <c r="H260" s="137"/>
      <c r="I260" s="138"/>
      <c r="J260" s="138"/>
      <c r="K260" s="139"/>
    </row>
    <row r="261" spans="1:11" ht="15" thickBot="1" x14ac:dyDescent="0.25"/>
    <row r="262" spans="1:11" ht="30" x14ac:dyDescent="0.2">
      <c r="A262" s="919" t="s">
        <v>87</v>
      </c>
      <c r="B262" s="921" t="s">
        <v>232</v>
      </c>
      <c r="C262" s="923" t="s">
        <v>205</v>
      </c>
      <c r="D262" s="925" t="s">
        <v>206</v>
      </c>
      <c r="E262" s="926"/>
      <c r="F262" s="926"/>
      <c r="G262" s="926"/>
      <c r="H262" s="927"/>
      <c r="I262" s="107" t="s">
        <v>207</v>
      </c>
      <c r="J262" s="928" t="s">
        <v>208</v>
      </c>
      <c r="K262" s="903" t="s">
        <v>209</v>
      </c>
    </row>
    <row r="263" spans="1:11" ht="60.75" thickBot="1" x14ac:dyDescent="0.25">
      <c r="A263" s="920"/>
      <c r="B263" s="922"/>
      <c r="C263" s="924"/>
      <c r="D263" s="108" t="s">
        <v>210</v>
      </c>
      <c r="E263" s="51" t="s">
        <v>211</v>
      </c>
      <c r="F263" s="108" t="s">
        <v>212</v>
      </c>
      <c r="G263" s="108" t="s">
        <v>213</v>
      </c>
      <c r="H263" s="111" t="s">
        <v>230</v>
      </c>
      <c r="I263" s="52" t="s">
        <v>215</v>
      </c>
      <c r="J263" s="929"/>
      <c r="K263" s="904"/>
    </row>
    <row r="264" spans="1:11" x14ac:dyDescent="0.2">
      <c r="A264" s="905"/>
      <c r="B264" s="592"/>
      <c r="C264" s="905"/>
      <c r="D264" s="908" t="s">
        <v>216</v>
      </c>
      <c r="E264" s="131" t="s">
        <v>217</v>
      </c>
      <c r="F264" s="68" t="s">
        <v>178</v>
      </c>
      <c r="G264" s="132">
        <f>IF(F264="Asignado",15,0)</f>
        <v>0</v>
      </c>
      <c r="H264" s="910" t="str">
        <f>IF(AND(G271&gt;0,G271&lt;=85),"Débil",IF(AND(G271&gt;85,G271&lt;=95),"Moderado",IF(G271&gt;96,"Fuerte"," ")))</f>
        <v xml:space="preserve"> </v>
      </c>
      <c r="I264" s="913" t="s">
        <v>178</v>
      </c>
      <c r="J264" s="91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16" t="str">
        <f>IF(J264="Fuerte","NO",IF(J264=" "," ","SI"))</f>
        <v xml:space="preserve"> </v>
      </c>
    </row>
    <row r="265" spans="1:11" ht="28.5" x14ac:dyDescent="0.2">
      <c r="A265" s="906"/>
      <c r="B265" s="593"/>
      <c r="C265" s="906"/>
      <c r="D265" s="909"/>
      <c r="E265" s="103" t="s">
        <v>218</v>
      </c>
      <c r="F265" s="65" t="s">
        <v>178</v>
      </c>
      <c r="G265" s="64">
        <f>IF(F265="Adecuado",15,0)</f>
        <v>0</v>
      </c>
      <c r="H265" s="911"/>
      <c r="I265" s="914"/>
      <c r="J265" s="911"/>
      <c r="K265" s="917"/>
    </row>
    <row r="266" spans="1:11" ht="42.75" x14ac:dyDescent="0.2">
      <c r="A266" s="906"/>
      <c r="B266" s="593"/>
      <c r="C266" s="906"/>
      <c r="D266" s="50" t="s">
        <v>219</v>
      </c>
      <c r="E266" s="103" t="s">
        <v>220</v>
      </c>
      <c r="F266" s="65" t="s">
        <v>178</v>
      </c>
      <c r="G266" s="64">
        <f>IF(F266="Oportuna",15,0)</f>
        <v>0</v>
      </c>
      <c r="H266" s="911"/>
      <c r="I266" s="914"/>
      <c r="J266" s="911"/>
      <c r="K266" s="917"/>
    </row>
    <row r="267" spans="1:11" ht="42.75" x14ac:dyDescent="0.2">
      <c r="A267" s="906"/>
      <c r="B267" s="593"/>
      <c r="C267" s="906"/>
      <c r="D267" s="50" t="s">
        <v>221</v>
      </c>
      <c r="E267" s="103" t="s">
        <v>222</v>
      </c>
      <c r="F267" s="231" t="s">
        <v>178</v>
      </c>
      <c r="G267" s="64">
        <f>IF(F267="Prevenir",15,IF(F267="Detectar",10,0))</f>
        <v>0</v>
      </c>
      <c r="H267" s="911"/>
      <c r="I267" s="914"/>
      <c r="J267" s="911"/>
      <c r="K267" s="917"/>
    </row>
    <row r="268" spans="1:11" ht="28.5" x14ac:dyDescent="0.2">
      <c r="A268" s="906"/>
      <c r="B268" s="593"/>
      <c r="C268" s="906"/>
      <c r="D268" s="50" t="s">
        <v>223</v>
      </c>
      <c r="E268" s="103" t="s">
        <v>224</v>
      </c>
      <c r="F268" s="65" t="s">
        <v>178</v>
      </c>
      <c r="G268" s="64">
        <f>IF(F268="Confiable",15,0)</f>
        <v>0</v>
      </c>
      <c r="H268" s="911"/>
      <c r="I268" s="914"/>
      <c r="J268" s="911"/>
      <c r="K268" s="917"/>
    </row>
    <row r="269" spans="1:11" ht="42.75" x14ac:dyDescent="0.2">
      <c r="A269" s="906"/>
      <c r="B269" s="593"/>
      <c r="C269" s="906"/>
      <c r="D269" s="50" t="s">
        <v>225</v>
      </c>
      <c r="E269" s="103" t="s">
        <v>226</v>
      </c>
      <c r="F269" s="231" t="s">
        <v>178</v>
      </c>
      <c r="G269" s="64">
        <f>IF(F269="Se investigan y se resuelven oportunamente",15,0)</f>
        <v>0</v>
      </c>
      <c r="H269" s="911"/>
      <c r="I269" s="914"/>
      <c r="J269" s="911"/>
      <c r="K269" s="917"/>
    </row>
    <row r="270" spans="1:11" ht="28.5" x14ac:dyDescent="0.2">
      <c r="A270" s="907"/>
      <c r="B270" s="594"/>
      <c r="C270" s="907"/>
      <c r="D270" s="45" t="s">
        <v>227</v>
      </c>
      <c r="E270" s="103" t="s">
        <v>228</v>
      </c>
      <c r="F270" s="65" t="s">
        <v>178</v>
      </c>
      <c r="G270" s="64">
        <f>IF(F270="Completa",10,IF(F270="Incompleta",5,0))</f>
        <v>0</v>
      </c>
      <c r="H270" s="912"/>
      <c r="I270" s="915"/>
      <c r="J270" s="912"/>
      <c r="K270" s="918"/>
    </row>
    <row r="271" spans="1:11" ht="15.75" thickBot="1" x14ac:dyDescent="0.25">
      <c r="A271" s="126"/>
      <c r="B271" s="127"/>
      <c r="C271" s="56"/>
      <c r="D271" s="57"/>
      <c r="E271" s="58" t="s">
        <v>229</v>
      </c>
      <c r="F271" s="16"/>
      <c r="G271" s="16">
        <f>SUM(G264:G270)</f>
        <v>0</v>
      </c>
      <c r="H271" s="137"/>
      <c r="I271" s="138"/>
      <c r="J271" s="138"/>
      <c r="K271" s="139"/>
    </row>
    <row r="272" spans="1:11" ht="15" thickBot="1" x14ac:dyDescent="0.25"/>
    <row r="273" spans="1:11" ht="30" x14ac:dyDescent="0.2">
      <c r="A273" s="919" t="s">
        <v>87</v>
      </c>
      <c r="B273" s="921" t="s">
        <v>232</v>
      </c>
      <c r="C273" s="923" t="s">
        <v>205</v>
      </c>
      <c r="D273" s="925" t="s">
        <v>206</v>
      </c>
      <c r="E273" s="926"/>
      <c r="F273" s="926"/>
      <c r="G273" s="926"/>
      <c r="H273" s="927"/>
      <c r="I273" s="107" t="s">
        <v>207</v>
      </c>
      <c r="J273" s="928" t="s">
        <v>208</v>
      </c>
      <c r="K273" s="903" t="s">
        <v>209</v>
      </c>
    </row>
    <row r="274" spans="1:11" ht="60.75" thickBot="1" x14ac:dyDescent="0.25">
      <c r="A274" s="920"/>
      <c r="B274" s="922"/>
      <c r="C274" s="924"/>
      <c r="D274" s="108" t="s">
        <v>210</v>
      </c>
      <c r="E274" s="51" t="s">
        <v>211</v>
      </c>
      <c r="F274" s="108" t="s">
        <v>212</v>
      </c>
      <c r="G274" s="108" t="s">
        <v>213</v>
      </c>
      <c r="H274" s="111" t="s">
        <v>230</v>
      </c>
      <c r="I274" s="52" t="s">
        <v>215</v>
      </c>
      <c r="J274" s="929"/>
      <c r="K274" s="904"/>
    </row>
    <row r="275" spans="1:11" x14ac:dyDescent="0.2">
      <c r="A275" s="905"/>
      <c r="B275" s="592"/>
      <c r="C275" s="905"/>
      <c r="D275" s="908" t="s">
        <v>216</v>
      </c>
      <c r="E275" s="131" t="s">
        <v>217</v>
      </c>
      <c r="F275" s="68" t="s">
        <v>178</v>
      </c>
      <c r="G275" s="132">
        <f>IF(F275="Asignado",15,0)</f>
        <v>0</v>
      </c>
      <c r="H275" s="910" t="str">
        <f>IF(AND(G282&gt;0,G282&lt;=85),"Débil",IF(AND(G282&gt;85,G282&lt;=95),"Moderado",IF(G282&gt;96,"Fuerte"," ")))</f>
        <v xml:space="preserve"> </v>
      </c>
      <c r="I275" s="913" t="s">
        <v>178</v>
      </c>
      <c r="J275" s="91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16" t="str">
        <f>IF(J275="Fuerte","NO",IF(J275=" "," ","SI"))</f>
        <v xml:space="preserve"> </v>
      </c>
    </row>
    <row r="276" spans="1:11" ht="28.5" x14ac:dyDescent="0.2">
      <c r="A276" s="906"/>
      <c r="B276" s="593"/>
      <c r="C276" s="906"/>
      <c r="D276" s="909"/>
      <c r="E276" s="103" t="s">
        <v>218</v>
      </c>
      <c r="F276" s="65" t="s">
        <v>178</v>
      </c>
      <c r="G276" s="64">
        <f>IF(F276="Adecuado",15,0)</f>
        <v>0</v>
      </c>
      <c r="H276" s="911"/>
      <c r="I276" s="914"/>
      <c r="J276" s="911"/>
      <c r="K276" s="917"/>
    </row>
    <row r="277" spans="1:11" ht="42.75" x14ac:dyDescent="0.2">
      <c r="A277" s="906"/>
      <c r="B277" s="593"/>
      <c r="C277" s="906"/>
      <c r="D277" s="50" t="s">
        <v>219</v>
      </c>
      <c r="E277" s="103" t="s">
        <v>220</v>
      </c>
      <c r="F277" s="65" t="s">
        <v>178</v>
      </c>
      <c r="G277" s="64">
        <f>IF(F277="Oportuna",15,0)</f>
        <v>0</v>
      </c>
      <c r="H277" s="911"/>
      <c r="I277" s="914"/>
      <c r="J277" s="911"/>
      <c r="K277" s="917"/>
    </row>
    <row r="278" spans="1:11" ht="42.75" x14ac:dyDescent="0.2">
      <c r="A278" s="906"/>
      <c r="B278" s="593"/>
      <c r="C278" s="906"/>
      <c r="D278" s="50" t="s">
        <v>221</v>
      </c>
      <c r="E278" s="103" t="s">
        <v>222</v>
      </c>
      <c r="F278" s="231" t="s">
        <v>178</v>
      </c>
      <c r="G278" s="64">
        <f>IF(F278="Prevenir",15,IF(F278="Detectar",10,0))</f>
        <v>0</v>
      </c>
      <c r="H278" s="911"/>
      <c r="I278" s="914"/>
      <c r="J278" s="911"/>
      <c r="K278" s="917"/>
    </row>
    <row r="279" spans="1:11" ht="28.5" x14ac:dyDescent="0.2">
      <c r="A279" s="906"/>
      <c r="B279" s="593"/>
      <c r="C279" s="906"/>
      <c r="D279" s="50" t="s">
        <v>223</v>
      </c>
      <c r="E279" s="103" t="s">
        <v>224</v>
      </c>
      <c r="F279" s="65" t="s">
        <v>178</v>
      </c>
      <c r="G279" s="64">
        <f>IF(F279="Confiable",15,0)</f>
        <v>0</v>
      </c>
      <c r="H279" s="911"/>
      <c r="I279" s="914"/>
      <c r="J279" s="911"/>
      <c r="K279" s="917"/>
    </row>
    <row r="280" spans="1:11" ht="42.75" x14ac:dyDescent="0.2">
      <c r="A280" s="906"/>
      <c r="B280" s="593"/>
      <c r="C280" s="906"/>
      <c r="D280" s="50" t="s">
        <v>225</v>
      </c>
      <c r="E280" s="103" t="s">
        <v>226</v>
      </c>
      <c r="F280" s="231" t="s">
        <v>178</v>
      </c>
      <c r="G280" s="64">
        <f>IF(F280="Se investigan y se resuelven oportunamente",15,0)</f>
        <v>0</v>
      </c>
      <c r="H280" s="911"/>
      <c r="I280" s="914"/>
      <c r="J280" s="911"/>
      <c r="K280" s="917"/>
    </row>
    <row r="281" spans="1:11" ht="28.5" x14ac:dyDescent="0.2">
      <c r="A281" s="907"/>
      <c r="B281" s="594"/>
      <c r="C281" s="907"/>
      <c r="D281" s="45" t="s">
        <v>227</v>
      </c>
      <c r="E281" s="103" t="s">
        <v>228</v>
      </c>
      <c r="F281" s="65" t="s">
        <v>178</v>
      </c>
      <c r="G281" s="64">
        <f>IF(F281="Completa",10,IF(F281="Incompleta",5,0))</f>
        <v>0</v>
      </c>
      <c r="H281" s="912"/>
      <c r="I281" s="915"/>
      <c r="J281" s="912"/>
      <c r="K281" s="918"/>
    </row>
    <row r="282" spans="1:11" ht="15.75" thickBot="1" x14ac:dyDescent="0.25">
      <c r="A282" s="126"/>
      <c r="B282" s="127"/>
      <c r="C282" s="56"/>
      <c r="D282" s="57"/>
      <c r="E282" s="58" t="s">
        <v>229</v>
      </c>
      <c r="F282" s="16"/>
      <c r="G282" s="16">
        <f>SUM(G275:G281)</f>
        <v>0</v>
      </c>
      <c r="H282" s="137"/>
      <c r="I282" s="138"/>
      <c r="J282" s="138"/>
      <c r="K282" s="139"/>
    </row>
    <row r="283" spans="1:11" ht="15" thickBot="1" x14ac:dyDescent="0.25"/>
    <row r="284" spans="1:11" ht="30" x14ac:dyDescent="0.2">
      <c r="A284" s="919" t="s">
        <v>87</v>
      </c>
      <c r="B284" s="921" t="s">
        <v>232</v>
      </c>
      <c r="C284" s="923" t="s">
        <v>205</v>
      </c>
      <c r="D284" s="925" t="s">
        <v>206</v>
      </c>
      <c r="E284" s="926"/>
      <c r="F284" s="926"/>
      <c r="G284" s="926"/>
      <c r="H284" s="927"/>
      <c r="I284" s="107" t="s">
        <v>207</v>
      </c>
      <c r="J284" s="928" t="s">
        <v>208</v>
      </c>
      <c r="K284" s="903" t="s">
        <v>209</v>
      </c>
    </row>
    <row r="285" spans="1:11" ht="60.75" thickBot="1" x14ac:dyDescent="0.25">
      <c r="A285" s="920"/>
      <c r="B285" s="922"/>
      <c r="C285" s="924"/>
      <c r="D285" s="108" t="s">
        <v>210</v>
      </c>
      <c r="E285" s="51" t="s">
        <v>211</v>
      </c>
      <c r="F285" s="108" t="s">
        <v>212</v>
      </c>
      <c r="G285" s="108" t="s">
        <v>213</v>
      </c>
      <c r="H285" s="111" t="s">
        <v>230</v>
      </c>
      <c r="I285" s="52" t="s">
        <v>215</v>
      </c>
      <c r="J285" s="929"/>
      <c r="K285" s="904"/>
    </row>
    <row r="286" spans="1:11" x14ac:dyDescent="0.2">
      <c r="A286" s="905"/>
      <c r="B286" s="592"/>
      <c r="C286" s="905"/>
      <c r="D286" s="908" t="s">
        <v>216</v>
      </c>
      <c r="E286" s="131" t="s">
        <v>217</v>
      </c>
      <c r="F286" s="68" t="s">
        <v>178</v>
      </c>
      <c r="G286" s="132">
        <f>IF(F286="Asignado",15,0)</f>
        <v>0</v>
      </c>
      <c r="H286" s="910" t="str">
        <f>IF(AND(G293&gt;0,G293&lt;=85),"Débil",IF(AND(G293&gt;85,G293&lt;=95),"Moderado",IF(G293&gt;96,"Fuerte"," ")))</f>
        <v xml:space="preserve"> </v>
      </c>
      <c r="I286" s="913" t="s">
        <v>178</v>
      </c>
      <c r="J286" s="91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16" t="str">
        <f>IF(J286="Fuerte","NO",IF(J286=" "," ","SI"))</f>
        <v xml:space="preserve"> </v>
      </c>
    </row>
    <row r="287" spans="1:11" ht="28.5" x14ac:dyDescent="0.2">
      <c r="A287" s="906"/>
      <c r="B287" s="593"/>
      <c r="C287" s="906"/>
      <c r="D287" s="909"/>
      <c r="E287" s="103" t="s">
        <v>218</v>
      </c>
      <c r="F287" s="65" t="s">
        <v>178</v>
      </c>
      <c r="G287" s="64">
        <f>IF(F287="Adecuado",15,0)</f>
        <v>0</v>
      </c>
      <c r="H287" s="911"/>
      <c r="I287" s="914"/>
      <c r="J287" s="911"/>
      <c r="K287" s="917"/>
    </row>
    <row r="288" spans="1:11" ht="42.75" x14ac:dyDescent="0.2">
      <c r="A288" s="906"/>
      <c r="B288" s="593"/>
      <c r="C288" s="906"/>
      <c r="D288" s="50" t="s">
        <v>219</v>
      </c>
      <c r="E288" s="103" t="s">
        <v>220</v>
      </c>
      <c r="F288" s="65" t="s">
        <v>178</v>
      </c>
      <c r="G288" s="64">
        <f>IF(F288="Oportuna",15,0)</f>
        <v>0</v>
      </c>
      <c r="H288" s="911"/>
      <c r="I288" s="914"/>
      <c r="J288" s="911"/>
      <c r="K288" s="917"/>
    </row>
    <row r="289" spans="1:11" ht="42.75" x14ac:dyDescent="0.2">
      <c r="A289" s="906"/>
      <c r="B289" s="593"/>
      <c r="C289" s="906"/>
      <c r="D289" s="50" t="s">
        <v>221</v>
      </c>
      <c r="E289" s="103" t="s">
        <v>222</v>
      </c>
      <c r="F289" s="231" t="s">
        <v>178</v>
      </c>
      <c r="G289" s="64">
        <f>IF(F289="Prevenir",15,IF(F289="Detectar",10,0))</f>
        <v>0</v>
      </c>
      <c r="H289" s="911"/>
      <c r="I289" s="914"/>
      <c r="J289" s="911"/>
      <c r="K289" s="917"/>
    </row>
    <row r="290" spans="1:11" ht="28.5" x14ac:dyDescent="0.2">
      <c r="A290" s="906"/>
      <c r="B290" s="593"/>
      <c r="C290" s="906"/>
      <c r="D290" s="50" t="s">
        <v>223</v>
      </c>
      <c r="E290" s="103" t="s">
        <v>224</v>
      </c>
      <c r="F290" s="65" t="s">
        <v>178</v>
      </c>
      <c r="G290" s="64">
        <f>IF(F290="Confiable",15,0)</f>
        <v>0</v>
      </c>
      <c r="H290" s="911"/>
      <c r="I290" s="914"/>
      <c r="J290" s="911"/>
      <c r="K290" s="917"/>
    </row>
    <row r="291" spans="1:11" ht="42.75" x14ac:dyDescent="0.2">
      <c r="A291" s="906"/>
      <c r="B291" s="593"/>
      <c r="C291" s="906"/>
      <c r="D291" s="50" t="s">
        <v>225</v>
      </c>
      <c r="E291" s="103" t="s">
        <v>226</v>
      </c>
      <c r="F291" s="231" t="s">
        <v>178</v>
      </c>
      <c r="G291" s="64">
        <f>IF(F291="Se investigan y se resuelven oportunamente",15,0)</f>
        <v>0</v>
      </c>
      <c r="H291" s="911"/>
      <c r="I291" s="914"/>
      <c r="J291" s="911"/>
      <c r="K291" s="917"/>
    </row>
    <row r="292" spans="1:11" ht="28.5" x14ac:dyDescent="0.2">
      <c r="A292" s="907"/>
      <c r="B292" s="594"/>
      <c r="C292" s="907"/>
      <c r="D292" s="45" t="s">
        <v>227</v>
      </c>
      <c r="E292" s="103" t="s">
        <v>228</v>
      </c>
      <c r="F292" s="65" t="s">
        <v>178</v>
      </c>
      <c r="G292" s="64">
        <f>IF(F292="Completa",10,IF(F292="Incompleta",5,0))</f>
        <v>0</v>
      </c>
      <c r="H292" s="912"/>
      <c r="I292" s="915"/>
      <c r="J292" s="912"/>
      <c r="K292" s="918"/>
    </row>
    <row r="293" spans="1:11" ht="15.75" thickBot="1" x14ac:dyDescent="0.25">
      <c r="A293" s="126"/>
      <c r="B293" s="127"/>
      <c r="C293" s="56"/>
      <c r="D293" s="57"/>
      <c r="E293" s="58" t="s">
        <v>229</v>
      </c>
      <c r="F293" s="16"/>
      <c r="G293" s="16">
        <f>SUM(G286:G292)</f>
        <v>0</v>
      </c>
      <c r="H293" s="137"/>
      <c r="I293" s="138"/>
      <c r="J293" s="138"/>
      <c r="K293" s="139"/>
    </row>
    <row r="294" spans="1:11" ht="15" thickBot="1" x14ac:dyDescent="0.25"/>
    <row r="295" spans="1:11" ht="30" x14ac:dyDescent="0.2">
      <c r="A295" s="919" t="s">
        <v>87</v>
      </c>
      <c r="B295" s="921" t="s">
        <v>232</v>
      </c>
      <c r="C295" s="923" t="s">
        <v>205</v>
      </c>
      <c r="D295" s="925" t="s">
        <v>206</v>
      </c>
      <c r="E295" s="926"/>
      <c r="F295" s="926"/>
      <c r="G295" s="926"/>
      <c r="H295" s="927"/>
      <c r="I295" s="107" t="s">
        <v>207</v>
      </c>
      <c r="J295" s="928" t="s">
        <v>208</v>
      </c>
      <c r="K295" s="903" t="s">
        <v>209</v>
      </c>
    </row>
    <row r="296" spans="1:11" ht="60.75" thickBot="1" x14ac:dyDescent="0.25">
      <c r="A296" s="920"/>
      <c r="B296" s="922"/>
      <c r="C296" s="924"/>
      <c r="D296" s="108" t="s">
        <v>210</v>
      </c>
      <c r="E296" s="51" t="s">
        <v>211</v>
      </c>
      <c r="F296" s="108" t="s">
        <v>212</v>
      </c>
      <c r="G296" s="108" t="s">
        <v>213</v>
      </c>
      <c r="H296" s="111" t="s">
        <v>230</v>
      </c>
      <c r="I296" s="52" t="s">
        <v>215</v>
      </c>
      <c r="J296" s="929"/>
      <c r="K296" s="904"/>
    </row>
    <row r="297" spans="1:11" x14ac:dyDescent="0.2">
      <c r="A297" s="905"/>
      <c r="B297" s="592"/>
      <c r="C297" s="905"/>
      <c r="D297" s="908" t="s">
        <v>216</v>
      </c>
      <c r="E297" s="131" t="s">
        <v>217</v>
      </c>
      <c r="F297" s="68" t="s">
        <v>178</v>
      </c>
      <c r="G297" s="132">
        <f>IF(F297="Asignado",15,0)</f>
        <v>0</v>
      </c>
      <c r="H297" s="910" t="str">
        <f>IF(AND(G304&gt;0,G304&lt;=85),"Débil",IF(AND(G304&gt;85,G304&lt;=95),"Moderado",IF(G304&gt;96,"Fuerte"," ")))</f>
        <v xml:space="preserve"> </v>
      </c>
      <c r="I297" s="913" t="s">
        <v>178</v>
      </c>
      <c r="J297" s="91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16" t="str">
        <f>IF(J297="Fuerte","NO",IF(J297=" "," ","SI"))</f>
        <v xml:space="preserve"> </v>
      </c>
    </row>
    <row r="298" spans="1:11" ht="28.5" x14ac:dyDescent="0.2">
      <c r="A298" s="906"/>
      <c r="B298" s="593"/>
      <c r="C298" s="906"/>
      <c r="D298" s="909"/>
      <c r="E298" s="103" t="s">
        <v>218</v>
      </c>
      <c r="F298" s="65" t="s">
        <v>178</v>
      </c>
      <c r="G298" s="64">
        <f>IF(F298="Adecuado",15,0)</f>
        <v>0</v>
      </c>
      <c r="H298" s="911"/>
      <c r="I298" s="914"/>
      <c r="J298" s="911"/>
      <c r="K298" s="917"/>
    </row>
    <row r="299" spans="1:11" ht="42.75" x14ac:dyDescent="0.2">
      <c r="A299" s="906"/>
      <c r="B299" s="593"/>
      <c r="C299" s="906"/>
      <c r="D299" s="50" t="s">
        <v>219</v>
      </c>
      <c r="E299" s="103" t="s">
        <v>220</v>
      </c>
      <c r="F299" s="65" t="s">
        <v>178</v>
      </c>
      <c r="G299" s="64">
        <f>IF(F299="Oportuna",15,0)</f>
        <v>0</v>
      </c>
      <c r="H299" s="911"/>
      <c r="I299" s="914"/>
      <c r="J299" s="911"/>
      <c r="K299" s="917"/>
    </row>
    <row r="300" spans="1:11" ht="42.75" x14ac:dyDescent="0.2">
      <c r="A300" s="906"/>
      <c r="B300" s="593"/>
      <c r="C300" s="906"/>
      <c r="D300" s="50" t="s">
        <v>221</v>
      </c>
      <c r="E300" s="103" t="s">
        <v>222</v>
      </c>
      <c r="F300" s="231" t="s">
        <v>178</v>
      </c>
      <c r="G300" s="64">
        <f>IF(F300="Prevenir",15,IF(F300="Detectar",10,0))</f>
        <v>0</v>
      </c>
      <c r="H300" s="911"/>
      <c r="I300" s="914"/>
      <c r="J300" s="911"/>
      <c r="K300" s="917"/>
    </row>
    <row r="301" spans="1:11" ht="28.5" x14ac:dyDescent="0.2">
      <c r="A301" s="906"/>
      <c r="B301" s="593"/>
      <c r="C301" s="906"/>
      <c r="D301" s="50" t="s">
        <v>223</v>
      </c>
      <c r="E301" s="103" t="s">
        <v>224</v>
      </c>
      <c r="F301" s="65" t="s">
        <v>178</v>
      </c>
      <c r="G301" s="64">
        <f>IF(F301="Confiable",15,0)</f>
        <v>0</v>
      </c>
      <c r="H301" s="911"/>
      <c r="I301" s="914"/>
      <c r="J301" s="911"/>
      <c r="K301" s="917"/>
    </row>
    <row r="302" spans="1:11" ht="42.75" x14ac:dyDescent="0.2">
      <c r="A302" s="906"/>
      <c r="B302" s="593"/>
      <c r="C302" s="906"/>
      <c r="D302" s="50" t="s">
        <v>225</v>
      </c>
      <c r="E302" s="103" t="s">
        <v>226</v>
      </c>
      <c r="F302" s="231" t="s">
        <v>178</v>
      </c>
      <c r="G302" s="64">
        <f>IF(F302="Se investigan y se resuelven oportunamente",15,0)</f>
        <v>0</v>
      </c>
      <c r="H302" s="911"/>
      <c r="I302" s="914"/>
      <c r="J302" s="911"/>
      <c r="K302" s="917"/>
    </row>
    <row r="303" spans="1:11" ht="28.5" x14ac:dyDescent="0.2">
      <c r="A303" s="907"/>
      <c r="B303" s="594"/>
      <c r="C303" s="907"/>
      <c r="D303" s="45" t="s">
        <v>227</v>
      </c>
      <c r="E303" s="103" t="s">
        <v>228</v>
      </c>
      <c r="F303" s="65" t="s">
        <v>178</v>
      </c>
      <c r="G303" s="64">
        <f>IF(F303="Completa",10,IF(F303="Incompleta",5,0))</f>
        <v>0</v>
      </c>
      <c r="H303" s="912"/>
      <c r="I303" s="915"/>
      <c r="J303" s="912"/>
      <c r="K303" s="918"/>
    </row>
    <row r="304" spans="1:11" ht="15.75" thickBot="1" x14ac:dyDescent="0.25">
      <c r="A304" s="126"/>
      <c r="B304" s="127"/>
      <c r="C304" s="56"/>
      <c r="D304" s="57"/>
      <c r="E304" s="58" t="s">
        <v>229</v>
      </c>
      <c r="F304" s="16"/>
      <c r="G304" s="16">
        <f>SUM(G297:G303)</f>
        <v>0</v>
      </c>
      <c r="H304" s="137"/>
      <c r="I304" s="138"/>
      <c r="J304" s="138"/>
      <c r="K304" s="139"/>
    </row>
    <row r="305" spans="1:11" ht="15" thickBot="1" x14ac:dyDescent="0.25"/>
    <row r="306" spans="1:11" ht="30" x14ac:dyDescent="0.2">
      <c r="A306" s="919" t="s">
        <v>87</v>
      </c>
      <c r="B306" s="921" t="s">
        <v>232</v>
      </c>
      <c r="C306" s="923" t="s">
        <v>205</v>
      </c>
      <c r="D306" s="925" t="s">
        <v>206</v>
      </c>
      <c r="E306" s="926"/>
      <c r="F306" s="926"/>
      <c r="G306" s="926"/>
      <c r="H306" s="927"/>
      <c r="I306" s="107" t="s">
        <v>207</v>
      </c>
      <c r="J306" s="928" t="s">
        <v>208</v>
      </c>
      <c r="K306" s="903" t="s">
        <v>209</v>
      </c>
    </row>
    <row r="307" spans="1:11" ht="60.75" thickBot="1" x14ac:dyDescent="0.25">
      <c r="A307" s="920"/>
      <c r="B307" s="922"/>
      <c r="C307" s="924"/>
      <c r="D307" s="108" t="s">
        <v>210</v>
      </c>
      <c r="E307" s="51" t="s">
        <v>211</v>
      </c>
      <c r="F307" s="108" t="s">
        <v>212</v>
      </c>
      <c r="G307" s="108" t="s">
        <v>213</v>
      </c>
      <c r="H307" s="111" t="s">
        <v>230</v>
      </c>
      <c r="I307" s="52" t="s">
        <v>215</v>
      </c>
      <c r="J307" s="929"/>
      <c r="K307" s="904"/>
    </row>
    <row r="308" spans="1:11" x14ac:dyDescent="0.2">
      <c r="A308" s="905"/>
      <c r="B308" s="592"/>
      <c r="C308" s="905"/>
      <c r="D308" s="908" t="s">
        <v>216</v>
      </c>
      <c r="E308" s="131" t="s">
        <v>217</v>
      </c>
      <c r="F308" s="68" t="s">
        <v>178</v>
      </c>
      <c r="G308" s="132">
        <f>IF(F308="Asignado",15,0)</f>
        <v>0</v>
      </c>
      <c r="H308" s="910" t="str">
        <f>IF(AND(G315&gt;0,G315&lt;=85),"Débil",IF(AND(G315&gt;85,G315&lt;=95),"Moderado",IF(G315&gt;96,"Fuerte"," ")))</f>
        <v xml:space="preserve"> </v>
      </c>
      <c r="I308" s="913" t="s">
        <v>178</v>
      </c>
      <c r="J308" s="91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16" t="str">
        <f>IF(J308="Fuerte","NO",IF(J308=" "," ","SI"))</f>
        <v xml:space="preserve"> </v>
      </c>
    </row>
    <row r="309" spans="1:11" ht="28.5" x14ac:dyDescent="0.2">
      <c r="A309" s="906"/>
      <c r="B309" s="593"/>
      <c r="C309" s="906"/>
      <c r="D309" s="909"/>
      <c r="E309" s="103" t="s">
        <v>218</v>
      </c>
      <c r="F309" s="65" t="s">
        <v>178</v>
      </c>
      <c r="G309" s="64">
        <f>IF(F309="Adecuado",15,0)</f>
        <v>0</v>
      </c>
      <c r="H309" s="911"/>
      <c r="I309" s="914"/>
      <c r="J309" s="911"/>
      <c r="K309" s="917"/>
    </row>
    <row r="310" spans="1:11" ht="42.75" x14ac:dyDescent="0.2">
      <c r="A310" s="906"/>
      <c r="B310" s="593"/>
      <c r="C310" s="906"/>
      <c r="D310" s="50" t="s">
        <v>219</v>
      </c>
      <c r="E310" s="103" t="s">
        <v>220</v>
      </c>
      <c r="F310" s="65" t="s">
        <v>178</v>
      </c>
      <c r="G310" s="64">
        <f>IF(F310="Oportuna",15,0)</f>
        <v>0</v>
      </c>
      <c r="H310" s="911"/>
      <c r="I310" s="914"/>
      <c r="J310" s="911"/>
      <c r="K310" s="917"/>
    </row>
    <row r="311" spans="1:11" ht="42.75" x14ac:dyDescent="0.2">
      <c r="A311" s="906"/>
      <c r="B311" s="593"/>
      <c r="C311" s="906"/>
      <c r="D311" s="50" t="s">
        <v>221</v>
      </c>
      <c r="E311" s="103" t="s">
        <v>222</v>
      </c>
      <c r="F311" s="231" t="s">
        <v>178</v>
      </c>
      <c r="G311" s="64">
        <f>IF(F311="Prevenir",15,IF(F311="Detectar",10,0))</f>
        <v>0</v>
      </c>
      <c r="H311" s="911"/>
      <c r="I311" s="914"/>
      <c r="J311" s="911"/>
      <c r="K311" s="917"/>
    </row>
    <row r="312" spans="1:11" ht="28.5" x14ac:dyDescent="0.2">
      <c r="A312" s="906"/>
      <c r="B312" s="593"/>
      <c r="C312" s="906"/>
      <c r="D312" s="50" t="s">
        <v>223</v>
      </c>
      <c r="E312" s="103" t="s">
        <v>224</v>
      </c>
      <c r="F312" s="65" t="s">
        <v>178</v>
      </c>
      <c r="G312" s="64">
        <f>IF(F312="Confiable",15,0)</f>
        <v>0</v>
      </c>
      <c r="H312" s="911"/>
      <c r="I312" s="914"/>
      <c r="J312" s="911"/>
      <c r="K312" s="917"/>
    </row>
    <row r="313" spans="1:11" ht="42.75" x14ac:dyDescent="0.2">
      <c r="A313" s="906"/>
      <c r="B313" s="593"/>
      <c r="C313" s="906"/>
      <c r="D313" s="50" t="s">
        <v>225</v>
      </c>
      <c r="E313" s="103" t="s">
        <v>226</v>
      </c>
      <c r="F313" s="231" t="s">
        <v>178</v>
      </c>
      <c r="G313" s="64">
        <f>IF(F313="Se investigan y se resuelven oportunamente",15,0)</f>
        <v>0</v>
      </c>
      <c r="H313" s="911"/>
      <c r="I313" s="914"/>
      <c r="J313" s="911"/>
      <c r="K313" s="917"/>
    </row>
    <row r="314" spans="1:11" ht="28.5" x14ac:dyDescent="0.2">
      <c r="A314" s="907"/>
      <c r="B314" s="594"/>
      <c r="C314" s="907"/>
      <c r="D314" s="45" t="s">
        <v>227</v>
      </c>
      <c r="E314" s="103" t="s">
        <v>228</v>
      </c>
      <c r="F314" s="65" t="s">
        <v>178</v>
      </c>
      <c r="G314" s="64">
        <f>IF(F314="Completa",10,IF(F314="Incompleta",5,0))</f>
        <v>0</v>
      </c>
      <c r="H314" s="912"/>
      <c r="I314" s="915"/>
      <c r="J314" s="912"/>
      <c r="K314" s="918"/>
    </row>
    <row r="315" spans="1:11" ht="15.75" thickBot="1" x14ac:dyDescent="0.25">
      <c r="A315" s="126"/>
      <c r="B315" s="127"/>
      <c r="C315" s="56"/>
      <c r="D315" s="57"/>
      <c r="E315" s="58" t="s">
        <v>229</v>
      </c>
      <c r="F315" s="16"/>
      <c r="G315" s="16">
        <f>SUM(G308:G314)</f>
        <v>0</v>
      </c>
      <c r="H315" s="137"/>
      <c r="I315" s="138"/>
      <c r="J315" s="138"/>
      <c r="K315" s="139"/>
    </row>
    <row r="316" spans="1:11" ht="15" thickBot="1" x14ac:dyDescent="0.25"/>
    <row r="317" spans="1:11" ht="30" x14ac:dyDescent="0.2">
      <c r="A317" s="919" t="s">
        <v>87</v>
      </c>
      <c r="B317" s="921" t="s">
        <v>232</v>
      </c>
      <c r="C317" s="923" t="s">
        <v>205</v>
      </c>
      <c r="D317" s="925" t="s">
        <v>206</v>
      </c>
      <c r="E317" s="926"/>
      <c r="F317" s="926"/>
      <c r="G317" s="926"/>
      <c r="H317" s="927"/>
      <c r="I317" s="107" t="s">
        <v>207</v>
      </c>
      <c r="J317" s="928" t="s">
        <v>208</v>
      </c>
      <c r="K317" s="903" t="s">
        <v>209</v>
      </c>
    </row>
    <row r="318" spans="1:11" ht="60.75" thickBot="1" x14ac:dyDescent="0.25">
      <c r="A318" s="920"/>
      <c r="B318" s="922"/>
      <c r="C318" s="924"/>
      <c r="D318" s="108" t="s">
        <v>210</v>
      </c>
      <c r="E318" s="51" t="s">
        <v>211</v>
      </c>
      <c r="F318" s="108" t="s">
        <v>212</v>
      </c>
      <c r="G318" s="108" t="s">
        <v>213</v>
      </c>
      <c r="H318" s="111" t="s">
        <v>230</v>
      </c>
      <c r="I318" s="52" t="s">
        <v>215</v>
      </c>
      <c r="J318" s="929"/>
      <c r="K318" s="904"/>
    </row>
    <row r="319" spans="1:11" x14ac:dyDescent="0.2">
      <c r="A319" s="905"/>
      <c r="B319" s="592"/>
      <c r="C319" s="905"/>
      <c r="D319" s="908" t="s">
        <v>216</v>
      </c>
      <c r="E319" s="131" t="s">
        <v>217</v>
      </c>
      <c r="F319" s="68" t="s">
        <v>178</v>
      </c>
      <c r="G319" s="132">
        <f>IF(F319="Asignado",15,0)</f>
        <v>0</v>
      </c>
      <c r="H319" s="910" t="str">
        <f>IF(AND(G326&gt;0,G326&lt;=85),"Débil",IF(AND(G326&gt;85,G326&lt;=95),"Moderado",IF(G326&gt;96,"Fuerte"," ")))</f>
        <v xml:space="preserve"> </v>
      </c>
      <c r="I319" s="913" t="s">
        <v>201</v>
      </c>
      <c r="J319" s="91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16" t="str">
        <f>IF(J319="Fuerte","NO",IF(J319=" "," ","SI"))</f>
        <v xml:space="preserve"> </v>
      </c>
    </row>
    <row r="320" spans="1:11" ht="28.5" x14ac:dyDescent="0.2">
      <c r="A320" s="906"/>
      <c r="B320" s="593"/>
      <c r="C320" s="906"/>
      <c r="D320" s="909"/>
      <c r="E320" s="103" t="s">
        <v>218</v>
      </c>
      <c r="F320" s="65" t="s">
        <v>178</v>
      </c>
      <c r="G320" s="64">
        <f>IF(F320="Adecuado",15,0)</f>
        <v>0</v>
      </c>
      <c r="H320" s="911"/>
      <c r="I320" s="914"/>
      <c r="J320" s="911"/>
      <c r="K320" s="917"/>
    </row>
    <row r="321" spans="1:11" ht="42.75" x14ac:dyDescent="0.2">
      <c r="A321" s="906"/>
      <c r="B321" s="593"/>
      <c r="C321" s="906"/>
      <c r="D321" s="50" t="s">
        <v>219</v>
      </c>
      <c r="E321" s="103" t="s">
        <v>220</v>
      </c>
      <c r="F321" s="65" t="s">
        <v>178</v>
      </c>
      <c r="G321" s="64">
        <f>IF(F321="Oportuna",15,0)</f>
        <v>0</v>
      </c>
      <c r="H321" s="911"/>
      <c r="I321" s="914"/>
      <c r="J321" s="911"/>
      <c r="K321" s="917"/>
    </row>
    <row r="322" spans="1:11" ht="42.75" x14ac:dyDescent="0.2">
      <c r="A322" s="906"/>
      <c r="B322" s="593"/>
      <c r="C322" s="906"/>
      <c r="D322" s="50" t="s">
        <v>221</v>
      </c>
      <c r="E322" s="103" t="s">
        <v>222</v>
      </c>
      <c r="F322" s="231" t="s">
        <v>178</v>
      </c>
      <c r="G322" s="64">
        <f>IF(F322="Prevenir",15,IF(F322="Detectar",10,0))</f>
        <v>0</v>
      </c>
      <c r="H322" s="911"/>
      <c r="I322" s="914"/>
      <c r="J322" s="911"/>
      <c r="K322" s="917"/>
    </row>
    <row r="323" spans="1:11" ht="28.5" x14ac:dyDescent="0.2">
      <c r="A323" s="906"/>
      <c r="B323" s="593"/>
      <c r="C323" s="906"/>
      <c r="D323" s="50" t="s">
        <v>223</v>
      </c>
      <c r="E323" s="103" t="s">
        <v>224</v>
      </c>
      <c r="F323" s="65" t="s">
        <v>178</v>
      </c>
      <c r="G323" s="64">
        <f>IF(F323="Confiable",15,0)</f>
        <v>0</v>
      </c>
      <c r="H323" s="911"/>
      <c r="I323" s="914"/>
      <c r="J323" s="911"/>
      <c r="K323" s="917"/>
    </row>
    <row r="324" spans="1:11" ht="42.75" x14ac:dyDescent="0.2">
      <c r="A324" s="906"/>
      <c r="B324" s="593"/>
      <c r="C324" s="906"/>
      <c r="D324" s="50" t="s">
        <v>225</v>
      </c>
      <c r="E324" s="103" t="s">
        <v>226</v>
      </c>
      <c r="F324" s="231" t="s">
        <v>178</v>
      </c>
      <c r="G324" s="64">
        <f>IF(F324="Se investigan y se resuelven oportunamente",15,0)</f>
        <v>0</v>
      </c>
      <c r="H324" s="911"/>
      <c r="I324" s="914"/>
      <c r="J324" s="911"/>
      <c r="K324" s="917"/>
    </row>
    <row r="325" spans="1:11" ht="28.5" x14ac:dyDescent="0.2">
      <c r="A325" s="907"/>
      <c r="B325" s="594"/>
      <c r="C325" s="907"/>
      <c r="D325" s="45" t="s">
        <v>227</v>
      </c>
      <c r="E325" s="103" t="s">
        <v>228</v>
      </c>
      <c r="F325" s="65" t="s">
        <v>178</v>
      </c>
      <c r="G325" s="64">
        <f>IF(F325="Completa",10,IF(F325="Incompleta",5,0))</f>
        <v>0</v>
      </c>
      <c r="H325" s="912"/>
      <c r="I325" s="915"/>
      <c r="J325" s="912"/>
      <c r="K325" s="918"/>
    </row>
    <row r="326" spans="1:11" ht="15.75" thickBot="1" x14ac:dyDescent="0.25">
      <c r="A326" s="126"/>
      <c r="B326" s="127"/>
      <c r="C326" s="56"/>
      <c r="D326" s="57"/>
      <c r="E326" s="58" t="s">
        <v>229</v>
      </c>
      <c r="F326" s="16"/>
      <c r="G326" s="16">
        <f>SUM(G319:G325)</f>
        <v>0</v>
      </c>
      <c r="H326" s="137"/>
      <c r="I326" s="138"/>
      <c r="J326" s="138"/>
      <c r="K326" s="139"/>
    </row>
    <row r="327" spans="1:11" ht="15" thickBot="1" x14ac:dyDescent="0.25"/>
    <row r="328" spans="1:11" ht="30" x14ac:dyDescent="0.2">
      <c r="A328" s="919" t="s">
        <v>87</v>
      </c>
      <c r="B328" s="921" t="s">
        <v>232</v>
      </c>
      <c r="C328" s="923" t="s">
        <v>205</v>
      </c>
      <c r="D328" s="925" t="s">
        <v>206</v>
      </c>
      <c r="E328" s="926"/>
      <c r="F328" s="926"/>
      <c r="G328" s="926"/>
      <c r="H328" s="927"/>
      <c r="I328" s="107" t="s">
        <v>207</v>
      </c>
      <c r="J328" s="928" t="s">
        <v>208</v>
      </c>
      <c r="K328" s="903" t="s">
        <v>209</v>
      </c>
    </row>
    <row r="329" spans="1:11" ht="60.75" thickBot="1" x14ac:dyDescent="0.25">
      <c r="A329" s="920"/>
      <c r="B329" s="922"/>
      <c r="C329" s="924"/>
      <c r="D329" s="108" t="s">
        <v>210</v>
      </c>
      <c r="E329" s="51" t="s">
        <v>211</v>
      </c>
      <c r="F329" s="108" t="s">
        <v>212</v>
      </c>
      <c r="G329" s="108" t="s">
        <v>213</v>
      </c>
      <c r="H329" s="111" t="s">
        <v>230</v>
      </c>
      <c r="I329" s="52" t="s">
        <v>215</v>
      </c>
      <c r="J329" s="929"/>
      <c r="K329" s="904"/>
    </row>
    <row r="330" spans="1:11" x14ac:dyDescent="0.2">
      <c r="A330" s="905"/>
      <c r="B330" s="592"/>
      <c r="C330" s="905"/>
      <c r="D330" s="908" t="s">
        <v>216</v>
      </c>
      <c r="E330" s="131" t="s">
        <v>217</v>
      </c>
      <c r="F330" s="68" t="s">
        <v>178</v>
      </c>
      <c r="G330" s="132">
        <f>IF(F330="Asignado",15,0)</f>
        <v>0</v>
      </c>
      <c r="H330" s="910" t="str">
        <f>IF(AND(G337&gt;0,G337&lt;=85),"Débil",IF(AND(G337&gt;85,G337&lt;=95),"Moderado",IF(G337&gt;96,"Fuerte"," ")))</f>
        <v xml:space="preserve"> </v>
      </c>
      <c r="I330" s="913" t="s">
        <v>178</v>
      </c>
      <c r="J330" s="91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16" t="str">
        <f>IF(J330="Fuerte","NO",IF(J330=" "," ","SI"))</f>
        <v xml:space="preserve"> </v>
      </c>
    </row>
    <row r="331" spans="1:11" ht="28.5" x14ac:dyDescent="0.2">
      <c r="A331" s="906"/>
      <c r="B331" s="593"/>
      <c r="C331" s="906"/>
      <c r="D331" s="909"/>
      <c r="E331" s="103" t="s">
        <v>218</v>
      </c>
      <c r="F331" s="65" t="s">
        <v>178</v>
      </c>
      <c r="G331" s="64">
        <f>IF(F331="Adecuado",15,0)</f>
        <v>0</v>
      </c>
      <c r="H331" s="911"/>
      <c r="I331" s="914"/>
      <c r="J331" s="911"/>
      <c r="K331" s="917"/>
    </row>
    <row r="332" spans="1:11" ht="42.75" x14ac:dyDescent="0.2">
      <c r="A332" s="906"/>
      <c r="B332" s="593"/>
      <c r="C332" s="906"/>
      <c r="D332" s="50" t="s">
        <v>219</v>
      </c>
      <c r="E332" s="103" t="s">
        <v>220</v>
      </c>
      <c r="F332" s="65" t="s">
        <v>178</v>
      </c>
      <c r="G332" s="64">
        <f>IF(F332="Oportuna",15,0)</f>
        <v>0</v>
      </c>
      <c r="H332" s="911"/>
      <c r="I332" s="914"/>
      <c r="J332" s="911"/>
      <c r="K332" s="917"/>
    </row>
    <row r="333" spans="1:11" ht="42.75" x14ac:dyDescent="0.2">
      <c r="A333" s="906"/>
      <c r="B333" s="593"/>
      <c r="C333" s="906"/>
      <c r="D333" s="50" t="s">
        <v>221</v>
      </c>
      <c r="E333" s="103" t="s">
        <v>222</v>
      </c>
      <c r="F333" s="231" t="s">
        <v>178</v>
      </c>
      <c r="G333" s="64">
        <f>IF(F333="Prevenir",15,IF(F333="Detectar",10,0))</f>
        <v>0</v>
      </c>
      <c r="H333" s="911"/>
      <c r="I333" s="914"/>
      <c r="J333" s="911"/>
      <c r="K333" s="917"/>
    </row>
    <row r="334" spans="1:11" ht="28.5" x14ac:dyDescent="0.2">
      <c r="A334" s="906"/>
      <c r="B334" s="593"/>
      <c r="C334" s="906"/>
      <c r="D334" s="50" t="s">
        <v>223</v>
      </c>
      <c r="E334" s="103" t="s">
        <v>224</v>
      </c>
      <c r="F334" s="65" t="s">
        <v>178</v>
      </c>
      <c r="G334" s="64">
        <f>IF(F334="Confiable",15,0)</f>
        <v>0</v>
      </c>
      <c r="H334" s="911"/>
      <c r="I334" s="914"/>
      <c r="J334" s="911"/>
      <c r="K334" s="917"/>
    </row>
    <row r="335" spans="1:11" ht="42.75" x14ac:dyDescent="0.2">
      <c r="A335" s="906"/>
      <c r="B335" s="593"/>
      <c r="C335" s="906"/>
      <c r="D335" s="50" t="s">
        <v>225</v>
      </c>
      <c r="E335" s="103" t="s">
        <v>226</v>
      </c>
      <c r="F335" s="231" t="s">
        <v>178</v>
      </c>
      <c r="G335" s="64">
        <f>IF(F335="Se investigan y se resuelven oportunamente",15,0)</f>
        <v>0</v>
      </c>
      <c r="H335" s="911"/>
      <c r="I335" s="914"/>
      <c r="J335" s="911"/>
      <c r="K335" s="917"/>
    </row>
    <row r="336" spans="1:11" ht="28.5" x14ac:dyDescent="0.2">
      <c r="A336" s="907"/>
      <c r="B336" s="594"/>
      <c r="C336" s="907"/>
      <c r="D336" s="45" t="s">
        <v>227</v>
      </c>
      <c r="E336" s="103" t="s">
        <v>228</v>
      </c>
      <c r="F336" s="65" t="s">
        <v>178</v>
      </c>
      <c r="G336" s="64">
        <f>IF(F336="Completa",10,IF(F336="Incompleta",5,0))</f>
        <v>0</v>
      </c>
      <c r="H336" s="912"/>
      <c r="I336" s="915"/>
      <c r="J336" s="912"/>
      <c r="K336" s="918"/>
    </row>
    <row r="337" spans="1:11" ht="15.75" thickBot="1" x14ac:dyDescent="0.25">
      <c r="A337" s="126"/>
      <c r="B337" s="127"/>
      <c r="C337" s="56"/>
      <c r="D337" s="57"/>
      <c r="E337" s="58" t="s">
        <v>229</v>
      </c>
      <c r="F337" s="16"/>
      <c r="G337" s="16">
        <f>SUM(G330:G336)</f>
        <v>0</v>
      </c>
      <c r="H337" s="137"/>
      <c r="I337" s="138"/>
      <c r="J337" s="138"/>
      <c r="K337" s="139"/>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3"/>
  <sheetViews>
    <sheetView zoomScale="80" zoomScaleNormal="80" workbookViewId="0">
      <selection activeCell="E2" sqref="E2:E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84"/>
      <c r="B1" s="463" t="s">
        <v>477</v>
      </c>
      <c r="C1" s="463"/>
      <c r="D1" s="463"/>
      <c r="E1" s="356" t="s">
        <v>508</v>
      </c>
      <c r="F1" s="387"/>
      <c r="G1" s="2"/>
      <c r="J1" s="462"/>
    </row>
    <row r="2" spans="1:10" ht="15" customHeight="1" x14ac:dyDescent="0.2">
      <c r="A2" s="385"/>
      <c r="B2" s="464"/>
      <c r="C2" s="464"/>
      <c r="D2" s="464"/>
      <c r="E2" s="357" t="s">
        <v>509</v>
      </c>
      <c r="F2" s="388"/>
      <c r="G2" s="2"/>
      <c r="J2" s="462"/>
    </row>
    <row r="3" spans="1:10" ht="15" customHeight="1" x14ac:dyDescent="0.2">
      <c r="A3" s="385"/>
      <c r="B3" s="464" t="s">
        <v>3</v>
      </c>
      <c r="C3" s="464"/>
      <c r="D3" s="464"/>
      <c r="E3" s="357" t="s">
        <v>510</v>
      </c>
      <c r="F3" s="388"/>
      <c r="G3" s="2"/>
      <c r="J3" s="462"/>
    </row>
    <row r="4" spans="1:10" ht="15.75" customHeight="1" x14ac:dyDescent="0.2">
      <c r="A4" s="385"/>
      <c r="B4" s="464"/>
      <c r="C4" s="464"/>
      <c r="D4" s="464"/>
      <c r="E4" s="357" t="s">
        <v>512</v>
      </c>
      <c r="F4" s="388"/>
      <c r="G4" s="2"/>
      <c r="J4" s="462"/>
    </row>
    <row r="5" spans="1:10" ht="15.75" customHeight="1" x14ac:dyDescent="0.2">
      <c r="A5" s="450"/>
      <c r="B5" s="451"/>
      <c r="C5" s="451"/>
      <c r="D5" s="451"/>
      <c r="E5" s="451"/>
      <c r="F5" s="452"/>
      <c r="G5" s="2"/>
      <c r="J5" s="63"/>
    </row>
    <row r="6" spans="1:10" ht="15" customHeight="1" x14ac:dyDescent="0.2">
      <c r="A6" s="459" t="s">
        <v>6</v>
      </c>
      <c r="B6" s="460"/>
      <c r="C6" s="460"/>
      <c r="D6" s="460"/>
      <c r="E6" s="460"/>
      <c r="F6" s="461"/>
    </row>
    <row r="7" spans="1:10" ht="15.75" customHeight="1" x14ac:dyDescent="0.2">
      <c r="A7" s="459"/>
      <c r="B7" s="460"/>
      <c r="C7" s="460"/>
      <c r="D7" s="460"/>
      <c r="E7" s="460"/>
      <c r="F7" s="461"/>
    </row>
    <row r="8" spans="1:10" ht="27" customHeight="1" x14ac:dyDescent="0.2">
      <c r="A8" s="453" t="s">
        <v>476</v>
      </c>
      <c r="B8" s="454"/>
      <c r="C8" s="454"/>
      <c r="D8" s="454"/>
      <c r="E8" s="454"/>
      <c r="F8" s="455"/>
    </row>
    <row r="9" spans="1:10" ht="57.75" customHeight="1" thickBot="1" x14ac:dyDescent="0.25">
      <c r="A9" s="456" t="s">
        <v>475</v>
      </c>
      <c r="B9" s="457"/>
      <c r="C9" s="457"/>
      <c r="D9" s="457"/>
      <c r="E9" s="457"/>
      <c r="F9" s="458"/>
    </row>
    <row r="10" spans="1:10" ht="18.75" customHeight="1" thickBot="1" x14ac:dyDescent="0.25">
      <c r="A10" s="449"/>
      <c r="B10" s="449"/>
      <c r="C10" s="449"/>
      <c r="D10" s="449"/>
      <c r="E10" s="449"/>
      <c r="F10" s="449"/>
    </row>
    <row r="11" spans="1:10" ht="22.5" customHeight="1" thickBot="1" x14ac:dyDescent="0.25">
      <c r="A11" s="215" t="s">
        <v>7</v>
      </c>
      <c r="B11" s="216" t="s">
        <v>8</v>
      </c>
      <c r="C11" s="216" t="s">
        <v>9</v>
      </c>
      <c r="D11" s="216" t="s">
        <v>8</v>
      </c>
      <c r="E11" s="216" t="s">
        <v>10</v>
      </c>
      <c r="F11" s="217" t="s">
        <v>8</v>
      </c>
    </row>
    <row r="12" spans="1:10" ht="56.25" customHeight="1" x14ac:dyDescent="0.2">
      <c r="A12" s="220" t="s">
        <v>282</v>
      </c>
      <c r="B12" s="304" t="s">
        <v>381</v>
      </c>
      <c r="C12" s="223" t="s">
        <v>286</v>
      </c>
      <c r="D12" s="305" t="s">
        <v>386</v>
      </c>
      <c r="E12" s="223" t="s">
        <v>290</v>
      </c>
      <c r="F12" s="305" t="s">
        <v>395</v>
      </c>
    </row>
    <row r="13" spans="1:10" ht="60" customHeight="1" x14ac:dyDescent="0.2">
      <c r="A13" s="221" t="s">
        <v>280</v>
      </c>
      <c r="B13" s="304" t="s">
        <v>382</v>
      </c>
      <c r="C13" s="224" t="s">
        <v>298</v>
      </c>
      <c r="D13" s="305" t="s">
        <v>505</v>
      </c>
      <c r="E13" s="224" t="s">
        <v>291</v>
      </c>
      <c r="F13" s="305" t="s">
        <v>396</v>
      </c>
    </row>
    <row r="14" spans="1:10" ht="56.25" customHeight="1" x14ac:dyDescent="0.2">
      <c r="A14" s="221" t="s">
        <v>285</v>
      </c>
      <c r="B14" s="305" t="s">
        <v>383</v>
      </c>
      <c r="C14" s="224" t="s">
        <v>298</v>
      </c>
      <c r="D14" s="306" t="s">
        <v>387</v>
      </c>
      <c r="E14" s="224" t="s">
        <v>257</v>
      </c>
      <c r="F14" s="305" t="s">
        <v>397</v>
      </c>
    </row>
    <row r="15" spans="1:10" ht="73.5" customHeight="1" x14ac:dyDescent="0.2">
      <c r="A15" s="221" t="s">
        <v>285</v>
      </c>
      <c r="B15" s="305" t="s">
        <v>384</v>
      </c>
      <c r="C15" s="224" t="s">
        <v>298</v>
      </c>
      <c r="D15" s="307" t="s">
        <v>388</v>
      </c>
      <c r="E15" s="224" t="s">
        <v>293</v>
      </c>
      <c r="F15" s="305" t="s">
        <v>398</v>
      </c>
    </row>
    <row r="16" spans="1:10" ht="59.25" customHeight="1" x14ac:dyDescent="0.2">
      <c r="A16" s="221" t="s">
        <v>283</v>
      </c>
      <c r="B16" s="305" t="s">
        <v>385</v>
      </c>
      <c r="C16" s="224" t="s">
        <v>298</v>
      </c>
      <c r="D16" s="305" t="s">
        <v>389</v>
      </c>
      <c r="E16" s="224" t="s">
        <v>291</v>
      </c>
      <c r="F16" s="304" t="s">
        <v>399</v>
      </c>
    </row>
    <row r="17" spans="1:7" ht="69.75" customHeight="1" x14ac:dyDescent="0.2">
      <c r="A17" s="221"/>
      <c r="B17" s="113"/>
      <c r="C17" s="224" t="s">
        <v>287</v>
      </c>
      <c r="D17" s="305" t="s">
        <v>390</v>
      </c>
      <c r="E17" s="224" t="s">
        <v>291</v>
      </c>
      <c r="F17" s="304" t="s">
        <v>400</v>
      </c>
    </row>
    <row r="18" spans="1:7" ht="66.75" customHeight="1" x14ac:dyDescent="0.2">
      <c r="A18" s="221"/>
      <c r="B18" s="113"/>
      <c r="C18" s="224" t="s">
        <v>297</v>
      </c>
      <c r="D18" s="308" t="s">
        <v>391</v>
      </c>
      <c r="E18" s="224" t="s">
        <v>291</v>
      </c>
      <c r="F18" s="304" t="s">
        <v>401</v>
      </c>
    </row>
    <row r="19" spans="1:7" ht="73.5" customHeight="1" x14ac:dyDescent="0.2">
      <c r="A19" s="221"/>
      <c r="B19" s="174"/>
      <c r="C19" s="224" t="s">
        <v>289</v>
      </c>
      <c r="D19" s="308" t="s">
        <v>392</v>
      </c>
      <c r="E19" s="224" t="s">
        <v>291</v>
      </c>
      <c r="F19" s="304" t="s">
        <v>402</v>
      </c>
    </row>
    <row r="20" spans="1:7" ht="87" customHeight="1" x14ac:dyDescent="0.25">
      <c r="A20" s="221"/>
      <c r="B20" s="174"/>
      <c r="C20" s="224" t="s">
        <v>14</v>
      </c>
      <c r="D20" s="308" t="s">
        <v>393</v>
      </c>
      <c r="E20" s="224" t="s">
        <v>256</v>
      </c>
      <c r="F20" s="309" t="s">
        <v>403</v>
      </c>
    </row>
    <row r="21" spans="1:7" ht="66.75" customHeight="1" x14ac:dyDescent="0.2">
      <c r="A21" s="221"/>
      <c r="B21" s="174"/>
      <c r="C21" s="224" t="s">
        <v>288</v>
      </c>
      <c r="D21" s="308" t="s">
        <v>394</v>
      </c>
      <c r="E21" s="224"/>
      <c r="F21" s="116"/>
    </row>
    <row r="22" spans="1:7" ht="69" customHeight="1" x14ac:dyDescent="0.2">
      <c r="A22" s="221"/>
      <c r="B22" s="174"/>
      <c r="C22" s="224"/>
      <c r="D22" s="218"/>
      <c r="E22" s="224"/>
      <c r="F22" s="116"/>
    </row>
    <row r="23" spans="1:7" ht="61.5" customHeight="1" x14ac:dyDescent="0.2">
      <c r="A23" s="221"/>
      <c r="B23" s="174"/>
      <c r="C23" s="224"/>
      <c r="D23" s="218"/>
      <c r="E23" s="224"/>
      <c r="F23" s="116"/>
    </row>
    <row r="24" spans="1:7" ht="57.75" customHeight="1" x14ac:dyDescent="0.2">
      <c r="A24" s="221"/>
      <c r="B24" s="174"/>
      <c r="C24" s="224"/>
      <c r="D24" s="218"/>
      <c r="E24" s="224"/>
      <c r="F24" s="116"/>
    </row>
    <row r="25" spans="1:7" ht="62.25" customHeight="1" x14ac:dyDescent="0.2">
      <c r="A25" s="221"/>
      <c r="B25" s="174"/>
      <c r="C25" s="224"/>
      <c r="D25" s="218"/>
      <c r="E25" s="224"/>
      <c r="F25" s="116"/>
    </row>
    <row r="26" spans="1:7" ht="56.25" customHeight="1" thickBot="1" x14ac:dyDescent="0.25">
      <c r="A26" s="222"/>
      <c r="B26" s="172"/>
      <c r="C26" s="225"/>
      <c r="D26" s="219"/>
      <c r="E26" s="225"/>
      <c r="F26" s="173"/>
    </row>
    <row r="27" spans="1:7" ht="65.25" customHeight="1" x14ac:dyDescent="0.2">
      <c r="A27" s="209"/>
      <c r="B27" s="145"/>
      <c r="C27" s="209"/>
      <c r="D27" s="210"/>
      <c r="E27" s="209"/>
      <c r="F27" s="210"/>
      <c r="G27" s="62"/>
    </row>
    <row r="28" spans="1:7" ht="62.25" customHeight="1" x14ac:dyDescent="0.2">
      <c r="A28" s="209"/>
      <c r="B28" s="145"/>
      <c r="C28" s="209"/>
      <c r="D28" s="210"/>
      <c r="E28" s="209"/>
      <c r="F28" s="210"/>
      <c r="G28" s="62"/>
    </row>
    <row r="29" spans="1:7" ht="63" customHeight="1" x14ac:dyDescent="0.2">
      <c r="A29" s="209"/>
      <c r="B29" s="145"/>
      <c r="C29" s="209"/>
      <c r="D29" s="210"/>
      <c r="E29" s="209"/>
      <c r="F29" s="145"/>
      <c r="G29" s="62"/>
    </row>
    <row r="30" spans="1:7" ht="51.75" customHeight="1" x14ac:dyDescent="0.2">
      <c r="A30" s="209"/>
      <c r="B30" s="145"/>
      <c r="C30" s="209"/>
      <c r="D30" s="210"/>
      <c r="E30" s="209"/>
      <c r="F30" s="145"/>
      <c r="G30" s="62"/>
    </row>
    <row r="31" spans="1:7" ht="52.5" customHeight="1" x14ac:dyDescent="0.2">
      <c r="A31" s="209"/>
      <c r="B31" s="210"/>
      <c r="C31" s="209"/>
      <c r="D31" s="210"/>
      <c r="E31" s="209"/>
      <c r="F31" s="210"/>
      <c r="G31" s="62"/>
    </row>
    <row r="32" spans="1:7" ht="63.75" customHeight="1" x14ac:dyDescent="0.2">
      <c r="A32" s="209"/>
      <c r="B32" s="210"/>
      <c r="C32" s="209"/>
      <c r="D32" s="210"/>
      <c r="E32" s="209"/>
      <c r="F32" s="210"/>
      <c r="G32" s="62"/>
    </row>
    <row r="33" spans="1:7" ht="66" customHeight="1" x14ac:dyDescent="0.2">
      <c r="A33" s="209"/>
      <c r="B33" s="211"/>
      <c r="C33" s="209"/>
      <c r="D33" s="212"/>
      <c r="E33" s="209"/>
      <c r="F33" s="211"/>
      <c r="G33" s="62"/>
    </row>
    <row r="34" spans="1:7" ht="55.5" customHeight="1" x14ac:dyDescent="0.2">
      <c r="A34" s="209"/>
      <c r="B34" s="211"/>
      <c r="C34" s="209"/>
      <c r="D34" s="212"/>
      <c r="E34" s="209"/>
      <c r="F34" s="213"/>
      <c r="G34" s="62"/>
    </row>
    <row r="35" spans="1:7" ht="51.75" customHeight="1" x14ac:dyDescent="0.2">
      <c r="A35" s="209"/>
      <c r="B35" s="213"/>
      <c r="C35" s="209"/>
      <c r="D35" s="214"/>
      <c r="E35" s="209"/>
      <c r="F35" s="213"/>
      <c r="G35" s="62"/>
    </row>
    <row r="36" spans="1:7" ht="55.5" customHeight="1" x14ac:dyDescent="0.2">
      <c r="A36" s="209"/>
      <c r="B36" s="213"/>
      <c r="C36" s="209"/>
      <c r="D36" s="213"/>
      <c r="E36" s="209"/>
      <c r="F36" s="213"/>
      <c r="G36" s="62"/>
    </row>
    <row r="37" spans="1:7" ht="55.5" customHeight="1" x14ac:dyDescent="0.2">
      <c r="A37" s="209"/>
      <c r="B37" s="213"/>
      <c r="C37" s="209"/>
      <c r="D37" s="213"/>
      <c r="E37" s="209"/>
      <c r="F37" s="213"/>
      <c r="G37" s="62"/>
    </row>
    <row r="38" spans="1:7" ht="54.75" customHeight="1" x14ac:dyDescent="0.2">
      <c r="A38" s="209"/>
      <c r="B38" s="213"/>
      <c r="C38" s="209"/>
      <c r="D38" s="213"/>
      <c r="E38" s="209"/>
      <c r="F38" s="213"/>
      <c r="G38" s="62"/>
    </row>
    <row r="39" spans="1:7" ht="56.25" customHeight="1" x14ac:dyDescent="0.2">
      <c r="A39" s="209"/>
      <c r="B39" s="213"/>
      <c r="C39" s="209"/>
      <c r="D39" s="213"/>
      <c r="E39" s="209"/>
      <c r="F39" s="213"/>
      <c r="G39" s="62"/>
    </row>
    <row r="40" spans="1:7" ht="54.75" customHeight="1" x14ac:dyDescent="0.2">
      <c r="A40" s="209"/>
      <c r="B40" s="211"/>
      <c r="C40" s="209"/>
      <c r="D40" s="212"/>
      <c r="E40" s="209"/>
      <c r="F40" s="211"/>
      <c r="G40" s="62"/>
    </row>
    <row r="41" spans="1:7" ht="55.5" customHeight="1" x14ac:dyDescent="0.2">
      <c r="A41" s="209"/>
      <c r="B41" s="211"/>
      <c r="C41" s="209"/>
      <c r="D41" s="212"/>
      <c r="E41" s="209"/>
      <c r="F41" s="213"/>
      <c r="G41" s="62"/>
    </row>
    <row r="42" spans="1:7" ht="54.75" customHeight="1" x14ac:dyDescent="0.2">
      <c r="A42" s="209"/>
      <c r="B42" s="213"/>
      <c r="C42" s="209"/>
      <c r="D42" s="214"/>
      <c r="E42" s="209"/>
      <c r="F42" s="213"/>
      <c r="G42" s="62"/>
    </row>
    <row r="43" spans="1:7" ht="55.5" customHeight="1" x14ac:dyDescent="0.2">
      <c r="A43" s="209"/>
      <c r="B43" s="213"/>
      <c r="C43" s="209"/>
      <c r="D43" s="213"/>
      <c r="E43" s="209"/>
      <c r="F43" s="213"/>
      <c r="G43" s="62"/>
    </row>
    <row r="44" spans="1:7" ht="56.25" customHeight="1" x14ac:dyDescent="0.2">
      <c r="A44" s="209"/>
      <c r="B44" s="213"/>
      <c r="C44" s="209"/>
      <c r="D44" s="213"/>
      <c r="E44" s="209"/>
      <c r="F44" s="213"/>
      <c r="G44" s="62"/>
    </row>
    <row r="45" spans="1:7" ht="59.25" customHeight="1" x14ac:dyDescent="0.2">
      <c r="A45" s="209"/>
      <c r="B45" s="213"/>
      <c r="C45" s="209"/>
      <c r="D45" s="213"/>
      <c r="E45" s="209"/>
      <c r="F45" s="213"/>
      <c r="G45" s="62"/>
    </row>
    <row r="46" spans="1:7" ht="55.5" customHeight="1" x14ac:dyDescent="0.2">
      <c r="A46" s="209"/>
      <c r="B46" s="213"/>
      <c r="C46" s="209"/>
      <c r="D46" s="213"/>
      <c r="E46" s="209"/>
      <c r="F46" s="213"/>
      <c r="G46" s="62"/>
    </row>
    <row r="47" spans="1:7" ht="55.5" customHeight="1" x14ac:dyDescent="0.2">
      <c r="A47" s="209"/>
      <c r="B47" s="211"/>
      <c r="C47" s="209"/>
      <c r="D47" s="212"/>
      <c r="E47" s="209"/>
      <c r="F47" s="211"/>
      <c r="G47" s="62"/>
    </row>
    <row r="48" spans="1:7" ht="56.25" customHeight="1" x14ac:dyDescent="0.2">
      <c r="A48" s="209"/>
      <c r="B48" s="211"/>
      <c r="C48" s="209"/>
      <c r="D48" s="212"/>
      <c r="E48" s="209"/>
      <c r="F48" s="213"/>
      <c r="G48" s="62"/>
    </row>
    <row r="49" spans="1:7" ht="54" customHeight="1" x14ac:dyDescent="0.2">
      <c r="A49" s="209"/>
      <c r="B49" s="213"/>
      <c r="C49" s="209"/>
      <c r="D49" s="214"/>
      <c r="E49" s="209"/>
      <c r="F49" s="213"/>
      <c r="G49" s="62"/>
    </row>
    <row r="50" spans="1:7" ht="56.25" customHeight="1" x14ac:dyDescent="0.2">
      <c r="A50" s="209"/>
      <c r="B50" s="213"/>
      <c r="C50" s="209"/>
      <c r="D50" s="213"/>
      <c r="E50" s="209"/>
      <c r="F50" s="213"/>
      <c r="G50" s="62"/>
    </row>
    <row r="51" spans="1:7" ht="59.25" customHeight="1" x14ac:dyDescent="0.2">
      <c r="A51" s="209"/>
      <c r="B51" s="213"/>
      <c r="C51" s="209"/>
      <c r="D51" s="213"/>
      <c r="E51" s="209"/>
      <c r="F51" s="213"/>
      <c r="G51" s="62"/>
    </row>
    <row r="52" spans="1:7" ht="54.75" customHeight="1" x14ac:dyDescent="0.2">
      <c r="A52" s="209"/>
      <c r="B52" s="213"/>
      <c r="C52" s="209"/>
      <c r="D52" s="213"/>
      <c r="E52" s="209"/>
      <c r="F52" s="213"/>
      <c r="G52" s="62"/>
    </row>
    <row r="53" spans="1:7" ht="55.5" customHeight="1" x14ac:dyDescent="0.2">
      <c r="A53" s="209"/>
      <c r="B53" s="213"/>
      <c r="C53" s="209"/>
      <c r="D53" s="213"/>
      <c r="E53" s="209"/>
      <c r="F53" s="213"/>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49"/>
  <sheetViews>
    <sheetView zoomScale="55" zoomScaleNormal="55" workbookViewId="0">
      <selection activeCell="E12" sqref="E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16"/>
      <c r="B1" s="1021" t="str">
        <f>CONTEXTO!B1</f>
        <v>PROCESO: GESTION CONTRACTUAL</v>
      </c>
      <c r="C1" s="1022"/>
      <c r="D1" s="1023"/>
      <c r="E1" s="469" t="s">
        <v>516</v>
      </c>
      <c r="F1" s="469"/>
      <c r="G1" s="469"/>
      <c r="H1" s="592"/>
    </row>
    <row r="2" spans="1:111" customFormat="1" ht="15.75" customHeight="1" x14ac:dyDescent="0.25">
      <c r="A2" s="1017"/>
      <c r="B2" s="1024"/>
      <c r="C2" s="1025"/>
      <c r="D2" s="1026"/>
      <c r="E2" s="474" t="s">
        <v>509</v>
      </c>
      <c r="F2" s="474"/>
      <c r="G2" s="474"/>
      <c r="H2" s="593"/>
    </row>
    <row r="3" spans="1:111" customFormat="1" ht="36" customHeight="1" x14ac:dyDescent="0.25">
      <c r="A3" s="1017"/>
      <c r="B3" s="1024" t="s">
        <v>231</v>
      </c>
      <c r="C3" s="1025"/>
      <c r="D3" s="1026"/>
      <c r="E3" s="474" t="s">
        <v>510</v>
      </c>
      <c r="F3" s="474"/>
      <c r="G3" s="474"/>
      <c r="H3" s="593"/>
    </row>
    <row r="4" spans="1:111" customFormat="1" ht="15.75" customHeight="1" thickBot="1" x14ac:dyDescent="0.3">
      <c r="A4" s="1018"/>
      <c r="B4" s="1027"/>
      <c r="C4" s="1028"/>
      <c r="D4" s="1029"/>
      <c r="E4" s="519" t="s">
        <v>529</v>
      </c>
      <c r="F4" s="519"/>
      <c r="G4" s="519"/>
      <c r="H4" s="1015"/>
    </row>
    <row r="5" spans="1:111" ht="15" thickBot="1" x14ac:dyDescent="0.25">
      <c r="A5" s="55"/>
      <c r="B5" s="62"/>
      <c r="C5" s="106"/>
      <c r="D5" s="106"/>
      <c r="E5" s="106"/>
      <c r="F5" s="106"/>
      <c r="G5" s="106"/>
      <c r="H5" s="72"/>
    </row>
    <row r="6" spans="1:111" customFormat="1" ht="24" customHeight="1" x14ac:dyDescent="0.25">
      <c r="A6" s="1004" t="str">
        <f>+CONTEXTO!A8</f>
        <v>PROCESO: GESTIÓN CONTRACTUAL</v>
      </c>
      <c r="B6" s="1005"/>
      <c r="C6" s="1005"/>
      <c r="D6" s="1005"/>
      <c r="E6" s="1005"/>
      <c r="F6" s="1005"/>
      <c r="G6" s="1005"/>
      <c r="H6" s="1006"/>
    </row>
    <row r="7" spans="1:111" customFormat="1" ht="72" customHeight="1" thickBot="1" x14ac:dyDescent="0.3">
      <c r="A7" s="1007" t="str">
        <f>+CONTEXTO!A9</f>
        <v>OBJETIVO: CONTRIBUIR ANUALMENTE EN LA GESTION DE ADQUISICION DE BIENES Y SERVICIOS REQUERIDOS EN LA OPERACIÓN DE LOS PROCESOS DE LA ENTIDAD CUMPLIENDO LA NORMATIVIDAD CONTRACTUAL VIGENTE.</v>
      </c>
      <c r="B7" s="1008"/>
      <c r="C7" s="1008"/>
      <c r="D7" s="1008"/>
      <c r="E7" s="1008"/>
      <c r="F7" s="1008"/>
      <c r="G7" s="1008"/>
      <c r="H7" s="100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5" thickBot="1" x14ac:dyDescent="0.25">
      <c r="A8" s="55"/>
      <c r="B8" s="62"/>
      <c r="C8" s="106"/>
      <c r="D8" s="106"/>
      <c r="E8" s="106"/>
      <c r="F8" s="106"/>
      <c r="G8" s="106"/>
      <c r="H8" s="7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1030" t="s">
        <v>87</v>
      </c>
      <c r="B9" s="1019" t="s">
        <v>232</v>
      </c>
      <c r="C9" s="1020" t="s">
        <v>205</v>
      </c>
      <c r="D9" s="1020" t="s">
        <v>214</v>
      </c>
      <c r="E9" s="1020" t="s">
        <v>233</v>
      </c>
      <c r="F9" s="1031" t="s">
        <v>234</v>
      </c>
      <c r="G9" s="1031"/>
      <c r="H9" s="1035" t="s">
        <v>235</v>
      </c>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row>
    <row r="10" spans="1:111" s="54" customFormat="1" ht="48.75" customHeight="1" x14ac:dyDescent="0.25">
      <c r="A10" s="1030"/>
      <c r="B10" s="1019"/>
      <c r="C10" s="1020"/>
      <c r="D10" s="1020"/>
      <c r="E10" s="1020"/>
      <c r="F10" s="1031"/>
      <c r="G10" s="1031"/>
      <c r="H10" s="1035"/>
    </row>
    <row r="11" spans="1:111" s="54" customFormat="1" ht="151.5" customHeight="1" x14ac:dyDescent="0.25">
      <c r="A11" s="1010" t="str">
        <f>DESCRIPCION!A10</f>
        <v>Posibilidad  en la demora  de los procesos contractuales para la adquisición de los bienes y servicios requeridos por la entidad.</v>
      </c>
      <c r="B11" s="103" t="str">
        <f>DESCRIPCION!D10</f>
        <v xml:space="preserve">Dificultad en la unificación de criterios para la realización de los procesos contractuales </v>
      </c>
      <c r="C11" s="141" t="str">
        <f>'CONTROLES Y EVALUACIÓN'!C11:C17</f>
        <v>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v>
      </c>
      <c r="D11" s="277" t="str">
        <f>'CONTROLES Y EVALUACIÓN'!H11:H17</f>
        <v>Fuerte</v>
      </c>
      <c r="E11" s="277" t="str">
        <f>'CONTROLES Y EVALUACIÓN'!I11:I17</f>
        <v>Fuerte (Siempre se Ejecuta)</v>
      </c>
      <c r="F11" s="140"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4">
        <f>IF(F11="Fuerte",100,IF(F11="Moderado",50,IF(F11="Débil",0," ")))</f>
        <v>100</v>
      </c>
      <c r="H11" s="759" t="str">
        <f>IF(G14=100,"Fuerte",IF(AND(G14&gt;=50,G14&lt;=99),"Moderado",IF(AND(G14&gt;0,G14&lt;=49),"Débil"," ")))</f>
        <v>Fuerte</v>
      </c>
    </row>
    <row r="12" spans="1:111" s="54" customFormat="1" ht="182.25" customHeight="1" x14ac:dyDescent="0.25">
      <c r="A12" s="906"/>
      <c r="B12" s="103" t="str">
        <f>DESCRIPCION!D11</f>
        <v>Demoras en la recepción de la información contractual por parte de las secretarias ejecutoras.</v>
      </c>
      <c r="C12" s="141" t="str">
        <f>'CONTROLES Y EVALUACIÓN'!C22</f>
        <v>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v>
      </c>
      <c r="D12" s="104" t="str">
        <f>'CONTROLES Y EVALUACIÓN'!H22</f>
        <v>Fuerte</v>
      </c>
      <c r="E12" s="104" t="str">
        <f>'CONTROLES Y EVALUACIÓN'!I22</f>
        <v>Fuerte (Siempre se Ejecuta)</v>
      </c>
      <c r="F12" s="140"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 t="shared" ref="G12" si="1">IF(F12="Fuerte",100,IF(F12="Moderado",50,IF(F12="Débil",0," ")))</f>
        <v>100</v>
      </c>
      <c r="H12" s="760"/>
    </row>
    <row r="13" spans="1:111" s="54" customFormat="1" ht="126" customHeight="1" x14ac:dyDescent="0.25">
      <c r="A13" s="907"/>
      <c r="B13" s="103"/>
      <c r="C13" s="141"/>
      <c r="D13" s="104"/>
      <c r="E13" s="104"/>
      <c r="F13" s="140" t="str">
        <f t="shared" si="0"/>
        <v xml:space="preserve"> </v>
      </c>
      <c r="G13" s="64" t="str">
        <f>IF(F13="Fuerte",100,IF(F13="Moderado",50,IF(F13="Débil",0," ")))</f>
        <v xml:space="preserve"> </v>
      </c>
      <c r="H13" s="760"/>
    </row>
    <row r="14" spans="1:111" s="54" customFormat="1" ht="30.75" customHeight="1" x14ac:dyDescent="0.25">
      <c r="A14" s="1036"/>
      <c r="B14" s="1037"/>
      <c r="C14" s="1037"/>
      <c r="D14" s="1037"/>
      <c r="E14" s="1037"/>
      <c r="F14" s="1038"/>
      <c r="G14" s="283">
        <f>AVERAGE(G11:G13)</f>
        <v>100</v>
      </c>
      <c r="H14" s="1014"/>
    </row>
    <row r="15" spans="1:111" s="54" customFormat="1" ht="153.75" customHeight="1" x14ac:dyDescent="0.25">
      <c r="A15" s="930" t="str">
        <f>DESCRIPCION!A13</f>
        <v>Posibilidad de recibir o solicitar cualquier dádiva a nombre propio o de terceros con el fin de beneficiar a un proponente que no cumple con los requisitos contractuales</v>
      </c>
      <c r="B15" s="103" t="str">
        <f>DESCRIPCION!D13</f>
        <v xml:space="preserve">Falta de Etica y valores  y de aplicación del código de integridad y buen gobierno. </v>
      </c>
      <c r="C15" s="141" t="str">
        <f>+'CONTROLES Y EVALUACIÓN'!C33</f>
        <v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v>
      </c>
      <c r="D15" s="104" t="str">
        <f>'CONTROLES Y EVALUACIÓN'!H33</f>
        <v>Fuerte</v>
      </c>
      <c r="E15" s="104" t="str">
        <f>'CONTROLES Y EVALUACIÓN'!I33</f>
        <v>Fuerte (Siempre se Ejecuta)</v>
      </c>
      <c r="F15" s="140" t="str">
        <f>'CONTROLES Y EVALUACIÓN'!J33</f>
        <v>Fuerte</v>
      </c>
      <c r="G15" s="64">
        <f>IF(F15="Fuerte",100,IF(F15="Moderado",50,IF(F15="Débil",0," ")))</f>
        <v>100</v>
      </c>
      <c r="H15" s="759" t="str">
        <f>IF(G18=100,"Fuerte",IF(AND(G18&gt;=50,G18&lt;=99),"Moderado",IF(AND(G18&gt;=0,G18&lt;=49),"Débil"," ")))</f>
        <v>Fuerte</v>
      </c>
    </row>
    <row r="16" spans="1:111" s="54" customFormat="1" ht="153.75" customHeight="1" x14ac:dyDescent="0.25">
      <c r="A16" s="930"/>
      <c r="B16" s="337">
        <f>DESCRIPCION!D14</f>
        <v>0</v>
      </c>
      <c r="C16" s="141"/>
      <c r="D16" s="104"/>
      <c r="E16" s="104"/>
      <c r="F16" s="140"/>
      <c r="G16" s="64" t="str">
        <f t="shared" ref="G16:G17" si="2">IF(F16="Fuerte",100,IF(F16="Moderado",50,IF(F16="Débil",0," ")))</f>
        <v xml:space="preserve"> </v>
      </c>
      <c r="H16" s="760"/>
    </row>
    <row r="17" spans="1:8" s="54" customFormat="1" ht="162" customHeight="1" x14ac:dyDescent="0.25">
      <c r="A17" s="930"/>
      <c r="B17" s="103">
        <f>DESCRIPCION!D15</f>
        <v>0</v>
      </c>
      <c r="C17" s="141"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17" s="104" t="str">
        <f>'CONTROLES Y EVALUACIÓN'!H66</f>
        <v>Fuerte</v>
      </c>
      <c r="E17" s="104" t="str">
        <f>'CONTROLES Y EVALUACIÓN'!I66</f>
        <v>Fuerte (Siempre se Ejecuta)</v>
      </c>
      <c r="F17" s="140" t="str">
        <f>'CONTROLES Y EVALUACIÓN'!J66</f>
        <v>Fuerte</v>
      </c>
      <c r="G17" s="64">
        <f t="shared" si="2"/>
        <v>100</v>
      </c>
      <c r="H17" s="760"/>
    </row>
    <row r="18" spans="1:8" s="54" customFormat="1" ht="36" customHeight="1" x14ac:dyDescent="0.25">
      <c r="A18" s="1032"/>
      <c r="B18" s="1033"/>
      <c r="C18" s="1033"/>
      <c r="D18" s="1033"/>
      <c r="E18" s="1033"/>
      <c r="F18" s="1034"/>
      <c r="G18" s="142">
        <f>AVERAGE(G15:G17)</f>
        <v>100</v>
      </c>
      <c r="H18" s="1014"/>
    </row>
    <row r="19" spans="1:8" s="54" customFormat="1" ht="135" customHeight="1" x14ac:dyDescent="0.25">
      <c r="A19" s="1010" t="str">
        <f>DESCRIPCION!A16</f>
        <v>Indebida utilización de la figura de urgencia manifiesta para la atención de la emergencia por la pandemia de coronavirus covid 19 en el marco de la ley 80 de 1993 y sus normas concordantes</v>
      </c>
      <c r="B19" s="103">
        <f>DESCRIPCION!D16</f>
        <v>0</v>
      </c>
      <c r="C19" s="141" t="str">
        <f>'CONTROLES Y EVALUACIÓN'!C44</f>
        <v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v>
      </c>
      <c r="D19" s="104" t="str">
        <f>'CONTROLES Y EVALUACIÓN'!H44</f>
        <v>Fuerte</v>
      </c>
      <c r="E19" s="104" t="str">
        <f>'CONTROLES Y EVALUACIÓN'!I44</f>
        <v>Fuerte (Siempre se Ejecuta)</v>
      </c>
      <c r="F19" s="140" t="str">
        <f>'CONTROLES Y EVALUACIÓN'!J44</f>
        <v>Fuerte</v>
      </c>
      <c r="G19" s="64">
        <f>IF(F19="Fuerte",100,IF(F19="Moderado",50,IF(F19="Débil",0," ")))</f>
        <v>100</v>
      </c>
      <c r="H19" s="759" t="str">
        <f>IF(G25=100,"Fuerte",IF(AND(G25&gt;=50,G25&lt;=99),"Moderado",IF(AND(G25&gt;0,G25&lt;=49),"Débil"," ")))</f>
        <v>Fuerte</v>
      </c>
    </row>
    <row r="20" spans="1:8" s="54" customFormat="1" ht="147.75" customHeight="1" x14ac:dyDescent="0.25">
      <c r="A20" s="906"/>
      <c r="B20" s="103" t="str">
        <f>DESCRIPCION!D17</f>
        <v xml:space="preserve">Desconocimiento del estatuto contractual y sus decretos reglamentarios </v>
      </c>
      <c r="C20" s="141" t="str">
        <f>'CONTROLES Y EVALUACIÓN'!C55</f>
        <v>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v>
      </c>
      <c r="D20" s="104" t="str">
        <f>'CONTROLES Y EVALUACIÓN'!H55</f>
        <v>Fuerte</v>
      </c>
      <c r="E20" s="104" t="str">
        <f>'CONTROLES Y EVALUACIÓN'!I55</f>
        <v>Fuerte (Siempre se Ejecuta)</v>
      </c>
      <c r="F20" s="140" t="str">
        <f>'CONTROLES Y EVALUACIÓN'!J55</f>
        <v>Fuerte</v>
      </c>
      <c r="G20" s="64">
        <f t="shared" ref="G20:G21" si="3">IF(F20="Fuerte",100,IF(F20="Moderado",50,IF(F20="Débil",0," ")))</f>
        <v>100</v>
      </c>
      <c r="H20" s="760"/>
    </row>
    <row r="21" spans="1:8" s="54" customFormat="1" ht="167.25" customHeight="1" x14ac:dyDescent="0.25">
      <c r="A21" s="906"/>
      <c r="B21" s="103" t="str">
        <f>DESCRIPCION!D18</f>
        <v>Contratar bienes, obras y servicios no relacionados ni vinculados con la emergencia y/o justificándose en ella.</v>
      </c>
      <c r="C21" s="141"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21" s="104" t="str">
        <f>'CONTROLES Y EVALUACIÓN'!H66</f>
        <v>Fuerte</v>
      </c>
      <c r="E21" s="104" t="str">
        <f>'CONTROLES Y EVALUACIÓN'!I66</f>
        <v>Fuerte (Siempre se Ejecuta)</v>
      </c>
      <c r="F21" s="140" t="str">
        <f>'CONTROLES Y EVALUACIÓN'!J66</f>
        <v>Fuerte</v>
      </c>
      <c r="G21" s="64">
        <f t="shared" si="3"/>
        <v>100</v>
      </c>
      <c r="H21" s="760"/>
    </row>
    <row r="22" spans="1:8" s="54" customFormat="1" ht="168" customHeight="1" x14ac:dyDescent="0.25">
      <c r="A22" s="906"/>
      <c r="B22" s="103" t="str">
        <f>DESCRIPCION!D19</f>
        <v>Falta de claridad en la justificación previa de la necesidad para adquisición del bien o servicio contratado que impida atender, mitigar o contener la emergencia sanitaria por efecto de la pandemia</v>
      </c>
      <c r="C22" s="141" t="str">
        <f>'CONTROLES Y EVALUACIÓN'!C77</f>
        <v>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v>
      </c>
      <c r="D22" s="104" t="str">
        <f>'CONTROLES Y EVALUACIÓN'!H77</f>
        <v>Fuerte</v>
      </c>
      <c r="E22" s="104" t="str">
        <f>'CONTROLES Y EVALUACIÓN'!I77</f>
        <v>Fuerte (Siempre se Ejecuta)</v>
      </c>
      <c r="F22" s="140" t="str">
        <f>'CONTROLES Y EVALUACIÓN'!J77</f>
        <v>Fuerte</v>
      </c>
      <c r="G22" s="64">
        <f>IF(F22="Fuerte",100,IF(F22="Moderado",50,IF(F22="Débil",0," ")))</f>
        <v>100</v>
      </c>
      <c r="H22" s="760"/>
    </row>
    <row r="23" spans="1:8" ht="202.5" customHeight="1" x14ac:dyDescent="0.2">
      <c r="A23" s="906"/>
      <c r="B23" s="103" t="str">
        <f>DESCRIPCION!D20</f>
        <v>Adjudicación de contratos a proveedores sin idoneidad, o sin adecuada capacidad financiera o experiencia necesaria en detrimento de la ejecución del contrato</v>
      </c>
      <c r="C23" s="141" t="str">
        <f>'CONTROLES Y EVALUACIÓN'!C88</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3" s="104" t="str">
        <f>'CONTROLES Y EVALUACIÓN'!H88</f>
        <v>Fuerte</v>
      </c>
      <c r="E23" s="104" t="str">
        <f>'CONTROLES Y EVALUACIÓN'!I88</f>
        <v>Fuerte (Siempre se Ejecuta)</v>
      </c>
      <c r="F23" s="140" t="str">
        <f>'CONTROLES Y EVALUACIÓN'!J88</f>
        <v>Fuerte</v>
      </c>
      <c r="G23" s="64">
        <f t="shared" ref="G23:G24" si="4">IF(F23="Fuerte",100,IF(F23="Moderado",50,IF(F23="Débil",0," ")))</f>
        <v>100</v>
      </c>
      <c r="H23" s="760"/>
    </row>
    <row r="24" spans="1:8" ht="144" customHeight="1" x14ac:dyDescent="0.2">
      <c r="A24" s="907"/>
      <c r="B24" s="103" t="str">
        <f>DESCRIPCION!D21</f>
        <v>Sobrecostos en los contratos de bienes, obras o servicios independiente de posibles distorsiones del mercado</v>
      </c>
      <c r="C24" s="141" t="str">
        <f>'CONTROLES Y EVALUACIÓN'!C99</f>
        <v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4" s="104" t="str">
        <f>'CONTROLES Y EVALUACIÓN'!H99</f>
        <v>Fuerte</v>
      </c>
      <c r="E24" s="104" t="str">
        <f>'CONTROLES Y EVALUACIÓN'!I99</f>
        <v>Fuerte (Siempre se Ejecuta)</v>
      </c>
      <c r="F24" s="140" t="str">
        <f>'CONTROLES Y EVALUACIÓN'!J99</f>
        <v>Fuerte</v>
      </c>
      <c r="G24" s="64">
        <f t="shared" si="4"/>
        <v>100</v>
      </c>
      <c r="H24" s="760"/>
    </row>
    <row r="25" spans="1:8" ht="31.5" customHeight="1" x14ac:dyDescent="0.2">
      <c r="A25" s="1011"/>
      <c r="B25" s="1012"/>
      <c r="C25" s="1012"/>
      <c r="D25" s="1012"/>
      <c r="E25" s="1012"/>
      <c r="F25" s="1013"/>
      <c r="G25" s="143">
        <f>AVERAGE(G19:G24)</f>
        <v>100</v>
      </c>
      <c r="H25" s="1014"/>
    </row>
    <row r="26" spans="1:8" ht="153" customHeight="1" x14ac:dyDescent="0.2">
      <c r="A26" s="1010" t="str">
        <f>DESCRIPCION!A22</f>
        <v>Posibilidad de Incumplimiento en el envío oportuno del Acto Administrativo de declaratoria de Emergencia al Tribunal de lo Contencioso Administrativo  y los reportes de los contratos a la Contraloría Municipal y/o otros entes control</v>
      </c>
      <c r="B26" s="103" t="str">
        <f>DESCRIPCION!D22</f>
        <v>Demoras en la recepción de la información contractual por parte de las secretarias ejecutoras.</v>
      </c>
      <c r="C26" s="141" t="str">
        <f>+'CONTROLES Y EVALUACIÓN'!C110</f>
        <v>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v>
      </c>
      <c r="D26" s="277" t="str">
        <f>+'CONTROLES Y EVALUACIÓN'!H110</f>
        <v>Fuerte</v>
      </c>
      <c r="E26" s="141" t="str">
        <f>+'CONTROLES Y EVALUACIÓN'!I110</f>
        <v>Fuerte (Siempre se Ejecuta)</v>
      </c>
      <c r="F26" s="141" t="str">
        <f>+'CONTROLES Y EVALUACIÓN'!J110</f>
        <v>Fuerte</v>
      </c>
      <c r="G26" s="64">
        <f>IF(F26="Fuerte",100,IF(F26="Moderado",50,IF(F26="Débil",0," ")))</f>
        <v>100</v>
      </c>
      <c r="H26" s="759" t="str">
        <f>IF(G29=100,"Fuerte",IF(AND(G29&gt;=50,G29&lt;=99),"Moderado",IF(AND(G29&gt;0,G29&lt;=49),"Débil"," ")))</f>
        <v>Fuerte</v>
      </c>
    </row>
    <row r="27" spans="1:8" ht="99.75" customHeight="1" x14ac:dyDescent="0.2">
      <c r="A27" s="906"/>
      <c r="B27" s="103">
        <f>DESCRIPCION!D23</f>
        <v>0</v>
      </c>
      <c r="C27" s="141">
        <f>'CONTROLES Y EVALUACIÓN'!C154</f>
        <v>0</v>
      </c>
      <c r="D27" s="104" t="str">
        <f>'CONTROLES Y EVALUACIÓN'!H154</f>
        <v xml:space="preserve"> </v>
      </c>
      <c r="E27" s="104" t="str">
        <f>'CONTROLES Y EVALUACIÓN'!I154</f>
        <v>Seleccionar</v>
      </c>
      <c r="F27" s="140" t="str">
        <f>'CONTROLES Y EVALUACIÓN'!J154</f>
        <v xml:space="preserve"> </v>
      </c>
      <c r="G27" s="64" t="str">
        <f t="shared" ref="G27:G28" si="5">IF(F27="Fuerte",100,IF(F27="Moderado",50,IF(F27="Débil",0," ")))</f>
        <v xml:space="preserve"> </v>
      </c>
      <c r="H27" s="760"/>
    </row>
    <row r="28" spans="1:8" ht="96.75" customHeight="1" x14ac:dyDescent="0.2">
      <c r="A28" s="907"/>
      <c r="B28" s="103">
        <f>DESCRIPCION!D24</f>
        <v>0</v>
      </c>
      <c r="C28" s="141">
        <f>'CONTROLES Y EVALUACIÓN'!C165</f>
        <v>0</v>
      </c>
      <c r="D28" s="104" t="str">
        <f>'CONTROLES Y EVALUACIÓN'!H165</f>
        <v xml:space="preserve"> </v>
      </c>
      <c r="E28" s="104" t="str">
        <f>'CONTROLES Y EVALUACIÓN'!I165</f>
        <v>Seleccionar</v>
      </c>
      <c r="F28" s="140" t="str">
        <f>'CONTROLES Y EVALUACIÓN'!J165</f>
        <v xml:space="preserve"> </v>
      </c>
      <c r="G28" s="64" t="str">
        <f t="shared" si="5"/>
        <v xml:space="preserve"> </v>
      </c>
      <c r="H28" s="760"/>
    </row>
    <row r="29" spans="1:8" ht="24" customHeight="1" x14ac:dyDescent="0.2">
      <c r="A29" s="1011"/>
      <c r="B29" s="1012"/>
      <c r="C29" s="1012"/>
      <c r="D29" s="1012"/>
      <c r="E29" s="1012"/>
      <c r="F29" s="1013"/>
      <c r="G29" s="143">
        <f>AVERAGE(G26:G28)</f>
        <v>100</v>
      </c>
      <c r="H29" s="760"/>
    </row>
    <row r="30" spans="1:8" ht="120" customHeight="1" x14ac:dyDescent="0.2">
      <c r="A30" s="1010" t="str">
        <f>DESCRIPCION!A25</f>
        <v>f</v>
      </c>
      <c r="B30" s="103">
        <f>DESCRIPCION!D25</f>
        <v>0</v>
      </c>
      <c r="C30" s="141">
        <f>'CONTROLES Y EVALUACIÓN'!C176</f>
        <v>0</v>
      </c>
      <c r="D30" s="104" t="str">
        <f>'CONTROLES Y EVALUACIÓN'!H176</f>
        <v>Débil</v>
      </c>
      <c r="E30" s="104" t="str">
        <f>'CONTROLES Y EVALUACIÓN'!I176</f>
        <v>Fuerte (Siempre se Ejecuta)</v>
      </c>
      <c r="F30" s="140" t="str">
        <f>'CONTROLES Y EVALUACIÓN'!J176</f>
        <v>Débil</v>
      </c>
      <c r="G30" s="64">
        <f>IF(F30="Fuerte",100,IF(F30="Moderado",50,IF(F30="Débil",0," ")))</f>
        <v>0</v>
      </c>
      <c r="H30" s="759" t="str">
        <f>IF(G33=100,"Fuerte",IF(AND(G33&gt;=50,G33&lt;=99),"Moderado",IF(AND(G33&gt;0,G33&lt;=49),"Débil"," ")))</f>
        <v xml:space="preserve"> </v>
      </c>
    </row>
    <row r="31" spans="1:8" ht="114" customHeight="1" x14ac:dyDescent="0.2">
      <c r="A31" s="906"/>
      <c r="B31" s="103">
        <f>DESCRIPCION!B26</f>
        <v>0</v>
      </c>
      <c r="C31" s="141">
        <f>'CONTROLES Y EVALUACIÓN'!C187</f>
        <v>0</v>
      </c>
      <c r="D31" s="104" t="str">
        <f>'CONTROLES Y EVALUACIÓN'!H187</f>
        <v xml:space="preserve"> </v>
      </c>
      <c r="E31" s="104" t="str">
        <f>'CONTROLES Y EVALUACIÓN'!I187</f>
        <v>Seleccionar</v>
      </c>
      <c r="F31" s="140" t="str">
        <f>'CONTROLES Y EVALUACIÓN'!J187</f>
        <v xml:space="preserve"> </v>
      </c>
      <c r="G31" s="64" t="str">
        <f t="shared" ref="G31:G32" si="6">IF(F31="Fuerte",100,IF(F31="Moderado",50,IF(F31="Débil",0," ")))</f>
        <v xml:space="preserve"> </v>
      </c>
      <c r="H31" s="760"/>
    </row>
    <row r="32" spans="1:8" ht="100.5" customHeight="1" x14ac:dyDescent="0.2">
      <c r="A32" s="907"/>
      <c r="B32" s="103">
        <f>DESCRIPCION!B27</f>
        <v>0</v>
      </c>
      <c r="C32" s="141">
        <f>'CONTROLES Y EVALUACIÓN'!C198</f>
        <v>0</v>
      </c>
      <c r="D32" s="104" t="str">
        <f>'CONTROLES Y EVALUACIÓN'!H198</f>
        <v xml:space="preserve"> </v>
      </c>
      <c r="E32" s="104" t="str">
        <f>'CONTROLES Y EVALUACIÓN'!I198</f>
        <v>Seleccionar</v>
      </c>
      <c r="F32" s="140" t="str">
        <f>'CONTROLES Y EVALUACIÓN'!J198</f>
        <v xml:space="preserve"> </v>
      </c>
      <c r="G32" s="64" t="str">
        <f t="shared" si="6"/>
        <v xml:space="preserve"> </v>
      </c>
      <c r="H32" s="760"/>
    </row>
    <row r="33" spans="1:8" ht="30" customHeight="1" x14ac:dyDescent="0.2">
      <c r="A33" s="1011"/>
      <c r="B33" s="1012"/>
      <c r="C33" s="1012"/>
      <c r="D33" s="1012"/>
      <c r="E33" s="1012"/>
      <c r="F33" s="1013"/>
      <c r="G33" s="143">
        <f>AVERAGE(G30:G32)</f>
        <v>0</v>
      </c>
      <c r="H33" s="760"/>
    </row>
    <row r="34" spans="1:8" ht="107.25" customHeight="1" x14ac:dyDescent="0.2">
      <c r="A34" s="1010" t="str">
        <f>DESCRIPCION!A28</f>
        <v>g</v>
      </c>
      <c r="B34" s="103">
        <f>DESCRIPCION!D28</f>
        <v>0</v>
      </c>
      <c r="C34" s="141">
        <f>'CONTROLES Y EVALUACIÓN'!C209</f>
        <v>0</v>
      </c>
      <c r="D34" s="104" t="str">
        <f>'CONTROLES Y EVALUACIÓN'!H209</f>
        <v xml:space="preserve"> </v>
      </c>
      <c r="E34" s="104" t="str">
        <f>'CONTROLES Y EVALUACIÓN'!I209</f>
        <v>Seleccionar</v>
      </c>
      <c r="F34" s="140" t="str">
        <f>'CONTROLES Y EVALUACIÓN'!J209</f>
        <v xml:space="preserve"> </v>
      </c>
      <c r="G34" s="64" t="str">
        <f>IF(F34="Fuerte",100,IF(F34="Moderado",50,IF(F34="Débil",0," ")))</f>
        <v xml:space="preserve"> </v>
      </c>
      <c r="H34" s="759" t="e">
        <f>IF(G37=100,"Fuerte",IF(AND(G37&gt;=50,G37&lt;=99),"Moderado",IF(AND(G37&gt;0,G37&lt;=49),"Débil"," ")))</f>
        <v>#DIV/0!</v>
      </c>
    </row>
    <row r="35" spans="1:8" ht="108.75" customHeight="1" x14ac:dyDescent="0.2">
      <c r="A35" s="906"/>
      <c r="B35" s="103">
        <f>DESCRIPCION!D29</f>
        <v>0</v>
      </c>
      <c r="C35" s="141">
        <f>'CONTROLES Y EVALUACIÓN'!C220</f>
        <v>0</v>
      </c>
      <c r="D35" s="104" t="str">
        <f>'CONTROLES Y EVALUACIÓN'!H220</f>
        <v xml:space="preserve"> </v>
      </c>
      <c r="E35" s="104" t="str">
        <f>'CONTROLES Y EVALUACIÓN'!I220</f>
        <v>Moderado (Algunas veces se ejecuta)</v>
      </c>
      <c r="F35" s="140" t="str">
        <f>'CONTROLES Y EVALUACIÓN'!J220</f>
        <v xml:space="preserve"> </v>
      </c>
      <c r="G35" s="64" t="str">
        <f t="shared" ref="G35:G36" si="7">IF(F35="Fuerte",100,IF(F35="Moderado",50,IF(F35="Débil",0," ")))</f>
        <v xml:space="preserve"> </v>
      </c>
      <c r="H35" s="760"/>
    </row>
    <row r="36" spans="1:8" ht="111" customHeight="1" x14ac:dyDescent="0.2">
      <c r="A36" s="907"/>
      <c r="B36" s="103">
        <f>DESCRIPCION!D30</f>
        <v>0</v>
      </c>
      <c r="C36" s="141">
        <f>'CONTROLES Y EVALUACIÓN'!C231</f>
        <v>0</v>
      </c>
      <c r="D36" s="104" t="str">
        <f>'CONTROLES Y EVALUACIÓN'!H231</f>
        <v xml:space="preserve"> </v>
      </c>
      <c r="E36" s="104" t="str">
        <f>'CONTROLES Y EVALUACIÓN'!I231</f>
        <v>Seleccionar</v>
      </c>
      <c r="F36" s="140" t="str">
        <f>'CONTROLES Y EVALUACIÓN'!J231</f>
        <v xml:space="preserve"> </v>
      </c>
      <c r="G36" s="64" t="str">
        <f t="shared" si="7"/>
        <v xml:space="preserve"> </v>
      </c>
      <c r="H36" s="760"/>
    </row>
    <row r="37" spans="1:8" ht="31.5" customHeight="1" x14ac:dyDescent="0.2">
      <c r="A37" s="1011"/>
      <c r="B37" s="1012"/>
      <c r="C37" s="1012"/>
      <c r="D37" s="1012"/>
      <c r="E37" s="1012"/>
      <c r="F37" s="1013"/>
      <c r="G37" s="143" t="e">
        <f>AVERAGE(G34:G36)</f>
        <v>#DIV/0!</v>
      </c>
      <c r="H37" s="760"/>
    </row>
    <row r="38" spans="1:8" ht="85.5" customHeight="1" x14ac:dyDescent="0.2">
      <c r="A38" s="1010" t="str">
        <f>DESCRIPCION!A31</f>
        <v>h</v>
      </c>
      <c r="B38" s="103">
        <f>DESCRIPCION!D31</f>
        <v>0</v>
      </c>
      <c r="C38" s="141">
        <f>'CONTROLES Y EVALUACIÓN'!C242</f>
        <v>0</v>
      </c>
      <c r="D38" s="104" t="str">
        <f>'CONTROLES Y EVALUACIÓN'!H242</f>
        <v xml:space="preserve"> </v>
      </c>
      <c r="E38" s="104" t="str">
        <f>'CONTROLES Y EVALUACIÓN'!I242</f>
        <v>Seleccionar</v>
      </c>
      <c r="F38" s="140" t="str">
        <f>'CONTROLES Y EVALUACIÓN'!J242</f>
        <v xml:space="preserve"> </v>
      </c>
      <c r="G38" s="64" t="str">
        <f>IF(F38="Fuerte",100,IF(F38="Moderado",50,IF(F38="Débil",0," ")))</f>
        <v xml:space="preserve"> </v>
      </c>
      <c r="H38" s="759" t="e">
        <f>IF(G41=100,"Fuerte",IF(AND(G41&gt;=50,G41&lt;=99),"Moderado",IF(AND(G41&gt;0,G41&lt;=49),"Débil"," ")))</f>
        <v>#DIV/0!</v>
      </c>
    </row>
    <row r="39" spans="1:8" ht="92.25" customHeight="1" x14ac:dyDescent="0.2">
      <c r="A39" s="906"/>
      <c r="B39" s="103">
        <f>DESCRIPCION!D32</f>
        <v>0</v>
      </c>
      <c r="C39" s="141">
        <f>'CONTROLES Y EVALUACIÓN'!C253</f>
        <v>0</v>
      </c>
      <c r="D39" s="104" t="str">
        <f>'CONTROLES Y EVALUACIÓN'!H253</f>
        <v xml:space="preserve"> </v>
      </c>
      <c r="E39" s="104" t="str">
        <f>'CONTROLES Y EVALUACIÓN'!I253</f>
        <v>Seleccionar</v>
      </c>
      <c r="F39" s="140" t="str">
        <f>'CONTROLES Y EVALUACIÓN'!J253</f>
        <v xml:space="preserve"> </v>
      </c>
      <c r="G39" s="64" t="str">
        <f t="shared" ref="G39" si="8">IF(F39="Fuerte",100,IF(F39="Moderado",50,IF(F39="Débil",0," ")))</f>
        <v xml:space="preserve"> </v>
      </c>
      <c r="H39" s="760"/>
    </row>
    <row r="40" spans="1:8" ht="86.25" customHeight="1" x14ac:dyDescent="0.2">
      <c r="A40" s="907"/>
      <c r="B40" s="103">
        <f>DESCRIPCION!D33</f>
        <v>0</v>
      </c>
      <c r="C40" s="141">
        <f>'CONTROLES Y EVALUACIÓN'!C264</f>
        <v>0</v>
      </c>
      <c r="D40" s="104" t="str">
        <f>'CONTROLES Y EVALUACIÓN'!H264</f>
        <v xml:space="preserve"> </v>
      </c>
      <c r="E40" s="104" t="str">
        <f>'CONTROLES Y EVALUACIÓN'!I264</f>
        <v>Seleccionar</v>
      </c>
      <c r="F40" s="140" t="str">
        <f>'CONTROLES Y EVALUACIÓN'!J264</f>
        <v xml:space="preserve"> </v>
      </c>
      <c r="G40" s="64" t="str">
        <f>IF(F40="Fuerte",100,IF(F40="Moderado",50,IF(F40="Débil",0," ")))</f>
        <v xml:space="preserve"> </v>
      </c>
      <c r="H40" s="760"/>
    </row>
    <row r="41" spans="1:8" ht="28.5" customHeight="1" x14ac:dyDescent="0.2">
      <c r="A41" s="1011"/>
      <c r="B41" s="1012"/>
      <c r="C41" s="1012"/>
      <c r="D41" s="1012"/>
      <c r="E41" s="1012"/>
      <c r="F41" s="1013"/>
      <c r="G41" s="143" t="e">
        <f>AVERAGE(G38:G40)</f>
        <v>#DIV/0!</v>
      </c>
      <c r="H41" s="760"/>
    </row>
    <row r="42" spans="1:8" ht="71.25" customHeight="1" x14ac:dyDescent="0.2">
      <c r="A42" s="1010" t="str">
        <f>DESCRIPCION!A34</f>
        <v>i</v>
      </c>
      <c r="B42" s="103">
        <f>DESCRIPCION!D34</f>
        <v>0</v>
      </c>
      <c r="C42" s="141">
        <f>'CONTROLES Y EVALUACIÓN'!C275</f>
        <v>0</v>
      </c>
      <c r="D42" s="104" t="str">
        <f>'CONTROLES Y EVALUACIÓN'!H275</f>
        <v xml:space="preserve"> </v>
      </c>
      <c r="E42" s="104" t="str">
        <f>'CONTROLES Y EVALUACIÓN'!I275</f>
        <v>Seleccionar</v>
      </c>
      <c r="F42" s="140" t="str">
        <f>'CONTROLES Y EVALUACIÓN'!J275</f>
        <v xml:space="preserve"> </v>
      </c>
      <c r="G42" s="64" t="str">
        <f>IF(F42="Fuerte",100,IF(F42="Moderado",50,IF(F42="Débil",0," ")))</f>
        <v xml:space="preserve"> </v>
      </c>
      <c r="H42" s="759" t="e">
        <f>IF(G45=100,"Fuerte",IF(AND(G45&gt;=50,G45&lt;=99),"Moderado",IF(AND(G45&gt;0,G45&lt;=49),"Débil"," ")))</f>
        <v>#DIV/0!</v>
      </c>
    </row>
    <row r="43" spans="1:8" ht="91.5" customHeight="1" x14ac:dyDescent="0.2">
      <c r="A43" s="906"/>
      <c r="B43" s="103">
        <f>DESCRIPCION!D35</f>
        <v>0</v>
      </c>
      <c r="C43" s="141">
        <f>'CONTROLES Y EVALUACIÓN'!C286</f>
        <v>0</v>
      </c>
      <c r="D43" s="104" t="str">
        <f>'CONTROLES Y EVALUACIÓN'!H286</f>
        <v xml:space="preserve"> </v>
      </c>
      <c r="E43" s="104" t="str">
        <f>'CONTROLES Y EVALUACIÓN'!I286</f>
        <v>Seleccionar</v>
      </c>
      <c r="F43" s="140" t="str">
        <f>'CONTROLES Y EVALUACIÓN'!J286</f>
        <v xml:space="preserve"> </v>
      </c>
      <c r="G43" s="64" t="str">
        <f t="shared" ref="G43:G44" si="9">IF(F43="Fuerte",100,IF(F43="Moderado",50,IF(F43="Débil",0," ")))</f>
        <v xml:space="preserve"> </v>
      </c>
      <c r="H43" s="760"/>
    </row>
    <row r="44" spans="1:8" ht="85.5" customHeight="1" x14ac:dyDescent="0.2">
      <c r="A44" s="907"/>
      <c r="B44" s="103">
        <f>DESCRIPCION!D36</f>
        <v>0</v>
      </c>
      <c r="C44" s="141">
        <f>'CONTROLES Y EVALUACIÓN'!C297</f>
        <v>0</v>
      </c>
      <c r="D44" s="104" t="str">
        <f>'CONTROLES Y EVALUACIÓN'!H297</f>
        <v xml:space="preserve"> </v>
      </c>
      <c r="E44" s="104" t="str">
        <f>'CONTROLES Y EVALUACIÓN'!I297</f>
        <v>Seleccionar</v>
      </c>
      <c r="F44" s="140" t="str">
        <f>'CONTROLES Y EVALUACIÓN'!J297</f>
        <v xml:space="preserve"> </v>
      </c>
      <c r="G44" s="64" t="str">
        <f t="shared" si="9"/>
        <v xml:space="preserve"> </v>
      </c>
      <c r="H44" s="760"/>
    </row>
    <row r="45" spans="1:8" ht="33.75" customHeight="1" x14ac:dyDescent="0.2">
      <c r="A45" s="1011"/>
      <c r="B45" s="1012"/>
      <c r="C45" s="1012"/>
      <c r="D45" s="1012"/>
      <c r="E45" s="1012"/>
      <c r="F45" s="1013"/>
      <c r="G45" s="143" t="e">
        <f>AVERAGE(G42:G44)</f>
        <v>#DIV/0!</v>
      </c>
      <c r="H45" s="760"/>
    </row>
    <row r="46" spans="1:8" ht="107.25" customHeight="1" x14ac:dyDescent="0.2">
      <c r="A46" s="998" t="str">
        <f>DESCRIPCION!A37</f>
        <v>j</v>
      </c>
      <c r="B46" s="103">
        <f>DESCRIPCION!D37</f>
        <v>0</v>
      </c>
      <c r="C46" s="141">
        <f>'CONTROLES Y EVALUACIÓN'!C308</f>
        <v>0</v>
      </c>
      <c r="D46" s="104" t="str">
        <f>'CONTROLES Y EVALUACIÓN'!H308</f>
        <v xml:space="preserve"> </v>
      </c>
      <c r="E46" s="104" t="str">
        <f>'CONTROLES Y EVALUACIÓN'!I308</f>
        <v>Seleccionar</v>
      </c>
      <c r="F46" s="140" t="str">
        <f>'CONTROLES Y EVALUACIÓN'!J308</f>
        <v xml:space="preserve"> </v>
      </c>
      <c r="G46" s="64" t="str">
        <f>IF(F46="Fuerte",100,IF(F46="Moderado",50,IF(F46="Débil",0," ")))</f>
        <v xml:space="preserve"> </v>
      </c>
      <c r="H46" s="759" t="e">
        <f>IF(G49=100,"Fuerte",IF(AND(G49&gt;=50,G49&lt;=99),"Moderado",IF(AND(G49&gt;0,G49&lt;=49),"Débil"," ")))</f>
        <v>#DIV/0!</v>
      </c>
    </row>
    <row r="47" spans="1:8" ht="99.75" customHeight="1" x14ac:dyDescent="0.2">
      <c r="A47" s="999"/>
      <c r="B47" s="103">
        <f>DESCRIPCION!D38</f>
        <v>0</v>
      </c>
      <c r="C47" s="141">
        <f>'CONTROLES Y EVALUACIÓN'!C319</f>
        <v>0</v>
      </c>
      <c r="D47" s="104" t="str">
        <f>'CONTROLES Y EVALUACIÓN'!H319</f>
        <v xml:space="preserve"> </v>
      </c>
      <c r="E47" s="104" t="str">
        <f>'CONTROLES Y EVALUACIÓN'!I319</f>
        <v>Fuerte (Siempre se Ejecuta)</v>
      </c>
      <c r="F47" s="140" t="str">
        <f>'CONTROLES Y EVALUACIÓN'!J319</f>
        <v xml:space="preserve"> </v>
      </c>
      <c r="G47" s="64" t="str">
        <f t="shared" ref="G47:G48" si="10">IF(F47="Fuerte",100,IF(F47="Moderado",50,IF(F47="Débil",0," ")))</f>
        <v xml:space="preserve"> </v>
      </c>
      <c r="H47" s="760"/>
    </row>
    <row r="48" spans="1:8" ht="96" customHeight="1" x14ac:dyDescent="0.2">
      <c r="A48" s="1000"/>
      <c r="B48" s="103">
        <f>DESCRIPCION!D39</f>
        <v>0</v>
      </c>
      <c r="C48" s="141">
        <f>'CONTROLES Y EVALUACIÓN'!C330</f>
        <v>0</v>
      </c>
      <c r="D48" s="104" t="str">
        <f>'CONTROLES Y EVALUACIÓN'!H330</f>
        <v xml:space="preserve"> </v>
      </c>
      <c r="E48" s="104" t="str">
        <f>'CONTROLES Y EVALUACIÓN'!I330</f>
        <v>Seleccionar</v>
      </c>
      <c r="F48" s="140" t="str">
        <f>'CONTROLES Y EVALUACIÓN'!J330</f>
        <v xml:space="preserve"> </v>
      </c>
      <c r="G48" s="64" t="str">
        <f t="shared" si="10"/>
        <v xml:space="preserve"> </v>
      </c>
      <c r="H48" s="760"/>
    </row>
    <row r="49" spans="1:8" ht="30.75" customHeight="1" thickBot="1" x14ac:dyDescent="0.25">
      <c r="A49" s="1001"/>
      <c r="B49" s="1002"/>
      <c r="C49" s="1002"/>
      <c r="D49" s="1002"/>
      <c r="E49" s="1002"/>
      <c r="F49" s="1003"/>
      <c r="G49" s="144" t="e">
        <f>AVERAGE(G46:G48)</f>
        <v>#DIV/0!</v>
      </c>
      <c r="H49" s="761"/>
    </row>
  </sheetData>
  <sheetProtection selectLockedCells="1"/>
  <mergeCells count="44">
    <mergeCell ref="A18:F18"/>
    <mergeCell ref="H15:H18"/>
    <mergeCell ref="H9:H10"/>
    <mergeCell ref="A11:A13"/>
    <mergeCell ref="A15:A17"/>
    <mergeCell ref="H11:H14"/>
    <mergeCell ref="A14:F14"/>
    <mergeCell ref="A19:A24"/>
    <mergeCell ref="H19:H25"/>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85" zoomScaleNormal="85" workbookViewId="0">
      <selection activeCell="J14" sqref="J14:K1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502"/>
      <c r="B1" s="863"/>
      <c r="C1" s="463" t="str">
        <f>CONTEXTO!B1</f>
        <v>PROCESO: GESTION CONTRACTUAL</v>
      </c>
      <c r="D1" s="463"/>
      <c r="E1" s="463"/>
      <c r="F1" s="463"/>
      <c r="G1" s="469" t="s">
        <v>508</v>
      </c>
      <c r="H1" s="469"/>
      <c r="I1" s="469"/>
      <c r="J1" s="861"/>
      <c r="K1" s="387"/>
      <c r="L1" s="1"/>
    </row>
    <row r="2" spans="1:12" x14ac:dyDescent="0.25">
      <c r="A2" s="503"/>
      <c r="B2" s="497"/>
      <c r="C2" s="464"/>
      <c r="D2" s="464"/>
      <c r="E2" s="464"/>
      <c r="F2" s="464"/>
      <c r="G2" s="474" t="s">
        <v>526</v>
      </c>
      <c r="H2" s="474"/>
      <c r="I2" s="474"/>
      <c r="J2" s="862"/>
      <c r="K2" s="388"/>
      <c r="L2" s="1"/>
    </row>
    <row r="3" spans="1:12" ht="15" customHeight="1" x14ac:dyDescent="0.25">
      <c r="A3" s="503"/>
      <c r="B3" s="497"/>
      <c r="C3" s="464" t="s">
        <v>32</v>
      </c>
      <c r="D3" s="464"/>
      <c r="E3" s="464"/>
      <c r="F3" s="464"/>
      <c r="G3" s="474" t="s">
        <v>510</v>
      </c>
      <c r="H3" s="474"/>
      <c r="I3" s="474"/>
      <c r="J3" s="862"/>
      <c r="K3" s="388"/>
      <c r="L3" s="1"/>
    </row>
    <row r="4" spans="1:12" x14ac:dyDescent="0.25">
      <c r="A4" s="503"/>
      <c r="B4" s="497"/>
      <c r="C4" s="464"/>
      <c r="D4" s="464"/>
      <c r="E4" s="464"/>
      <c r="F4" s="464"/>
      <c r="G4" s="474" t="s">
        <v>530</v>
      </c>
      <c r="H4" s="474"/>
      <c r="I4" s="474"/>
      <c r="J4" s="862"/>
      <c r="K4" s="388"/>
      <c r="L4" s="1"/>
    </row>
    <row r="5" spans="1:12" ht="15.75" x14ac:dyDescent="0.25">
      <c r="A5" s="450"/>
      <c r="B5" s="451"/>
      <c r="C5" s="451"/>
      <c r="D5" s="451"/>
      <c r="E5" s="451"/>
      <c r="F5" s="451"/>
      <c r="G5" s="451"/>
      <c r="H5" s="451"/>
      <c r="I5" s="451"/>
      <c r="J5" s="451"/>
      <c r="K5" s="452"/>
      <c r="L5" s="1"/>
    </row>
    <row r="6" spans="1:12" x14ac:dyDescent="0.25">
      <c r="A6" s="870" t="s">
        <v>119</v>
      </c>
      <c r="B6" s="871"/>
      <c r="C6" s="871"/>
      <c r="D6" s="871"/>
      <c r="E6" s="871"/>
      <c r="F6" s="871"/>
      <c r="G6" s="871"/>
      <c r="H6" s="871"/>
      <c r="I6" s="871"/>
      <c r="J6" s="871"/>
      <c r="K6" s="872"/>
      <c r="L6" s="1"/>
    </row>
    <row r="7" spans="1:12" x14ac:dyDescent="0.25">
      <c r="A7" s="870"/>
      <c r="B7" s="871"/>
      <c r="C7" s="871"/>
      <c r="D7" s="871"/>
      <c r="E7" s="871"/>
      <c r="F7" s="871"/>
      <c r="G7" s="871"/>
      <c r="H7" s="871"/>
      <c r="I7" s="871"/>
      <c r="J7" s="871"/>
      <c r="K7" s="872"/>
      <c r="L7" s="1"/>
    </row>
    <row r="8" spans="1:12" x14ac:dyDescent="0.25">
      <c r="A8" s="866" t="str">
        <f>CONTEXTO!A8</f>
        <v>PROCESO: GESTIÓN CONTRACTUAL</v>
      </c>
      <c r="B8" s="454"/>
      <c r="C8" s="454"/>
      <c r="D8" s="454"/>
      <c r="E8" s="454"/>
      <c r="F8" s="454"/>
      <c r="G8" s="454"/>
      <c r="H8" s="454"/>
      <c r="I8" s="454"/>
      <c r="J8" s="454"/>
      <c r="K8" s="455"/>
      <c r="L8" s="1"/>
    </row>
    <row r="9" spans="1:12" ht="56.25" customHeight="1" thickBot="1" x14ac:dyDescent="0.3">
      <c r="A9" s="1055" t="str">
        <f>CONTEXTO!A9</f>
        <v>OBJETIVO: CONTRIBUIR ANUALMENTE EN LA GESTION DE ADQUISICION DE BIENES Y SERVICIOS REQUERIDOS EN LA OPERACIÓN DE LOS PROCESOS DE LA ENTIDAD CUMPLIENDO LA NORMATIVIDAD CONTRACTUAL VIGENTE.</v>
      </c>
      <c r="B9" s="1056"/>
      <c r="C9" s="1056"/>
      <c r="D9" s="1056"/>
      <c r="E9" s="1056"/>
      <c r="F9" s="1056"/>
      <c r="G9" s="1056"/>
      <c r="H9" s="1056"/>
      <c r="I9" s="1056"/>
      <c r="J9" s="1056"/>
      <c r="K9" s="1057"/>
      <c r="L9" s="1"/>
    </row>
    <row r="10" spans="1:12" ht="15.75" thickBot="1" x14ac:dyDescent="0.3">
      <c r="A10" s="864"/>
      <c r="B10" s="865"/>
      <c r="C10" s="865"/>
      <c r="D10" s="865"/>
      <c r="E10" s="865"/>
      <c r="F10" s="865"/>
      <c r="G10" s="865"/>
      <c r="H10" s="865"/>
      <c r="I10" s="865"/>
      <c r="J10" s="865"/>
      <c r="K10" s="865"/>
      <c r="L10" s="62"/>
    </row>
    <row r="11" spans="1:12" ht="15.75" customHeight="1" thickBot="1" x14ac:dyDescent="0.3">
      <c r="A11" s="1052" t="s">
        <v>120</v>
      </c>
      <c r="B11" s="1046" t="str">
        <f>DESCRIPCION!A10</f>
        <v>Posibilidad  en la demora  de los procesos contractuales para la adquisición de los bienes y servicios requeridos por la entidad.</v>
      </c>
      <c r="C11" s="1046"/>
      <c r="D11" s="1046"/>
      <c r="E11" s="1046"/>
      <c r="F11" s="1046"/>
      <c r="G11" s="1046"/>
      <c r="H11" s="1047"/>
      <c r="I11" s="1044" t="s">
        <v>348</v>
      </c>
      <c r="J11" s="1045"/>
      <c r="K11" s="153" t="str">
        <f>IF(J18="x","EXTREMA",IF(J20="x","ALTA",IF(J22="x","MODERADA",IF(J24="x","BAJA",""))))</f>
        <v>ALTA</v>
      </c>
      <c r="L11" s="1"/>
    </row>
    <row r="12" spans="1:12" ht="37.5" customHeight="1" thickBot="1" x14ac:dyDescent="0.3">
      <c r="A12" s="1053"/>
      <c r="B12" s="1048"/>
      <c r="C12" s="1048"/>
      <c r="D12" s="1048"/>
      <c r="E12" s="1048"/>
      <c r="F12" s="1048"/>
      <c r="G12" s="1048"/>
      <c r="H12" s="1049"/>
      <c r="I12" s="1039" t="s">
        <v>349</v>
      </c>
      <c r="J12" s="1040"/>
      <c r="K12" s="204" t="str">
        <f>'VALORACION RIESGOS INHERENTES'!K11</f>
        <v>ALTA</v>
      </c>
      <c r="L12" s="1"/>
    </row>
    <row r="13" spans="1:12" ht="16.5" thickBot="1" x14ac:dyDescent="0.3">
      <c r="A13" s="1054"/>
      <c r="B13" s="814" t="s">
        <v>299</v>
      </c>
      <c r="C13" s="815"/>
      <c r="D13" s="815"/>
      <c r="E13" s="815"/>
      <c r="F13" s="815"/>
      <c r="G13" s="815"/>
      <c r="H13" s="815"/>
      <c r="I13" s="815"/>
      <c r="J13" s="818"/>
      <c r="K13" s="286" t="str">
        <f>'EVALUACIÓN SOLIDEZ CONTROLES'!H11</f>
        <v>Fuerte</v>
      </c>
      <c r="L13" s="1"/>
    </row>
    <row r="14" spans="1:12" ht="16.5" thickBot="1" x14ac:dyDescent="0.3">
      <c r="A14" s="278" t="s">
        <v>122</v>
      </c>
      <c r="B14" s="279"/>
      <c r="C14" s="279"/>
      <c r="D14" s="280"/>
      <c r="E14" s="1041" t="s">
        <v>128</v>
      </c>
      <c r="F14" s="1042"/>
      <c r="G14" s="1043"/>
      <c r="H14" s="814" t="s">
        <v>351</v>
      </c>
      <c r="I14" s="818"/>
      <c r="J14" s="819" t="s">
        <v>133</v>
      </c>
      <c r="K14" s="820"/>
      <c r="L14" s="1"/>
    </row>
    <row r="15" spans="1:12" ht="47.25" customHeight="1" x14ac:dyDescent="0.25">
      <c r="A15" s="188"/>
      <c r="B15" s="166"/>
      <c r="C15" s="189"/>
      <c r="D15" s="166"/>
      <c r="E15" s="166"/>
      <c r="F15" s="166"/>
      <c r="G15" s="166"/>
      <c r="H15" s="166"/>
      <c r="I15" s="166"/>
      <c r="J15" s="184"/>
      <c r="K15" s="185"/>
      <c r="L15" s="1"/>
    </row>
    <row r="16" spans="1:12" ht="39" customHeight="1" x14ac:dyDescent="0.25">
      <c r="A16" s="800" t="s">
        <v>122</v>
      </c>
      <c r="B16" s="166">
        <v>5</v>
      </c>
      <c r="C16" s="801"/>
      <c r="D16" s="780"/>
      <c r="E16" s="781"/>
      <c r="F16" s="781"/>
      <c r="G16" s="781"/>
      <c r="H16" s="166"/>
      <c r="I16" s="166"/>
      <c r="J16" s="795" t="s">
        <v>121</v>
      </c>
      <c r="K16" s="796"/>
      <c r="L16" s="1"/>
    </row>
    <row r="17" spans="1:24" x14ac:dyDescent="0.25">
      <c r="A17" s="800"/>
      <c r="B17" s="166" t="s">
        <v>124</v>
      </c>
      <c r="C17" s="802"/>
      <c r="D17" s="780"/>
      <c r="E17" s="781"/>
      <c r="F17" s="781"/>
      <c r="G17" s="781"/>
      <c r="H17" s="166"/>
      <c r="I17" s="166"/>
      <c r="J17" s="168"/>
      <c r="K17" s="169"/>
      <c r="L17" s="1"/>
    </row>
    <row r="18" spans="1:24" ht="27.75" x14ac:dyDescent="0.25">
      <c r="A18" s="800"/>
      <c r="B18" s="166">
        <v>4</v>
      </c>
      <c r="C18" s="803"/>
      <c r="D18" s="780"/>
      <c r="E18" s="780"/>
      <c r="F18" s="793"/>
      <c r="G18" s="781"/>
      <c r="H18" s="166"/>
      <c r="I18" s="166"/>
      <c r="J18" s="175" t="str">
        <f xml:space="preserve"> IF(OR(E16="X",F16="X",G16="x",F18="x",G18="X",F20="X",G20="X",G22="X" ),"x","")</f>
        <v/>
      </c>
      <c r="K18" s="169" t="s">
        <v>123</v>
      </c>
      <c r="L18" s="1"/>
    </row>
    <row r="19" spans="1:24" ht="27.75" x14ac:dyDescent="0.25">
      <c r="A19" s="800"/>
      <c r="B19" s="166" t="s">
        <v>126</v>
      </c>
      <c r="C19" s="804"/>
      <c r="D19" s="780"/>
      <c r="E19" s="780"/>
      <c r="F19" s="793"/>
      <c r="G19" s="781"/>
      <c r="H19" s="166"/>
      <c r="I19" s="166"/>
      <c r="J19" s="176"/>
      <c r="K19" s="169"/>
      <c r="L19" s="1"/>
    </row>
    <row r="20" spans="1:24" ht="27.75" x14ac:dyDescent="0.25">
      <c r="A20" s="800"/>
      <c r="B20" s="166">
        <v>3</v>
      </c>
      <c r="C20" s="783"/>
      <c r="D20" s="778"/>
      <c r="E20" s="779" t="s">
        <v>347</v>
      </c>
      <c r="F20" s="793"/>
      <c r="G20" s="781"/>
      <c r="H20" s="166"/>
      <c r="I20" s="166"/>
      <c r="J20" s="177" t="str">
        <f xml:space="preserve"> IF(OR(C16="X",D16="X",D18="x",E18="x",E20="X",F22="X",F24="X",G24="X" ),"x","")</f>
        <v>x</v>
      </c>
      <c r="K20" s="169" t="s">
        <v>125</v>
      </c>
      <c r="L20" s="1"/>
      <c r="X20" s="41"/>
    </row>
    <row r="21" spans="1:24" ht="27.75" x14ac:dyDescent="0.25">
      <c r="A21" s="800"/>
      <c r="B21" s="166" t="s">
        <v>128</v>
      </c>
      <c r="C21" s="794"/>
      <c r="D21" s="778"/>
      <c r="E21" s="780"/>
      <c r="F21" s="793"/>
      <c r="G21" s="781"/>
      <c r="H21" s="166"/>
      <c r="I21" s="166"/>
      <c r="J21" s="178"/>
      <c r="K21" s="169"/>
      <c r="L21" s="1"/>
    </row>
    <row r="22" spans="1:24" ht="27.75" x14ac:dyDescent="0.25">
      <c r="A22" s="800"/>
      <c r="B22" s="166">
        <v>2</v>
      </c>
      <c r="C22" s="783"/>
      <c r="D22" s="776"/>
      <c r="E22" s="777"/>
      <c r="F22" s="779"/>
      <c r="G22" s="781"/>
      <c r="H22" s="166"/>
      <c r="I22" s="166"/>
      <c r="J22" s="179" t="str">
        <f xml:space="preserve"> IF(OR(C18="X",D20="X",E22="x",E24="x" ),"x","")</f>
        <v/>
      </c>
      <c r="K22" s="169" t="s">
        <v>127</v>
      </c>
      <c r="L22" s="1"/>
    </row>
    <row r="23" spans="1:24" ht="27.75" x14ac:dyDescent="0.25">
      <c r="A23" s="800"/>
      <c r="B23" s="166" t="s">
        <v>250</v>
      </c>
      <c r="C23" s="794"/>
      <c r="D23" s="776"/>
      <c r="E23" s="778"/>
      <c r="F23" s="780"/>
      <c r="G23" s="781"/>
      <c r="H23" s="166"/>
      <c r="I23" s="166"/>
      <c r="J23" s="178"/>
      <c r="K23" s="169"/>
      <c r="L23" s="1"/>
    </row>
    <row r="24" spans="1:24" ht="27.75" x14ac:dyDescent="0.25">
      <c r="A24" s="800"/>
      <c r="B24" s="166">
        <v>1</v>
      </c>
      <c r="C24" s="783"/>
      <c r="D24" s="785"/>
      <c r="E24" s="787"/>
      <c r="F24" s="789"/>
      <c r="G24" s="791"/>
      <c r="H24" s="166"/>
      <c r="I24" s="166"/>
      <c r="J24" s="180" t="str">
        <f xml:space="preserve"> IF(OR(C20="X",C22="X",C24="x",D22="x",D24="x" ),"x","")</f>
        <v/>
      </c>
      <c r="K24" s="169" t="s">
        <v>129</v>
      </c>
      <c r="L24" s="1"/>
    </row>
    <row r="25" spans="1:24" x14ac:dyDescent="0.25">
      <c r="A25" s="800"/>
      <c r="B25" s="166" t="s">
        <v>130</v>
      </c>
      <c r="C25" s="784"/>
      <c r="D25" s="786"/>
      <c r="E25" s="788"/>
      <c r="F25" s="790"/>
      <c r="G25" s="792"/>
      <c r="H25" s="166"/>
      <c r="I25" s="166"/>
      <c r="J25" s="151"/>
      <c r="K25" s="152"/>
      <c r="L25" s="1"/>
    </row>
    <row r="26" spans="1:24" x14ac:dyDescent="0.25">
      <c r="A26" s="188"/>
      <c r="B26" s="166"/>
      <c r="C26" s="166">
        <v>1</v>
      </c>
      <c r="D26" s="166">
        <v>2</v>
      </c>
      <c r="E26" s="166">
        <v>3</v>
      </c>
      <c r="F26" s="166">
        <v>4</v>
      </c>
      <c r="G26" s="166">
        <v>5</v>
      </c>
      <c r="H26" s="166"/>
      <c r="I26" s="166"/>
      <c r="J26" s="874"/>
      <c r="K26" s="875"/>
      <c r="L26" s="1"/>
    </row>
    <row r="27" spans="1:24" x14ac:dyDescent="0.25">
      <c r="A27" s="188"/>
      <c r="B27" s="166"/>
      <c r="C27" s="166" t="s">
        <v>131</v>
      </c>
      <c r="D27" s="166" t="s">
        <v>132</v>
      </c>
      <c r="E27" s="166" t="s">
        <v>133</v>
      </c>
      <c r="F27" s="166" t="s">
        <v>134</v>
      </c>
      <c r="G27" s="166" t="s">
        <v>135</v>
      </c>
      <c r="H27" s="166"/>
      <c r="I27" s="166"/>
      <c r="J27" s="166"/>
      <c r="K27" s="185"/>
      <c r="L27" s="1"/>
    </row>
    <row r="28" spans="1:24" ht="15" customHeight="1" x14ac:dyDescent="0.25">
      <c r="A28" s="188"/>
      <c r="B28" s="166"/>
      <c r="C28" s="782" t="s">
        <v>136</v>
      </c>
      <c r="D28" s="782"/>
      <c r="E28" s="782"/>
      <c r="F28" s="782"/>
      <c r="G28" s="782"/>
      <c r="H28" s="166"/>
      <c r="I28" s="166"/>
      <c r="J28" s="166"/>
      <c r="K28" s="185"/>
      <c r="L28" s="1"/>
    </row>
    <row r="29" spans="1:24" ht="15" customHeight="1" x14ac:dyDescent="0.25">
      <c r="A29" s="188"/>
      <c r="B29" s="166"/>
      <c r="C29" s="782"/>
      <c r="D29" s="782"/>
      <c r="E29" s="782"/>
      <c r="F29" s="782"/>
      <c r="G29" s="782"/>
      <c r="H29" s="166"/>
      <c r="I29" s="166"/>
      <c r="J29" s="166"/>
      <c r="K29" s="185"/>
      <c r="L29" s="1"/>
    </row>
    <row r="30" spans="1:24" ht="15.75" thickBot="1" x14ac:dyDescent="0.3">
      <c r="A30" s="190"/>
      <c r="B30" s="191"/>
      <c r="C30" s="191"/>
      <c r="D30" s="191"/>
      <c r="E30" s="191"/>
      <c r="F30" s="191"/>
      <c r="G30" s="191"/>
      <c r="H30" s="191"/>
      <c r="I30" s="191"/>
      <c r="J30" s="191"/>
      <c r="K30" s="192"/>
      <c r="L30" s="1"/>
    </row>
    <row r="31" spans="1:24" ht="15.75" thickBot="1" x14ac:dyDescent="0.3">
      <c r="A31" s="1"/>
      <c r="B31" s="1"/>
      <c r="C31" s="1"/>
      <c r="D31" s="1"/>
      <c r="E31" s="1"/>
      <c r="F31" s="1"/>
      <c r="G31" s="1"/>
      <c r="H31" s="1"/>
      <c r="I31" s="1"/>
      <c r="J31" s="1"/>
      <c r="K31" s="1"/>
      <c r="L31" s="1"/>
    </row>
    <row r="32" spans="1:24" ht="15.75" customHeight="1" thickBot="1" x14ac:dyDescent="0.3">
      <c r="A32" s="1052" t="s">
        <v>120</v>
      </c>
      <c r="B32" s="1050" t="str">
        <f>DESCRIPCION!A13</f>
        <v>Posibilidad de recibir o solicitar cualquier dádiva a nombre propio o de terceros con el fin de beneficiar a un proponente que no cumple con los requisitos contractuales</v>
      </c>
      <c r="C32" s="1046"/>
      <c r="D32" s="1046"/>
      <c r="E32" s="1046"/>
      <c r="F32" s="1046"/>
      <c r="G32" s="1046"/>
      <c r="H32" s="1047"/>
      <c r="I32" s="1044" t="s">
        <v>348</v>
      </c>
      <c r="J32" s="1045"/>
      <c r="K32" s="148" t="str">
        <f>IF(J39="x","EXTREMA",IF(J41="x","ALTA",IF(J43="x","MODERADA",IF(J45="x","BAJA",""))))</f>
        <v>EXTREMA</v>
      </c>
      <c r="L32" s="1"/>
    </row>
    <row r="33" spans="1:12" ht="54.75" customHeight="1" thickBot="1" x14ac:dyDescent="0.3">
      <c r="A33" s="1053"/>
      <c r="B33" s="1051"/>
      <c r="C33" s="1048"/>
      <c r="D33" s="1048"/>
      <c r="E33" s="1048"/>
      <c r="F33" s="1048"/>
      <c r="G33" s="1048"/>
      <c r="H33" s="1049"/>
      <c r="I33" s="1039" t="s">
        <v>349</v>
      </c>
      <c r="J33" s="1040"/>
      <c r="K33" s="205" t="str">
        <f>'VALORACION RIESGOS INHERENTES'!K31</f>
        <v>EXTREMA</v>
      </c>
      <c r="L33" s="1"/>
    </row>
    <row r="34" spans="1:12" ht="16.5" thickBot="1" x14ac:dyDescent="0.3">
      <c r="A34" s="1054"/>
      <c r="B34" s="814" t="s">
        <v>299</v>
      </c>
      <c r="C34" s="815"/>
      <c r="D34" s="815"/>
      <c r="E34" s="815"/>
      <c r="F34" s="815"/>
      <c r="G34" s="815"/>
      <c r="H34" s="815"/>
      <c r="I34" s="815"/>
      <c r="J34" s="818"/>
      <c r="K34" s="286" t="str">
        <f>'EVALUACIÓN SOLIDEZ CONTROLES'!H15</f>
        <v>Fuerte</v>
      </c>
      <c r="L34" s="1"/>
    </row>
    <row r="35" spans="1:12" ht="16.5" thickBot="1" x14ac:dyDescent="0.3">
      <c r="A35" s="278" t="s">
        <v>122</v>
      </c>
      <c r="B35" s="279"/>
      <c r="C35" s="279"/>
      <c r="D35" s="280"/>
      <c r="E35" s="1041" t="s">
        <v>126</v>
      </c>
      <c r="F35" s="1042"/>
      <c r="G35" s="1043"/>
      <c r="H35" s="814" t="s">
        <v>351</v>
      </c>
      <c r="I35" s="818"/>
      <c r="J35" s="819" t="s">
        <v>135</v>
      </c>
      <c r="K35" s="820"/>
      <c r="L35" s="1"/>
    </row>
    <row r="36" spans="1:12" ht="39" customHeight="1" thickBot="1" x14ac:dyDescent="0.3">
      <c r="A36" s="183"/>
      <c r="B36" s="182"/>
      <c r="C36" s="182"/>
      <c r="D36" s="182"/>
      <c r="E36" s="182"/>
      <c r="F36" s="182"/>
      <c r="G36" s="182"/>
      <c r="H36" s="182"/>
      <c r="I36" s="182"/>
      <c r="J36" s="184"/>
      <c r="K36" s="185"/>
      <c r="L36" s="1"/>
    </row>
    <row r="37" spans="1:12" ht="28.5" customHeight="1" thickBot="1" x14ac:dyDescent="0.3">
      <c r="A37" s="845" t="s">
        <v>122</v>
      </c>
      <c r="B37" s="181">
        <v>5</v>
      </c>
      <c r="C37" s="1058"/>
      <c r="D37" s="847"/>
      <c r="E37" s="841"/>
      <c r="F37" s="841"/>
      <c r="G37" s="841"/>
      <c r="H37" s="182"/>
      <c r="I37" s="182"/>
      <c r="J37" s="843" t="s">
        <v>121</v>
      </c>
      <c r="K37" s="844"/>
      <c r="L37" s="1"/>
    </row>
    <row r="38" spans="1:12" ht="15.75" thickBot="1" x14ac:dyDescent="0.3">
      <c r="A38" s="845"/>
      <c r="B38" s="181" t="s">
        <v>124</v>
      </c>
      <c r="C38" s="846"/>
      <c r="D38" s="847"/>
      <c r="E38" s="841"/>
      <c r="F38" s="841"/>
      <c r="G38" s="841"/>
      <c r="H38" s="182"/>
      <c r="I38" s="182"/>
      <c r="J38" s="186"/>
      <c r="K38" s="20"/>
      <c r="L38" s="1"/>
    </row>
    <row r="39" spans="1:12" ht="29.25" thickBot="1" x14ac:dyDescent="0.3">
      <c r="A39" s="845"/>
      <c r="B39" s="181">
        <v>4</v>
      </c>
      <c r="C39" s="848"/>
      <c r="D39" s="847"/>
      <c r="E39" s="847"/>
      <c r="F39" s="849"/>
      <c r="G39" s="841" t="s">
        <v>347</v>
      </c>
      <c r="H39" s="182"/>
      <c r="I39" s="182"/>
      <c r="J39" s="196" t="str">
        <f xml:space="preserve"> IF(OR(E37="X",F37="X",G37="x",F39="x",G39="X",F41="X",G41="X",G43="X" ),"x","")</f>
        <v>x</v>
      </c>
      <c r="K39" s="20" t="s">
        <v>123</v>
      </c>
      <c r="L39" s="1"/>
    </row>
    <row r="40" spans="1:12" ht="29.25" thickBot="1" x14ac:dyDescent="0.3">
      <c r="A40" s="845"/>
      <c r="B40" s="181" t="s">
        <v>126</v>
      </c>
      <c r="C40" s="848"/>
      <c r="D40" s="847"/>
      <c r="E40" s="847"/>
      <c r="F40" s="850"/>
      <c r="G40" s="841"/>
      <c r="H40" s="182"/>
      <c r="I40" s="182"/>
      <c r="J40" s="197"/>
      <c r="K40" s="20"/>
      <c r="L40" s="1"/>
    </row>
    <row r="41" spans="1:12" ht="29.25" thickBot="1" x14ac:dyDescent="0.3">
      <c r="A41" s="845"/>
      <c r="B41" s="181">
        <v>3</v>
      </c>
      <c r="C41" s="851"/>
      <c r="D41" s="838"/>
      <c r="E41" s="852"/>
      <c r="F41" s="849"/>
      <c r="G41" s="841"/>
      <c r="H41" s="182"/>
      <c r="I41" s="182"/>
      <c r="J41" s="198" t="str">
        <f xml:space="preserve"> IF(OR(C37="X",D37="X",D39="x",E39="x",E41="X",F43="X",F45="X",G45="X" ),"x","")</f>
        <v/>
      </c>
      <c r="K41" s="20" t="s">
        <v>125</v>
      </c>
      <c r="L41" s="1"/>
    </row>
    <row r="42" spans="1:12" ht="29.25" thickBot="1" x14ac:dyDescent="0.3">
      <c r="A42" s="845"/>
      <c r="B42" s="181" t="s">
        <v>128</v>
      </c>
      <c r="C42" s="851"/>
      <c r="D42" s="838"/>
      <c r="E42" s="847"/>
      <c r="F42" s="850"/>
      <c r="G42" s="841"/>
      <c r="H42" s="182"/>
      <c r="I42" s="182"/>
      <c r="J42" s="199"/>
      <c r="K42" s="20"/>
      <c r="L42" s="1"/>
    </row>
    <row r="43" spans="1:12" ht="29.25" thickBot="1" x14ac:dyDescent="0.3">
      <c r="A43" s="845"/>
      <c r="B43" s="181">
        <v>2</v>
      </c>
      <c r="C43" s="851"/>
      <c r="D43" s="854"/>
      <c r="E43" s="837"/>
      <c r="F43" s="839"/>
      <c r="G43" s="841"/>
      <c r="H43" s="182"/>
      <c r="I43" s="182"/>
      <c r="J43" s="200" t="str">
        <f xml:space="preserve"> IF(OR(C39="X",D41="X",E43="x",E45="x" ),"x","")</f>
        <v/>
      </c>
      <c r="K43" s="20" t="s">
        <v>127</v>
      </c>
      <c r="L43" s="1"/>
    </row>
    <row r="44" spans="1:12" ht="29.25" thickBot="1" x14ac:dyDescent="0.3">
      <c r="A44" s="845"/>
      <c r="B44" s="181" t="s">
        <v>250</v>
      </c>
      <c r="C44" s="851"/>
      <c r="D44" s="854"/>
      <c r="E44" s="838"/>
      <c r="F44" s="840"/>
      <c r="G44" s="841"/>
      <c r="H44" s="182"/>
      <c r="I44" s="182"/>
      <c r="J44" s="199"/>
      <c r="K44" s="20"/>
      <c r="L44" s="1"/>
    </row>
    <row r="45" spans="1:12" ht="29.25" thickBot="1" x14ac:dyDescent="0.3">
      <c r="A45" s="845"/>
      <c r="B45" s="181">
        <v>1</v>
      </c>
      <c r="C45" s="851"/>
      <c r="D45" s="854"/>
      <c r="E45" s="858"/>
      <c r="F45" s="859"/>
      <c r="G45" s="847"/>
      <c r="H45" s="182"/>
      <c r="I45" s="182"/>
      <c r="J45" s="201" t="str">
        <f xml:space="preserve"> IF(OR(C41="X",C43="X",D43="x",C45="x",D45="x" ),"x","")</f>
        <v/>
      </c>
      <c r="K45" s="20" t="s">
        <v>129</v>
      </c>
      <c r="L45" s="1"/>
    </row>
    <row r="46" spans="1:12" ht="15.75" thickBot="1" x14ac:dyDescent="0.3">
      <c r="A46" s="845"/>
      <c r="B46" s="181" t="s">
        <v>130</v>
      </c>
      <c r="C46" s="853"/>
      <c r="D46" s="855"/>
      <c r="E46" s="856"/>
      <c r="F46" s="860"/>
      <c r="G46" s="857"/>
      <c r="H46" s="187"/>
      <c r="I46" s="182"/>
      <c r="J46" s="182"/>
      <c r="K46" s="181"/>
      <c r="L46" s="1"/>
    </row>
    <row r="47" spans="1:12" x14ac:dyDescent="0.25">
      <c r="A47" s="183"/>
      <c r="B47" s="182"/>
      <c r="C47" s="182">
        <v>1</v>
      </c>
      <c r="D47" s="182">
        <v>2</v>
      </c>
      <c r="E47" s="182">
        <v>3</v>
      </c>
      <c r="F47" s="182">
        <v>4</v>
      </c>
      <c r="G47" s="182">
        <v>5</v>
      </c>
      <c r="H47" s="182"/>
      <c r="I47" s="182"/>
      <c r="J47" s="182"/>
      <c r="K47" s="181"/>
      <c r="L47" s="1"/>
    </row>
    <row r="48" spans="1:12" x14ac:dyDescent="0.25">
      <c r="A48" s="183"/>
      <c r="B48" s="182"/>
      <c r="C48" s="182" t="s">
        <v>131</v>
      </c>
      <c r="D48" s="182" t="s">
        <v>132</v>
      </c>
      <c r="E48" s="182" t="s">
        <v>133</v>
      </c>
      <c r="F48" s="182" t="s">
        <v>134</v>
      </c>
      <c r="G48" s="182" t="s">
        <v>135</v>
      </c>
      <c r="H48" s="182"/>
      <c r="I48" s="182"/>
      <c r="J48" s="182"/>
      <c r="K48" s="181"/>
      <c r="L48" s="1"/>
    </row>
    <row r="49" spans="1:12" ht="15" customHeight="1" x14ac:dyDescent="0.25">
      <c r="A49" s="183"/>
      <c r="B49" s="182"/>
      <c r="C49" s="842" t="s">
        <v>136</v>
      </c>
      <c r="D49" s="842"/>
      <c r="E49" s="842"/>
      <c r="F49" s="842"/>
      <c r="G49" s="842"/>
      <c r="H49" s="182"/>
      <c r="I49" s="182"/>
      <c r="J49" s="182"/>
      <c r="K49" s="181"/>
      <c r="L49" s="1"/>
    </row>
    <row r="50" spans="1:12" ht="15" customHeight="1" x14ac:dyDescent="0.25">
      <c r="A50" s="183"/>
      <c r="B50" s="182"/>
      <c r="C50" s="842"/>
      <c r="D50" s="842"/>
      <c r="E50" s="842"/>
      <c r="F50" s="842"/>
      <c r="G50" s="842"/>
      <c r="H50" s="182"/>
      <c r="I50" s="182"/>
      <c r="J50" s="182"/>
      <c r="K50" s="181"/>
      <c r="L50" s="1"/>
    </row>
    <row r="51" spans="1:12" ht="15.75" thickBot="1" x14ac:dyDescent="0.3">
      <c r="A51" s="21"/>
      <c r="B51" s="19"/>
      <c r="C51" s="19"/>
      <c r="D51" s="19"/>
      <c r="E51" s="19"/>
      <c r="F51" s="19"/>
      <c r="G51" s="19"/>
      <c r="H51" s="19"/>
      <c r="I51" s="146"/>
      <c r="J51" s="146"/>
      <c r="K51" s="147"/>
      <c r="L51" s="1"/>
    </row>
    <row r="52" spans="1:12" ht="15.75" thickBot="1" x14ac:dyDescent="0.3">
      <c r="A52" s="1"/>
      <c r="B52" s="1"/>
      <c r="C52" s="1"/>
      <c r="D52" s="1"/>
      <c r="E52" s="1"/>
      <c r="F52" s="1"/>
      <c r="G52" s="1"/>
      <c r="H52" s="1"/>
      <c r="I52" s="1"/>
      <c r="J52" s="1"/>
      <c r="K52" s="1"/>
      <c r="L52" s="1"/>
    </row>
    <row r="53" spans="1:12" ht="16.5" customHeight="1" thickBot="1" x14ac:dyDescent="0.3">
      <c r="A53" s="1052" t="s">
        <v>120</v>
      </c>
      <c r="B53" s="1046" t="str">
        <f>DESCRIPCION!A16</f>
        <v>Indebida utilización de la figura de urgencia manifiesta para la atención de la emergencia por la pandemia de coronavirus covid 19 en el marco de la ley 80 de 1993 y sus normas concordantes</v>
      </c>
      <c r="C53" s="1046"/>
      <c r="D53" s="1046"/>
      <c r="E53" s="1046"/>
      <c r="F53" s="1046"/>
      <c r="G53" s="1046"/>
      <c r="H53" s="1047"/>
      <c r="I53" s="1044" t="s">
        <v>348</v>
      </c>
      <c r="J53" s="1045"/>
      <c r="K53" s="148" t="str">
        <f>IF(J60="x","EXTREMA",IF(J62="x","ALTA",IF(J64="x","MODERADA",IF(J66="x","BAJA",""))))</f>
        <v>EXTREMA</v>
      </c>
      <c r="L53" s="1"/>
    </row>
    <row r="54" spans="1:12" ht="49.5" customHeight="1" thickBot="1" x14ac:dyDescent="0.3">
      <c r="A54" s="1053"/>
      <c r="B54" s="1048"/>
      <c r="C54" s="1048"/>
      <c r="D54" s="1048"/>
      <c r="E54" s="1048"/>
      <c r="F54" s="1048"/>
      <c r="G54" s="1048"/>
      <c r="H54" s="1049"/>
      <c r="I54" s="1039" t="s">
        <v>349</v>
      </c>
      <c r="J54" s="1040"/>
      <c r="K54" s="205" t="str">
        <f>'VALORACION RIESGOS INHERENTES'!K51</f>
        <v>EXTREMA</v>
      </c>
      <c r="L54" s="1"/>
    </row>
    <row r="55" spans="1:12" ht="16.5" thickBot="1" x14ac:dyDescent="0.3">
      <c r="A55" s="1054"/>
      <c r="B55" s="814" t="s">
        <v>299</v>
      </c>
      <c r="C55" s="815"/>
      <c r="D55" s="815"/>
      <c r="E55" s="815"/>
      <c r="F55" s="815"/>
      <c r="G55" s="815"/>
      <c r="H55" s="815"/>
      <c r="I55" s="815"/>
      <c r="J55" s="818"/>
      <c r="K55" s="203" t="e">
        <f>'EVALUACIÓN SOLIDEZ CONTROLES'!#REF!</f>
        <v>#REF!</v>
      </c>
      <c r="L55" s="1"/>
    </row>
    <row r="56" spans="1:12" ht="16.5" thickBot="1" x14ac:dyDescent="0.3">
      <c r="A56" s="278" t="s">
        <v>122</v>
      </c>
      <c r="B56" s="279"/>
      <c r="C56" s="279"/>
      <c r="D56" s="280"/>
      <c r="E56" s="1041" t="s">
        <v>128</v>
      </c>
      <c r="F56" s="1042"/>
      <c r="G56" s="1043"/>
      <c r="H56" s="814" t="s">
        <v>351</v>
      </c>
      <c r="I56" s="818"/>
      <c r="J56" s="819" t="s">
        <v>135</v>
      </c>
      <c r="K56" s="820"/>
      <c r="L56" s="1"/>
    </row>
    <row r="57" spans="1:12" ht="40.5" customHeight="1" thickBot="1" x14ac:dyDescent="0.3">
      <c r="A57" s="183"/>
      <c r="B57" s="182"/>
      <c r="C57" s="182"/>
      <c r="D57" s="182"/>
      <c r="E57" s="182"/>
      <c r="F57" s="182"/>
      <c r="G57" s="182"/>
      <c r="H57" s="182"/>
      <c r="I57" s="182"/>
      <c r="J57" s="184"/>
      <c r="K57" s="185"/>
      <c r="L57" s="1"/>
    </row>
    <row r="58" spans="1:12" ht="22.5" customHeight="1" thickBot="1" x14ac:dyDescent="0.3">
      <c r="A58" s="845" t="s">
        <v>122</v>
      </c>
      <c r="B58" s="181">
        <v>5</v>
      </c>
      <c r="C58" s="1058"/>
      <c r="D58" s="847"/>
      <c r="E58" s="841"/>
      <c r="F58" s="841"/>
      <c r="G58" s="841"/>
      <c r="H58" s="182"/>
      <c r="I58" s="182"/>
      <c r="J58" s="843" t="s">
        <v>121</v>
      </c>
      <c r="K58" s="844"/>
      <c r="L58" s="1"/>
    </row>
    <row r="59" spans="1:12" ht="23.25" customHeight="1" thickBot="1" x14ac:dyDescent="0.3">
      <c r="A59" s="845"/>
      <c r="B59" s="181" t="s">
        <v>124</v>
      </c>
      <c r="C59" s="846"/>
      <c r="D59" s="847"/>
      <c r="E59" s="841"/>
      <c r="F59" s="841"/>
      <c r="G59" s="841"/>
      <c r="H59" s="182"/>
      <c r="I59" s="182"/>
      <c r="J59" s="186"/>
      <c r="K59" s="20"/>
      <c r="L59" s="1"/>
    </row>
    <row r="60" spans="1:12" ht="29.25" thickBot="1" x14ac:dyDescent="0.3">
      <c r="A60" s="845"/>
      <c r="B60" s="181">
        <v>4</v>
      </c>
      <c r="C60" s="848"/>
      <c r="D60" s="847"/>
      <c r="E60" s="847"/>
      <c r="F60" s="849"/>
      <c r="G60" s="841"/>
      <c r="H60" s="182"/>
      <c r="I60" s="182"/>
      <c r="J60" s="196" t="str">
        <f xml:space="preserve"> IF(OR(E58="X",F58="X",G58="x",F60="x",G60="X",F62="X",G62="X",G64="X" ),"x","")</f>
        <v>x</v>
      </c>
      <c r="K60" s="20" t="s">
        <v>123</v>
      </c>
      <c r="L60" s="1"/>
    </row>
    <row r="61" spans="1:12" ht="29.25" thickBot="1" x14ac:dyDescent="0.3">
      <c r="A61" s="845"/>
      <c r="B61" s="181" t="s">
        <v>126</v>
      </c>
      <c r="C61" s="848"/>
      <c r="D61" s="847"/>
      <c r="E61" s="847"/>
      <c r="F61" s="850"/>
      <c r="G61" s="841"/>
      <c r="H61" s="182"/>
      <c r="I61" s="182"/>
      <c r="J61" s="197"/>
      <c r="K61" s="20"/>
      <c r="L61" s="1"/>
    </row>
    <row r="62" spans="1:12" ht="29.25" thickBot="1" x14ac:dyDescent="0.3">
      <c r="A62" s="845"/>
      <c r="B62" s="181">
        <v>3</v>
      </c>
      <c r="C62" s="851"/>
      <c r="D62" s="838"/>
      <c r="E62" s="852"/>
      <c r="F62" s="849"/>
      <c r="G62" s="841" t="s">
        <v>347</v>
      </c>
      <c r="H62" s="182"/>
      <c r="I62" s="182"/>
      <c r="J62" s="198" t="str">
        <f xml:space="preserve"> IF(OR(C58="X",D58="X",D60="x",E60="x",E62="X",F64="X",F66="X",G66="X" ),"x","")</f>
        <v/>
      </c>
      <c r="K62" s="20" t="s">
        <v>125</v>
      </c>
      <c r="L62" s="1"/>
    </row>
    <row r="63" spans="1:12" ht="29.25" thickBot="1" x14ac:dyDescent="0.3">
      <c r="A63" s="845"/>
      <c r="B63" s="181" t="s">
        <v>128</v>
      </c>
      <c r="C63" s="851"/>
      <c r="D63" s="838"/>
      <c r="E63" s="847"/>
      <c r="F63" s="850"/>
      <c r="G63" s="841"/>
      <c r="H63" s="182"/>
      <c r="I63" s="182"/>
      <c r="J63" s="199"/>
      <c r="K63" s="20"/>
      <c r="L63" s="1"/>
    </row>
    <row r="64" spans="1:12" ht="29.25" thickBot="1" x14ac:dyDescent="0.3">
      <c r="A64" s="845"/>
      <c r="B64" s="181">
        <v>2</v>
      </c>
      <c r="C64" s="851"/>
      <c r="D64" s="854"/>
      <c r="E64" s="837"/>
      <c r="F64" s="839"/>
      <c r="G64" s="841"/>
      <c r="H64" s="182"/>
      <c r="I64" s="182"/>
      <c r="J64" s="200" t="str">
        <f xml:space="preserve"> IF(OR(C60="X",D62="X",E64="x",E66="x" ),"x","")</f>
        <v/>
      </c>
      <c r="K64" s="20" t="s">
        <v>127</v>
      </c>
      <c r="L64" s="1"/>
    </row>
    <row r="65" spans="1:12" ht="29.25" thickBot="1" x14ac:dyDescent="0.3">
      <c r="A65" s="845"/>
      <c r="B65" s="181" t="s">
        <v>250</v>
      </c>
      <c r="C65" s="851"/>
      <c r="D65" s="854"/>
      <c r="E65" s="838"/>
      <c r="F65" s="840"/>
      <c r="G65" s="841"/>
      <c r="H65" s="182"/>
      <c r="I65" s="182"/>
      <c r="J65" s="199"/>
      <c r="K65" s="20"/>
      <c r="L65" s="1"/>
    </row>
    <row r="66" spans="1:12" ht="29.25" thickBot="1" x14ac:dyDescent="0.3">
      <c r="A66" s="845"/>
      <c r="B66" s="181">
        <v>1</v>
      </c>
      <c r="C66" s="851"/>
      <c r="D66" s="854"/>
      <c r="E66" s="838"/>
      <c r="F66" s="847"/>
      <c r="G66" s="847"/>
      <c r="H66" s="182"/>
      <c r="I66" s="182"/>
      <c r="J66" s="201" t="str">
        <f xml:space="preserve"> IF(OR(C62="X",C64="X",D64="x",C66="x",D66="x" ),"x","")</f>
        <v/>
      </c>
      <c r="K66" s="20" t="s">
        <v>129</v>
      </c>
      <c r="L66" s="1"/>
    </row>
    <row r="67" spans="1:12" ht="15.75" thickBot="1" x14ac:dyDescent="0.3">
      <c r="A67" s="845"/>
      <c r="B67" s="181" t="s">
        <v>130</v>
      </c>
      <c r="C67" s="853"/>
      <c r="D67" s="855"/>
      <c r="E67" s="856"/>
      <c r="F67" s="857"/>
      <c r="G67" s="857"/>
      <c r="H67" s="187"/>
      <c r="I67" s="182"/>
      <c r="J67" s="182"/>
      <c r="K67" s="181"/>
      <c r="L67" s="1"/>
    </row>
    <row r="68" spans="1:12" x14ac:dyDescent="0.25">
      <c r="A68" s="183"/>
      <c r="B68" s="182"/>
      <c r="C68" s="182">
        <v>1</v>
      </c>
      <c r="D68" s="182">
        <v>2</v>
      </c>
      <c r="E68" s="182">
        <v>3</v>
      </c>
      <c r="F68" s="182">
        <v>4</v>
      </c>
      <c r="G68" s="182">
        <v>5</v>
      </c>
      <c r="H68" s="182"/>
      <c r="I68" s="182"/>
      <c r="J68" s="182"/>
      <c r="K68" s="181"/>
      <c r="L68" s="1"/>
    </row>
    <row r="69" spans="1:12" x14ac:dyDescent="0.25">
      <c r="A69" s="183"/>
      <c r="B69" s="182"/>
      <c r="C69" s="182" t="s">
        <v>131</v>
      </c>
      <c r="D69" s="182" t="s">
        <v>132</v>
      </c>
      <c r="E69" s="182" t="s">
        <v>133</v>
      </c>
      <c r="F69" s="182" t="s">
        <v>134</v>
      </c>
      <c r="G69" s="182" t="s">
        <v>135</v>
      </c>
      <c r="H69" s="182"/>
      <c r="I69" s="182"/>
      <c r="J69" s="182"/>
      <c r="K69" s="181"/>
      <c r="L69" s="1"/>
    </row>
    <row r="70" spans="1:12" ht="15" customHeight="1" x14ac:dyDescent="0.25">
      <c r="A70" s="183"/>
      <c r="B70" s="182"/>
      <c r="C70" s="842" t="s">
        <v>136</v>
      </c>
      <c r="D70" s="842"/>
      <c r="E70" s="842"/>
      <c r="F70" s="842"/>
      <c r="G70" s="842"/>
      <c r="H70" s="182"/>
      <c r="I70" s="182"/>
      <c r="J70" s="182"/>
      <c r="K70" s="181"/>
      <c r="L70" s="1"/>
    </row>
    <row r="71" spans="1:12" ht="15" customHeight="1" x14ac:dyDescent="0.25">
      <c r="A71" s="183"/>
      <c r="B71" s="182"/>
      <c r="C71" s="842"/>
      <c r="D71" s="842"/>
      <c r="E71" s="842"/>
      <c r="F71" s="842"/>
      <c r="G71" s="842"/>
      <c r="H71" s="182"/>
      <c r="I71" s="182"/>
      <c r="J71" s="182"/>
      <c r="K71" s="181"/>
      <c r="L71" s="1"/>
    </row>
    <row r="72" spans="1:12" ht="15.75" thickBot="1" x14ac:dyDescent="0.3">
      <c r="A72" s="193"/>
      <c r="B72" s="194"/>
      <c r="C72" s="194"/>
      <c r="D72" s="194"/>
      <c r="E72" s="194"/>
      <c r="F72" s="194"/>
      <c r="G72" s="194"/>
      <c r="H72" s="194"/>
      <c r="I72" s="194"/>
      <c r="J72" s="194"/>
      <c r="K72" s="195"/>
      <c r="L72" s="1"/>
    </row>
    <row r="73" spans="1:12" ht="15.75" thickBot="1" x14ac:dyDescent="0.3">
      <c r="A73" s="1"/>
      <c r="B73" s="1"/>
      <c r="C73" s="1"/>
      <c r="D73" s="1"/>
      <c r="E73" s="1"/>
      <c r="F73" s="1"/>
      <c r="G73" s="1"/>
      <c r="H73" s="1"/>
      <c r="I73" s="1"/>
      <c r="J73" s="1"/>
      <c r="K73" s="1"/>
      <c r="L73" s="1"/>
    </row>
    <row r="74" spans="1:12" ht="16.5" customHeight="1" thickBot="1" x14ac:dyDescent="0.3">
      <c r="A74" s="1052" t="s">
        <v>120</v>
      </c>
      <c r="B74" s="1050" t="str">
        <f>DESCRIPCION!A22</f>
        <v>Posibilidad de Incumplimiento en el envío oportuno del Acto Administrativo de declaratoria de Emergencia al Tribunal de lo Contencioso Administrativo  y los reportes de los contratos a la Contraloría Municipal y/o otros entes control</v>
      </c>
      <c r="C74" s="1046"/>
      <c r="D74" s="1046"/>
      <c r="E74" s="1046"/>
      <c r="F74" s="1046"/>
      <c r="G74" s="1046"/>
      <c r="H74" s="1047"/>
      <c r="I74" s="1044" t="s">
        <v>348</v>
      </c>
      <c r="J74" s="1045"/>
      <c r="K74" s="148" t="str">
        <f>IF(J81="x","EXTREMA",IF(J83="x","ALTA",IF(J85="x","MODERADA",IF(J87="x","BAJA",""))))</f>
        <v>BAJA</v>
      </c>
      <c r="L74" s="1"/>
    </row>
    <row r="75" spans="1:12" ht="38.25" customHeight="1" thickBot="1" x14ac:dyDescent="0.3">
      <c r="A75" s="1053"/>
      <c r="B75" s="1051"/>
      <c r="C75" s="1048"/>
      <c r="D75" s="1048"/>
      <c r="E75" s="1048"/>
      <c r="F75" s="1048"/>
      <c r="G75" s="1048"/>
      <c r="H75" s="1049"/>
      <c r="I75" s="1039" t="s">
        <v>349</v>
      </c>
      <c r="J75" s="1040"/>
      <c r="K75" s="203" t="str">
        <f>'VALORACION RIESGOS INHERENTES'!K71</f>
        <v/>
      </c>
      <c r="L75" s="1"/>
    </row>
    <row r="76" spans="1:12" ht="16.5" thickBot="1" x14ac:dyDescent="0.3">
      <c r="A76" s="1054"/>
      <c r="B76" s="814" t="s">
        <v>299</v>
      </c>
      <c r="C76" s="815"/>
      <c r="D76" s="815"/>
      <c r="E76" s="815"/>
      <c r="F76" s="815"/>
      <c r="G76" s="815"/>
      <c r="H76" s="815"/>
      <c r="I76" s="815"/>
      <c r="J76" s="818"/>
      <c r="K76" s="203" t="str">
        <f>'EVALUACIÓN SOLIDEZ CONTROLES'!H19</f>
        <v>Fuerte</v>
      </c>
      <c r="L76" s="1"/>
    </row>
    <row r="77" spans="1:12" ht="21.75" customHeight="1" thickBot="1" x14ac:dyDescent="0.3">
      <c r="A77" s="278" t="s">
        <v>122</v>
      </c>
      <c r="B77" s="279"/>
      <c r="C77" s="279"/>
      <c r="D77" s="280"/>
      <c r="E77" s="1041" t="s">
        <v>352</v>
      </c>
      <c r="F77" s="1042"/>
      <c r="G77" s="1043"/>
      <c r="H77" s="814" t="s">
        <v>351</v>
      </c>
      <c r="I77" s="818"/>
      <c r="J77" s="819" t="s">
        <v>131</v>
      </c>
      <c r="K77" s="820"/>
      <c r="L77" s="1"/>
    </row>
    <row r="78" spans="1:12" ht="36.75" customHeight="1" x14ac:dyDescent="0.25">
      <c r="A78" s="188"/>
      <c r="B78" s="166"/>
      <c r="C78" s="189"/>
      <c r="D78" s="166"/>
      <c r="E78" s="166"/>
      <c r="F78" s="166"/>
      <c r="G78" s="166"/>
      <c r="H78" s="166"/>
      <c r="I78" s="166"/>
      <c r="J78" s="184"/>
      <c r="K78" s="185"/>
      <c r="L78" s="1"/>
    </row>
    <row r="79" spans="1:12" ht="38.25" customHeight="1" x14ac:dyDescent="0.25">
      <c r="A79" s="800" t="s">
        <v>122</v>
      </c>
      <c r="B79" s="166">
        <v>5</v>
      </c>
      <c r="C79" s="801"/>
      <c r="D79" s="780"/>
      <c r="E79" s="781"/>
      <c r="F79" s="781"/>
      <c r="G79" s="781"/>
      <c r="H79" s="166"/>
      <c r="I79" s="166"/>
      <c r="J79" s="795" t="s">
        <v>121</v>
      </c>
      <c r="K79" s="796"/>
      <c r="L79" s="1"/>
    </row>
    <row r="80" spans="1:12" x14ac:dyDescent="0.25">
      <c r="A80" s="800"/>
      <c r="B80" s="166" t="s">
        <v>124</v>
      </c>
      <c r="C80" s="802"/>
      <c r="D80" s="780"/>
      <c r="E80" s="781"/>
      <c r="F80" s="781"/>
      <c r="G80" s="781"/>
      <c r="H80" s="166"/>
      <c r="I80" s="166"/>
      <c r="J80" s="168"/>
      <c r="K80" s="169"/>
      <c r="L80" s="1"/>
    </row>
    <row r="81" spans="1:12" ht="27.75" x14ac:dyDescent="0.25">
      <c r="A81" s="800"/>
      <c r="B81" s="166">
        <v>4</v>
      </c>
      <c r="C81" s="803"/>
      <c r="D81" s="780"/>
      <c r="E81" s="780"/>
      <c r="F81" s="793"/>
      <c r="G81" s="781"/>
      <c r="H81" s="166"/>
      <c r="I81" s="166"/>
      <c r="J81" s="175" t="str">
        <f xml:space="preserve"> IF(OR(E79="X",F79="X",G79="x",F81="x",G81="X",F83="X",G83="X",G85="X" ),"x","")</f>
        <v/>
      </c>
      <c r="K81" s="169" t="s">
        <v>123</v>
      </c>
      <c r="L81" s="1"/>
    </row>
    <row r="82" spans="1:12" ht="27.75" x14ac:dyDescent="0.25">
      <c r="A82" s="800"/>
      <c r="B82" s="166" t="s">
        <v>126</v>
      </c>
      <c r="C82" s="804"/>
      <c r="D82" s="780"/>
      <c r="E82" s="780"/>
      <c r="F82" s="793"/>
      <c r="G82" s="781"/>
      <c r="H82" s="166"/>
      <c r="I82" s="166"/>
      <c r="J82" s="176"/>
      <c r="K82" s="169"/>
      <c r="L82" s="1"/>
    </row>
    <row r="83" spans="1:12" ht="27.75" x14ac:dyDescent="0.25">
      <c r="A83" s="800"/>
      <c r="B83" s="166">
        <v>3</v>
      </c>
      <c r="C83" s="783"/>
      <c r="D83" s="778"/>
      <c r="E83" s="779"/>
      <c r="F83" s="793"/>
      <c r="G83" s="781"/>
      <c r="H83" s="166"/>
      <c r="I83" s="166"/>
      <c r="J83" s="177" t="str">
        <f xml:space="preserve"> IF(OR(C79="X",D79="X",D81="x",E81="x",E83="X",F85="X",F87="X",G87="X" ),"x","")</f>
        <v/>
      </c>
      <c r="K83" s="169" t="s">
        <v>125</v>
      </c>
      <c r="L83" s="1"/>
    </row>
    <row r="84" spans="1:12" ht="27.75" x14ac:dyDescent="0.25">
      <c r="A84" s="800"/>
      <c r="B84" s="166" t="s">
        <v>128</v>
      </c>
      <c r="C84" s="794"/>
      <c r="D84" s="778"/>
      <c r="E84" s="780"/>
      <c r="F84" s="793"/>
      <c r="G84" s="781"/>
      <c r="H84" s="166"/>
      <c r="I84" s="166"/>
      <c r="J84" s="178"/>
      <c r="K84" s="169"/>
      <c r="L84" s="1"/>
    </row>
    <row r="85" spans="1:12" ht="27.75" x14ac:dyDescent="0.25">
      <c r="A85" s="800"/>
      <c r="B85" s="166">
        <v>2</v>
      </c>
      <c r="C85" s="783"/>
      <c r="D85" s="776"/>
      <c r="E85" s="777"/>
      <c r="F85" s="779"/>
      <c r="G85" s="781"/>
      <c r="H85" s="166"/>
      <c r="I85" s="166"/>
      <c r="J85" s="179" t="str">
        <f xml:space="preserve"> IF(OR(C81="X",D83="X",E85="x",E87="x" ),"x","")</f>
        <v/>
      </c>
      <c r="K85" s="169" t="s">
        <v>127</v>
      </c>
      <c r="L85" s="1"/>
    </row>
    <row r="86" spans="1:12" ht="27.75" x14ac:dyDescent="0.25">
      <c r="A86" s="800"/>
      <c r="B86" s="166" t="s">
        <v>250</v>
      </c>
      <c r="C86" s="794"/>
      <c r="D86" s="776"/>
      <c r="E86" s="778"/>
      <c r="F86" s="780"/>
      <c r="G86" s="781"/>
      <c r="H86" s="166"/>
      <c r="I86" s="166"/>
      <c r="J86" s="178"/>
      <c r="K86" s="169"/>
      <c r="L86" s="1"/>
    </row>
    <row r="87" spans="1:12" ht="27.75" x14ac:dyDescent="0.25">
      <c r="A87" s="800"/>
      <c r="B87" s="166">
        <v>1</v>
      </c>
      <c r="C87" s="783" t="s">
        <v>347</v>
      </c>
      <c r="D87" s="785"/>
      <c r="E87" s="787"/>
      <c r="F87" s="789"/>
      <c r="G87" s="791"/>
      <c r="H87" s="166"/>
      <c r="I87" s="166"/>
      <c r="J87" s="180" t="str">
        <f xml:space="preserve"> IF(OR(C83="X",C85="X",D85="x",D87="x",C87="x" ),"x","")</f>
        <v>x</v>
      </c>
      <c r="K87" s="169" t="s">
        <v>129</v>
      </c>
      <c r="L87" s="1"/>
    </row>
    <row r="88" spans="1:12" x14ac:dyDescent="0.25">
      <c r="A88" s="800"/>
      <c r="B88" s="166" t="s">
        <v>130</v>
      </c>
      <c r="C88" s="784"/>
      <c r="D88" s="786"/>
      <c r="E88" s="788"/>
      <c r="F88" s="790"/>
      <c r="G88" s="792"/>
      <c r="H88" s="166"/>
      <c r="I88" s="166"/>
      <c r="J88" s="166"/>
      <c r="K88" s="167"/>
      <c r="L88" s="1"/>
    </row>
    <row r="89" spans="1:12" x14ac:dyDescent="0.25">
      <c r="A89" s="188"/>
      <c r="B89" s="166"/>
      <c r="C89" s="166">
        <v>1</v>
      </c>
      <c r="D89" s="166">
        <v>2</v>
      </c>
      <c r="E89" s="166">
        <v>3</v>
      </c>
      <c r="F89" s="166">
        <v>4</v>
      </c>
      <c r="G89" s="166">
        <v>5</v>
      </c>
      <c r="H89" s="166"/>
      <c r="I89" s="166"/>
      <c r="J89" s="166"/>
      <c r="K89" s="167"/>
      <c r="L89" s="1"/>
    </row>
    <row r="90" spans="1:12" x14ac:dyDescent="0.25">
      <c r="A90" s="188"/>
      <c r="B90" s="166"/>
      <c r="C90" s="166" t="s">
        <v>131</v>
      </c>
      <c r="D90" s="166" t="s">
        <v>132</v>
      </c>
      <c r="E90" s="166" t="s">
        <v>133</v>
      </c>
      <c r="F90" s="166" t="s">
        <v>134</v>
      </c>
      <c r="G90" s="166" t="s">
        <v>135</v>
      </c>
      <c r="H90" s="166"/>
      <c r="I90" s="795"/>
      <c r="J90" s="795"/>
      <c r="K90" s="796"/>
      <c r="L90" s="1"/>
    </row>
    <row r="91" spans="1:12" ht="15" customHeight="1" x14ac:dyDescent="0.25">
      <c r="A91" s="188"/>
      <c r="B91" s="166"/>
      <c r="C91" s="782" t="s">
        <v>136</v>
      </c>
      <c r="D91" s="782"/>
      <c r="E91" s="782"/>
      <c r="F91" s="782"/>
      <c r="G91" s="782"/>
      <c r="H91" s="166"/>
      <c r="I91" s="166"/>
      <c r="J91" s="166"/>
      <c r="K91" s="167"/>
      <c r="L91" s="1"/>
    </row>
    <row r="92" spans="1:12" ht="15" customHeight="1" x14ac:dyDescent="0.25">
      <c r="A92" s="188"/>
      <c r="B92" s="166"/>
      <c r="C92" s="782"/>
      <c r="D92" s="782"/>
      <c r="E92" s="782"/>
      <c r="F92" s="782"/>
      <c r="G92" s="782"/>
      <c r="H92" s="166"/>
      <c r="I92" s="166"/>
      <c r="J92" s="166"/>
      <c r="K92" s="167"/>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1052" t="s">
        <v>120</v>
      </c>
      <c r="B95" s="1046"/>
      <c r="C95" s="1046"/>
      <c r="D95" s="1046"/>
      <c r="E95" s="1046"/>
      <c r="F95" s="1046"/>
      <c r="G95" s="1046"/>
      <c r="H95" s="1047"/>
      <c r="I95" s="1044" t="s">
        <v>348</v>
      </c>
      <c r="J95" s="1045"/>
      <c r="K95" s="148" t="str">
        <f>IF(J102="x","EXTREMA",IF(J104="x","ALTA",IF(J106="x","MODERADA",IF(J108="x","BAJA",""))))</f>
        <v/>
      </c>
      <c r="L95" s="1"/>
    </row>
    <row r="96" spans="1:12" ht="16.5" thickBot="1" x14ac:dyDescent="0.3">
      <c r="A96" s="1053"/>
      <c r="B96" s="1048"/>
      <c r="C96" s="1048"/>
      <c r="D96" s="1048"/>
      <c r="E96" s="1048"/>
      <c r="F96" s="1048"/>
      <c r="G96" s="1048"/>
      <c r="H96" s="1049"/>
      <c r="I96" s="1039" t="s">
        <v>349</v>
      </c>
      <c r="J96" s="1040"/>
      <c r="K96" s="204" t="str">
        <f>'VALORACION RIESGOS INHERENTES'!K91</f>
        <v>BAJA</v>
      </c>
      <c r="L96" s="1"/>
    </row>
    <row r="97" spans="1:12" ht="16.5" thickBot="1" x14ac:dyDescent="0.3">
      <c r="A97" s="1054"/>
      <c r="B97" s="1039" t="s">
        <v>299</v>
      </c>
      <c r="C97" s="1068"/>
      <c r="D97" s="1068"/>
      <c r="E97" s="1068"/>
      <c r="F97" s="1068"/>
      <c r="G97" s="1068"/>
      <c r="H97" s="1068"/>
      <c r="I97" s="1068"/>
      <c r="J97" s="1040"/>
      <c r="K97" s="204" t="str">
        <f>'EVALUACIÓN SOLIDEZ CONTROLES'!H26</f>
        <v>Fuerte</v>
      </c>
      <c r="L97" s="1"/>
    </row>
    <row r="98" spans="1:12" ht="20.25" customHeight="1" thickBot="1" x14ac:dyDescent="0.3">
      <c r="A98" s="278" t="s">
        <v>122</v>
      </c>
      <c r="B98" s="279"/>
      <c r="C98" s="279"/>
      <c r="D98" s="280"/>
      <c r="E98" s="1041"/>
      <c r="F98" s="1042"/>
      <c r="G98" s="1043"/>
      <c r="H98" s="814" t="s">
        <v>351</v>
      </c>
      <c r="I98" s="818"/>
      <c r="J98" s="819"/>
      <c r="K98" s="820"/>
      <c r="L98" s="1"/>
    </row>
    <row r="99" spans="1:12" ht="38.25" customHeight="1" x14ac:dyDescent="0.25">
      <c r="A99" s="188"/>
      <c r="B99" s="166"/>
      <c r="C99" s="189"/>
      <c r="D99" s="166"/>
      <c r="E99" s="166"/>
      <c r="F99" s="166"/>
      <c r="G99" s="166"/>
      <c r="H99" s="166"/>
      <c r="I99" s="166"/>
      <c r="J99" s="184"/>
      <c r="K99" s="185"/>
      <c r="L99" s="1"/>
    </row>
    <row r="100" spans="1:12" ht="39" customHeight="1" x14ac:dyDescent="0.25">
      <c r="A100" s="800" t="s">
        <v>122</v>
      </c>
      <c r="B100" s="166">
        <v>5</v>
      </c>
      <c r="C100" s="801"/>
      <c r="D100" s="780"/>
      <c r="E100" s="781"/>
      <c r="F100" s="781"/>
      <c r="G100" s="781"/>
      <c r="H100" s="166"/>
      <c r="I100" s="166"/>
      <c r="J100" s="795" t="s">
        <v>121</v>
      </c>
      <c r="K100" s="796"/>
      <c r="L100" s="1"/>
    </row>
    <row r="101" spans="1:12" x14ac:dyDescent="0.25">
      <c r="A101" s="800"/>
      <c r="B101" s="166" t="s">
        <v>124</v>
      </c>
      <c r="C101" s="802"/>
      <c r="D101" s="780"/>
      <c r="E101" s="781"/>
      <c r="F101" s="781"/>
      <c r="G101" s="781"/>
      <c r="H101" s="166"/>
      <c r="I101" s="166"/>
      <c r="J101" s="168"/>
      <c r="K101" s="169"/>
      <c r="L101" s="1"/>
    </row>
    <row r="102" spans="1:12" ht="27.75" x14ac:dyDescent="0.25">
      <c r="A102" s="800"/>
      <c r="B102" s="166">
        <v>4</v>
      </c>
      <c r="C102" s="803"/>
      <c r="D102" s="780"/>
      <c r="E102" s="780"/>
      <c r="F102" s="793"/>
      <c r="G102" s="781"/>
      <c r="H102" s="166"/>
      <c r="I102" s="166"/>
      <c r="J102" s="175" t="str">
        <f xml:space="preserve"> IF(OR(E100="X",F100="X",G100="x",F102="x",G102="X",F104="X",G104="X",G106="X" ),"x","")</f>
        <v/>
      </c>
      <c r="K102" s="169" t="s">
        <v>123</v>
      </c>
      <c r="L102" s="1"/>
    </row>
    <row r="103" spans="1:12" ht="27.75" x14ac:dyDescent="0.25">
      <c r="A103" s="800"/>
      <c r="B103" s="166" t="s">
        <v>126</v>
      </c>
      <c r="C103" s="804"/>
      <c r="D103" s="780"/>
      <c r="E103" s="780"/>
      <c r="F103" s="793"/>
      <c r="G103" s="781"/>
      <c r="H103" s="166"/>
      <c r="I103" s="166"/>
      <c r="J103" s="176"/>
      <c r="K103" s="169"/>
      <c r="L103" s="1"/>
    </row>
    <row r="104" spans="1:12" ht="27.75" x14ac:dyDescent="0.25">
      <c r="A104" s="800"/>
      <c r="B104" s="166">
        <v>3</v>
      </c>
      <c r="C104" s="783"/>
      <c r="D104" s="778"/>
      <c r="E104" s="779"/>
      <c r="F104" s="793"/>
      <c r="G104" s="781"/>
      <c r="H104" s="166"/>
      <c r="I104" s="166"/>
      <c r="J104" s="177" t="str">
        <f xml:space="preserve"> IF(OR(C100="X",D100="X",D102="x",E102="x",E104="X",F106="X",F108="X",G108="X" ),"x","")</f>
        <v/>
      </c>
      <c r="K104" s="169" t="s">
        <v>125</v>
      </c>
      <c r="L104" s="1"/>
    </row>
    <row r="105" spans="1:12" ht="27.75" x14ac:dyDescent="0.25">
      <c r="A105" s="800"/>
      <c r="B105" s="166" t="s">
        <v>128</v>
      </c>
      <c r="C105" s="794"/>
      <c r="D105" s="778"/>
      <c r="E105" s="780"/>
      <c r="F105" s="793"/>
      <c r="G105" s="781"/>
      <c r="H105" s="166"/>
      <c r="I105" s="166"/>
      <c r="J105" s="178"/>
      <c r="K105" s="169"/>
      <c r="L105" s="1"/>
    </row>
    <row r="106" spans="1:12" ht="27.75" x14ac:dyDescent="0.25">
      <c r="A106" s="800"/>
      <c r="B106" s="166">
        <v>2</v>
      </c>
      <c r="C106" s="783"/>
      <c r="D106" s="776"/>
      <c r="E106" s="777"/>
      <c r="F106" s="779"/>
      <c r="G106" s="781"/>
      <c r="H106" s="166"/>
      <c r="I106" s="166"/>
      <c r="J106" s="179" t="str">
        <f xml:space="preserve"> IF(OR(C102="X",D104="X",E108="x",E106="x" ),"x","")</f>
        <v/>
      </c>
      <c r="K106" s="169" t="s">
        <v>127</v>
      </c>
      <c r="L106" s="1"/>
    </row>
    <row r="107" spans="1:12" ht="27.75" x14ac:dyDescent="0.25">
      <c r="A107" s="800"/>
      <c r="B107" s="166" t="s">
        <v>250</v>
      </c>
      <c r="C107" s="794"/>
      <c r="D107" s="776"/>
      <c r="E107" s="778"/>
      <c r="F107" s="780"/>
      <c r="G107" s="781"/>
      <c r="H107" s="166"/>
      <c r="I107" s="166"/>
      <c r="J107" s="178"/>
      <c r="K107" s="169"/>
      <c r="L107" s="1"/>
    </row>
    <row r="108" spans="1:12" ht="27.75" x14ac:dyDescent="0.25">
      <c r="A108" s="800"/>
      <c r="B108" s="166">
        <v>1</v>
      </c>
      <c r="C108" s="783"/>
      <c r="D108" s="785"/>
      <c r="E108" s="787"/>
      <c r="F108" s="789"/>
      <c r="G108" s="791"/>
      <c r="H108" s="166"/>
      <c r="I108" s="166"/>
      <c r="J108" s="180" t="str">
        <f xml:space="preserve"> IF(OR(C104="X",C106="X",C108="x",D106="x",D108="x" ),"x","")</f>
        <v/>
      </c>
      <c r="K108" s="169" t="s">
        <v>129</v>
      </c>
      <c r="L108" s="1"/>
    </row>
    <row r="109" spans="1:12" x14ac:dyDescent="0.25">
      <c r="A109" s="800"/>
      <c r="B109" s="166" t="s">
        <v>130</v>
      </c>
      <c r="C109" s="784"/>
      <c r="D109" s="786"/>
      <c r="E109" s="788"/>
      <c r="F109" s="790"/>
      <c r="G109" s="792"/>
      <c r="H109" s="166"/>
      <c r="I109" s="166"/>
      <c r="J109" s="166"/>
      <c r="K109" s="167"/>
      <c r="L109" s="1"/>
    </row>
    <row r="110" spans="1:12" x14ac:dyDescent="0.25">
      <c r="A110" s="188"/>
      <c r="B110" s="166"/>
      <c r="C110" s="166">
        <v>1</v>
      </c>
      <c r="D110" s="166">
        <v>2</v>
      </c>
      <c r="E110" s="166">
        <v>3</v>
      </c>
      <c r="F110" s="166">
        <v>4</v>
      </c>
      <c r="G110" s="166">
        <v>5</v>
      </c>
      <c r="H110" s="166"/>
      <c r="I110" s="166"/>
      <c r="J110" s="166"/>
      <c r="K110" s="167"/>
      <c r="L110" s="1"/>
    </row>
    <row r="111" spans="1:12" x14ac:dyDescent="0.25">
      <c r="A111" s="188"/>
      <c r="B111" s="166"/>
      <c r="C111" s="166" t="s">
        <v>131</v>
      </c>
      <c r="D111" s="166" t="s">
        <v>132</v>
      </c>
      <c r="E111" s="166" t="s">
        <v>133</v>
      </c>
      <c r="F111" s="166" t="s">
        <v>134</v>
      </c>
      <c r="G111" s="166" t="s">
        <v>135</v>
      </c>
      <c r="H111" s="166"/>
      <c r="I111" s="166"/>
      <c r="J111" s="166"/>
      <c r="K111" s="167"/>
      <c r="L111" s="1"/>
    </row>
    <row r="112" spans="1:12" ht="15" customHeight="1" x14ac:dyDescent="0.25">
      <c r="A112" s="188"/>
      <c r="B112" s="166"/>
      <c r="C112" s="782" t="s">
        <v>136</v>
      </c>
      <c r="D112" s="782"/>
      <c r="E112" s="782"/>
      <c r="F112" s="782"/>
      <c r="G112" s="782"/>
      <c r="H112" s="166"/>
      <c r="I112" s="166"/>
      <c r="J112" s="166"/>
      <c r="K112" s="167"/>
      <c r="L112" s="1"/>
    </row>
    <row r="113" spans="1:12" ht="15" customHeight="1" x14ac:dyDescent="0.25">
      <c r="A113" s="188"/>
      <c r="B113" s="166"/>
      <c r="C113" s="782"/>
      <c r="D113" s="782"/>
      <c r="E113" s="782"/>
      <c r="F113" s="782"/>
      <c r="G113" s="782"/>
      <c r="H113" s="166"/>
      <c r="I113" s="166"/>
      <c r="J113" s="166"/>
      <c r="K113" s="167"/>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52" t="s">
        <v>120</v>
      </c>
      <c r="B116" s="1046"/>
      <c r="C116" s="1046"/>
      <c r="D116" s="1046"/>
      <c r="E116" s="1046"/>
      <c r="F116" s="1046"/>
      <c r="G116" s="1046"/>
      <c r="H116" s="1047"/>
      <c r="I116" s="1044" t="s">
        <v>348</v>
      </c>
      <c r="J116" s="1045"/>
      <c r="K116" s="148" t="str">
        <f>IF(J123="x","EXTREMA",IF(J125="x","ALTA",IF(J127="x","MODERADA",IF(J129="x","BAJA",""))))</f>
        <v/>
      </c>
      <c r="L116" s="1"/>
    </row>
    <row r="117" spans="1:12" ht="16.5" thickBot="1" x14ac:dyDescent="0.3">
      <c r="A117" s="1053"/>
      <c r="B117" s="1048"/>
      <c r="C117" s="1048"/>
      <c r="D117" s="1048"/>
      <c r="E117" s="1048"/>
      <c r="F117" s="1048"/>
      <c r="G117" s="1048"/>
      <c r="H117" s="1049"/>
      <c r="I117" s="1039" t="s">
        <v>349</v>
      </c>
      <c r="J117" s="1040"/>
      <c r="K117" s="204" t="str">
        <f>'VALORACION RIESGOS INHERENTES'!K111</f>
        <v/>
      </c>
      <c r="L117" s="1"/>
    </row>
    <row r="118" spans="1:12" ht="16.5" thickBot="1" x14ac:dyDescent="0.3">
      <c r="A118" s="1054"/>
      <c r="B118" s="814" t="s">
        <v>299</v>
      </c>
      <c r="C118" s="815"/>
      <c r="D118" s="815"/>
      <c r="E118" s="815"/>
      <c r="F118" s="815"/>
      <c r="G118" s="815"/>
      <c r="H118" s="815"/>
      <c r="I118" s="815"/>
      <c r="J118" s="818"/>
      <c r="K118" s="204" t="str">
        <f>'EVALUACIÓN SOLIDEZ CONTROLES'!H30</f>
        <v xml:space="preserve"> </v>
      </c>
      <c r="L118" s="1"/>
    </row>
    <row r="119" spans="1:12" ht="17.25" customHeight="1" thickBot="1" x14ac:dyDescent="0.3">
      <c r="A119" s="278" t="s">
        <v>122</v>
      </c>
      <c r="B119" s="279"/>
      <c r="C119" s="279"/>
      <c r="D119" s="280"/>
      <c r="E119" s="1041"/>
      <c r="F119" s="1042"/>
      <c r="G119" s="1043"/>
      <c r="H119" s="814" t="s">
        <v>351</v>
      </c>
      <c r="I119" s="818"/>
      <c r="J119" s="819"/>
      <c r="K119" s="820"/>
      <c r="L119" s="1"/>
    </row>
    <row r="120" spans="1:12" ht="39.75" customHeight="1" x14ac:dyDescent="0.25">
      <c r="A120" s="188"/>
      <c r="B120" s="166"/>
      <c r="C120" s="189"/>
      <c r="D120" s="166"/>
      <c r="E120" s="166"/>
      <c r="F120" s="166"/>
      <c r="G120" s="166"/>
      <c r="H120" s="166"/>
      <c r="I120" s="166"/>
      <c r="J120" s="62"/>
      <c r="K120" s="72"/>
      <c r="L120" s="1"/>
    </row>
    <row r="121" spans="1:12" ht="15" customHeight="1" x14ac:dyDescent="0.25">
      <c r="A121" s="800" t="s">
        <v>122</v>
      </c>
      <c r="B121" s="166">
        <v>5</v>
      </c>
      <c r="C121" s="821"/>
      <c r="D121" s="812"/>
      <c r="E121" s="813"/>
      <c r="F121" s="813"/>
      <c r="G121" s="813"/>
      <c r="H121" s="202"/>
      <c r="I121" s="166"/>
      <c r="J121" s="795" t="s">
        <v>121</v>
      </c>
      <c r="K121" s="796"/>
      <c r="L121" s="1"/>
    </row>
    <row r="122" spans="1:12" ht="33" x14ac:dyDescent="0.25">
      <c r="A122" s="800"/>
      <c r="B122" s="166" t="s">
        <v>124</v>
      </c>
      <c r="C122" s="822"/>
      <c r="D122" s="812"/>
      <c r="E122" s="813"/>
      <c r="F122" s="813"/>
      <c r="G122" s="813"/>
      <c r="H122" s="202"/>
      <c r="I122" s="166"/>
      <c r="J122" s="168"/>
      <c r="K122" s="169"/>
      <c r="L122" s="1"/>
    </row>
    <row r="123" spans="1:12" ht="33" x14ac:dyDescent="0.25">
      <c r="A123" s="800"/>
      <c r="B123" s="166">
        <v>4</v>
      </c>
      <c r="C123" s="823"/>
      <c r="D123" s="812"/>
      <c r="E123" s="812"/>
      <c r="F123" s="825"/>
      <c r="G123" s="813"/>
      <c r="H123" s="202"/>
      <c r="I123" s="166"/>
      <c r="J123" s="175" t="str">
        <f xml:space="preserve"> IF(OR(E121="X",F121="X",G121="x",F123="x",G123="X",F125="X",G125="X",G127="X" ),"x","")</f>
        <v/>
      </c>
      <c r="K123" s="169" t="s">
        <v>123</v>
      </c>
      <c r="L123" s="1"/>
    </row>
    <row r="124" spans="1:12" ht="33" x14ac:dyDescent="0.25">
      <c r="A124" s="800"/>
      <c r="B124" s="166" t="s">
        <v>126</v>
      </c>
      <c r="C124" s="824"/>
      <c r="D124" s="812"/>
      <c r="E124" s="812"/>
      <c r="F124" s="825"/>
      <c r="G124" s="813"/>
      <c r="H124" s="202"/>
      <c r="I124" s="166"/>
      <c r="J124" s="176"/>
      <c r="K124" s="169"/>
      <c r="L124" s="1"/>
    </row>
    <row r="125" spans="1:12" ht="33" x14ac:dyDescent="0.25">
      <c r="A125" s="800"/>
      <c r="B125" s="166">
        <v>3</v>
      </c>
      <c r="C125" s="826"/>
      <c r="D125" s="810"/>
      <c r="E125" s="811"/>
      <c r="F125" s="825"/>
      <c r="G125" s="813"/>
      <c r="H125" s="202"/>
      <c r="I125" s="166"/>
      <c r="J125" s="177" t="str">
        <f xml:space="preserve"> IF(OR(C121="X",D121="X",D123="x",E123="x",E125="X",F127="X",F129="X",G129="X" ),"x","")</f>
        <v/>
      </c>
      <c r="K125" s="169" t="s">
        <v>125</v>
      </c>
      <c r="L125" s="1"/>
    </row>
    <row r="126" spans="1:12" ht="33" x14ac:dyDescent="0.25">
      <c r="A126" s="800"/>
      <c r="B126" s="166" t="s">
        <v>128</v>
      </c>
      <c r="C126" s="827"/>
      <c r="D126" s="810"/>
      <c r="E126" s="812"/>
      <c r="F126" s="825"/>
      <c r="G126" s="813"/>
      <c r="H126" s="202"/>
      <c r="I126" s="166"/>
      <c r="J126" s="178"/>
      <c r="K126" s="169"/>
      <c r="L126" s="1"/>
    </row>
    <row r="127" spans="1:12" ht="33" x14ac:dyDescent="0.25">
      <c r="A127" s="800"/>
      <c r="B127" s="166">
        <v>2</v>
      </c>
      <c r="C127" s="826"/>
      <c r="D127" s="808"/>
      <c r="E127" s="809"/>
      <c r="F127" s="811"/>
      <c r="G127" s="813"/>
      <c r="H127" s="202"/>
      <c r="I127" s="166"/>
      <c r="J127" s="179" t="str">
        <f xml:space="preserve"> IF(OR(C123="X",D125="X",E127="x",E129="x" ),"x","")</f>
        <v/>
      </c>
      <c r="K127" s="169" t="s">
        <v>127</v>
      </c>
      <c r="L127" s="1"/>
    </row>
    <row r="128" spans="1:12" ht="33" x14ac:dyDescent="0.25">
      <c r="A128" s="800"/>
      <c r="B128" s="166" t="s">
        <v>250</v>
      </c>
      <c r="C128" s="827"/>
      <c r="D128" s="808"/>
      <c r="E128" s="810"/>
      <c r="F128" s="812"/>
      <c r="G128" s="813"/>
      <c r="H128" s="202"/>
      <c r="I128" s="166"/>
      <c r="J128" s="178"/>
      <c r="K128" s="169"/>
      <c r="L128" s="1"/>
    </row>
    <row r="129" spans="1:12" ht="33" x14ac:dyDescent="0.25">
      <c r="A129" s="800"/>
      <c r="B129" s="166">
        <v>1</v>
      </c>
      <c r="C129" s="826"/>
      <c r="D129" s="829"/>
      <c r="E129" s="831"/>
      <c r="F129" s="833"/>
      <c r="G129" s="835"/>
      <c r="H129" s="202"/>
      <c r="I129" s="166"/>
      <c r="J129" s="180" t="str">
        <f xml:space="preserve"> IF(OR(C125="X",C127="X",D127="x",C129="x",D129="x" ),"x","")</f>
        <v/>
      </c>
      <c r="K129" s="169" t="s">
        <v>129</v>
      </c>
      <c r="L129" s="1"/>
    </row>
    <row r="130" spans="1:12" ht="33" x14ac:dyDescent="0.25">
      <c r="A130" s="800"/>
      <c r="B130" s="166" t="s">
        <v>130</v>
      </c>
      <c r="C130" s="828"/>
      <c r="D130" s="830"/>
      <c r="E130" s="832"/>
      <c r="F130" s="834"/>
      <c r="G130" s="836"/>
      <c r="H130" s="202"/>
      <c r="I130" s="166"/>
      <c r="J130" s="166"/>
      <c r="K130" s="167"/>
      <c r="L130" s="1"/>
    </row>
    <row r="131" spans="1:12" x14ac:dyDescent="0.25">
      <c r="A131" s="188"/>
      <c r="B131" s="166"/>
      <c r="C131" s="166">
        <v>1</v>
      </c>
      <c r="D131" s="166">
        <v>2</v>
      </c>
      <c r="E131" s="166">
        <v>3</v>
      </c>
      <c r="F131" s="166">
        <v>4</v>
      </c>
      <c r="G131" s="166">
        <v>5</v>
      </c>
      <c r="H131" s="166"/>
      <c r="I131" s="166"/>
      <c r="J131" s="166"/>
      <c r="K131" s="167"/>
      <c r="L131" s="1"/>
    </row>
    <row r="132" spans="1:12" x14ac:dyDescent="0.25">
      <c r="A132" s="188"/>
      <c r="B132" s="166"/>
      <c r="C132" s="166" t="s">
        <v>131</v>
      </c>
      <c r="D132" s="166" t="s">
        <v>132</v>
      </c>
      <c r="E132" s="166" t="s">
        <v>133</v>
      </c>
      <c r="F132" s="166" t="s">
        <v>134</v>
      </c>
      <c r="G132" s="166" t="s">
        <v>135</v>
      </c>
      <c r="H132" s="166"/>
      <c r="I132" s="166"/>
      <c r="J132" s="166"/>
      <c r="K132" s="167"/>
      <c r="L132" s="1"/>
    </row>
    <row r="133" spans="1:12" ht="15" customHeight="1" x14ac:dyDescent="0.25">
      <c r="A133" s="188"/>
      <c r="B133" s="166"/>
      <c r="C133" s="782" t="s">
        <v>136</v>
      </c>
      <c r="D133" s="782"/>
      <c r="E133" s="782"/>
      <c r="F133" s="782"/>
      <c r="G133" s="782"/>
      <c r="H133" s="166"/>
      <c r="I133" s="166"/>
      <c r="J133" s="166"/>
      <c r="K133" s="167"/>
      <c r="L133" s="1"/>
    </row>
    <row r="134" spans="1:12" ht="15" customHeight="1" x14ac:dyDescent="0.25">
      <c r="A134" s="188"/>
      <c r="B134" s="166"/>
      <c r="C134" s="782"/>
      <c r="D134" s="782"/>
      <c r="E134" s="782"/>
      <c r="F134" s="782"/>
      <c r="G134" s="782"/>
      <c r="H134" s="166"/>
      <c r="I134" s="166"/>
      <c r="J134" s="166"/>
      <c r="K134" s="167"/>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52" t="s">
        <v>120</v>
      </c>
      <c r="B137" s="1050" t="str">
        <f>DESCRIPCION!A28</f>
        <v>g</v>
      </c>
      <c r="C137" s="1046"/>
      <c r="D137" s="1046"/>
      <c r="E137" s="1046"/>
      <c r="F137" s="1046"/>
      <c r="G137" s="1046"/>
      <c r="H137" s="1047"/>
      <c r="I137" s="1044" t="s">
        <v>348</v>
      </c>
      <c r="J137" s="1045"/>
      <c r="K137" s="148" t="str">
        <f>IF(J144="x","EXTREMA",IF(J146="x","ALTA",IF(J148="x","MODERADA",IF(J150="x","BAJA",""))))</f>
        <v/>
      </c>
      <c r="L137" s="1"/>
    </row>
    <row r="138" spans="1:12" ht="16.5" thickBot="1" x14ac:dyDescent="0.3">
      <c r="A138" s="1053"/>
      <c r="B138" s="1051"/>
      <c r="C138" s="1048"/>
      <c r="D138" s="1048"/>
      <c r="E138" s="1048"/>
      <c r="F138" s="1048"/>
      <c r="G138" s="1048"/>
      <c r="H138" s="1049"/>
      <c r="I138" s="1039" t="s">
        <v>349</v>
      </c>
      <c r="J138" s="1040"/>
      <c r="K138" s="204" t="str">
        <f>'VALORACION RIESGOS INHERENTES'!K131</f>
        <v/>
      </c>
      <c r="L138" s="1"/>
    </row>
    <row r="139" spans="1:12" ht="16.5" thickBot="1" x14ac:dyDescent="0.3">
      <c r="A139" s="1054"/>
      <c r="B139" s="814" t="s">
        <v>299</v>
      </c>
      <c r="C139" s="815"/>
      <c r="D139" s="815"/>
      <c r="E139" s="815"/>
      <c r="F139" s="815"/>
      <c r="G139" s="815"/>
      <c r="H139" s="815"/>
      <c r="I139" s="815"/>
      <c r="J139" s="818"/>
      <c r="K139" s="203" t="e">
        <f>'EVALUACIÓN SOLIDEZ CONTROLES'!H34</f>
        <v>#DIV/0!</v>
      </c>
      <c r="L139" s="1"/>
    </row>
    <row r="140" spans="1:12" ht="18" customHeight="1" thickBot="1" x14ac:dyDescent="0.3">
      <c r="A140" s="278" t="s">
        <v>122</v>
      </c>
      <c r="B140" s="279"/>
      <c r="C140" s="279"/>
      <c r="D140" s="280"/>
      <c r="E140" s="1041"/>
      <c r="F140" s="1042"/>
      <c r="G140" s="1043"/>
      <c r="H140" s="814" t="s">
        <v>351</v>
      </c>
      <c r="I140" s="818"/>
      <c r="J140" s="819"/>
      <c r="K140" s="820"/>
      <c r="L140" s="1"/>
    </row>
    <row r="141" spans="1:12" ht="42" customHeight="1" x14ac:dyDescent="0.25">
      <c r="A141" s="188"/>
      <c r="B141" s="166"/>
      <c r="C141" s="189"/>
      <c r="D141" s="166"/>
      <c r="E141" s="166"/>
      <c r="F141" s="166"/>
      <c r="G141" s="166"/>
      <c r="H141" s="166"/>
      <c r="I141" s="166"/>
      <c r="J141" s="184"/>
      <c r="K141" s="185"/>
      <c r="L141" s="1"/>
    </row>
    <row r="142" spans="1:12" ht="41.25" customHeight="1" x14ac:dyDescent="0.25">
      <c r="A142" s="800" t="s">
        <v>122</v>
      </c>
      <c r="B142" s="166">
        <v>5</v>
      </c>
      <c r="C142" s="801"/>
      <c r="D142" s="780"/>
      <c r="E142" s="781"/>
      <c r="F142" s="781"/>
      <c r="G142" s="781"/>
      <c r="H142" s="166"/>
      <c r="I142" s="166"/>
      <c r="J142" s="795" t="s">
        <v>121</v>
      </c>
      <c r="K142" s="796"/>
      <c r="L142" s="1"/>
    </row>
    <row r="143" spans="1:12" x14ac:dyDescent="0.25">
      <c r="A143" s="800"/>
      <c r="B143" s="166" t="s">
        <v>124</v>
      </c>
      <c r="C143" s="802"/>
      <c r="D143" s="780"/>
      <c r="E143" s="781"/>
      <c r="F143" s="781"/>
      <c r="G143" s="781"/>
      <c r="H143" s="166"/>
      <c r="I143" s="166"/>
      <c r="J143" s="168"/>
      <c r="K143" s="169"/>
      <c r="L143" s="1"/>
    </row>
    <row r="144" spans="1:12" ht="27.75" x14ac:dyDescent="0.25">
      <c r="A144" s="800"/>
      <c r="B144" s="166">
        <v>4</v>
      </c>
      <c r="C144" s="803"/>
      <c r="D144" s="780"/>
      <c r="E144" s="780"/>
      <c r="F144" s="793"/>
      <c r="G144" s="781"/>
      <c r="H144" s="166"/>
      <c r="I144" s="166"/>
      <c r="J144" s="175" t="str">
        <f xml:space="preserve"> IF(OR(E142="X",F142="X",G142="x",F144="x",G144="X",F146="X",G146="X",G148="X" ),"x","")</f>
        <v/>
      </c>
      <c r="K144" s="169" t="s">
        <v>123</v>
      </c>
      <c r="L144" s="1"/>
    </row>
    <row r="145" spans="1:12" ht="27.75" x14ac:dyDescent="0.25">
      <c r="A145" s="800"/>
      <c r="B145" s="166" t="s">
        <v>126</v>
      </c>
      <c r="C145" s="804"/>
      <c r="D145" s="780"/>
      <c r="E145" s="780"/>
      <c r="F145" s="793"/>
      <c r="G145" s="781"/>
      <c r="H145" s="166"/>
      <c r="I145" s="166"/>
      <c r="J145" s="176"/>
      <c r="K145" s="169"/>
      <c r="L145" s="1"/>
    </row>
    <row r="146" spans="1:12" ht="27.75" x14ac:dyDescent="0.25">
      <c r="A146" s="800"/>
      <c r="B146" s="166">
        <v>3</v>
      </c>
      <c r="C146" s="783"/>
      <c r="D146" s="778"/>
      <c r="E146" s="779"/>
      <c r="F146" s="793"/>
      <c r="G146" s="781"/>
      <c r="H146" s="166"/>
      <c r="I146" s="166"/>
      <c r="J146" s="177" t="str">
        <f xml:space="preserve"> IF(OR(C142="X",D142="X",D144="x",E144="x",E146="X",F148="X",F150="X",G150="X" ),"x","")</f>
        <v/>
      </c>
      <c r="K146" s="169" t="s">
        <v>125</v>
      </c>
      <c r="L146" s="1"/>
    </row>
    <row r="147" spans="1:12" ht="27.75" x14ac:dyDescent="0.25">
      <c r="A147" s="800"/>
      <c r="B147" s="166" t="s">
        <v>128</v>
      </c>
      <c r="C147" s="794"/>
      <c r="D147" s="778"/>
      <c r="E147" s="780"/>
      <c r="F147" s="793"/>
      <c r="G147" s="781"/>
      <c r="H147" s="166"/>
      <c r="I147" s="166"/>
      <c r="J147" s="178"/>
      <c r="K147" s="169"/>
      <c r="L147" s="1"/>
    </row>
    <row r="148" spans="1:12" ht="27.75" x14ac:dyDescent="0.25">
      <c r="A148" s="800"/>
      <c r="B148" s="166">
        <v>2</v>
      </c>
      <c r="C148" s="783"/>
      <c r="D148" s="776"/>
      <c r="E148" s="777"/>
      <c r="F148" s="779"/>
      <c r="G148" s="781"/>
      <c r="H148" s="166"/>
      <c r="I148" s="166"/>
      <c r="J148" s="179" t="str">
        <f xml:space="preserve"> IF(OR(C144="X",D146="X",E148="x",E150="x" ),"x","")</f>
        <v/>
      </c>
      <c r="K148" s="169" t="s">
        <v>127</v>
      </c>
      <c r="L148" s="1"/>
    </row>
    <row r="149" spans="1:12" ht="27.75" x14ac:dyDescent="0.25">
      <c r="A149" s="800"/>
      <c r="B149" s="166" t="s">
        <v>250</v>
      </c>
      <c r="C149" s="794"/>
      <c r="D149" s="776"/>
      <c r="E149" s="778"/>
      <c r="F149" s="780"/>
      <c r="G149" s="781"/>
      <c r="H149" s="166"/>
      <c r="I149" s="166"/>
      <c r="J149" s="178"/>
      <c r="K149" s="169"/>
      <c r="L149" s="1"/>
    </row>
    <row r="150" spans="1:12" ht="27.75" x14ac:dyDescent="0.25">
      <c r="A150" s="800"/>
      <c r="B150" s="166">
        <v>1</v>
      </c>
      <c r="C150" s="783"/>
      <c r="D150" s="785"/>
      <c r="E150" s="787"/>
      <c r="F150" s="789"/>
      <c r="G150" s="791"/>
      <c r="H150" s="166"/>
      <c r="I150" s="166"/>
      <c r="J150" s="180" t="str">
        <f xml:space="preserve"> IF(OR(C146="X",C148="X",C150="x",D148="x",D150="x" ),"x","")</f>
        <v/>
      </c>
      <c r="K150" s="169" t="s">
        <v>129</v>
      </c>
      <c r="L150" s="1"/>
    </row>
    <row r="151" spans="1:12" x14ac:dyDescent="0.25">
      <c r="A151" s="800"/>
      <c r="B151" s="166" t="s">
        <v>130</v>
      </c>
      <c r="C151" s="784"/>
      <c r="D151" s="786"/>
      <c r="E151" s="788"/>
      <c r="F151" s="790"/>
      <c r="G151" s="792"/>
      <c r="H151" s="166"/>
      <c r="I151" s="166"/>
      <c r="J151" s="166"/>
      <c r="K151" s="167"/>
      <c r="L151" s="1"/>
    </row>
    <row r="152" spans="1:12" x14ac:dyDescent="0.25">
      <c r="A152" s="188"/>
      <c r="B152" s="166"/>
      <c r="C152" s="166">
        <v>1</v>
      </c>
      <c r="D152" s="166">
        <v>2</v>
      </c>
      <c r="E152" s="166">
        <v>3</v>
      </c>
      <c r="F152" s="166">
        <v>4</v>
      </c>
      <c r="G152" s="166">
        <v>5</v>
      </c>
      <c r="H152" s="166"/>
      <c r="I152" s="166"/>
      <c r="J152" s="166"/>
      <c r="K152" s="167"/>
      <c r="L152" s="1"/>
    </row>
    <row r="153" spans="1:12" x14ac:dyDescent="0.25">
      <c r="A153" s="188"/>
      <c r="B153" s="166"/>
      <c r="C153" s="166" t="s">
        <v>131</v>
      </c>
      <c r="D153" s="166" t="s">
        <v>132</v>
      </c>
      <c r="E153" s="166" t="s">
        <v>133</v>
      </c>
      <c r="F153" s="166" t="s">
        <v>134</v>
      </c>
      <c r="G153" s="166" t="s">
        <v>135</v>
      </c>
      <c r="H153" s="166"/>
      <c r="I153" s="166"/>
      <c r="J153" s="166"/>
      <c r="K153" s="167"/>
      <c r="L153" s="1"/>
    </row>
    <row r="154" spans="1:12" ht="15" customHeight="1" x14ac:dyDescent="0.25">
      <c r="A154" s="188"/>
      <c r="B154" s="166"/>
      <c r="C154" s="782" t="s">
        <v>136</v>
      </c>
      <c r="D154" s="782"/>
      <c r="E154" s="782"/>
      <c r="F154" s="782"/>
      <c r="G154" s="782"/>
      <c r="H154" s="166"/>
      <c r="I154" s="166"/>
      <c r="J154" s="166"/>
      <c r="K154" s="167"/>
      <c r="L154" s="1"/>
    </row>
    <row r="155" spans="1:12" ht="15" customHeight="1" x14ac:dyDescent="0.25">
      <c r="A155" s="188"/>
      <c r="B155" s="166"/>
      <c r="C155" s="782"/>
      <c r="D155" s="782"/>
      <c r="E155" s="782"/>
      <c r="F155" s="782"/>
      <c r="G155" s="782"/>
      <c r="H155" s="166"/>
      <c r="I155" s="166"/>
      <c r="J155" s="166"/>
      <c r="K155" s="167"/>
      <c r="L155" s="1"/>
    </row>
    <row r="156" spans="1:12" ht="15.75" thickBot="1" x14ac:dyDescent="0.3">
      <c r="A156" s="190"/>
      <c r="B156" s="191"/>
      <c r="C156" s="191"/>
      <c r="D156" s="191"/>
      <c r="E156" s="191"/>
      <c r="F156" s="191"/>
      <c r="G156" s="191"/>
      <c r="H156" s="191"/>
      <c r="I156" s="191"/>
      <c r="J156" s="191"/>
      <c r="K156" s="192"/>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52" t="s">
        <v>120</v>
      </c>
      <c r="B158" s="1046" t="str">
        <f>DESCRIPCION!A31</f>
        <v>h</v>
      </c>
      <c r="C158" s="1046"/>
      <c r="D158" s="1046"/>
      <c r="E158" s="1046"/>
      <c r="F158" s="1046"/>
      <c r="G158" s="1046"/>
      <c r="H158" s="1047"/>
      <c r="I158" s="1044" t="s">
        <v>348</v>
      </c>
      <c r="J158" s="1045"/>
      <c r="K158" s="148" t="str">
        <f>IF(J165="x","EXTREMA",IF(J167="x","ALTA",IF(J169="x","MODERADA",IF(J171="x","BAJA",""))))</f>
        <v/>
      </c>
      <c r="L158" s="1"/>
    </row>
    <row r="159" spans="1:12" ht="16.5" thickBot="1" x14ac:dyDescent="0.3">
      <c r="A159" s="1053"/>
      <c r="B159" s="1048"/>
      <c r="C159" s="1048"/>
      <c r="D159" s="1048"/>
      <c r="E159" s="1048"/>
      <c r="F159" s="1048"/>
      <c r="G159" s="1048"/>
      <c r="H159" s="1049"/>
      <c r="I159" s="1039" t="s">
        <v>349</v>
      </c>
      <c r="J159" s="1040"/>
      <c r="K159" s="203" t="str">
        <f>'VALORACION RIESGOS INHERENTES'!K151</f>
        <v/>
      </c>
      <c r="L159" s="1"/>
    </row>
    <row r="160" spans="1:12" ht="15.75" customHeight="1" thickBot="1" x14ac:dyDescent="0.3">
      <c r="A160" s="1054"/>
      <c r="B160" s="814" t="s">
        <v>299</v>
      </c>
      <c r="C160" s="815"/>
      <c r="D160" s="815"/>
      <c r="E160" s="815"/>
      <c r="F160" s="815"/>
      <c r="G160" s="815"/>
      <c r="H160" s="815"/>
      <c r="I160" s="815"/>
      <c r="J160" s="818"/>
      <c r="K160" s="203" t="e">
        <f>'EVALUACIÓN SOLIDEZ CONTROLES'!H38</f>
        <v>#DIV/0!</v>
      </c>
      <c r="L160" s="1"/>
    </row>
    <row r="161" spans="1:12" ht="15.75" customHeight="1" thickBot="1" x14ac:dyDescent="0.3">
      <c r="A161" s="278" t="s">
        <v>122</v>
      </c>
      <c r="B161" s="279"/>
      <c r="C161" s="279"/>
      <c r="D161" s="280"/>
      <c r="E161" s="1041"/>
      <c r="F161" s="1042"/>
      <c r="G161" s="1043"/>
      <c r="H161" s="814" t="s">
        <v>351</v>
      </c>
      <c r="I161" s="818"/>
      <c r="J161" s="819"/>
      <c r="K161" s="820"/>
      <c r="L161" s="1"/>
    </row>
    <row r="162" spans="1:12" ht="44.25" customHeight="1" x14ac:dyDescent="0.25">
      <c r="A162" s="188"/>
      <c r="B162" s="166"/>
      <c r="C162" s="189"/>
      <c r="D162" s="166"/>
      <c r="E162" s="166"/>
      <c r="F162" s="166"/>
      <c r="G162" s="166"/>
      <c r="H162" s="166"/>
      <c r="I162" s="166"/>
      <c r="J162" s="184"/>
      <c r="K162" s="185"/>
      <c r="L162" s="1"/>
    </row>
    <row r="163" spans="1:12" ht="54" customHeight="1" x14ac:dyDescent="0.25">
      <c r="A163" s="800" t="s">
        <v>122</v>
      </c>
      <c r="B163" s="166">
        <v>5</v>
      </c>
      <c r="C163" s="801"/>
      <c r="D163" s="780"/>
      <c r="E163" s="781"/>
      <c r="F163" s="781"/>
      <c r="G163" s="781"/>
      <c r="H163" s="166"/>
      <c r="I163" s="166"/>
      <c r="J163" s="795" t="s">
        <v>121</v>
      </c>
      <c r="K163" s="796"/>
      <c r="L163" s="1"/>
    </row>
    <row r="164" spans="1:12" x14ac:dyDescent="0.25">
      <c r="A164" s="800"/>
      <c r="B164" s="166" t="s">
        <v>124</v>
      </c>
      <c r="C164" s="802"/>
      <c r="D164" s="780"/>
      <c r="E164" s="781"/>
      <c r="F164" s="781"/>
      <c r="G164" s="781"/>
      <c r="H164" s="166"/>
      <c r="I164" s="166"/>
      <c r="J164" s="168"/>
      <c r="K164" s="169"/>
      <c r="L164" s="1"/>
    </row>
    <row r="165" spans="1:12" ht="27.75" x14ac:dyDescent="0.25">
      <c r="A165" s="800"/>
      <c r="B165" s="166">
        <v>4</v>
      </c>
      <c r="C165" s="803"/>
      <c r="D165" s="780"/>
      <c r="E165" s="780"/>
      <c r="F165" s="793"/>
      <c r="G165" s="781"/>
      <c r="H165" s="166"/>
      <c r="I165" s="166"/>
      <c r="J165" s="175" t="str">
        <f xml:space="preserve"> IF(OR(E163="X",F163="X",G163="x",F165="x",G165="X",F167="X",G167="X",G169="X" ),"x","")</f>
        <v/>
      </c>
      <c r="K165" s="169" t="s">
        <v>123</v>
      </c>
      <c r="L165" s="1"/>
    </row>
    <row r="166" spans="1:12" ht="27.75" x14ac:dyDescent="0.25">
      <c r="A166" s="800"/>
      <c r="B166" s="166" t="s">
        <v>126</v>
      </c>
      <c r="C166" s="804"/>
      <c r="D166" s="780"/>
      <c r="E166" s="780"/>
      <c r="F166" s="793"/>
      <c r="G166" s="781"/>
      <c r="H166" s="166"/>
      <c r="I166" s="166"/>
      <c r="J166" s="176"/>
      <c r="K166" s="169"/>
      <c r="L166" s="1"/>
    </row>
    <row r="167" spans="1:12" ht="27.75" x14ac:dyDescent="0.25">
      <c r="A167" s="800"/>
      <c r="B167" s="166">
        <v>3</v>
      </c>
      <c r="C167" s="783"/>
      <c r="D167" s="778"/>
      <c r="E167" s="779"/>
      <c r="F167" s="793"/>
      <c r="G167" s="781"/>
      <c r="H167" s="166"/>
      <c r="I167" s="166"/>
      <c r="J167" s="177" t="str">
        <f xml:space="preserve"> IF(OR(C163="X",D163="X",D165="x",E165="x",E167="X",F169="X",F171="X",G171="X" ),"x","")</f>
        <v/>
      </c>
      <c r="K167" s="169" t="s">
        <v>125</v>
      </c>
      <c r="L167" s="1"/>
    </row>
    <row r="168" spans="1:12" ht="27.75" x14ac:dyDescent="0.25">
      <c r="A168" s="800"/>
      <c r="B168" s="166" t="s">
        <v>128</v>
      </c>
      <c r="C168" s="794"/>
      <c r="D168" s="778"/>
      <c r="E168" s="780"/>
      <c r="F168" s="793"/>
      <c r="G168" s="781"/>
      <c r="H168" s="166"/>
      <c r="I168" s="166"/>
      <c r="J168" s="178"/>
      <c r="K168" s="169"/>
      <c r="L168" s="1"/>
    </row>
    <row r="169" spans="1:12" ht="27.75" x14ac:dyDescent="0.25">
      <c r="A169" s="800"/>
      <c r="B169" s="166">
        <v>2</v>
      </c>
      <c r="C169" s="783"/>
      <c r="D169" s="776"/>
      <c r="E169" s="777"/>
      <c r="F169" s="779"/>
      <c r="G169" s="781"/>
      <c r="H169" s="166"/>
      <c r="I169" s="166"/>
      <c r="J169" s="179" t="str">
        <f xml:space="preserve"> IF(OR(C165="X",D167="X",E169="x",E171="x" ),"x","")</f>
        <v/>
      </c>
      <c r="K169" s="169" t="s">
        <v>127</v>
      </c>
      <c r="L169" s="1"/>
    </row>
    <row r="170" spans="1:12" ht="27.75" x14ac:dyDescent="0.25">
      <c r="A170" s="800"/>
      <c r="B170" s="166" t="s">
        <v>250</v>
      </c>
      <c r="C170" s="794"/>
      <c r="D170" s="776"/>
      <c r="E170" s="778"/>
      <c r="F170" s="780"/>
      <c r="G170" s="781"/>
      <c r="H170" s="166"/>
      <c r="I170" s="166"/>
      <c r="J170" s="178"/>
      <c r="K170" s="169"/>
      <c r="L170" s="1"/>
    </row>
    <row r="171" spans="1:12" ht="27.75" x14ac:dyDescent="0.25">
      <c r="A171" s="800"/>
      <c r="B171" s="166">
        <v>1</v>
      </c>
      <c r="C171" s="783"/>
      <c r="D171" s="785"/>
      <c r="E171" s="787"/>
      <c r="F171" s="789"/>
      <c r="G171" s="791"/>
      <c r="H171" s="166"/>
      <c r="I171" s="166"/>
      <c r="J171" s="180" t="str">
        <f xml:space="preserve"> IF(OR(C167="X",C169="X",C171="x",D169="x",D171="x" ),"x","")</f>
        <v/>
      </c>
      <c r="K171" s="169" t="s">
        <v>129</v>
      </c>
      <c r="L171" s="1"/>
    </row>
    <row r="172" spans="1:12" x14ac:dyDescent="0.25">
      <c r="A172" s="800"/>
      <c r="B172" s="166" t="s">
        <v>130</v>
      </c>
      <c r="C172" s="784"/>
      <c r="D172" s="786"/>
      <c r="E172" s="788"/>
      <c r="F172" s="790"/>
      <c r="G172" s="792"/>
      <c r="H172" s="166"/>
      <c r="I172" s="166"/>
      <c r="J172" s="166"/>
      <c r="K172" s="167"/>
      <c r="L172" s="1"/>
    </row>
    <row r="173" spans="1:12" x14ac:dyDescent="0.25">
      <c r="A173" s="188"/>
      <c r="B173" s="166"/>
      <c r="C173" s="166">
        <v>1</v>
      </c>
      <c r="D173" s="166">
        <v>2</v>
      </c>
      <c r="E173" s="166">
        <v>3</v>
      </c>
      <c r="F173" s="166">
        <v>4</v>
      </c>
      <c r="G173" s="166">
        <v>5</v>
      </c>
      <c r="H173" s="166"/>
      <c r="I173" s="166"/>
      <c r="J173" s="166"/>
      <c r="K173" s="167"/>
      <c r="L173" s="1"/>
    </row>
    <row r="174" spans="1:12" x14ac:dyDescent="0.25">
      <c r="A174" s="188"/>
      <c r="B174" s="166"/>
      <c r="C174" s="166" t="s">
        <v>131</v>
      </c>
      <c r="D174" s="166" t="s">
        <v>132</v>
      </c>
      <c r="E174" s="166" t="s">
        <v>133</v>
      </c>
      <c r="F174" s="166" t="s">
        <v>134</v>
      </c>
      <c r="G174" s="166" t="s">
        <v>135</v>
      </c>
      <c r="H174" s="166"/>
      <c r="I174" s="166"/>
      <c r="J174" s="166"/>
      <c r="K174" s="167"/>
      <c r="L174" s="1"/>
    </row>
    <row r="175" spans="1:12" ht="15" customHeight="1" x14ac:dyDescent="0.25">
      <c r="A175" s="188"/>
      <c r="B175" s="166"/>
      <c r="C175" s="782" t="s">
        <v>136</v>
      </c>
      <c r="D175" s="782"/>
      <c r="E175" s="782"/>
      <c r="F175" s="782"/>
      <c r="G175" s="782"/>
      <c r="H175" s="166"/>
      <c r="I175" s="166"/>
      <c r="J175" s="166"/>
      <c r="K175" s="167"/>
      <c r="L175" s="1"/>
    </row>
    <row r="176" spans="1:12" ht="15" customHeight="1" x14ac:dyDescent="0.25">
      <c r="A176" s="188"/>
      <c r="B176" s="166"/>
      <c r="C176" s="782"/>
      <c r="D176" s="782"/>
      <c r="E176" s="782"/>
      <c r="F176" s="782"/>
      <c r="G176" s="782"/>
      <c r="H176" s="166"/>
      <c r="I176" s="166"/>
      <c r="J176" s="166"/>
      <c r="K176" s="167"/>
      <c r="L176" s="1"/>
    </row>
    <row r="177" spans="1:12" ht="15.75" thickBot="1" x14ac:dyDescent="0.3">
      <c r="A177" s="190"/>
      <c r="B177" s="191"/>
      <c r="C177" s="191"/>
      <c r="D177" s="191"/>
      <c r="E177" s="191"/>
      <c r="F177" s="191"/>
      <c r="G177" s="191"/>
      <c r="H177" s="191"/>
      <c r="I177" s="191"/>
      <c r="J177" s="191"/>
      <c r="K177" s="19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52" t="s">
        <v>120</v>
      </c>
      <c r="B180" s="1046" t="str">
        <f>DESCRIPCION!A34</f>
        <v>i</v>
      </c>
      <c r="C180" s="1046"/>
      <c r="D180" s="1046"/>
      <c r="E180" s="1046"/>
      <c r="F180" s="1046"/>
      <c r="G180" s="1046"/>
      <c r="H180" s="1047"/>
      <c r="I180" s="1044" t="s">
        <v>348</v>
      </c>
      <c r="J180" s="1045"/>
      <c r="K180" s="148" t="str">
        <f>IF(J187="x","EXTREMA",IF(J189="x","ALTA",IF(J191="x","MODERADA",IF(J193="x","BAJA",""))))</f>
        <v/>
      </c>
      <c r="L180" s="1"/>
    </row>
    <row r="181" spans="1:12" ht="16.5" thickBot="1" x14ac:dyDescent="0.3">
      <c r="A181" s="1053"/>
      <c r="B181" s="1048"/>
      <c r="C181" s="1048"/>
      <c r="D181" s="1048"/>
      <c r="E181" s="1048"/>
      <c r="F181" s="1048"/>
      <c r="G181" s="1048"/>
      <c r="H181" s="1049"/>
      <c r="I181" s="1039" t="s">
        <v>349</v>
      </c>
      <c r="J181" s="1040"/>
      <c r="K181" s="204" t="str">
        <f>'VALORACION RIESGOS INHERENTES'!K172</f>
        <v/>
      </c>
      <c r="L181" s="1"/>
    </row>
    <row r="182" spans="1:12" ht="16.5" thickBot="1" x14ac:dyDescent="0.3">
      <c r="A182" s="1054"/>
      <c r="B182" s="814" t="s">
        <v>299</v>
      </c>
      <c r="C182" s="815"/>
      <c r="D182" s="815"/>
      <c r="E182" s="815"/>
      <c r="F182" s="815"/>
      <c r="G182" s="815"/>
      <c r="H182" s="815"/>
      <c r="I182" s="815"/>
      <c r="J182" s="818"/>
      <c r="K182" s="203" t="e">
        <f>'EVALUACIÓN SOLIDEZ CONTROLES'!H42</f>
        <v>#DIV/0!</v>
      </c>
      <c r="L182" s="1"/>
    </row>
    <row r="183" spans="1:12" ht="16.5" thickBot="1" x14ac:dyDescent="0.3">
      <c r="A183" s="278" t="s">
        <v>122</v>
      </c>
      <c r="B183" s="279"/>
      <c r="C183" s="279"/>
      <c r="D183" s="280"/>
      <c r="E183" s="1041"/>
      <c r="F183" s="1042"/>
      <c r="G183" s="1043"/>
      <c r="H183" s="814" t="s">
        <v>351</v>
      </c>
      <c r="I183" s="818"/>
      <c r="J183" s="819"/>
      <c r="K183" s="820"/>
      <c r="L183" s="1"/>
    </row>
    <row r="184" spans="1:12" ht="37.5" customHeight="1" x14ac:dyDescent="0.25">
      <c r="A184" s="188"/>
      <c r="B184" s="166"/>
      <c r="C184" s="189"/>
      <c r="D184" s="166"/>
      <c r="E184" s="166"/>
      <c r="F184" s="166"/>
      <c r="G184" s="166"/>
      <c r="H184" s="166"/>
      <c r="I184" s="166"/>
      <c r="J184" s="184"/>
      <c r="K184" s="185"/>
      <c r="L184" s="1"/>
    </row>
    <row r="185" spans="1:12" ht="40.5" customHeight="1" x14ac:dyDescent="0.25">
      <c r="A185" s="800" t="s">
        <v>122</v>
      </c>
      <c r="B185" s="166">
        <v>5</v>
      </c>
      <c r="C185" s="801"/>
      <c r="D185" s="780"/>
      <c r="E185" s="781"/>
      <c r="F185" s="781"/>
      <c r="G185" s="781"/>
      <c r="H185" s="166"/>
      <c r="I185" s="166"/>
      <c r="J185" s="795" t="s">
        <v>121</v>
      </c>
      <c r="K185" s="796"/>
      <c r="L185" s="1"/>
    </row>
    <row r="186" spans="1:12" x14ac:dyDescent="0.25">
      <c r="A186" s="800"/>
      <c r="B186" s="166" t="s">
        <v>124</v>
      </c>
      <c r="C186" s="802"/>
      <c r="D186" s="780"/>
      <c r="E186" s="781"/>
      <c r="F186" s="781"/>
      <c r="G186" s="781"/>
      <c r="H186" s="166"/>
      <c r="I186" s="166"/>
      <c r="J186" s="168"/>
      <c r="K186" s="169"/>
      <c r="L186" s="1"/>
    </row>
    <row r="187" spans="1:12" ht="27.75" x14ac:dyDescent="0.25">
      <c r="A187" s="800"/>
      <c r="B187" s="166">
        <v>4</v>
      </c>
      <c r="C187" s="803"/>
      <c r="D187" s="780"/>
      <c r="E187" s="780"/>
      <c r="F187" s="793"/>
      <c r="G187" s="781"/>
      <c r="H187" s="166"/>
      <c r="I187" s="166"/>
      <c r="J187" s="175" t="str">
        <f xml:space="preserve"> IF(OR(E185="X",F185="X",G185="x",F187="x",G187="X",F189="X",G189="X",G191="X" ),"x","")</f>
        <v/>
      </c>
      <c r="K187" s="169" t="s">
        <v>123</v>
      </c>
      <c r="L187" s="1"/>
    </row>
    <row r="188" spans="1:12" ht="27.75" x14ac:dyDescent="0.25">
      <c r="A188" s="800"/>
      <c r="B188" s="166" t="s">
        <v>126</v>
      </c>
      <c r="C188" s="804"/>
      <c r="D188" s="780"/>
      <c r="E188" s="780"/>
      <c r="F188" s="793"/>
      <c r="G188" s="781"/>
      <c r="H188" s="166"/>
      <c r="I188" s="166"/>
      <c r="J188" s="176"/>
      <c r="K188" s="169"/>
      <c r="L188" s="1"/>
    </row>
    <row r="189" spans="1:12" ht="27.75" x14ac:dyDescent="0.25">
      <c r="A189" s="800"/>
      <c r="B189" s="166">
        <v>3</v>
      </c>
      <c r="C189" s="783"/>
      <c r="D189" s="778"/>
      <c r="E189" s="779"/>
      <c r="F189" s="793"/>
      <c r="G189" s="781"/>
      <c r="H189" s="166"/>
      <c r="I189" s="166"/>
      <c r="J189" s="177" t="str">
        <f xml:space="preserve"> IF(OR(C185="X",D185="X",D187="x",E187="x",E189="X",F191="X",F193="X",G193="X" ),"x","")</f>
        <v/>
      </c>
      <c r="K189" s="169" t="s">
        <v>125</v>
      </c>
      <c r="L189" s="1"/>
    </row>
    <row r="190" spans="1:12" ht="27.75" x14ac:dyDescent="0.25">
      <c r="A190" s="800"/>
      <c r="B190" s="166" t="s">
        <v>128</v>
      </c>
      <c r="C190" s="794"/>
      <c r="D190" s="778"/>
      <c r="E190" s="780"/>
      <c r="F190" s="793"/>
      <c r="G190" s="781"/>
      <c r="H190" s="166"/>
      <c r="I190" s="166"/>
      <c r="J190" s="178"/>
      <c r="K190" s="169"/>
      <c r="L190" s="1"/>
    </row>
    <row r="191" spans="1:12" ht="27.75" x14ac:dyDescent="0.25">
      <c r="A191" s="800"/>
      <c r="B191" s="166">
        <v>2</v>
      </c>
      <c r="C191" s="783"/>
      <c r="D191" s="776"/>
      <c r="E191" s="777"/>
      <c r="F191" s="779"/>
      <c r="G191" s="781"/>
      <c r="H191" s="166"/>
      <c r="I191" s="166"/>
      <c r="J191" s="179" t="str">
        <f xml:space="preserve"> IF(OR(E191="X",D189="X",C187="x",E193="x" ),"x","")</f>
        <v/>
      </c>
      <c r="K191" s="169" t="s">
        <v>127</v>
      </c>
      <c r="L191" s="1"/>
    </row>
    <row r="192" spans="1:12" ht="27.75" x14ac:dyDescent="0.25">
      <c r="A192" s="800"/>
      <c r="B192" s="166" t="s">
        <v>250</v>
      </c>
      <c r="C192" s="794"/>
      <c r="D192" s="776"/>
      <c r="E192" s="778"/>
      <c r="F192" s="780"/>
      <c r="G192" s="781"/>
      <c r="H192" s="166"/>
      <c r="I192" s="166"/>
      <c r="J192" s="178"/>
      <c r="K192" s="169"/>
      <c r="L192" s="1"/>
    </row>
    <row r="193" spans="1:12" ht="27.75" x14ac:dyDescent="0.25">
      <c r="A193" s="800"/>
      <c r="B193" s="166">
        <v>1</v>
      </c>
      <c r="C193" s="783"/>
      <c r="D193" s="785"/>
      <c r="E193" s="787"/>
      <c r="F193" s="789"/>
      <c r="G193" s="791"/>
      <c r="H193" s="166"/>
      <c r="I193" s="166"/>
      <c r="J193" s="180" t="str">
        <f xml:space="preserve"> IF(OR(C189="X",C191="X",D191="x",D193="x",C193="x" ),"x","")</f>
        <v/>
      </c>
      <c r="K193" s="169" t="s">
        <v>129</v>
      </c>
      <c r="L193" s="1"/>
    </row>
    <row r="194" spans="1:12" x14ac:dyDescent="0.25">
      <c r="A194" s="800"/>
      <c r="B194" s="166" t="s">
        <v>130</v>
      </c>
      <c r="C194" s="784"/>
      <c r="D194" s="786"/>
      <c r="E194" s="788"/>
      <c r="F194" s="790"/>
      <c r="G194" s="792"/>
      <c r="H194" s="166"/>
      <c r="I194" s="166"/>
      <c r="J194" s="166"/>
      <c r="K194" s="167"/>
      <c r="L194" s="1"/>
    </row>
    <row r="195" spans="1:12" x14ac:dyDescent="0.25">
      <c r="A195" s="188"/>
      <c r="B195" s="166"/>
      <c r="C195" s="166">
        <v>1</v>
      </c>
      <c r="D195" s="166">
        <v>2</v>
      </c>
      <c r="E195" s="166">
        <v>3</v>
      </c>
      <c r="F195" s="166">
        <v>4</v>
      </c>
      <c r="G195" s="166">
        <v>5</v>
      </c>
      <c r="H195" s="166"/>
      <c r="I195" s="166"/>
      <c r="J195" s="166"/>
      <c r="K195" s="167"/>
      <c r="L195" s="1"/>
    </row>
    <row r="196" spans="1:12" ht="15" customHeight="1" x14ac:dyDescent="0.25">
      <c r="A196" s="188"/>
      <c r="B196" s="166"/>
      <c r="C196" s="166" t="s">
        <v>131</v>
      </c>
      <c r="D196" s="166" t="s">
        <v>132</v>
      </c>
      <c r="E196" s="166" t="s">
        <v>133</v>
      </c>
      <c r="F196" s="166" t="s">
        <v>134</v>
      </c>
      <c r="G196" s="166" t="s">
        <v>135</v>
      </c>
      <c r="H196" s="166"/>
      <c r="I196" s="166"/>
      <c r="J196" s="166"/>
      <c r="K196" s="167"/>
      <c r="L196" s="1"/>
    </row>
    <row r="197" spans="1:12" ht="15" customHeight="1" x14ac:dyDescent="0.25">
      <c r="A197" s="188"/>
      <c r="B197" s="166"/>
      <c r="C197" s="782" t="s">
        <v>136</v>
      </c>
      <c r="D197" s="782"/>
      <c r="E197" s="782"/>
      <c r="F197" s="782"/>
      <c r="G197" s="782"/>
      <c r="H197" s="166"/>
      <c r="I197" s="166"/>
      <c r="J197" s="166"/>
      <c r="K197" s="167"/>
      <c r="L197" s="1"/>
    </row>
    <row r="198" spans="1:12" x14ac:dyDescent="0.25">
      <c r="A198" s="188"/>
      <c r="B198" s="166"/>
      <c r="C198" s="782"/>
      <c r="D198" s="782"/>
      <c r="E198" s="782"/>
      <c r="F198" s="782"/>
      <c r="G198" s="782"/>
      <c r="H198" s="166"/>
      <c r="I198" s="166"/>
      <c r="J198" s="166"/>
      <c r="K198" s="167"/>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52" t="s">
        <v>120</v>
      </c>
      <c r="B201" s="1046" t="str">
        <f>DESCRIPCION!A37</f>
        <v>j</v>
      </c>
      <c r="C201" s="1046"/>
      <c r="D201" s="1046"/>
      <c r="E201" s="1046"/>
      <c r="F201" s="1046"/>
      <c r="G201" s="1046"/>
      <c r="H201" s="1047"/>
      <c r="I201" s="1044" t="s">
        <v>348</v>
      </c>
      <c r="J201" s="1045"/>
      <c r="K201" s="148" t="str">
        <f>IF(J208="x","EXTREMA",IF(J210="x","ALTA",IF(J212="x","MODERADA",IF(J214="x","BAJA",""))))</f>
        <v/>
      </c>
      <c r="L201" s="1"/>
    </row>
    <row r="202" spans="1:12" ht="16.5" thickBot="1" x14ac:dyDescent="0.3">
      <c r="A202" s="1053"/>
      <c r="B202" s="1048"/>
      <c r="C202" s="1048"/>
      <c r="D202" s="1048"/>
      <c r="E202" s="1048"/>
      <c r="F202" s="1048"/>
      <c r="G202" s="1048"/>
      <c r="H202" s="1049"/>
      <c r="I202" s="1039" t="s">
        <v>349</v>
      </c>
      <c r="J202" s="1040"/>
      <c r="K202" s="203" t="str">
        <f>'VALORACION RIESGOS INHERENTES'!K192</f>
        <v/>
      </c>
      <c r="L202" s="1"/>
    </row>
    <row r="203" spans="1:12" ht="16.5" thickBot="1" x14ac:dyDescent="0.3">
      <c r="A203" s="1054"/>
      <c r="B203" s="206" t="s">
        <v>299</v>
      </c>
      <c r="C203" s="207"/>
      <c r="D203" s="207"/>
      <c r="E203" s="207"/>
      <c r="F203" s="207"/>
      <c r="G203" s="207"/>
      <c r="H203" s="207"/>
      <c r="I203" s="207"/>
      <c r="J203" s="208"/>
      <c r="K203" s="203" t="e">
        <f>'EVALUACIÓN SOLIDEZ CONTROLES'!H46</f>
        <v>#DIV/0!</v>
      </c>
      <c r="L203" s="1"/>
    </row>
    <row r="204" spans="1:12" ht="16.5" thickBot="1" x14ac:dyDescent="0.3">
      <c r="A204" s="278" t="s">
        <v>122</v>
      </c>
      <c r="B204" s="279"/>
      <c r="C204" s="279"/>
      <c r="D204" s="280"/>
      <c r="E204" s="1041"/>
      <c r="F204" s="1042"/>
      <c r="G204" s="1043"/>
      <c r="H204" s="814" t="s">
        <v>351</v>
      </c>
      <c r="I204" s="818"/>
      <c r="J204" s="819"/>
      <c r="K204" s="820"/>
      <c r="L204" s="1"/>
    </row>
    <row r="205" spans="1:12" ht="38.25" customHeight="1" x14ac:dyDescent="0.25">
      <c r="A205" s="188"/>
      <c r="B205" s="166"/>
      <c r="C205" s="189"/>
      <c r="D205" s="166"/>
      <c r="E205" s="166"/>
      <c r="F205" s="166"/>
      <c r="G205" s="166"/>
      <c r="H205" s="166"/>
      <c r="I205" s="166"/>
      <c r="J205" s="184"/>
      <c r="K205" s="185"/>
      <c r="L205" s="1"/>
    </row>
    <row r="206" spans="1:12" ht="45" customHeight="1" x14ac:dyDescent="0.25">
      <c r="A206" s="800" t="s">
        <v>122</v>
      </c>
      <c r="B206" s="166">
        <v>5</v>
      </c>
      <c r="C206" s="801"/>
      <c r="D206" s="780"/>
      <c r="E206" s="781"/>
      <c r="F206" s="781"/>
      <c r="G206" s="781"/>
      <c r="H206" s="166"/>
      <c r="I206" s="166"/>
      <c r="J206" s="795" t="s">
        <v>121</v>
      </c>
      <c r="K206" s="796"/>
      <c r="L206" s="1"/>
    </row>
    <row r="207" spans="1:12" x14ac:dyDescent="0.25">
      <c r="A207" s="800"/>
      <c r="B207" s="166" t="s">
        <v>124</v>
      </c>
      <c r="C207" s="802"/>
      <c r="D207" s="780"/>
      <c r="E207" s="781"/>
      <c r="F207" s="781"/>
      <c r="G207" s="781"/>
      <c r="H207" s="166"/>
      <c r="I207" s="166"/>
      <c r="J207" s="168"/>
      <c r="K207" s="169"/>
      <c r="L207" s="1"/>
    </row>
    <row r="208" spans="1:12" ht="27.75" x14ac:dyDescent="0.25">
      <c r="A208" s="800"/>
      <c r="B208" s="166">
        <v>4</v>
      </c>
      <c r="C208" s="803"/>
      <c r="D208" s="780"/>
      <c r="E208" s="780"/>
      <c r="F208" s="793"/>
      <c r="G208" s="781"/>
      <c r="H208" s="166"/>
      <c r="I208" s="166"/>
      <c r="J208" s="175" t="str">
        <f xml:space="preserve"> IF(OR(E206="X",F206="X",G206="x",F208="x",G208="X",F210="X",G210="X",G212="X" ),"x","")</f>
        <v/>
      </c>
      <c r="K208" s="169" t="s">
        <v>123</v>
      </c>
      <c r="L208" s="1"/>
    </row>
    <row r="209" spans="1:12" ht="27.75" x14ac:dyDescent="0.25">
      <c r="A209" s="800"/>
      <c r="B209" s="166" t="s">
        <v>126</v>
      </c>
      <c r="C209" s="804"/>
      <c r="D209" s="780"/>
      <c r="E209" s="780"/>
      <c r="F209" s="793"/>
      <c r="G209" s="781"/>
      <c r="H209" s="166"/>
      <c r="I209" s="166"/>
      <c r="J209" s="176"/>
      <c r="K209" s="169"/>
      <c r="L209" s="1"/>
    </row>
    <row r="210" spans="1:12" ht="27.75" x14ac:dyDescent="0.25">
      <c r="A210" s="800"/>
      <c r="B210" s="166">
        <v>3</v>
      </c>
      <c r="C210" s="783"/>
      <c r="D210" s="778"/>
      <c r="E210" s="779"/>
      <c r="F210" s="793"/>
      <c r="G210" s="781"/>
      <c r="H210" s="166"/>
      <c r="I210" s="166"/>
      <c r="J210" s="177" t="str">
        <f xml:space="preserve"> IF(OR(C206="X",D206="X",D208="x",E208="x",E210="X",F212="X",F214="X",G214="X" ),"x","")</f>
        <v/>
      </c>
      <c r="K210" s="169" t="s">
        <v>125</v>
      </c>
      <c r="L210" s="1"/>
    </row>
    <row r="211" spans="1:12" ht="27.75" x14ac:dyDescent="0.25">
      <c r="A211" s="800"/>
      <c r="B211" s="166" t="s">
        <v>128</v>
      </c>
      <c r="C211" s="794"/>
      <c r="D211" s="778"/>
      <c r="E211" s="780"/>
      <c r="F211" s="793"/>
      <c r="G211" s="781"/>
      <c r="H211" s="166"/>
      <c r="I211" s="166"/>
      <c r="J211" s="178"/>
      <c r="K211" s="169"/>
      <c r="L211" s="1"/>
    </row>
    <row r="212" spans="1:12" ht="27.75" x14ac:dyDescent="0.25">
      <c r="A212" s="800"/>
      <c r="B212" s="166">
        <v>2</v>
      </c>
      <c r="C212" s="783"/>
      <c r="D212" s="776"/>
      <c r="E212" s="777"/>
      <c r="F212" s="779"/>
      <c r="G212" s="781"/>
      <c r="H212" s="166"/>
      <c r="I212" s="166"/>
      <c r="J212" s="179" t="str">
        <f xml:space="preserve"> IF(OR(C208="X",D210="X",E212="x",E214="x" ),"x","")</f>
        <v/>
      </c>
      <c r="K212" s="169" t="s">
        <v>127</v>
      </c>
      <c r="L212" s="1"/>
    </row>
    <row r="213" spans="1:12" ht="27.75" x14ac:dyDescent="0.25">
      <c r="A213" s="800"/>
      <c r="B213" s="166" t="s">
        <v>250</v>
      </c>
      <c r="C213" s="794"/>
      <c r="D213" s="776"/>
      <c r="E213" s="778"/>
      <c r="F213" s="780"/>
      <c r="G213" s="781"/>
      <c r="H213" s="166"/>
      <c r="I213" s="166"/>
      <c r="J213" s="178"/>
      <c r="K213" s="169"/>
      <c r="L213" s="1"/>
    </row>
    <row r="214" spans="1:12" ht="27.75" x14ac:dyDescent="0.25">
      <c r="A214" s="800"/>
      <c r="B214" s="166">
        <v>1</v>
      </c>
      <c r="C214" s="783"/>
      <c r="D214" s="785"/>
      <c r="E214" s="787"/>
      <c r="F214" s="789"/>
      <c r="G214" s="791"/>
      <c r="H214" s="166"/>
      <c r="I214" s="166"/>
      <c r="J214" s="180" t="str">
        <f xml:space="preserve"> IF(OR(C210="X",C212="X",D212="x",D214="x",C214="x" ),"x","")</f>
        <v/>
      </c>
      <c r="K214" s="169" t="s">
        <v>129</v>
      </c>
      <c r="L214" s="1"/>
    </row>
    <row r="215" spans="1:12" x14ac:dyDescent="0.25">
      <c r="A215" s="800"/>
      <c r="B215" s="166" t="s">
        <v>130</v>
      </c>
      <c r="C215" s="784"/>
      <c r="D215" s="786"/>
      <c r="E215" s="788"/>
      <c r="F215" s="790"/>
      <c r="G215" s="792"/>
      <c r="H215" s="166"/>
      <c r="I215" s="166"/>
      <c r="J215" s="166"/>
      <c r="K215" s="167"/>
      <c r="L215" s="1"/>
    </row>
    <row r="216" spans="1:12" x14ac:dyDescent="0.25">
      <c r="A216" s="188"/>
      <c r="B216" s="166"/>
      <c r="C216" s="166">
        <v>1</v>
      </c>
      <c r="D216" s="166">
        <v>2</v>
      </c>
      <c r="E216" s="166">
        <v>3</v>
      </c>
      <c r="F216" s="166">
        <v>4</v>
      </c>
      <c r="G216" s="166">
        <v>5</v>
      </c>
      <c r="H216" s="166"/>
      <c r="I216" s="166"/>
      <c r="J216" s="166"/>
      <c r="K216" s="167"/>
      <c r="L216" s="1"/>
    </row>
    <row r="217" spans="1:12" ht="15" customHeight="1" x14ac:dyDescent="0.25">
      <c r="A217" s="188"/>
      <c r="B217" s="166"/>
      <c r="C217" s="166" t="s">
        <v>131</v>
      </c>
      <c r="D217" s="166" t="s">
        <v>132</v>
      </c>
      <c r="E217" s="166" t="s">
        <v>133</v>
      </c>
      <c r="F217" s="166" t="s">
        <v>134</v>
      </c>
      <c r="G217" s="166" t="s">
        <v>135</v>
      </c>
      <c r="H217" s="166"/>
      <c r="I217" s="166"/>
      <c r="J217" s="166"/>
      <c r="K217" s="167"/>
      <c r="L217" s="1"/>
    </row>
    <row r="218" spans="1:12" ht="15" customHeight="1" x14ac:dyDescent="0.25">
      <c r="A218" s="188"/>
      <c r="B218" s="166"/>
      <c r="C218" s="782" t="s">
        <v>136</v>
      </c>
      <c r="D218" s="782"/>
      <c r="E218" s="782"/>
      <c r="F218" s="782"/>
      <c r="G218" s="782"/>
      <c r="H218" s="166"/>
      <c r="I218" s="166"/>
      <c r="J218" s="166"/>
      <c r="K218" s="167"/>
      <c r="L218" s="1"/>
    </row>
    <row r="219" spans="1:12" x14ac:dyDescent="0.25">
      <c r="A219" s="188"/>
      <c r="B219" s="166"/>
      <c r="C219" s="782"/>
      <c r="D219" s="782"/>
      <c r="E219" s="782"/>
      <c r="F219" s="782"/>
      <c r="G219" s="782"/>
      <c r="H219" s="166"/>
      <c r="I219" s="166"/>
      <c r="J219" s="166"/>
      <c r="K219" s="167"/>
      <c r="L219" s="1"/>
    </row>
    <row r="220" spans="1:12" ht="15.75" thickBot="1" x14ac:dyDescent="0.3">
      <c r="A220" s="80"/>
      <c r="B220" s="81"/>
      <c r="C220" s="81"/>
      <c r="D220" s="81"/>
      <c r="E220" s="81"/>
      <c r="F220" s="81"/>
      <c r="G220" s="81"/>
      <c r="H220" s="81"/>
      <c r="I220" s="81"/>
      <c r="J220" s="81"/>
      <c r="K220" s="82"/>
      <c r="L220" s="1"/>
    </row>
    <row r="221" spans="1:12" ht="15.75" x14ac:dyDescent="0.25">
      <c r="A221" s="159"/>
      <c r="B221" s="1062"/>
      <c r="C221" s="1062"/>
      <c r="D221" s="1062"/>
      <c r="E221" s="1062"/>
      <c r="F221" s="1062"/>
      <c r="G221" s="1062"/>
      <c r="H221" s="1062"/>
      <c r="I221" s="1062"/>
      <c r="J221" s="159"/>
      <c r="K221" s="160"/>
      <c r="L221" s="155"/>
    </row>
    <row r="222" spans="1:12" x14ac:dyDescent="0.25">
      <c r="A222" s="155"/>
      <c r="B222" s="155"/>
      <c r="C222" s="155"/>
      <c r="D222" s="155"/>
      <c r="E222" s="155"/>
      <c r="F222" s="155"/>
      <c r="G222" s="155"/>
      <c r="H222" s="155"/>
      <c r="I222" s="155"/>
      <c r="J222" s="155"/>
      <c r="K222" s="155"/>
      <c r="L222" s="155"/>
    </row>
    <row r="223" spans="1:12" x14ac:dyDescent="0.25">
      <c r="A223" s="155"/>
      <c r="B223" s="155"/>
      <c r="C223" s="155"/>
      <c r="D223" s="155"/>
      <c r="E223" s="155"/>
      <c r="F223" s="155"/>
      <c r="G223" s="155"/>
      <c r="H223" s="155"/>
      <c r="I223" s="155"/>
      <c r="J223" s="155"/>
      <c r="K223" s="155"/>
      <c r="L223" s="155"/>
    </row>
    <row r="224" spans="1:12" x14ac:dyDescent="0.25">
      <c r="A224" s="155"/>
      <c r="B224" s="155"/>
      <c r="C224" s="155"/>
      <c r="D224" s="155"/>
      <c r="E224" s="155"/>
      <c r="F224" s="155"/>
      <c r="G224" s="155"/>
      <c r="H224" s="155"/>
      <c r="I224" s="155"/>
      <c r="J224" s="155"/>
      <c r="K224" s="155"/>
      <c r="L224" s="155"/>
    </row>
    <row r="225" spans="1:12" x14ac:dyDescent="0.25">
      <c r="A225" s="1063"/>
      <c r="B225" s="156"/>
      <c r="C225" s="1060"/>
      <c r="D225" s="1060"/>
      <c r="E225" s="1060"/>
      <c r="F225" s="1060"/>
      <c r="G225" s="1060"/>
      <c r="H225" s="155"/>
      <c r="I225" s="155"/>
      <c r="J225" s="1059"/>
      <c r="K225" s="1059"/>
      <c r="L225" s="155"/>
    </row>
    <row r="226" spans="1:12" x14ac:dyDescent="0.25">
      <c r="A226" s="1063"/>
      <c r="B226" s="157"/>
      <c r="C226" s="1060"/>
      <c r="D226" s="1060"/>
      <c r="E226" s="1060"/>
      <c r="F226" s="1060"/>
      <c r="G226" s="1060"/>
      <c r="H226" s="155"/>
      <c r="I226" s="155"/>
      <c r="J226" s="158"/>
      <c r="K226" s="158"/>
      <c r="L226" s="155"/>
    </row>
    <row r="227" spans="1:12" x14ac:dyDescent="0.25">
      <c r="A227" s="1063"/>
      <c r="B227" s="156"/>
      <c r="C227" s="1060"/>
      <c r="D227" s="1060"/>
      <c r="E227" s="1060"/>
      <c r="F227" s="1061"/>
      <c r="G227" s="1060"/>
      <c r="H227" s="155"/>
      <c r="I227" s="155"/>
      <c r="J227" s="158"/>
      <c r="K227" s="161"/>
      <c r="L227" s="155"/>
    </row>
    <row r="228" spans="1:12" x14ac:dyDescent="0.25">
      <c r="A228" s="1063"/>
      <c r="B228" s="157"/>
      <c r="C228" s="1060"/>
      <c r="D228" s="1060"/>
      <c r="E228" s="1060"/>
      <c r="F228" s="1061"/>
      <c r="G228" s="1060"/>
      <c r="H228" s="155"/>
      <c r="I228" s="155"/>
      <c r="J228" s="158"/>
      <c r="K228" s="161"/>
      <c r="L228" s="155"/>
    </row>
    <row r="229" spans="1:12" x14ac:dyDescent="0.25">
      <c r="A229" s="1063"/>
      <c r="B229" s="156"/>
      <c r="C229" s="1060"/>
      <c r="D229" s="1060"/>
      <c r="E229" s="1061"/>
      <c r="F229" s="1061"/>
      <c r="G229" s="1060"/>
      <c r="H229" s="155"/>
      <c r="I229" s="155"/>
      <c r="J229" s="158"/>
      <c r="K229" s="161"/>
      <c r="L229" s="155"/>
    </row>
    <row r="230" spans="1:12" x14ac:dyDescent="0.25">
      <c r="A230" s="1063"/>
      <c r="B230" s="157"/>
      <c r="C230" s="1060"/>
      <c r="D230" s="1060"/>
      <c r="E230" s="1064"/>
      <c r="F230" s="1061"/>
      <c r="G230" s="1060"/>
      <c r="H230" s="155"/>
      <c r="I230" s="155"/>
      <c r="J230" s="158"/>
      <c r="K230" s="161"/>
      <c r="L230" s="155"/>
    </row>
    <row r="231" spans="1:12" x14ac:dyDescent="0.25">
      <c r="A231" s="1063"/>
      <c r="B231" s="156"/>
      <c r="C231" s="1060"/>
      <c r="D231" s="1060"/>
      <c r="E231" s="1061"/>
      <c r="F231" s="1061"/>
      <c r="G231" s="1060"/>
      <c r="H231" s="155"/>
      <c r="I231" s="155"/>
      <c r="J231" s="158"/>
      <c r="K231" s="161"/>
      <c r="L231" s="155"/>
    </row>
    <row r="232" spans="1:12" x14ac:dyDescent="0.25">
      <c r="A232" s="1063"/>
      <c r="B232" s="157"/>
      <c r="C232" s="1060"/>
      <c r="D232" s="1060"/>
      <c r="E232" s="1064"/>
      <c r="F232" s="1064"/>
      <c r="G232" s="1060"/>
      <c r="H232" s="155"/>
      <c r="I232" s="155"/>
      <c r="J232" s="158"/>
      <c r="K232" s="161"/>
      <c r="L232" s="155"/>
    </row>
    <row r="233" spans="1:12" x14ac:dyDescent="0.25">
      <c r="A233" s="1063"/>
      <c r="B233" s="156"/>
      <c r="C233" s="1060"/>
      <c r="D233" s="1060"/>
      <c r="E233" s="1065"/>
      <c r="F233" s="1066"/>
      <c r="G233" s="1060"/>
      <c r="H233" s="155"/>
      <c r="I233" s="155"/>
      <c r="J233" s="158"/>
      <c r="K233" s="161"/>
      <c r="L233" s="155"/>
    </row>
    <row r="234" spans="1:12" x14ac:dyDescent="0.25">
      <c r="A234" s="1063"/>
      <c r="B234" s="157"/>
      <c r="C234" s="1060"/>
      <c r="D234" s="1060"/>
      <c r="E234" s="1060"/>
      <c r="F234" s="1066"/>
      <c r="G234" s="1060"/>
      <c r="H234" s="155"/>
      <c r="I234" s="155"/>
      <c r="J234" s="155"/>
      <c r="K234" s="155"/>
      <c r="L234" s="155"/>
    </row>
    <row r="235" spans="1:12" x14ac:dyDescent="0.25">
      <c r="A235" s="155"/>
      <c r="B235" s="155"/>
      <c r="C235" s="156"/>
      <c r="D235" s="156"/>
      <c r="E235" s="156"/>
      <c r="F235" s="156"/>
      <c r="G235" s="156"/>
      <c r="H235" s="155"/>
      <c r="I235" s="155"/>
      <c r="J235" s="155"/>
      <c r="K235" s="155"/>
      <c r="L235" s="155"/>
    </row>
    <row r="236" spans="1:12" x14ac:dyDescent="0.25">
      <c r="A236" s="155"/>
      <c r="B236" s="155"/>
      <c r="C236" s="156"/>
      <c r="D236" s="156"/>
      <c r="E236" s="156"/>
      <c r="F236" s="156"/>
      <c r="G236" s="156"/>
      <c r="H236" s="155"/>
      <c r="I236" s="155"/>
      <c r="J236" s="155"/>
      <c r="K236" s="155"/>
      <c r="L236" s="155"/>
    </row>
    <row r="237" spans="1:12" x14ac:dyDescent="0.25">
      <c r="A237" s="155"/>
      <c r="B237" s="155"/>
      <c r="C237" s="1067"/>
      <c r="D237" s="1067"/>
      <c r="E237" s="1067"/>
      <c r="F237" s="1067"/>
      <c r="G237" s="1067"/>
      <c r="H237" s="155"/>
      <c r="I237" s="155"/>
      <c r="J237" s="155"/>
      <c r="K237" s="155"/>
      <c r="L237" s="155"/>
    </row>
    <row r="238" spans="1:12" x14ac:dyDescent="0.25">
      <c r="A238" s="155"/>
      <c r="B238" s="155"/>
      <c r="C238" s="1067"/>
      <c r="D238" s="1067"/>
      <c r="E238" s="1067"/>
      <c r="F238" s="1067"/>
      <c r="G238" s="1067"/>
      <c r="H238" s="155"/>
      <c r="I238" s="155"/>
      <c r="J238" s="155"/>
      <c r="K238" s="155"/>
      <c r="L238" s="155"/>
    </row>
    <row r="239" spans="1:12" x14ac:dyDescent="0.25">
      <c r="A239" s="155"/>
      <c r="B239" s="155"/>
      <c r="C239" s="155"/>
      <c r="D239" s="155"/>
      <c r="E239" s="155"/>
      <c r="F239" s="155"/>
      <c r="G239" s="155"/>
      <c r="H239" s="155"/>
      <c r="I239" s="155"/>
      <c r="J239" s="155"/>
      <c r="K239" s="155"/>
      <c r="L239" s="155"/>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M28"/>
  <sheetViews>
    <sheetView zoomScale="55" zoomScaleNormal="55" workbookViewId="0">
      <selection activeCell="M25" sqref="M25:M28"/>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2.42578125" style="24" customWidth="1"/>
    <col min="9" max="9" width="44.28515625" style="24" customWidth="1"/>
    <col min="10" max="10" width="24.140625" style="24" customWidth="1"/>
    <col min="11" max="11" width="13.140625" style="24" customWidth="1"/>
    <col min="12" max="12" width="18.5703125" style="24" customWidth="1"/>
    <col min="13" max="13" width="27.140625" style="24" customWidth="1"/>
    <col min="14" max="16384" width="11.42578125" style="24"/>
  </cols>
  <sheetData>
    <row r="1" spans="1:13" ht="15.75" customHeight="1" x14ac:dyDescent="0.2">
      <c r="A1" s="1070"/>
      <c r="B1" s="1084" t="str">
        <f>CONTEXTO!B1</f>
        <v>PROCESO: GESTION CONTRACTUAL</v>
      </c>
      <c r="C1" s="1084"/>
      <c r="D1" s="1084"/>
      <c r="E1" s="1084"/>
      <c r="F1" s="1084"/>
      <c r="G1" s="1084"/>
      <c r="H1" s="1084"/>
      <c r="I1" s="1084"/>
      <c r="J1" s="764" t="s">
        <v>516</v>
      </c>
      <c r="K1" s="764"/>
      <c r="L1" s="764"/>
      <c r="M1" s="1082"/>
    </row>
    <row r="2" spans="1:13" ht="15.75" customHeight="1" x14ac:dyDescent="0.2">
      <c r="A2" s="1071"/>
      <c r="B2" s="523"/>
      <c r="C2" s="523"/>
      <c r="D2" s="523"/>
      <c r="E2" s="523"/>
      <c r="F2" s="523"/>
      <c r="G2" s="523"/>
      <c r="H2" s="523"/>
      <c r="I2" s="523"/>
      <c r="J2" s="698" t="s">
        <v>509</v>
      </c>
      <c r="K2" s="698"/>
      <c r="L2" s="698"/>
      <c r="M2" s="1083"/>
    </row>
    <row r="3" spans="1:13" ht="15.75" customHeight="1" x14ac:dyDescent="0.2">
      <c r="A3" s="1071"/>
      <c r="B3" s="523" t="s">
        <v>236</v>
      </c>
      <c r="C3" s="523"/>
      <c r="D3" s="523"/>
      <c r="E3" s="523"/>
      <c r="F3" s="523"/>
      <c r="G3" s="523"/>
      <c r="H3" s="523"/>
      <c r="I3" s="523"/>
      <c r="J3" s="698" t="s">
        <v>510</v>
      </c>
      <c r="K3" s="698"/>
      <c r="L3" s="698"/>
      <c r="M3" s="1083"/>
    </row>
    <row r="4" spans="1:13" ht="15.75" customHeight="1" x14ac:dyDescent="0.2">
      <c r="A4" s="1071"/>
      <c r="B4" s="523"/>
      <c r="C4" s="523"/>
      <c r="D4" s="523"/>
      <c r="E4" s="523"/>
      <c r="F4" s="523"/>
      <c r="G4" s="523"/>
      <c r="H4" s="523"/>
      <c r="I4" s="523"/>
      <c r="J4" s="698" t="s">
        <v>531</v>
      </c>
      <c r="K4" s="698"/>
      <c r="L4" s="698"/>
      <c r="M4" s="1083"/>
    </row>
    <row r="5" spans="1:13" ht="15" customHeight="1" x14ac:dyDescent="0.2">
      <c r="A5" s="1075"/>
      <c r="B5" s="1076"/>
      <c r="C5" s="1076"/>
      <c r="D5" s="1076"/>
      <c r="E5" s="1076"/>
      <c r="F5" s="1076"/>
      <c r="G5" s="1076"/>
      <c r="H5" s="1076"/>
      <c r="I5" s="1076"/>
      <c r="J5" s="1076"/>
      <c r="K5" s="1076"/>
      <c r="L5" s="1076"/>
      <c r="M5" s="1077"/>
    </row>
    <row r="6" spans="1:13" s="25" customFormat="1" ht="15.75" customHeight="1" x14ac:dyDescent="0.2">
      <c r="A6" s="85" t="s">
        <v>237</v>
      </c>
      <c r="B6" s="1078" t="s">
        <v>254</v>
      </c>
      <c r="C6" s="1078"/>
      <c r="D6" s="1078"/>
      <c r="E6" s="1078"/>
      <c r="F6" s="1078"/>
      <c r="G6" s="1078"/>
      <c r="H6" s="1078"/>
      <c r="I6" s="1078"/>
      <c r="J6" s="1078"/>
      <c r="K6" s="1078"/>
      <c r="L6" s="1078"/>
      <c r="M6" s="1079"/>
    </row>
    <row r="7" spans="1:13" s="25" customFormat="1" ht="42.75" customHeight="1" x14ac:dyDescent="0.2">
      <c r="A7" s="85" t="s">
        <v>238</v>
      </c>
      <c r="B7" s="698" t="s">
        <v>255</v>
      </c>
      <c r="C7" s="698"/>
      <c r="D7" s="698"/>
      <c r="E7" s="698"/>
      <c r="F7" s="698"/>
      <c r="G7" s="698"/>
      <c r="H7" s="698"/>
      <c r="I7" s="698"/>
      <c r="J7" s="698"/>
      <c r="K7" s="698"/>
      <c r="L7" s="698"/>
      <c r="M7" s="699"/>
    </row>
    <row r="8" spans="1:13" s="25" customFormat="1" ht="15" customHeight="1" x14ac:dyDescent="0.2">
      <c r="A8" s="1080"/>
      <c r="B8" s="1081"/>
      <c r="C8" s="1081"/>
      <c r="D8" s="1081"/>
      <c r="E8" s="1081"/>
      <c r="F8" s="1081"/>
      <c r="G8" s="1081"/>
      <c r="H8" s="1081"/>
      <c r="I8" s="1081"/>
      <c r="J8" s="1081"/>
      <c r="K8" s="1081"/>
      <c r="L8" s="1081"/>
      <c r="M8" s="1081"/>
    </row>
    <row r="9" spans="1:13" s="84" customFormat="1" ht="40.5" customHeight="1" x14ac:dyDescent="0.2">
      <c r="A9" s="363" t="s">
        <v>239</v>
      </c>
      <c r="B9" s="364" t="s">
        <v>240</v>
      </c>
      <c r="C9" s="364" t="s">
        <v>74</v>
      </c>
      <c r="D9" s="364" t="s">
        <v>8</v>
      </c>
      <c r="E9" s="363" t="s">
        <v>241</v>
      </c>
      <c r="F9" s="363" t="s">
        <v>242</v>
      </c>
      <c r="G9" s="363" t="s">
        <v>243</v>
      </c>
      <c r="H9" s="363" t="s">
        <v>244</v>
      </c>
      <c r="I9" s="363" t="s">
        <v>245</v>
      </c>
      <c r="J9" s="364" t="s">
        <v>246</v>
      </c>
      <c r="K9" s="364" t="s">
        <v>247</v>
      </c>
      <c r="L9" s="364" t="s">
        <v>248</v>
      </c>
      <c r="M9" s="364" t="s">
        <v>249</v>
      </c>
    </row>
    <row r="10" spans="1:13" s="25" customFormat="1" ht="200.25" customHeight="1" x14ac:dyDescent="0.2">
      <c r="A10" s="1074" t="str">
        <f>(CONTEXTO!A8&amp;" "&amp;CONTEXTO!A9)</f>
        <v>PROCESO: GESTIÓN CONTRACTUAL OBJETIVO: CONTRIBUIR ANUALMENTE EN LA GESTION DE ADQUISICION DE BIENES Y SERVICIOS REQUERIDOS EN LA OPERACIÓN DE LOS PROCESOS DE LA ENTIDAD CUMPLIENDO LA NORMATIVIDAD CONTRACTUAL VIGENTE.</v>
      </c>
      <c r="B10" s="1072" t="str">
        <f>DESCRIPCION!A10</f>
        <v>Posibilidad  en la demora  de los procesos contractuales para la adquisición de los bienes y servicios requeridos por la entidad.</v>
      </c>
      <c r="C10" s="700" t="str">
        <f>'IDENTIFICACION DE RIESGOS'!J10</f>
        <v>GESTION</v>
      </c>
      <c r="D10" s="361" t="str">
        <f>DESCRIPCION!D10</f>
        <v xml:space="preserve">Dificultad en la unificación de criterios para la realización de los procesos contractuales </v>
      </c>
      <c r="E10" s="700" t="str">
        <f>'VALORACIÓN RIESGOS RESIDUAL'!E14:G14</f>
        <v>Posible</v>
      </c>
      <c r="F10" s="1073" t="str">
        <f>'VALORACIÓN RIESGOS RESIDUAL'!J14</f>
        <v>Moderado</v>
      </c>
      <c r="G10" s="1072" t="str">
        <f>'VALORACIÓN RIESGOS RESIDUAL'!K11</f>
        <v>ALTA</v>
      </c>
      <c r="H10" s="1073" t="s">
        <v>303</v>
      </c>
      <c r="I10" s="360" t="str">
        <f>+DOFA!F33</f>
        <v>D11O2 Realizar una capacitación anual con los lideres de los procesos, para el fortalecimiento y la toma de conciencia del proceso gestión contractual.</v>
      </c>
      <c r="J10" s="362" t="s">
        <v>533</v>
      </c>
      <c r="K10" s="362" t="s">
        <v>481</v>
      </c>
      <c r="L10" s="242" t="s">
        <v>498</v>
      </c>
      <c r="M10" s="698" t="s">
        <v>491</v>
      </c>
    </row>
    <row r="11" spans="1:13" s="25" customFormat="1" ht="105.75" customHeight="1" x14ac:dyDescent="0.2">
      <c r="A11" s="1074"/>
      <c r="B11" s="1072"/>
      <c r="C11" s="700"/>
      <c r="D11" s="1072" t="str">
        <f>DESCRIPCION!D11</f>
        <v>Demoras en la recepción de la información contractual por parte de las secretarias ejecutoras.</v>
      </c>
      <c r="E11" s="700"/>
      <c r="F11" s="1073"/>
      <c r="G11" s="1072"/>
      <c r="H11" s="1073"/>
      <c r="I11" s="1069" t="str">
        <f>+DOFA!H45</f>
        <v>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v>
      </c>
      <c r="J11" s="1069" t="s">
        <v>507</v>
      </c>
      <c r="K11" s="1069" t="s">
        <v>481</v>
      </c>
      <c r="L11" s="1069" t="s">
        <v>498</v>
      </c>
      <c r="M11" s="698"/>
    </row>
    <row r="12" spans="1:13" s="25" customFormat="1" ht="68.25" customHeight="1" x14ac:dyDescent="0.2">
      <c r="A12" s="1074"/>
      <c r="B12" s="1072"/>
      <c r="C12" s="700"/>
      <c r="D12" s="1072"/>
      <c r="E12" s="700"/>
      <c r="F12" s="1073"/>
      <c r="G12" s="1072"/>
      <c r="H12" s="1073"/>
      <c r="I12" s="1069"/>
      <c r="J12" s="1069"/>
      <c r="K12" s="1069"/>
      <c r="L12" s="1069"/>
      <c r="M12" s="698"/>
    </row>
    <row r="13" spans="1:13" s="25" customFormat="1" ht="92.25" customHeight="1" x14ac:dyDescent="0.2">
      <c r="A13" s="1074"/>
      <c r="B13" s="1072"/>
      <c r="C13" s="700"/>
      <c r="D13" s="360"/>
      <c r="E13" s="700"/>
      <c r="F13" s="1073"/>
      <c r="G13" s="1072"/>
      <c r="H13" s="229" t="s">
        <v>253</v>
      </c>
      <c r="I13" s="243" t="str">
        <f>+DOFA!F46</f>
        <v>A3 D11Envío de comunicación a los ordenadores del gasto que hayan tenido dificultad en el desarrollo del proceso para que elaboren y radiquen el acto administrativo por el cual se da de baja el proceso en la plataforma SECOP</v>
      </c>
      <c r="J13" s="362" t="s">
        <v>483</v>
      </c>
      <c r="K13" s="362" t="s">
        <v>484</v>
      </c>
      <c r="L13" s="242"/>
      <c r="M13" s="698"/>
    </row>
    <row r="14" spans="1:13" s="25" customFormat="1" ht="162.75" customHeight="1" x14ac:dyDescent="0.2">
      <c r="A14" s="1074"/>
      <c r="B14" s="1072" t="str">
        <f>DESCRIPCION!A13</f>
        <v>Posibilidad de recibir o solicitar cualquier dádiva a nombre propio o de terceros con el fin de beneficiar a un proponente que no cumple con los requisitos contractuales</v>
      </c>
      <c r="C14" s="700" t="str">
        <f>'IDENTIFICACION DE RIESGOS'!J13</f>
        <v>CORRUPCION</v>
      </c>
      <c r="D14" s="1072" t="str">
        <f>DESCRIPCION!D13</f>
        <v xml:space="preserve">Falta de Etica y valores  y de aplicación del código de integridad y buen gobierno. </v>
      </c>
      <c r="E14" s="700" t="str">
        <f>+'VALORACIÓN RIESGOS RESIDUAL'!E35:G35</f>
        <v>Probable</v>
      </c>
      <c r="F14" s="1073" t="str">
        <f>+'VALORACIÓN RIESGOS RESIDUAL'!J35</f>
        <v>Catastrófico</v>
      </c>
      <c r="G14" s="700" t="str">
        <f>+'VALORACIÓN RIESGOS RESIDUAL'!K39</f>
        <v>EXTREMA</v>
      </c>
      <c r="H14" s="1073" t="s">
        <v>303</v>
      </c>
      <c r="I14" s="1069" t="str">
        <f>+DOFA!F32</f>
        <v xml:space="preserve">D2O10 Realizar una capacitación anual con el equipo de trabajo de la oficina de contratación con el fin de  fortalecer el trabajo en equipo, y los valores institucionales </v>
      </c>
      <c r="J14" s="1069" t="s">
        <v>497</v>
      </c>
      <c r="K14" s="1069" t="s">
        <v>481</v>
      </c>
      <c r="L14" s="1069" t="s">
        <v>498</v>
      </c>
      <c r="M14" s="698" t="s">
        <v>491</v>
      </c>
    </row>
    <row r="15" spans="1:13" s="25" customFormat="1" ht="85.5" customHeight="1" x14ac:dyDescent="0.2">
      <c r="A15" s="1074"/>
      <c r="B15" s="1072"/>
      <c r="C15" s="700"/>
      <c r="D15" s="1072"/>
      <c r="E15" s="700"/>
      <c r="F15" s="1073"/>
      <c r="G15" s="700"/>
      <c r="H15" s="1073"/>
      <c r="I15" s="1069"/>
      <c r="J15" s="1069"/>
      <c r="K15" s="1069"/>
      <c r="L15" s="1069"/>
      <c r="M15" s="698"/>
    </row>
    <row r="16" spans="1:13" s="25" customFormat="1" ht="87" customHeight="1" x14ac:dyDescent="0.2">
      <c r="A16" s="1074"/>
      <c r="B16" s="1072"/>
      <c r="C16" s="700"/>
      <c r="D16" s="1072"/>
      <c r="E16" s="700"/>
      <c r="F16" s="1073"/>
      <c r="G16" s="700"/>
      <c r="H16" s="1073"/>
      <c r="I16" s="1069"/>
      <c r="J16" s="1069"/>
      <c r="K16" s="1069"/>
      <c r="L16" s="1069"/>
      <c r="M16" s="698"/>
    </row>
    <row r="17" spans="1:13" s="25" customFormat="1" ht="95.25" customHeight="1" x14ac:dyDescent="0.2">
      <c r="A17" s="1074"/>
      <c r="B17" s="1072"/>
      <c r="C17" s="700"/>
      <c r="D17" s="1072"/>
      <c r="E17" s="700"/>
      <c r="F17" s="1073"/>
      <c r="G17" s="700"/>
      <c r="H17" s="241" t="s">
        <v>253</v>
      </c>
      <c r="I17" s="243" t="str">
        <f>+DOFA!F47</f>
        <v>A1 D2 Reporte para Inicio de procesos Disciplinarios, penales, Fiscales, administrativo según corresponda</v>
      </c>
      <c r="J17" s="362" t="s">
        <v>486</v>
      </c>
      <c r="K17" s="362" t="s">
        <v>481</v>
      </c>
      <c r="L17" s="1069"/>
      <c r="M17" s="698"/>
    </row>
    <row r="18" spans="1:13" s="25" customFormat="1" ht="74.25" customHeight="1" x14ac:dyDescent="0.2">
      <c r="A18" s="1074"/>
      <c r="B18" s="1072" t="str">
        <f>DESCRIPCION!A16</f>
        <v>Indebida utilización de la figura de urgencia manifiesta para la atención de la emergencia por la pandemia de coronavirus covid 19 en el marco de la ley 80 de 1993 y sus normas concordantes</v>
      </c>
      <c r="C18" s="700" t="str">
        <f>'IDENTIFICACION DE RIESGOS'!J16</f>
        <v>CORRUPCION</v>
      </c>
      <c r="D18" s="1072" t="str">
        <f>DESCRIPCION!D17</f>
        <v xml:space="preserve">Desconocimiento del estatuto contractual y sus decretos reglamentarios </v>
      </c>
      <c r="E18" s="700" t="str">
        <f>'VALORACIÓN RIESGOS RESIDUAL'!E56:G56</f>
        <v>Posible</v>
      </c>
      <c r="F18" s="1073" t="str">
        <f>'VALORACIÓN RIESGOS RESIDUAL'!J56</f>
        <v>Catastrófico</v>
      </c>
      <c r="G18" s="700" t="str">
        <f>'VALORACIÓN RIESGOS RESIDUAL'!K53</f>
        <v>EXTREMA</v>
      </c>
      <c r="H18" s="1073" t="s">
        <v>303</v>
      </c>
      <c r="I18" s="1069" t="str">
        <f>+DOFA!F29</f>
        <v xml:space="preserve">O3D3 Realizar una capacitación semestral  para la unificación de criterios en los procesos contractuales, con el personal adscrito a la oficina de contratación. </v>
      </c>
      <c r="J18" s="1069" t="s">
        <v>500</v>
      </c>
      <c r="K18" s="1069" t="s">
        <v>481</v>
      </c>
      <c r="L18" s="1069" t="s">
        <v>482</v>
      </c>
      <c r="M18" s="1072" t="s">
        <v>491</v>
      </c>
    </row>
    <row r="19" spans="1:13" s="25" customFormat="1" ht="106.5" customHeight="1" x14ac:dyDescent="0.2">
      <c r="A19" s="1074"/>
      <c r="B19" s="1072"/>
      <c r="C19" s="700"/>
      <c r="D19" s="1072"/>
      <c r="E19" s="700"/>
      <c r="F19" s="1073"/>
      <c r="G19" s="700"/>
      <c r="H19" s="1073"/>
      <c r="I19" s="1069"/>
      <c r="J19" s="1069"/>
      <c r="K19" s="1069"/>
      <c r="L19" s="1069"/>
      <c r="M19" s="1072"/>
    </row>
    <row r="20" spans="1:13" s="25" customFormat="1" ht="129.75" customHeight="1" x14ac:dyDescent="0.2">
      <c r="A20" s="1074"/>
      <c r="B20" s="1072"/>
      <c r="C20" s="700"/>
      <c r="D20" s="361" t="str">
        <f>DESCRIPCION!D18</f>
        <v>Contratar bienes, obras y servicios no relacionados ni vinculados con la emergencia y/o justificándose en ella.</v>
      </c>
      <c r="E20" s="700"/>
      <c r="F20" s="1073"/>
      <c r="G20" s="700"/>
      <c r="H20" s="1073"/>
      <c r="I20" s="242" t="str">
        <f>+DOFA!F38</f>
        <v>O7 D13 Verificar el objeto contractual tenga estrecha relacion entre  la urgencia manifiesta  (covid-19), con lo proferido en la resolución de declaración de la misma</v>
      </c>
      <c r="J20" s="362" t="s">
        <v>501</v>
      </c>
      <c r="K20" s="242" t="s">
        <v>487</v>
      </c>
      <c r="L20" s="242" t="s">
        <v>534</v>
      </c>
      <c r="M20" s="1072"/>
    </row>
    <row r="21" spans="1:13" ht="187.5" customHeight="1" x14ac:dyDescent="0.2">
      <c r="A21" s="1074"/>
      <c r="B21" s="1072"/>
      <c r="C21" s="700"/>
      <c r="D21" s="361" t="str">
        <f>DESCRIPCION!D19</f>
        <v>Falta de claridad en la justificación previa de la necesidad para adquisición del bien o servicio contratado que impida atender, mitigar o contener la emergencia sanitaria por efecto de la pandemia</v>
      </c>
      <c r="E21" s="700"/>
      <c r="F21" s="1073"/>
      <c r="G21" s="700"/>
      <c r="H21" s="1073"/>
      <c r="I21" s="242" t="str">
        <f>+DOFA!F36</f>
        <v xml:space="preserve">O7D14 Convocar a mesa de trabajo por medios virtuales a las secretarías ejecutoras, a la oficina de jurídica y  oficina de contratación, para  hacer enfasis que en los procesos debe haber claridad de la necesidad y en la identificación del beneficiario. </v>
      </c>
      <c r="J21" s="242" t="s">
        <v>488</v>
      </c>
      <c r="K21" s="242" t="s">
        <v>481</v>
      </c>
      <c r="L21" s="242" t="s">
        <v>534</v>
      </c>
      <c r="M21" s="1072"/>
    </row>
    <row r="22" spans="1:13" ht="156.75" customHeight="1" x14ac:dyDescent="0.2">
      <c r="A22" s="1074"/>
      <c r="B22" s="1072"/>
      <c r="C22" s="700"/>
      <c r="D22" s="361" t="str">
        <f>DESCRIPCION!D20</f>
        <v>Adjudicación de contratos a proveedores sin idoneidad, o sin adecuada capacidad financiera o experiencia necesaria en detrimento de la ejecución del contrato</v>
      </c>
      <c r="E22" s="700"/>
      <c r="F22" s="1073"/>
      <c r="G22" s="700"/>
      <c r="H22" s="1073"/>
      <c r="I22" s="242" t="str">
        <f>+DOFA!F39</f>
        <v xml:space="preserve">O1 D15 Verificar que los proponentes sean empresas formalmente constituidas, y que estén registrados en la Cámara de Comercio </v>
      </c>
      <c r="J22" s="362" t="s">
        <v>504</v>
      </c>
      <c r="K22" s="242" t="s">
        <v>487</v>
      </c>
      <c r="L22" s="242" t="s">
        <v>534</v>
      </c>
      <c r="M22" s="1072"/>
    </row>
    <row r="23" spans="1:13" ht="132" customHeight="1" x14ac:dyDescent="0.2">
      <c r="A23" s="1074"/>
      <c r="B23" s="1072"/>
      <c r="C23" s="700"/>
      <c r="D23" s="361" t="str">
        <f>DESCRIPCION!D21</f>
        <v>Sobrecostos en los contratos de bienes, obras o servicios independiente de posibles distorsiones del mercado</v>
      </c>
      <c r="E23" s="700"/>
      <c r="F23" s="1073"/>
      <c r="G23" s="700"/>
      <c r="H23" s="1073"/>
      <c r="I23" s="242" t="str">
        <f>+DOFA!F40</f>
        <v>07 O1 D16 Uso de las plataformas, herramientas y demás instrumentos de la Agencia Nacional de Contratación por parte de las Secretarias Ejecutoras, de tal manera que se garanticen precios del mercado justos y razonables</v>
      </c>
      <c r="J23" s="362" t="s">
        <v>489</v>
      </c>
      <c r="K23" s="242" t="s">
        <v>487</v>
      </c>
      <c r="L23" s="1069" t="s">
        <v>534</v>
      </c>
      <c r="M23" s="1072"/>
    </row>
    <row r="24" spans="1:13" ht="87.75" customHeight="1" x14ac:dyDescent="0.2">
      <c r="A24" s="1074"/>
      <c r="B24" s="1072"/>
      <c r="C24" s="700"/>
      <c r="D24" s="365"/>
      <c r="E24" s="700"/>
      <c r="F24" s="1073"/>
      <c r="G24" s="700"/>
      <c r="H24" s="229" t="s">
        <v>253</v>
      </c>
      <c r="I24" s="243" t="str">
        <f>+DOFA!F47</f>
        <v>A1 D2 Reporte para Inicio de procesos Disciplinarios, penales, Fiscales, administrativo según corresponda</v>
      </c>
      <c r="J24" s="362" t="s">
        <v>490</v>
      </c>
      <c r="K24" s="362" t="s">
        <v>481</v>
      </c>
      <c r="L24" s="1069"/>
      <c r="M24" s="1072"/>
    </row>
    <row r="25" spans="1:13" ht="88.5" customHeight="1" x14ac:dyDescent="0.2">
      <c r="A25" s="1074"/>
      <c r="B25" s="1072" t="str">
        <f>DESCRIPCION!A22</f>
        <v>Posibilidad de Incumplimiento en el envío oportuno del Acto Administrativo de declaratoria de Emergencia al Tribunal de lo Contencioso Administrativo  y los reportes de los contratos a la Contraloría Municipal y/o otros entes control</v>
      </c>
      <c r="C25" s="700" t="str">
        <f>+'IDENTIFICACION DE RIESGOS'!J22</f>
        <v>GESTION</v>
      </c>
      <c r="D25" s="1072" t="str">
        <f>DESCRIPCION!D22</f>
        <v>Demoras en la recepción de la información contractual por parte de las secretarias ejecutoras.</v>
      </c>
      <c r="E25" s="700" t="str">
        <f>+'VALORACIÓN RIESGOS RESIDUAL'!E77:G77</f>
        <v>Rara vez</v>
      </c>
      <c r="F25" s="1073" t="str">
        <f>+'VALORACIÓN RIESGOS RESIDUAL'!J77</f>
        <v>Insignificante</v>
      </c>
      <c r="G25" s="700" t="str">
        <f>+'VALORACIÓN RIESGOS RESIDUAL'!K87</f>
        <v>BAJA</v>
      </c>
      <c r="H25" s="1073" t="s">
        <v>303</v>
      </c>
      <c r="I25" s="1069" t="str">
        <f>DOFA!F41</f>
        <v>O9 D17 Remitir por correo electrónico a los Entes de Control los documentos requeridos para facilitar el control fiscal</v>
      </c>
      <c r="J25" s="1069" t="s">
        <v>493</v>
      </c>
      <c r="K25" s="1069" t="s">
        <v>481</v>
      </c>
      <c r="L25" s="1069" t="s">
        <v>492</v>
      </c>
      <c r="M25" s="1072" t="s">
        <v>535</v>
      </c>
    </row>
    <row r="26" spans="1:13" ht="90" customHeight="1" x14ac:dyDescent="0.2">
      <c r="A26" s="1074"/>
      <c r="B26" s="1072"/>
      <c r="C26" s="700"/>
      <c r="D26" s="1072"/>
      <c r="E26" s="700"/>
      <c r="F26" s="1073"/>
      <c r="G26" s="700"/>
      <c r="H26" s="1073"/>
      <c r="I26" s="1069"/>
      <c r="J26" s="1069"/>
      <c r="K26" s="1069"/>
      <c r="L26" s="1069"/>
      <c r="M26" s="1072"/>
    </row>
    <row r="27" spans="1:13" ht="80.25" customHeight="1" x14ac:dyDescent="0.2">
      <c r="A27" s="1074"/>
      <c r="B27" s="1072"/>
      <c r="C27" s="700"/>
      <c r="D27" s="1072"/>
      <c r="E27" s="700"/>
      <c r="F27" s="1073"/>
      <c r="G27" s="700"/>
      <c r="H27" s="1073"/>
      <c r="I27" s="1069"/>
      <c r="J27" s="1069"/>
      <c r="K27" s="1069"/>
      <c r="L27" s="1069"/>
      <c r="M27" s="1072"/>
    </row>
    <row r="28" spans="1:13" ht="82.5" customHeight="1" x14ac:dyDescent="0.2">
      <c r="A28" s="1074"/>
      <c r="B28" s="1072"/>
      <c r="C28" s="700"/>
      <c r="D28" s="1072"/>
      <c r="E28" s="700"/>
      <c r="F28" s="1073"/>
      <c r="G28" s="700"/>
      <c r="H28" s="229" t="s">
        <v>253</v>
      </c>
      <c r="I28" s="243" t="str">
        <f>+DOFA!F47</f>
        <v>A1 D2 Reporte para Inicio de procesos Disciplinarios, penales, Fiscales, administrativo según corresponda</v>
      </c>
      <c r="J28" s="362" t="s">
        <v>490</v>
      </c>
      <c r="K28" s="362" t="s">
        <v>481</v>
      </c>
      <c r="L28" s="1069"/>
      <c r="M28" s="1072"/>
    </row>
  </sheetData>
  <sheetProtection selectLockedCells="1"/>
  <mergeCells count="62">
    <mergeCell ref="J4:L4"/>
    <mergeCell ref="M1:M4"/>
    <mergeCell ref="D14:D17"/>
    <mergeCell ref="D11:D12"/>
    <mergeCell ref="B1:I2"/>
    <mergeCell ref="B3:I4"/>
    <mergeCell ref="C10:C13"/>
    <mergeCell ref="B10:B13"/>
    <mergeCell ref="F14:F17"/>
    <mergeCell ref="G14:G17"/>
    <mergeCell ref="C18:C24"/>
    <mergeCell ref="E18:E24"/>
    <mergeCell ref="F18:F24"/>
    <mergeCell ref="G18:G24"/>
    <mergeCell ref="H10:H12"/>
    <mergeCell ref="M18:M24"/>
    <mergeCell ref="A5:M5"/>
    <mergeCell ref="F10:F13"/>
    <mergeCell ref="E14:E17"/>
    <mergeCell ref="B6:M6"/>
    <mergeCell ref="B7:M7"/>
    <mergeCell ref="D18:D19"/>
    <mergeCell ref="C14:C17"/>
    <mergeCell ref="M14:M17"/>
    <mergeCell ref="B14:B17"/>
    <mergeCell ref="G10:G13"/>
    <mergeCell ref="M10:M13"/>
    <mergeCell ref="A8:M8"/>
    <mergeCell ref="H14:H16"/>
    <mergeCell ref="E10:E13"/>
    <mergeCell ref="B18:B24"/>
    <mergeCell ref="A1:A4"/>
    <mergeCell ref="J1:L1"/>
    <mergeCell ref="J2:L2"/>
    <mergeCell ref="J3:L3"/>
    <mergeCell ref="M25:M28"/>
    <mergeCell ref="G25:G28"/>
    <mergeCell ref="H25:H27"/>
    <mergeCell ref="J25:J27"/>
    <mergeCell ref="A10:A28"/>
    <mergeCell ref="K25:K27"/>
    <mergeCell ref="B25:B28"/>
    <mergeCell ref="C25:C28"/>
    <mergeCell ref="E25:E28"/>
    <mergeCell ref="F25:F28"/>
    <mergeCell ref="D25:D28"/>
    <mergeCell ref="H18:H23"/>
    <mergeCell ref="I25:I27"/>
    <mergeCell ref="J18:J19"/>
    <mergeCell ref="K18:K19"/>
    <mergeCell ref="L18:L19"/>
    <mergeCell ref="I11:I12"/>
    <mergeCell ref="J11:J12"/>
    <mergeCell ref="K11:K12"/>
    <mergeCell ref="L11:L12"/>
    <mergeCell ref="I18:I19"/>
    <mergeCell ref="I14:I16"/>
    <mergeCell ref="J14:J16"/>
    <mergeCell ref="K14:K16"/>
    <mergeCell ref="L25:L28"/>
    <mergeCell ref="L23:L24"/>
    <mergeCell ref="L14:L17"/>
  </mergeCells>
  <printOptions horizontalCentered="1"/>
  <pageMargins left="0.35433070866141736" right="0.35433070866141736" top="0.70866141732283472" bottom="0.74803149606299213" header="0.31496062992125984" footer="0.31496062992125984"/>
  <pageSetup orientation="landscape" r:id="rId1"/>
  <ignoredErrors>
    <ignoredError sqref="I28 I11 I20 I2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H10:H12 H14 H25:H27 H18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28" t="s">
        <v>305</v>
      </c>
    </row>
    <row r="2" spans="1:1" x14ac:dyDescent="0.25">
      <c r="A2" s="228" t="s">
        <v>302</v>
      </c>
    </row>
    <row r="3" spans="1:1" x14ac:dyDescent="0.25">
      <c r="A3" s="228" t="s">
        <v>303</v>
      </c>
    </row>
    <row r="4" spans="1:1" x14ac:dyDescent="0.25">
      <c r="A4" s="228"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F1" zoomScaleNormal="100" workbookViewId="0">
      <selection activeCell="T2" sqref="T2:W3"/>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79"/>
      <c r="B1" s="490" t="str">
        <f>CONTEXTO!B1</f>
        <v>PROCESO: GESTION CONTRACTUAL</v>
      </c>
      <c r="C1" s="490"/>
      <c r="D1" s="490"/>
      <c r="E1" s="490"/>
      <c r="F1" s="490"/>
      <c r="G1" s="490"/>
      <c r="H1" s="490"/>
      <c r="I1" s="490"/>
      <c r="J1" s="490"/>
      <c r="K1" s="490"/>
      <c r="L1" s="490"/>
      <c r="M1" s="490"/>
      <c r="N1" s="490"/>
      <c r="O1" s="490"/>
      <c r="P1" s="490"/>
      <c r="Q1" s="490"/>
      <c r="R1" s="490"/>
      <c r="S1" s="491"/>
      <c r="T1" s="469" t="s">
        <v>508</v>
      </c>
      <c r="U1" s="469"/>
      <c r="V1" s="469"/>
      <c r="W1" s="470"/>
    </row>
    <row r="2" spans="1:24" ht="15" customHeight="1" x14ac:dyDescent="0.25">
      <c r="A2" s="480"/>
      <c r="B2" s="486"/>
      <c r="C2" s="486"/>
      <c r="D2" s="486"/>
      <c r="E2" s="486"/>
      <c r="F2" s="486"/>
      <c r="G2" s="486"/>
      <c r="H2" s="486"/>
      <c r="I2" s="486"/>
      <c r="J2" s="486"/>
      <c r="K2" s="486"/>
      <c r="L2" s="486"/>
      <c r="M2" s="486"/>
      <c r="N2" s="486"/>
      <c r="O2" s="486"/>
      <c r="P2" s="486"/>
      <c r="Q2" s="486"/>
      <c r="R2" s="486"/>
      <c r="S2" s="487"/>
      <c r="T2" s="471" t="s">
        <v>509</v>
      </c>
      <c r="U2" s="472"/>
      <c r="V2" s="472"/>
      <c r="W2" s="473"/>
    </row>
    <row r="3" spans="1:24" ht="15" customHeight="1" x14ac:dyDescent="0.25">
      <c r="A3" s="480"/>
      <c r="B3" s="486" t="s">
        <v>41</v>
      </c>
      <c r="C3" s="486"/>
      <c r="D3" s="486"/>
      <c r="E3" s="486"/>
      <c r="F3" s="486"/>
      <c r="G3" s="486"/>
      <c r="H3" s="486"/>
      <c r="I3" s="486"/>
      <c r="J3" s="486"/>
      <c r="K3" s="486"/>
      <c r="L3" s="486"/>
      <c r="M3" s="486"/>
      <c r="N3" s="486"/>
      <c r="O3" s="486"/>
      <c r="P3" s="486"/>
      <c r="Q3" s="486"/>
      <c r="R3" s="486"/>
      <c r="S3" s="487"/>
      <c r="T3" s="471" t="s">
        <v>510</v>
      </c>
      <c r="U3" s="472"/>
      <c r="V3" s="472"/>
      <c r="W3" s="473"/>
    </row>
    <row r="4" spans="1:24" ht="15.75" customHeight="1" x14ac:dyDescent="0.25">
      <c r="A4" s="481"/>
      <c r="B4" s="488"/>
      <c r="C4" s="488"/>
      <c r="D4" s="488"/>
      <c r="E4" s="488"/>
      <c r="F4" s="488"/>
      <c r="G4" s="488"/>
      <c r="H4" s="488"/>
      <c r="I4" s="488"/>
      <c r="J4" s="488"/>
      <c r="K4" s="488"/>
      <c r="L4" s="488"/>
      <c r="M4" s="488"/>
      <c r="N4" s="488"/>
      <c r="O4" s="488"/>
      <c r="P4" s="488"/>
      <c r="Q4" s="488"/>
      <c r="R4" s="488"/>
      <c r="S4" s="489"/>
      <c r="T4" s="474" t="s">
        <v>513</v>
      </c>
      <c r="U4" s="474"/>
      <c r="V4" s="474"/>
      <c r="W4" s="475"/>
    </row>
    <row r="5" spans="1:24" ht="15.75" customHeight="1" x14ac:dyDescent="0.25">
      <c r="A5" s="481"/>
      <c r="B5" s="481"/>
      <c r="C5" s="481"/>
      <c r="D5" s="481"/>
      <c r="E5" s="481"/>
      <c r="F5" s="481"/>
      <c r="G5" s="481"/>
      <c r="H5" s="481"/>
      <c r="I5" s="481"/>
      <c r="J5" s="481"/>
      <c r="K5" s="481"/>
      <c r="L5" s="481"/>
      <c r="M5" s="481"/>
      <c r="N5" s="481"/>
      <c r="O5" s="481"/>
      <c r="P5" s="481"/>
      <c r="Q5" s="481"/>
      <c r="R5" s="481"/>
      <c r="S5" s="481"/>
      <c r="T5" s="492"/>
      <c r="U5" s="260"/>
      <c r="V5" s="260"/>
      <c r="W5" s="261"/>
      <c r="X5" s="69"/>
    </row>
    <row r="6" spans="1:24" s="1" customFormat="1" ht="27" customHeight="1" x14ac:dyDescent="0.2">
      <c r="A6" s="484" t="s">
        <v>477</v>
      </c>
      <c r="B6" s="485"/>
      <c r="C6" s="485"/>
      <c r="D6" s="485"/>
      <c r="E6" s="485"/>
      <c r="F6" s="485"/>
      <c r="G6" s="485"/>
      <c r="H6" s="485"/>
      <c r="I6" s="485"/>
      <c r="J6" s="485"/>
      <c r="K6" s="485"/>
      <c r="L6" s="485"/>
      <c r="M6" s="485"/>
      <c r="N6" s="485"/>
      <c r="O6" s="485"/>
      <c r="P6" s="485"/>
      <c r="Q6" s="485"/>
      <c r="R6" s="485"/>
      <c r="S6" s="485"/>
      <c r="T6" s="485"/>
      <c r="U6" s="262"/>
      <c r="V6" s="262"/>
      <c r="W6" s="263"/>
    </row>
    <row r="7" spans="1:24" s="1" customFormat="1" ht="81" customHeight="1" thickBot="1" x14ac:dyDescent="0.25">
      <c r="A7" s="482" t="s">
        <v>475</v>
      </c>
      <c r="B7" s="483"/>
      <c r="C7" s="483"/>
      <c r="D7" s="483"/>
      <c r="E7" s="483"/>
      <c r="F7" s="483"/>
      <c r="G7" s="483"/>
      <c r="H7" s="483"/>
      <c r="I7" s="483"/>
      <c r="J7" s="483"/>
      <c r="K7" s="483"/>
      <c r="L7" s="483"/>
      <c r="M7" s="483"/>
      <c r="N7" s="483"/>
      <c r="O7" s="483"/>
      <c r="P7" s="483"/>
      <c r="Q7" s="483"/>
      <c r="R7" s="483"/>
      <c r="S7" s="483"/>
      <c r="T7" s="483"/>
      <c r="U7" s="264"/>
      <c r="V7" s="264"/>
      <c r="W7" s="265"/>
    </row>
    <row r="8" spans="1:24" s="1" customFormat="1" ht="26.25" customHeight="1" thickBot="1" x14ac:dyDescent="0.25">
      <c r="A8" s="266"/>
      <c r="B8" s="266"/>
      <c r="C8" s="266"/>
      <c r="D8" s="266"/>
      <c r="E8" s="266"/>
      <c r="F8" s="266"/>
      <c r="G8" s="266"/>
      <c r="H8" s="266"/>
      <c r="I8" s="266"/>
      <c r="J8" s="266"/>
      <c r="K8" s="266"/>
      <c r="L8" s="266"/>
      <c r="M8" s="266"/>
      <c r="N8" s="266"/>
      <c r="O8" s="266"/>
      <c r="P8" s="266"/>
      <c r="Q8" s="266"/>
      <c r="R8" s="266"/>
      <c r="S8" s="266"/>
      <c r="T8" s="267"/>
      <c r="U8" s="268"/>
      <c r="V8" s="268"/>
      <c r="W8" s="268"/>
      <c r="X8" s="101"/>
    </row>
    <row r="9" spans="1:24" s="1" customFormat="1" ht="39.75" customHeight="1" thickBot="1" x14ac:dyDescent="0.25">
      <c r="A9" s="467"/>
      <c r="B9" s="467"/>
      <c r="C9" s="467" t="b">
        <v>0</v>
      </c>
      <c r="D9" s="467"/>
      <c r="E9" s="467"/>
      <c r="F9" s="467"/>
      <c r="G9" s="467"/>
      <c r="H9" s="467"/>
      <c r="I9" s="467"/>
      <c r="J9" s="467"/>
      <c r="K9" s="467"/>
      <c r="L9" s="467"/>
      <c r="M9" s="467"/>
      <c r="N9" s="467"/>
      <c r="O9" s="467"/>
      <c r="P9" s="467"/>
      <c r="Q9" s="467"/>
      <c r="R9" s="467"/>
      <c r="S9" s="467"/>
      <c r="T9" s="468"/>
    </row>
    <row r="10" spans="1:24" s="40" customFormat="1" ht="32.25" customHeight="1" thickBot="1" x14ac:dyDescent="0.3">
      <c r="A10" s="255" t="s">
        <v>42</v>
      </c>
      <c r="B10" s="256" t="s">
        <v>262</v>
      </c>
      <c r="C10" s="256" t="s">
        <v>43</v>
      </c>
      <c r="D10" s="256" t="s">
        <v>44</v>
      </c>
      <c r="E10" s="256" t="s">
        <v>45</v>
      </c>
      <c r="F10" s="256" t="s">
        <v>46</v>
      </c>
      <c r="G10" s="256" t="s">
        <v>47</v>
      </c>
      <c r="H10" s="256" t="s">
        <v>48</v>
      </c>
      <c r="I10" s="256" t="s">
        <v>49</v>
      </c>
      <c r="J10" s="256" t="s">
        <v>50</v>
      </c>
      <c r="K10" s="256" t="s">
        <v>51</v>
      </c>
      <c r="L10" s="256" t="s">
        <v>52</v>
      </c>
      <c r="M10" s="256" t="s">
        <v>53</v>
      </c>
      <c r="N10" s="256" t="s">
        <v>54</v>
      </c>
      <c r="O10" s="256" t="s">
        <v>55</v>
      </c>
      <c r="P10" s="256" t="s">
        <v>56</v>
      </c>
      <c r="Q10" s="256" t="s">
        <v>57</v>
      </c>
      <c r="R10" s="257" t="s">
        <v>58</v>
      </c>
      <c r="S10" s="269" t="s">
        <v>59</v>
      </c>
      <c r="T10" s="275" t="s">
        <v>314</v>
      </c>
    </row>
    <row r="11" spans="1:24" ht="39.75" customHeight="1" x14ac:dyDescent="0.25">
      <c r="A11" s="258">
        <v>1</v>
      </c>
      <c r="B11" s="310" t="str">
        <f>[1]CONTEXTO!B11</f>
        <v xml:space="preserve">Constantes cambios normativos </v>
      </c>
      <c r="C11" s="311">
        <v>5</v>
      </c>
      <c r="D11" s="311">
        <v>4</v>
      </c>
      <c r="E11" s="311">
        <v>3</v>
      </c>
      <c r="F11" s="311">
        <v>5</v>
      </c>
      <c r="G11" s="311">
        <v>5</v>
      </c>
      <c r="H11" s="311">
        <v>4</v>
      </c>
      <c r="I11" s="311">
        <v>5</v>
      </c>
      <c r="J11" s="311">
        <v>4</v>
      </c>
      <c r="K11" s="311">
        <v>3</v>
      </c>
      <c r="L11" s="66"/>
      <c r="M11" s="66"/>
      <c r="N11" s="66"/>
      <c r="O11" s="66"/>
      <c r="P11" s="66"/>
      <c r="Q11" s="66"/>
      <c r="R11" s="226">
        <f>SUM(C11:Q11)</f>
        <v>38</v>
      </c>
      <c r="S11" s="270">
        <f>IF(ISERROR(AVERAGE(C11:Q11)),0,AVERAGE(C11:Q11))</f>
        <v>4.2222222222222223</v>
      </c>
      <c r="T11" s="276"/>
    </row>
    <row r="12" spans="1:24" ht="45.75" customHeight="1" x14ac:dyDescent="0.25">
      <c r="A12" s="258">
        <v>2</v>
      </c>
      <c r="B12" s="310" t="str">
        <f>[1]CONTEXTO!B12</f>
        <v>Constante innovación tecnológica.</v>
      </c>
      <c r="C12" s="311">
        <v>5</v>
      </c>
      <c r="D12" s="311">
        <v>4</v>
      </c>
      <c r="E12" s="311">
        <v>4</v>
      </c>
      <c r="F12" s="311">
        <v>2</v>
      </c>
      <c r="G12" s="311">
        <v>5</v>
      </c>
      <c r="H12" s="311">
        <v>4</v>
      </c>
      <c r="I12" s="311">
        <v>4</v>
      </c>
      <c r="J12" s="311">
        <v>4</v>
      </c>
      <c r="K12" s="311">
        <v>2</v>
      </c>
      <c r="L12" s="66"/>
      <c r="M12" s="66"/>
      <c r="N12" s="66"/>
      <c r="O12" s="66"/>
      <c r="P12" s="66"/>
      <c r="Q12" s="66"/>
      <c r="R12" s="226">
        <f>SUM(C12:Q12)</f>
        <v>34</v>
      </c>
      <c r="S12" s="270">
        <f t="shared" ref="S12:S39" si="0">IF(ISERROR(AVERAGE(C12:Q12)),0,AVERAGE(C12:Q12))</f>
        <v>3.7777777777777777</v>
      </c>
      <c r="T12" s="272"/>
    </row>
    <row r="13" spans="1:24" ht="51" customHeight="1" x14ac:dyDescent="0.25">
      <c r="A13" s="258">
        <v>3</v>
      </c>
      <c r="B13" s="310" t="str">
        <f>[1]CONTEXTO!B13</f>
        <v xml:space="preserve">Fallas en aplicativos para cargue o reporte de información a plataformas (SECOP) y/o entes de control. </v>
      </c>
      <c r="C13" s="311">
        <v>3</v>
      </c>
      <c r="D13" s="311">
        <v>3</v>
      </c>
      <c r="E13" s="311">
        <v>2</v>
      </c>
      <c r="F13" s="311">
        <v>3</v>
      </c>
      <c r="G13" s="311">
        <v>2</v>
      </c>
      <c r="H13" s="311">
        <v>2</v>
      </c>
      <c r="I13" s="311">
        <v>2</v>
      </c>
      <c r="J13" s="311">
        <v>3</v>
      </c>
      <c r="K13" s="311">
        <v>2</v>
      </c>
      <c r="L13" s="66"/>
      <c r="M13" s="66"/>
      <c r="N13" s="66"/>
      <c r="O13" s="66"/>
      <c r="P13" s="66"/>
      <c r="Q13" s="66"/>
      <c r="R13" s="226">
        <f t="shared" ref="R13:R39" si="1">SUM(C13:Q13)</f>
        <v>22</v>
      </c>
      <c r="S13" s="270">
        <f t="shared" si="0"/>
        <v>2.4444444444444446</v>
      </c>
      <c r="T13" s="273"/>
    </row>
    <row r="14" spans="1:24" ht="39.75" customHeight="1" x14ac:dyDescent="0.25">
      <c r="A14" s="258">
        <v>4</v>
      </c>
      <c r="B14" s="310" t="str">
        <f>[1]CONTEXTO!B14</f>
        <v>Pandemias: Falta de preparación y experiencia en la forma de afrontar las pandemias.</v>
      </c>
      <c r="C14" s="311">
        <v>5</v>
      </c>
      <c r="D14" s="311">
        <v>5</v>
      </c>
      <c r="E14" s="311">
        <v>4</v>
      </c>
      <c r="F14" s="311">
        <v>3</v>
      </c>
      <c r="G14" s="311">
        <v>4</v>
      </c>
      <c r="H14" s="311">
        <v>3</v>
      </c>
      <c r="I14" s="311">
        <v>4</v>
      </c>
      <c r="J14" s="311">
        <v>3</v>
      </c>
      <c r="K14" s="311">
        <v>3</v>
      </c>
      <c r="L14" s="66"/>
      <c r="M14" s="66"/>
      <c r="N14" s="66"/>
      <c r="O14" s="66"/>
      <c r="P14" s="66"/>
      <c r="Q14" s="66"/>
      <c r="R14" s="226">
        <f t="shared" si="1"/>
        <v>34</v>
      </c>
      <c r="S14" s="270">
        <f t="shared" si="0"/>
        <v>3.7777777777777777</v>
      </c>
      <c r="T14" s="273"/>
    </row>
    <row r="15" spans="1:24" ht="39.75" customHeight="1" x14ac:dyDescent="0.25">
      <c r="A15" s="258">
        <v>5</v>
      </c>
      <c r="B15" s="312" t="str">
        <f>[1]CONTEXTO!D11</f>
        <v xml:space="preserve">Personal insuficiente para adelantar las labores de proceso administrativo y contractual. </v>
      </c>
      <c r="C15" s="311">
        <v>5</v>
      </c>
      <c r="D15" s="311">
        <v>5</v>
      </c>
      <c r="E15" s="311">
        <v>5</v>
      </c>
      <c r="F15" s="311">
        <v>4</v>
      </c>
      <c r="G15" s="311">
        <v>5</v>
      </c>
      <c r="H15" s="311">
        <v>5</v>
      </c>
      <c r="I15" s="311">
        <v>4</v>
      </c>
      <c r="J15" s="311">
        <v>5</v>
      </c>
      <c r="K15" s="311">
        <v>5</v>
      </c>
      <c r="L15" s="66"/>
      <c r="M15" s="66"/>
      <c r="N15" s="66"/>
      <c r="O15" s="66"/>
      <c r="P15" s="66"/>
      <c r="Q15" s="66"/>
      <c r="R15" s="226">
        <f t="shared" si="1"/>
        <v>43</v>
      </c>
      <c r="S15" s="270">
        <f t="shared" si="0"/>
        <v>4.7777777777777777</v>
      </c>
      <c r="T15" s="273"/>
    </row>
    <row r="16" spans="1:24" ht="39.75" customHeight="1" x14ac:dyDescent="0.25">
      <c r="A16" s="258">
        <v>6</v>
      </c>
      <c r="B16" s="312" t="str">
        <f>[1]CONTEXTO!D12</f>
        <v xml:space="preserve">Falta de Etica y valores  y de aplicación del código de integridad y buen gobierno. </v>
      </c>
      <c r="C16" s="311">
        <v>2</v>
      </c>
      <c r="D16" s="311">
        <v>3</v>
      </c>
      <c r="E16" s="311">
        <v>4</v>
      </c>
      <c r="F16" s="311">
        <v>3</v>
      </c>
      <c r="G16" s="311">
        <v>4</v>
      </c>
      <c r="H16" s="311">
        <v>3</v>
      </c>
      <c r="I16" s="311">
        <v>4</v>
      </c>
      <c r="J16" s="311">
        <v>3</v>
      </c>
      <c r="K16" s="311">
        <v>5</v>
      </c>
      <c r="L16" s="66"/>
      <c r="M16" s="66"/>
      <c r="N16" s="66"/>
      <c r="O16" s="66"/>
      <c r="P16" s="66"/>
      <c r="Q16" s="66"/>
      <c r="R16" s="226">
        <f t="shared" si="1"/>
        <v>31</v>
      </c>
      <c r="S16" s="270">
        <f t="shared" si="0"/>
        <v>3.4444444444444446</v>
      </c>
      <c r="T16" s="273"/>
    </row>
    <row r="17" spans="1:20" ht="39.75" customHeight="1" x14ac:dyDescent="0.25">
      <c r="A17" s="258">
        <v>7</v>
      </c>
      <c r="B17" s="312" t="str">
        <f>[1]CONTEXTO!D13</f>
        <v xml:space="preserve">Desconocimiento del estatuto contractual y sus decretos reglamentarios </v>
      </c>
      <c r="C17" s="311">
        <v>4</v>
      </c>
      <c r="D17" s="311">
        <v>4</v>
      </c>
      <c r="E17" s="311">
        <v>5</v>
      </c>
      <c r="F17" s="311">
        <v>4</v>
      </c>
      <c r="G17" s="311">
        <v>5</v>
      </c>
      <c r="H17" s="311">
        <v>4</v>
      </c>
      <c r="I17" s="311">
        <v>4</v>
      </c>
      <c r="J17" s="311">
        <v>4</v>
      </c>
      <c r="K17" s="311">
        <v>4</v>
      </c>
      <c r="L17" s="66"/>
      <c r="M17" s="66"/>
      <c r="N17" s="66"/>
      <c r="O17" s="66"/>
      <c r="P17" s="66"/>
      <c r="Q17" s="66"/>
      <c r="R17" s="226">
        <f t="shared" si="1"/>
        <v>38</v>
      </c>
      <c r="S17" s="270">
        <f t="shared" si="0"/>
        <v>4.2222222222222223</v>
      </c>
      <c r="T17" s="273"/>
    </row>
    <row r="18" spans="1:20" ht="46.5" customHeight="1" x14ac:dyDescent="0.25">
      <c r="A18" s="258">
        <v>8</v>
      </c>
      <c r="B18" s="312" t="str">
        <f>[1]CONTEXTO!D15</f>
        <v>Falta de articulación entre las Secretarías ejecutoras, Secretaría de Planeación  y oficina de Contratación</v>
      </c>
      <c r="C18" s="311">
        <v>5</v>
      </c>
      <c r="D18" s="311">
        <v>5</v>
      </c>
      <c r="E18" s="311">
        <v>5</v>
      </c>
      <c r="F18" s="311">
        <v>5</v>
      </c>
      <c r="G18" s="311">
        <v>5</v>
      </c>
      <c r="H18" s="311">
        <v>5</v>
      </c>
      <c r="I18" s="311">
        <v>5</v>
      </c>
      <c r="J18" s="311">
        <v>5</v>
      </c>
      <c r="K18" s="311">
        <v>5</v>
      </c>
      <c r="L18" s="66"/>
      <c r="M18" s="66"/>
      <c r="N18" s="66"/>
      <c r="O18" s="66"/>
      <c r="P18" s="66"/>
      <c r="Q18" s="66"/>
      <c r="R18" s="226">
        <f t="shared" si="1"/>
        <v>45</v>
      </c>
      <c r="S18" s="270">
        <f t="shared" si="0"/>
        <v>5</v>
      </c>
      <c r="T18" s="273"/>
    </row>
    <row r="19" spans="1:20" ht="47.25" customHeight="1" x14ac:dyDescent="0.25">
      <c r="A19" s="258">
        <v>9</v>
      </c>
      <c r="B19" s="312" t="str">
        <f>[1]CONTEXTO!D16</f>
        <v xml:space="preserve">Equipos tecnológicos obsoletos, Sistemas de Información no integrados. </v>
      </c>
      <c r="C19" s="311">
        <v>5</v>
      </c>
      <c r="D19" s="311">
        <v>5</v>
      </c>
      <c r="E19" s="311">
        <v>5</v>
      </c>
      <c r="F19" s="311">
        <v>5</v>
      </c>
      <c r="G19" s="311">
        <v>5</v>
      </c>
      <c r="H19" s="311">
        <v>5</v>
      </c>
      <c r="I19" s="311">
        <v>3</v>
      </c>
      <c r="J19" s="311">
        <v>5</v>
      </c>
      <c r="K19" s="311">
        <v>5</v>
      </c>
      <c r="L19" s="66"/>
      <c r="M19" s="66"/>
      <c r="N19" s="66"/>
      <c r="O19" s="66"/>
      <c r="P19" s="66"/>
      <c r="Q19" s="66"/>
      <c r="R19" s="226">
        <f t="shared" si="1"/>
        <v>43</v>
      </c>
      <c r="S19" s="270">
        <f t="shared" si="0"/>
        <v>4.7777777777777777</v>
      </c>
      <c r="T19" s="273"/>
    </row>
    <row r="20" spans="1:20" ht="39.75" customHeight="1" x14ac:dyDescent="0.25">
      <c r="A20" s="258">
        <v>10</v>
      </c>
      <c r="B20" s="313" t="str">
        <f>[1]CONTEXTO!D17</f>
        <v xml:space="preserve">Dificultad de trabajar en equipo </v>
      </c>
      <c r="C20" s="311">
        <v>3</v>
      </c>
      <c r="D20" s="311">
        <v>3</v>
      </c>
      <c r="E20" s="311">
        <v>2</v>
      </c>
      <c r="F20" s="311">
        <v>3</v>
      </c>
      <c r="G20" s="311">
        <v>3</v>
      </c>
      <c r="H20" s="311">
        <v>3</v>
      </c>
      <c r="I20" s="311">
        <v>4</v>
      </c>
      <c r="J20" s="311">
        <v>3</v>
      </c>
      <c r="K20" s="311">
        <v>2</v>
      </c>
      <c r="L20" s="66"/>
      <c r="M20" s="66"/>
      <c r="N20" s="66"/>
      <c r="O20" s="66"/>
      <c r="P20" s="66"/>
      <c r="Q20" s="66"/>
      <c r="R20" s="226">
        <f t="shared" si="1"/>
        <v>26</v>
      </c>
      <c r="S20" s="270">
        <f t="shared" si="0"/>
        <v>2.8888888888888888</v>
      </c>
      <c r="T20" s="273"/>
    </row>
    <row r="21" spans="1:20" ht="39.75" customHeight="1" x14ac:dyDescent="0.25">
      <c r="A21" s="258">
        <v>11</v>
      </c>
      <c r="B21" s="313" t="str">
        <f>[1]CONTEXTO!D18</f>
        <v>Unidades administrativas ubicadas en diferentes sitios de la ciudad (Ibagué).</v>
      </c>
      <c r="C21" s="311">
        <v>4</v>
      </c>
      <c r="D21" s="311">
        <v>5</v>
      </c>
      <c r="E21" s="311">
        <v>5</v>
      </c>
      <c r="F21" s="311">
        <v>4</v>
      </c>
      <c r="G21" s="311">
        <v>3</v>
      </c>
      <c r="H21" s="311">
        <v>3</v>
      </c>
      <c r="I21" s="311">
        <v>5</v>
      </c>
      <c r="J21" s="311">
        <v>4</v>
      </c>
      <c r="K21" s="311">
        <v>2</v>
      </c>
      <c r="L21" s="66"/>
      <c r="M21" s="66"/>
      <c r="N21" s="66"/>
      <c r="O21" s="66"/>
      <c r="P21" s="66"/>
      <c r="Q21" s="66"/>
      <c r="R21" s="226">
        <f t="shared" si="1"/>
        <v>35</v>
      </c>
      <c r="S21" s="270">
        <f t="shared" si="0"/>
        <v>3.8888888888888888</v>
      </c>
      <c r="T21" s="273"/>
    </row>
    <row r="22" spans="1:20" ht="45.75" customHeight="1" x14ac:dyDescent="0.25">
      <c r="A22" s="258">
        <v>12</v>
      </c>
      <c r="B22" s="313" t="str">
        <f>[1]CONTEXTO!D19</f>
        <v xml:space="preserve">Dificultad en la comunicación con los  lideres de los demás procesos </v>
      </c>
      <c r="C22" s="311">
        <v>3</v>
      </c>
      <c r="D22" s="311">
        <v>2</v>
      </c>
      <c r="E22" s="311">
        <v>4</v>
      </c>
      <c r="F22" s="311">
        <v>3</v>
      </c>
      <c r="G22" s="311">
        <v>2</v>
      </c>
      <c r="H22" s="311">
        <v>3</v>
      </c>
      <c r="I22" s="311">
        <v>2</v>
      </c>
      <c r="J22" s="311">
        <v>2</v>
      </c>
      <c r="K22" s="311">
        <v>2</v>
      </c>
      <c r="L22" s="66"/>
      <c r="M22" s="66"/>
      <c r="N22" s="66"/>
      <c r="O22" s="66"/>
      <c r="P22" s="66"/>
      <c r="Q22" s="66"/>
      <c r="R22" s="226">
        <f t="shared" si="1"/>
        <v>23</v>
      </c>
      <c r="S22" s="270">
        <f t="shared" si="0"/>
        <v>2.5555555555555554</v>
      </c>
      <c r="T22" s="273"/>
    </row>
    <row r="23" spans="1:20" ht="49.5" customHeight="1" x14ac:dyDescent="0.25">
      <c r="A23" s="258">
        <v>13</v>
      </c>
      <c r="B23" s="313" t="s">
        <v>394</v>
      </c>
      <c r="C23" s="311">
        <v>5</v>
      </c>
      <c r="D23" s="311">
        <v>5</v>
      </c>
      <c r="E23" s="311">
        <v>4</v>
      </c>
      <c r="F23" s="311">
        <v>4</v>
      </c>
      <c r="G23" s="311">
        <v>5</v>
      </c>
      <c r="H23" s="311">
        <v>5</v>
      </c>
      <c r="I23" s="311">
        <v>4</v>
      </c>
      <c r="J23" s="311">
        <v>5</v>
      </c>
      <c r="K23" s="311">
        <v>5</v>
      </c>
      <c r="L23" s="66"/>
      <c r="M23" s="66"/>
      <c r="N23" s="66"/>
      <c r="O23" s="66"/>
      <c r="P23" s="66"/>
      <c r="Q23" s="66"/>
      <c r="R23" s="226">
        <f t="shared" si="1"/>
        <v>42</v>
      </c>
      <c r="S23" s="270">
        <f t="shared" si="0"/>
        <v>4.666666666666667</v>
      </c>
      <c r="T23" s="273"/>
    </row>
    <row r="24" spans="1:20" ht="57.75" customHeight="1" x14ac:dyDescent="0.25">
      <c r="A24" s="258">
        <v>14</v>
      </c>
      <c r="B24" s="314" t="str">
        <f>[1]CONTEXTO!F11</f>
        <v>Demoras en la recepción de la información contractual por parte de las secretarias ejecutoras.</v>
      </c>
      <c r="C24" s="311">
        <v>5</v>
      </c>
      <c r="D24" s="311">
        <v>5</v>
      </c>
      <c r="E24" s="311">
        <v>4</v>
      </c>
      <c r="F24" s="311">
        <v>4</v>
      </c>
      <c r="G24" s="311">
        <v>5</v>
      </c>
      <c r="H24" s="311">
        <v>5</v>
      </c>
      <c r="I24" s="311">
        <v>3</v>
      </c>
      <c r="J24" s="311">
        <v>5</v>
      </c>
      <c r="K24" s="311">
        <v>4</v>
      </c>
      <c r="L24" s="66"/>
      <c r="M24" s="66"/>
      <c r="N24" s="66"/>
      <c r="O24" s="66"/>
      <c r="P24" s="66"/>
      <c r="Q24" s="66"/>
      <c r="R24" s="226">
        <f t="shared" si="1"/>
        <v>40</v>
      </c>
      <c r="S24" s="270">
        <f t="shared" si="0"/>
        <v>4.4444444444444446</v>
      </c>
      <c r="T24" s="273"/>
    </row>
    <row r="25" spans="1:20" ht="63.75" customHeight="1" x14ac:dyDescent="0.25">
      <c r="A25" s="258">
        <v>15</v>
      </c>
      <c r="B25" s="314" t="str">
        <f>[1]CONTEXTO!F12</f>
        <v xml:space="preserve">Desconocimiento de la caracterización, manuales, procedimientos, instructivos, guías, formatos y demas documentos propios del proceso por parte del personal nuevo. </v>
      </c>
      <c r="C25" s="311">
        <v>5</v>
      </c>
      <c r="D25" s="311">
        <v>5</v>
      </c>
      <c r="E25" s="311">
        <v>5</v>
      </c>
      <c r="F25" s="311">
        <v>5</v>
      </c>
      <c r="G25" s="311">
        <v>5</v>
      </c>
      <c r="H25" s="311">
        <v>5</v>
      </c>
      <c r="I25" s="311">
        <v>4</v>
      </c>
      <c r="J25" s="311">
        <v>5</v>
      </c>
      <c r="K25" s="311">
        <v>5</v>
      </c>
      <c r="L25" s="66"/>
      <c r="M25" s="66"/>
      <c r="N25" s="66"/>
      <c r="O25" s="66"/>
      <c r="P25" s="66"/>
      <c r="Q25" s="66"/>
      <c r="R25" s="226">
        <f t="shared" si="1"/>
        <v>44</v>
      </c>
      <c r="S25" s="270">
        <f t="shared" si="0"/>
        <v>4.8888888888888893</v>
      </c>
      <c r="T25" s="273"/>
    </row>
    <row r="26" spans="1:20" ht="48.75" customHeight="1" x14ac:dyDescent="0.25">
      <c r="A26" s="258">
        <v>16</v>
      </c>
      <c r="B26" s="314" t="str">
        <f>[1]CONTEXTO!F13</f>
        <v>Falta de compromiso de los líderes de los procesos en la implementación de mejora, asociadas a los planes de mejoramiento</v>
      </c>
      <c r="C26" s="311">
        <v>5</v>
      </c>
      <c r="D26" s="311">
        <v>4</v>
      </c>
      <c r="E26" s="311">
        <v>5</v>
      </c>
      <c r="F26" s="311">
        <v>4</v>
      </c>
      <c r="G26" s="311">
        <v>5</v>
      </c>
      <c r="H26" s="311">
        <v>5</v>
      </c>
      <c r="I26" s="311">
        <v>5</v>
      </c>
      <c r="J26" s="311">
        <v>4</v>
      </c>
      <c r="K26" s="311">
        <v>4</v>
      </c>
      <c r="L26" s="66"/>
      <c r="M26" s="66"/>
      <c r="N26" s="66"/>
      <c r="O26" s="66"/>
      <c r="P26" s="66"/>
      <c r="Q26" s="66"/>
      <c r="R26" s="226">
        <f t="shared" si="1"/>
        <v>41</v>
      </c>
      <c r="S26" s="270">
        <f t="shared" si="0"/>
        <v>4.5555555555555554</v>
      </c>
      <c r="T26" s="273"/>
    </row>
    <row r="27" spans="1:20" ht="39.75" customHeight="1" x14ac:dyDescent="0.25">
      <c r="A27" s="258">
        <v>17</v>
      </c>
      <c r="B27" s="315" t="str">
        <f>[1]CONTEXTO!F14</f>
        <v>Contratar bienes y servicios no relacionados con la emergencia y justificándose en ella.</v>
      </c>
      <c r="C27" s="316">
        <v>4</v>
      </c>
      <c r="D27" s="316">
        <v>5</v>
      </c>
      <c r="E27" s="316">
        <v>5</v>
      </c>
      <c r="F27" s="316">
        <v>5</v>
      </c>
      <c r="G27" s="316">
        <v>5</v>
      </c>
      <c r="H27" s="316">
        <v>5</v>
      </c>
      <c r="I27" s="316">
        <v>5</v>
      </c>
      <c r="J27" s="316">
        <v>5</v>
      </c>
      <c r="K27" s="316">
        <v>5</v>
      </c>
      <c r="L27" s="66"/>
      <c r="M27" s="66"/>
      <c r="N27" s="66"/>
      <c r="O27" s="66"/>
      <c r="P27" s="66"/>
      <c r="Q27" s="66"/>
      <c r="R27" s="226">
        <f t="shared" si="1"/>
        <v>44</v>
      </c>
      <c r="S27" s="270">
        <f t="shared" si="0"/>
        <v>4.8888888888888893</v>
      </c>
      <c r="T27" s="273"/>
    </row>
    <row r="28" spans="1:20" ht="39.75" customHeight="1" x14ac:dyDescent="0.25">
      <c r="A28" s="258">
        <v>18</v>
      </c>
      <c r="B28" s="317" t="str">
        <f>[1]CONTEXTO!D14</f>
        <v xml:space="preserve">Dificultad en la unificación de criterios para la realización de los procesos contractuales </v>
      </c>
      <c r="C28" s="318">
        <v>5</v>
      </c>
      <c r="D28" s="318">
        <v>3</v>
      </c>
      <c r="E28" s="318">
        <v>4</v>
      </c>
      <c r="F28" s="318">
        <v>4</v>
      </c>
      <c r="G28" s="318">
        <v>5</v>
      </c>
      <c r="H28" s="318">
        <v>3</v>
      </c>
      <c r="I28" s="318">
        <v>4</v>
      </c>
      <c r="J28" s="318">
        <v>5</v>
      </c>
      <c r="K28" s="318">
        <v>5</v>
      </c>
      <c r="L28" s="66"/>
      <c r="M28" s="66"/>
      <c r="N28" s="66"/>
      <c r="O28" s="66"/>
      <c r="P28" s="66"/>
      <c r="Q28" s="66"/>
      <c r="R28" s="226">
        <f t="shared" si="1"/>
        <v>38</v>
      </c>
      <c r="S28" s="270">
        <f t="shared" si="0"/>
        <v>4.2222222222222223</v>
      </c>
      <c r="T28" s="273"/>
    </row>
    <row r="29" spans="1:20" ht="48" customHeight="1" x14ac:dyDescent="0.25">
      <c r="A29" s="258">
        <v>19</v>
      </c>
      <c r="B29" s="319" t="s">
        <v>399</v>
      </c>
      <c r="C29" s="320">
        <v>4</v>
      </c>
      <c r="D29" s="320">
        <v>4</v>
      </c>
      <c r="E29" s="320">
        <v>4</v>
      </c>
      <c r="F29" s="320"/>
      <c r="G29" s="320"/>
      <c r="H29" s="320"/>
      <c r="I29" s="320"/>
      <c r="J29" s="320"/>
      <c r="K29" s="320"/>
      <c r="L29" s="66"/>
      <c r="M29" s="66"/>
      <c r="N29" s="66"/>
      <c r="O29" s="66"/>
      <c r="P29" s="66"/>
      <c r="Q29" s="66"/>
      <c r="R29" s="226">
        <f t="shared" si="1"/>
        <v>12</v>
      </c>
      <c r="S29" s="270">
        <f t="shared" si="0"/>
        <v>4</v>
      </c>
      <c r="T29" s="273"/>
    </row>
    <row r="30" spans="1:20" ht="39.75" customHeight="1" x14ac:dyDescent="0.25">
      <c r="A30" s="258">
        <v>20</v>
      </c>
      <c r="B30" s="319" t="s">
        <v>400</v>
      </c>
      <c r="C30" s="320">
        <v>5</v>
      </c>
      <c r="D30" s="320">
        <v>5</v>
      </c>
      <c r="E30" s="320">
        <v>5</v>
      </c>
      <c r="F30" s="320"/>
      <c r="G30" s="320"/>
      <c r="H30" s="320"/>
      <c r="I30" s="320"/>
      <c r="J30" s="320"/>
      <c r="K30" s="320"/>
      <c r="L30" s="66"/>
      <c r="M30" s="66"/>
      <c r="N30" s="66"/>
      <c r="O30" s="66"/>
      <c r="P30" s="66"/>
      <c r="Q30" s="66"/>
      <c r="R30" s="226">
        <f t="shared" si="1"/>
        <v>15</v>
      </c>
      <c r="S30" s="270">
        <f t="shared" si="0"/>
        <v>5</v>
      </c>
      <c r="T30" s="273"/>
    </row>
    <row r="31" spans="1:20" ht="49.5" customHeight="1" x14ac:dyDescent="0.25">
      <c r="A31" s="258">
        <v>21</v>
      </c>
      <c r="B31" s="319" t="s">
        <v>401</v>
      </c>
      <c r="C31" s="320">
        <v>4</v>
      </c>
      <c r="D31" s="320">
        <v>5</v>
      </c>
      <c r="E31" s="320">
        <v>3</v>
      </c>
      <c r="F31" s="320"/>
      <c r="G31" s="320"/>
      <c r="H31" s="320"/>
      <c r="I31" s="320"/>
      <c r="J31" s="320"/>
      <c r="K31" s="320"/>
      <c r="L31" s="66"/>
      <c r="M31" s="66"/>
      <c r="N31" s="66"/>
      <c r="O31" s="66"/>
      <c r="P31" s="66"/>
      <c r="Q31" s="66"/>
      <c r="R31" s="226">
        <f t="shared" si="1"/>
        <v>12</v>
      </c>
      <c r="S31" s="270">
        <f t="shared" si="0"/>
        <v>4</v>
      </c>
      <c r="T31" s="273"/>
    </row>
    <row r="32" spans="1:20" ht="42" customHeight="1" x14ac:dyDescent="0.25">
      <c r="A32" s="258">
        <v>22</v>
      </c>
      <c r="B32" s="321" t="s">
        <v>402</v>
      </c>
      <c r="C32" s="322">
        <v>5</v>
      </c>
      <c r="D32" s="322">
        <v>4</v>
      </c>
      <c r="E32" s="322">
        <v>4</v>
      </c>
      <c r="F32" s="322"/>
      <c r="G32" s="322"/>
      <c r="H32" s="322"/>
      <c r="I32" s="322"/>
      <c r="J32" s="322"/>
      <c r="K32" s="322"/>
      <c r="L32" s="66"/>
      <c r="M32" s="66"/>
      <c r="N32" s="66"/>
      <c r="O32" s="66"/>
      <c r="P32" s="66"/>
      <c r="Q32" s="66"/>
      <c r="R32" s="226">
        <f t="shared" si="1"/>
        <v>13</v>
      </c>
      <c r="S32" s="271">
        <f t="shared" si="0"/>
        <v>4.333333333333333</v>
      </c>
      <c r="T32" s="273"/>
    </row>
    <row r="33" spans="1:20" ht="48" customHeight="1" x14ac:dyDescent="0.25">
      <c r="A33" s="258">
        <v>23</v>
      </c>
      <c r="B33" s="323" t="s">
        <v>404</v>
      </c>
      <c r="C33" s="320">
        <v>4</v>
      </c>
      <c r="D33" s="320">
        <v>5</v>
      </c>
      <c r="E33" s="320">
        <v>4</v>
      </c>
      <c r="F33" s="320"/>
      <c r="G33" s="320"/>
      <c r="H33" s="320"/>
      <c r="I33" s="320"/>
      <c r="J33" s="320"/>
      <c r="K33" s="320"/>
      <c r="L33" s="66"/>
      <c r="M33" s="66"/>
      <c r="N33" s="66"/>
      <c r="O33" s="66"/>
      <c r="P33" s="66"/>
      <c r="Q33" s="66"/>
      <c r="R33" s="226">
        <f t="shared" si="1"/>
        <v>13</v>
      </c>
      <c r="S33" s="271">
        <f t="shared" si="0"/>
        <v>4.333333333333333</v>
      </c>
      <c r="T33" s="273"/>
    </row>
    <row r="34" spans="1:20" ht="46.5" customHeight="1" x14ac:dyDescent="0.25">
      <c r="A34" s="258">
        <v>24</v>
      </c>
      <c r="B34" s="259"/>
      <c r="C34" s="66"/>
      <c r="D34" s="66"/>
      <c r="E34" s="66"/>
      <c r="F34" s="66"/>
      <c r="G34" s="66"/>
      <c r="H34" s="66"/>
      <c r="I34" s="66"/>
      <c r="J34" s="66"/>
      <c r="K34" s="66"/>
      <c r="L34" s="66"/>
      <c r="M34" s="66"/>
      <c r="N34" s="66"/>
      <c r="O34" s="66"/>
      <c r="P34" s="66"/>
      <c r="Q34" s="66"/>
      <c r="R34" s="226">
        <f t="shared" si="1"/>
        <v>0</v>
      </c>
      <c r="S34" s="271">
        <f t="shared" si="0"/>
        <v>0</v>
      </c>
      <c r="T34" s="273"/>
    </row>
    <row r="35" spans="1:20" ht="44.25" customHeight="1" x14ac:dyDescent="0.25">
      <c r="A35" s="258">
        <v>25</v>
      </c>
      <c r="B35" s="287"/>
      <c r="C35" s="66"/>
      <c r="D35" s="66"/>
      <c r="E35" s="66"/>
      <c r="F35" s="66"/>
      <c r="G35" s="66"/>
      <c r="H35" s="66"/>
      <c r="I35" s="66"/>
      <c r="J35" s="66"/>
      <c r="K35" s="66"/>
      <c r="L35" s="66"/>
      <c r="M35" s="66"/>
      <c r="N35" s="66"/>
      <c r="O35" s="66"/>
      <c r="P35" s="66"/>
      <c r="Q35" s="66"/>
      <c r="R35" s="226">
        <f t="shared" si="1"/>
        <v>0</v>
      </c>
      <c r="S35" s="271">
        <f t="shared" si="0"/>
        <v>0</v>
      </c>
      <c r="T35" s="273"/>
    </row>
    <row r="36" spans="1:20" ht="42.75" customHeight="1" x14ac:dyDescent="0.25">
      <c r="A36" s="258">
        <v>26</v>
      </c>
      <c r="B36" s="287"/>
      <c r="C36" s="66"/>
      <c r="D36" s="66"/>
      <c r="E36" s="66"/>
      <c r="F36" s="66"/>
      <c r="G36" s="66"/>
      <c r="H36" s="66"/>
      <c r="I36" s="66"/>
      <c r="J36" s="66"/>
      <c r="K36" s="66"/>
      <c r="L36" s="66"/>
      <c r="M36" s="66"/>
      <c r="N36" s="66"/>
      <c r="O36" s="66"/>
      <c r="P36" s="66"/>
      <c r="Q36" s="66"/>
      <c r="R36" s="226">
        <f t="shared" si="1"/>
        <v>0</v>
      </c>
      <c r="S36" s="271">
        <f t="shared" si="0"/>
        <v>0</v>
      </c>
      <c r="T36" s="273"/>
    </row>
    <row r="37" spans="1:20" ht="42" customHeight="1" x14ac:dyDescent="0.25">
      <c r="A37" s="258">
        <v>27</v>
      </c>
      <c r="B37" s="287"/>
      <c r="C37" s="66"/>
      <c r="D37" s="66"/>
      <c r="E37" s="66"/>
      <c r="F37" s="66"/>
      <c r="G37" s="66"/>
      <c r="H37" s="66"/>
      <c r="I37" s="66"/>
      <c r="J37" s="66"/>
      <c r="K37" s="66"/>
      <c r="L37" s="66"/>
      <c r="M37" s="66"/>
      <c r="N37" s="66"/>
      <c r="O37" s="66"/>
      <c r="P37" s="66"/>
      <c r="Q37" s="66"/>
      <c r="R37" s="226">
        <f t="shared" si="1"/>
        <v>0</v>
      </c>
      <c r="S37" s="271">
        <f t="shared" si="0"/>
        <v>0</v>
      </c>
      <c r="T37" s="273"/>
    </row>
    <row r="38" spans="1:20" ht="42.75" customHeight="1" x14ac:dyDescent="0.25">
      <c r="A38" s="258">
        <v>28</v>
      </c>
      <c r="B38" s="287"/>
      <c r="C38" s="66"/>
      <c r="D38" s="66"/>
      <c r="E38" s="66"/>
      <c r="F38" s="66"/>
      <c r="G38" s="66"/>
      <c r="H38" s="66"/>
      <c r="I38" s="66"/>
      <c r="J38" s="66"/>
      <c r="K38" s="66"/>
      <c r="L38" s="66"/>
      <c r="M38" s="66"/>
      <c r="N38" s="66"/>
      <c r="O38" s="66"/>
      <c r="P38" s="66"/>
      <c r="Q38" s="66"/>
      <c r="R38" s="226">
        <f t="shared" si="1"/>
        <v>0</v>
      </c>
      <c r="S38" s="271">
        <f t="shared" si="0"/>
        <v>0</v>
      </c>
      <c r="T38" s="273"/>
    </row>
    <row r="39" spans="1:20" ht="47.25" customHeight="1" x14ac:dyDescent="0.25">
      <c r="A39" s="258">
        <v>29</v>
      </c>
      <c r="B39" s="287"/>
      <c r="C39" s="66"/>
      <c r="D39" s="66"/>
      <c r="E39" s="66"/>
      <c r="F39" s="66"/>
      <c r="G39" s="66"/>
      <c r="H39" s="66"/>
      <c r="I39" s="66"/>
      <c r="J39" s="66"/>
      <c r="K39" s="66"/>
      <c r="L39" s="66"/>
      <c r="M39" s="66"/>
      <c r="N39" s="66"/>
      <c r="O39" s="66"/>
      <c r="P39" s="66"/>
      <c r="Q39" s="66"/>
      <c r="R39" s="226">
        <f t="shared" si="1"/>
        <v>0</v>
      </c>
      <c r="S39" s="271">
        <f t="shared" si="0"/>
        <v>0</v>
      </c>
      <c r="T39" s="273"/>
    </row>
    <row r="40" spans="1:20" ht="50.25" customHeight="1" thickBot="1" x14ac:dyDescent="0.3">
      <c r="A40" s="294">
        <v>30</v>
      </c>
      <c r="B40" s="295"/>
      <c r="C40" s="296"/>
      <c r="D40" s="296"/>
      <c r="E40" s="296"/>
      <c r="F40" s="296"/>
      <c r="G40" s="296"/>
      <c r="H40" s="296"/>
      <c r="I40" s="296"/>
      <c r="J40" s="296"/>
      <c r="K40" s="296"/>
      <c r="L40" s="296"/>
      <c r="M40" s="296"/>
      <c r="N40" s="296"/>
      <c r="O40" s="296"/>
      <c r="P40" s="296"/>
      <c r="Q40" s="296"/>
      <c r="R40" s="297">
        <f>SUM(C40:Q40)</f>
        <v>0</v>
      </c>
      <c r="S40" s="298">
        <f>IF(ISERROR(AVERAGE(C40:Q40)),0,AVERAGE(C40:Q40))</f>
        <v>0</v>
      </c>
      <c r="T40" s="274"/>
    </row>
    <row r="41" spans="1:20" ht="24" customHeight="1" x14ac:dyDescent="0.25">
      <c r="A41" s="476" t="s">
        <v>375</v>
      </c>
      <c r="B41" s="477"/>
      <c r="C41" s="477"/>
      <c r="D41" s="477"/>
      <c r="E41" s="477"/>
      <c r="F41" s="477"/>
      <c r="G41" s="477"/>
      <c r="H41" s="477"/>
      <c r="I41" s="477"/>
      <c r="J41" s="477"/>
      <c r="K41" s="477"/>
      <c r="L41" s="477"/>
      <c r="M41" s="477"/>
      <c r="N41" s="477"/>
      <c r="O41" s="477"/>
      <c r="P41" s="477"/>
      <c r="Q41" s="477"/>
      <c r="R41" s="478"/>
      <c r="S41" s="299">
        <f>SUM(S11:S40)</f>
        <v>95.1111111111111</v>
      </c>
      <c r="T41" s="69"/>
    </row>
    <row r="42" spans="1:20" ht="28.5" customHeight="1" thickBot="1" x14ac:dyDescent="0.3">
      <c r="A42" s="465" t="s">
        <v>59</v>
      </c>
      <c r="B42" s="466"/>
      <c r="C42" s="466"/>
      <c r="D42" s="466"/>
      <c r="E42" s="466"/>
      <c r="F42" s="466"/>
      <c r="G42" s="466"/>
      <c r="H42" s="466"/>
      <c r="I42" s="466"/>
      <c r="J42" s="466"/>
      <c r="K42" s="466"/>
      <c r="L42" s="466"/>
      <c r="M42" s="466"/>
      <c r="N42" s="466"/>
      <c r="O42" s="466"/>
      <c r="P42" s="466"/>
      <c r="Q42" s="466"/>
      <c r="R42" s="466"/>
      <c r="S42" s="300">
        <f>S41/A40</f>
        <v>3.1703703703703701</v>
      </c>
      <c r="T42" s="69"/>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L11:Q40 C34:K40" xr:uid="{00000000-0002-0000-0400-000000000000}">
      <formula1>1</formula1>
      <formula2>5</formula2>
    </dataValidation>
    <dataValidation type="decimal" allowBlank="1" showErrorMessage="1" sqref="C11:K27" xr:uid="{00000000-0002-0000-0400-000001000000}">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97"/>
      <c r="B1" s="493" t="s">
        <v>15</v>
      </c>
      <c r="C1" s="494"/>
      <c r="D1" s="3" t="s">
        <v>16</v>
      </c>
      <c r="E1" s="498"/>
    </row>
    <row r="2" spans="1:5" ht="15" customHeight="1" x14ac:dyDescent="0.25">
      <c r="A2" s="497"/>
      <c r="B2" s="495"/>
      <c r="C2" s="496"/>
      <c r="D2" s="3" t="s">
        <v>2</v>
      </c>
      <c r="E2" s="498"/>
    </row>
    <row r="3" spans="1:5" ht="30" customHeight="1" x14ac:dyDescent="0.25">
      <c r="A3" s="497"/>
      <c r="B3" s="493" t="s">
        <v>17</v>
      </c>
      <c r="C3" s="494"/>
      <c r="D3" s="3" t="s">
        <v>18</v>
      </c>
      <c r="E3" s="498"/>
    </row>
    <row r="4" spans="1:5" ht="15" customHeight="1" x14ac:dyDescent="0.25">
      <c r="A4" s="497"/>
      <c r="B4" s="495"/>
      <c r="C4" s="496"/>
      <c r="D4" s="3" t="s">
        <v>5</v>
      </c>
      <c r="E4" s="498"/>
    </row>
    <row r="5" spans="1:5" ht="15.75" thickBot="1" x14ac:dyDescent="0.3"/>
    <row r="6" spans="1:5" x14ac:dyDescent="0.25">
      <c r="A6" s="434" t="s">
        <v>19</v>
      </c>
      <c r="B6" s="435"/>
      <c r="C6" s="435"/>
      <c r="D6" s="435"/>
      <c r="E6" s="43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02"/>
      <c r="B1" s="393" t="s">
        <v>0</v>
      </c>
      <c r="C1" s="394"/>
      <c r="D1" s="394"/>
      <c r="E1" s="394"/>
      <c r="F1" s="28" t="s">
        <v>1</v>
      </c>
      <c r="G1" s="507"/>
    </row>
    <row r="2" spans="1:7" x14ac:dyDescent="0.25">
      <c r="A2" s="503"/>
      <c r="B2" s="505"/>
      <c r="C2" s="506"/>
      <c r="D2" s="506"/>
      <c r="E2" s="506"/>
      <c r="F2" s="27" t="s">
        <v>31</v>
      </c>
      <c r="G2" s="508"/>
    </row>
    <row r="3" spans="1:7" x14ac:dyDescent="0.25">
      <c r="A3" s="503"/>
      <c r="B3" s="510" t="s">
        <v>32</v>
      </c>
      <c r="C3" s="511"/>
      <c r="D3" s="511"/>
      <c r="E3" s="511"/>
      <c r="F3" s="27" t="s">
        <v>4</v>
      </c>
      <c r="G3" s="508"/>
    </row>
    <row r="4" spans="1:7" ht="15.75" thickBot="1" x14ac:dyDescent="0.3">
      <c r="A4" s="504"/>
      <c r="B4" s="399"/>
      <c r="C4" s="400"/>
      <c r="D4" s="400"/>
      <c r="E4" s="400"/>
      <c r="F4" s="29" t="s">
        <v>5</v>
      </c>
      <c r="G4" s="509"/>
    </row>
    <row r="5" spans="1:7" ht="15.75" thickBot="1" x14ac:dyDescent="0.3"/>
    <row r="6" spans="1:7" s="36" customFormat="1" ht="15.75" x14ac:dyDescent="0.25">
      <c r="A6" s="512" t="s">
        <v>33</v>
      </c>
      <c r="B6" s="513"/>
      <c r="C6" s="513"/>
      <c r="D6" s="513"/>
      <c r="E6" s="513"/>
      <c r="F6" s="513"/>
      <c r="G6" s="514"/>
    </row>
    <row r="7" spans="1:7" ht="31.5" customHeight="1" x14ac:dyDescent="0.25">
      <c r="A7" s="22" t="s">
        <v>34</v>
      </c>
      <c r="B7" s="17" t="s">
        <v>35</v>
      </c>
      <c r="C7" s="33" t="s">
        <v>36</v>
      </c>
      <c r="D7" s="23" t="s">
        <v>37</v>
      </c>
      <c r="E7" s="17" t="s">
        <v>38</v>
      </c>
      <c r="F7" s="18" t="s">
        <v>39</v>
      </c>
      <c r="G7" s="18" t="s">
        <v>40</v>
      </c>
    </row>
    <row r="8" spans="1:7" ht="33" customHeight="1" x14ac:dyDescent="0.25">
      <c r="A8" s="499"/>
      <c r="B8" s="8"/>
      <c r="C8" s="8"/>
      <c r="D8" s="8"/>
      <c r="E8" s="8"/>
      <c r="F8" s="8"/>
      <c r="G8" s="9"/>
    </row>
    <row r="9" spans="1:7" ht="33" customHeight="1" x14ac:dyDescent="0.25">
      <c r="A9" s="500"/>
      <c r="B9" s="8"/>
      <c r="C9" s="8"/>
      <c r="D9" s="8"/>
      <c r="E9" s="8"/>
      <c r="F9" s="8"/>
      <c r="G9" s="9"/>
    </row>
    <row r="10" spans="1:7" ht="33" customHeight="1" x14ac:dyDescent="0.25">
      <c r="A10" s="500"/>
      <c r="B10" s="8"/>
      <c r="C10" s="8"/>
      <c r="D10" s="8"/>
      <c r="E10" s="8"/>
      <c r="F10" s="8"/>
      <c r="G10" s="9"/>
    </row>
    <row r="11" spans="1:7" ht="33" customHeight="1" x14ac:dyDescent="0.25">
      <c r="A11" s="500"/>
      <c r="B11" s="8"/>
      <c r="C11" s="8"/>
      <c r="D11" s="8"/>
      <c r="E11" s="8"/>
      <c r="F11" s="8"/>
      <c r="G11" s="9"/>
    </row>
    <row r="12" spans="1:7" ht="33" customHeight="1" x14ac:dyDescent="0.25">
      <c r="A12" s="500"/>
      <c r="B12" s="8"/>
      <c r="C12" s="8"/>
      <c r="D12" s="8"/>
      <c r="E12" s="8"/>
      <c r="F12" s="8"/>
      <c r="G12" s="9"/>
    </row>
    <row r="13" spans="1:7" ht="33" customHeight="1" x14ac:dyDescent="0.25">
      <c r="A13" s="500"/>
      <c r="B13" s="8"/>
      <c r="C13" s="8"/>
      <c r="D13" s="8"/>
      <c r="E13" s="8"/>
      <c r="F13" s="8"/>
      <c r="G13" s="9"/>
    </row>
    <row r="14" spans="1:7" ht="33" customHeight="1" x14ac:dyDescent="0.25">
      <c r="A14" s="500"/>
      <c r="B14" s="8"/>
      <c r="C14" s="8"/>
      <c r="D14" s="8"/>
      <c r="E14" s="8"/>
      <c r="F14" s="8"/>
      <c r="G14" s="9"/>
    </row>
    <row r="15" spans="1:7" ht="33" customHeight="1" x14ac:dyDescent="0.25">
      <c r="A15" s="500"/>
      <c r="B15" s="8"/>
      <c r="C15" s="8"/>
      <c r="D15" s="8"/>
      <c r="E15" s="8"/>
      <c r="F15" s="8"/>
      <c r="G15" s="9"/>
    </row>
    <row r="16" spans="1:7" ht="33" customHeight="1" x14ac:dyDescent="0.25">
      <c r="A16" s="500"/>
      <c r="B16" s="8"/>
      <c r="C16" s="8"/>
      <c r="D16" s="8"/>
      <c r="E16" s="8"/>
      <c r="F16" s="8"/>
      <c r="G16" s="9"/>
    </row>
    <row r="17" spans="1:7" ht="33" customHeight="1" x14ac:dyDescent="0.25">
      <c r="A17" s="500"/>
      <c r="B17" s="8"/>
      <c r="C17" s="8"/>
      <c r="D17" s="8"/>
      <c r="E17" s="8"/>
      <c r="F17" s="8"/>
      <c r="G17" s="9"/>
    </row>
    <row r="18" spans="1:7" ht="33" customHeight="1" thickBot="1" x14ac:dyDescent="0.3">
      <c r="A18" s="50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C1" workbookViewId="0">
      <selection activeCell="D2" sqref="D2:D3"/>
    </sheetView>
  </sheetViews>
  <sheetFormatPr baseColWidth="10" defaultRowHeight="15" x14ac:dyDescent="0.25"/>
  <cols>
    <col min="1" max="1" width="30.42578125" customWidth="1"/>
    <col min="2" max="2" width="78.85546875" customWidth="1"/>
    <col min="3" max="3" width="10" customWidth="1"/>
    <col min="4" max="4" width="16.42578125" style="293" customWidth="1"/>
    <col min="5" max="5" width="15.85546875" customWidth="1"/>
  </cols>
  <sheetData>
    <row r="1" spans="1:5" ht="25.5" x14ac:dyDescent="0.25">
      <c r="A1" s="520"/>
      <c r="B1" s="463" t="str">
        <f>CONTEXTO!B1</f>
        <v>PROCESO: GESTION CONTRACTUAL</v>
      </c>
      <c r="C1" s="30" t="s">
        <v>84</v>
      </c>
      <c r="D1" s="353" t="s">
        <v>514</v>
      </c>
      <c r="E1" s="545"/>
    </row>
    <row r="2" spans="1:5" x14ac:dyDescent="0.25">
      <c r="A2" s="521"/>
      <c r="B2" s="464"/>
      <c r="C2" s="31" t="s">
        <v>2</v>
      </c>
      <c r="D2" s="354">
        <v>4</v>
      </c>
      <c r="E2" s="546"/>
    </row>
    <row r="3" spans="1:5" x14ac:dyDescent="0.25">
      <c r="A3" s="521"/>
      <c r="B3" s="523" t="s">
        <v>378</v>
      </c>
      <c r="C3" s="31" t="s">
        <v>86</v>
      </c>
      <c r="D3" s="359">
        <v>44008</v>
      </c>
      <c r="E3" s="546"/>
    </row>
    <row r="4" spans="1:5" ht="15.75" thickBot="1" x14ac:dyDescent="0.3">
      <c r="A4" s="522"/>
      <c r="B4" s="524"/>
      <c r="C4" s="291" t="s">
        <v>5</v>
      </c>
      <c r="D4" s="355" t="s">
        <v>515</v>
      </c>
      <c r="E4" s="547"/>
    </row>
    <row r="5" spans="1:5" ht="15.75" thickBot="1" x14ac:dyDescent="0.3">
      <c r="A5" s="525"/>
      <c r="B5" s="424"/>
      <c r="C5" s="424"/>
      <c r="D5" s="424"/>
      <c r="E5" s="424"/>
    </row>
    <row r="6" spans="1:5" x14ac:dyDescent="0.25">
      <c r="A6" s="526" t="str">
        <f>+CONTEXTO!A8</f>
        <v>PROCESO: GESTIÓN CONTRACTUAL</v>
      </c>
      <c r="B6" s="527"/>
      <c r="C6" s="527"/>
      <c r="D6" s="527"/>
      <c r="E6" s="528"/>
    </row>
    <row r="7" spans="1:5" x14ac:dyDescent="0.25">
      <c r="A7" s="529"/>
      <c r="B7" s="530"/>
      <c r="C7" s="530"/>
      <c r="D7" s="530"/>
      <c r="E7" s="531"/>
    </row>
    <row r="8" spans="1:5" x14ac:dyDescent="0.25">
      <c r="A8" s="532" t="str">
        <f>+CONTEXTO!A9</f>
        <v>OBJETIVO: CONTRIBUIR ANUALMENTE EN LA GESTION DE ADQUISICION DE BIENES Y SERVICIOS REQUERIDOS EN LA OPERACIÓN DE LOS PROCESOS DE LA ENTIDAD CUMPLIENDO LA NORMATIVIDAD CONTRACTUAL VIGENTE.</v>
      </c>
      <c r="B8" s="533"/>
      <c r="C8" s="533"/>
      <c r="D8" s="533"/>
      <c r="E8" s="534"/>
    </row>
    <row r="9" spans="1:5" ht="27" customHeight="1" thickBot="1" x14ac:dyDescent="0.3">
      <c r="A9" s="535"/>
      <c r="B9" s="536"/>
      <c r="C9" s="536"/>
      <c r="D9" s="536"/>
      <c r="E9" s="537"/>
    </row>
    <row r="10" spans="1:5" ht="15.75" thickBot="1" x14ac:dyDescent="0.3">
      <c r="A10" s="538"/>
      <c r="B10" s="538"/>
      <c r="C10" s="538"/>
      <c r="D10" s="538"/>
      <c r="E10" s="538"/>
    </row>
    <row r="11" spans="1:5" ht="27.75" customHeight="1" x14ac:dyDescent="0.25">
      <c r="A11" s="539" t="s">
        <v>370</v>
      </c>
      <c r="B11" s="541" t="s">
        <v>369</v>
      </c>
      <c r="C11" s="541"/>
      <c r="D11" s="543" t="s">
        <v>371</v>
      </c>
      <c r="E11" s="544"/>
    </row>
    <row r="12" spans="1:5" x14ac:dyDescent="0.25">
      <c r="A12" s="540"/>
      <c r="B12" s="542"/>
      <c r="C12" s="542"/>
      <c r="D12" s="102" t="s">
        <v>98</v>
      </c>
      <c r="E12" s="288" t="s">
        <v>99</v>
      </c>
    </row>
    <row r="13" spans="1:5" ht="33" customHeight="1" x14ac:dyDescent="0.25">
      <c r="A13" s="515"/>
      <c r="B13" s="517" t="s">
        <v>316</v>
      </c>
      <c r="C13" s="518"/>
      <c r="D13" s="285"/>
      <c r="E13" s="292"/>
    </row>
    <row r="14" spans="1:5" ht="33" customHeight="1" x14ac:dyDescent="0.25">
      <c r="A14" s="515"/>
      <c r="B14" s="517" t="s">
        <v>320</v>
      </c>
      <c r="C14" s="518"/>
      <c r="D14" s="285"/>
      <c r="E14" s="292"/>
    </row>
    <row r="15" spans="1:5" ht="33" customHeight="1" x14ac:dyDescent="0.25">
      <c r="A15" s="515"/>
      <c r="B15" s="517" t="s">
        <v>317</v>
      </c>
      <c r="C15" s="518"/>
      <c r="D15" s="285"/>
      <c r="E15" s="292"/>
    </row>
    <row r="16" spans="1:5" ht="33" customHeight="1" x14ac:dyDescent="0.25">
      <c r="A16" s="515"/>
      <c r="B16" s="517" t="s">
        <v>318</v>
      </c>
      <c r="C16" s="518"/>
      <c r="D16" s="285"/>
      <c r="E16" s="292"/>
    </row>
    <row r="17" spans="1:5" ht="33" customHeight="1" x14ac:dyDescent="0.25">
      <c r="A17" s="515"/>
      <c r="B17" s="517" t="s">
        <v>319</v>
      </c>
      <c r="C17" s="518"/>
      <c r="D17" s="285"/>
      <c r="E17" s="292"/>
    </row>
    <row r="18" spans="1:5" ht="33" customHeight="1" x14ac:dyDescent="0.25">
      <c r="A18" s="515"/>
      <c r="B18" s="517" t="s">
        <v>321</v>
      </c>
      <c r="C18" s="518"/>
      <c r="D18" s="285"/>
      <c r="E18" s="292"/>
    </row>
    <row r="19" spans="1:5" ht="33" customHeight="1" x14ac:dyDescent="0.25">
      <c r="A19" s="515"/>
      <c r="B19" s="517" t="s">
        <v>322</v>
      </c>
      <c r="C19" s="518"/>
      <c r="D19" s="285"/>
      <c r="E19" s="292"/>
    </row>
    <row r="20" spans="1:5" ht="33" customHeight="1" x14ac:dyDescent="0.25">
      <c r="A20" s="515"/>
      <c r="B20" s="517" t="s">
        <v>323</v>
      </c>
      <c r="C20" s="518"/>
      <c r="D20" s="285"/>
      <c r="E20" s="292"/>
    </row>
    <row r="21" spans="1:5" ht="33" customHeight="1" x14ac:dyDescent="0.25">
      <c r="A21" s="515"/>
      <c r="B21" s="517" t="s">
        <v>324</v>
      </c>
      <c r="C21" s="518"/>
      <c r="D21" s="285"/>
      <c r="E21" s="292"/>
    </row>
    <row r="22" spans="1:5" ht="33" customHeight="1" x14ac:dyDescent="0.25">
      <c r="A22" s="515"/>
      <c r="B22" s="517" t="s">
        <v>325</v>
      </c>
      <c r="C22" s="518"/>
      <c r="D22" s="285"/>
      <c r="E22" s="292"/>
    </row>
    <row r="23" spans="1:5" ht="33" customHeight="1" x14ac:dyDescent="0.25">
      <c r="A23" s="515"/>
      <c r="B23" s="517" t="s">
        <v>326</v>
      </c>
      <c r="C23" s="518"/>
      <c r="D23" s="285"/>
      <c r="E23" s="292"/>
    </row>
    <row r="24" spans="1:5" ht="33" customHeight="1" x14ac:dyDescent="0.25">
      <c r="A24" s="515"/>
      <c r="B24" s="517" t="s">
        <v>327</v>
      </c>
      <c r="C24" s="518"/>
      <c r="D24" s="285"/>
      <c r="E24" s="292"/>
    </row>
    <row r="25" spans="1:5" ht="33" customHeight="1" x14ac:dyDescent="0.25">
      <c r="A25" s="515"/>
      <c r="B25" s="517" t="s">
        <v>328</v>
      </c>
      <c r="C25" s="518"/>
      <c r="D25" s="285"/>
      <c r="E25" s="292"/>
    </row>
    <row r="26" spans="1:5" ht="33" customHeight="1" x14ac:dyDescent="0.25">
      <c r="A26" s="515"/>
      <c r="B26" s="517" t="s">
        <v>329</v>
      </c>
      <c r="C26" s="518"/>
      <c r="D26" s="285"/>
      <c r="E26" s="292"/>
    </row>
    <row r="27" spans="1:5" ht="33" customHeight="1" x14ac:dyDescent="0.25">
      <c r="A27" s="515"/>
      <c r="B27" s="517" t="s">
        <v>330</v>
      </c>
      <c r="C27" s="518"/>
      <c r="D27" s="285"/>
      <c r="E27" s="292"/>
    </row>
    <row r="28" spans="1:5" ht="33" customHeight="1" x14ac:dyDescent="0.25">
      <c r="A28" s="515"/>
      <c r="B28" s="517" t="s">
        <v>331</v>
      </c>
      <c r="C28" s="518"/>
      <c r="D28" s="285"/>
      <c r="E28" s="292"/>
    </row>
    <row r="29" spans="1:5" ht="33" customHeight="1" x14ac:dyDescent="0.25">
      <c r="A29" s="515"/>
      <c r="B29" s="517" t="s">
        <v>332</v>
      </c>
      <c r="C29" s="518"/>
      <c r="D29" s="285"/>
      <c r="E29" s="292"/>
    </row>
    <row r="30" spans="1:5" ht="33" customHeight="1" x14ac:dyDescent="0.25">
      <c r="A30" s="515"/>
      <c r="B30" s="517" t="s">
        <v>333</v>
      </c>
      <c r="C30" s="518"/>
      <c r="D30" s="285"/>
      <c r="E30" s="292"/>
    </row>
    <row r="31" spans="1:5" ht="33" customHeight="1" x14ac:dyDescent="0.25">
      <c r="A31" s="515"/>
      <c r="B31" s="474" t="s">
        <v>334</v>
      </c>
      <c r="C31" s="474"/>
      <c r="D31" s="285"/>
      <c r="E31" s="292"/>
    </row>
    <row r="32" spans="1:5" ht="33" customHeight="1" x14ac:dyDescent="0.25">
      <c r="A32" s="515"/>
      <c r="B32" s="517" t="s">
        <v>335</v>
      </c>
      <c r="C32" s="518"/>
      <c r="D32" s="285"/>
      <c r="E32" s="292"/>
    </row>
    <row r="33" spans="1:5" ht="22.5" customHeight="1" x14ac:dyDescent="0.25">
      <c r="A33" s="515"/>
      <c r="B33" s="548" t="s">
        <v>368</v>
      </c>
      <c r="C33" s="548"/>
      <c r="D33" s="548"/>
      <c r="E33" s="549"/>
    </row>
    <row r="34" spans="1:5" ht="33" customHeight="1" x14ac:dyDescent="0.25">
      <c r="A34" s="515"/>
      <c r="B34" s="474" t="s">
        <v>357</v>
      </c>
      <c r="C34" s="474"/>
      <c r="D34" s="285"/>
      <c r="E34" s="289"/>
    </row>
    <row r="35" spans="1:5" ht="33" customHeight="1" x14ac:dyDescent="0.25">
      <c r="A35" s="515"/>
      <c r="B35" s="474" t="s">
        <v>354</v>
      </c>
      <c r="C35" s="474"/>
      <c r="D35" s="285"/>
      <c r="E35" s="289"/>
    </row>
    <row r="36" spans="1:5" ht="33" customHeight="1" x14ac:dyDescent="0.25">
      <c r="A36" s="515"/>
      <c r="B36" s="474" t="s">
        <v>355</v>
      </c>
      <c r="C36" s="474"/>
      <c r="D36" s="285"/>
      <c r="E36" s="289"/>
    </row>
    <row r="37" spans="1:5" ht="33" customHeight="1" x14ac:dyDescent="0.25">
      <c r="A37" s="515"/>
      <c r="B37" s="474" t="s">
        <v>356</v>
      </c>
      <c r="C37" s="474"/>
      <c r="D37" s="285"/>
      <c r="E37" s="289"/>
    </row>
    <row r="38" spans="1:5" ht="33" customHeight="1" x14ac:dyDescent="0.25">
      <c r="A38" s="515"/>
      <c r="B38" s="474" t="s">
        <v>358</v>
      </c>
      <c r="C38" s="474"/>
      <c r="D38" s="285"/>
      <c r="E38" s="289"/>
    </row>
    <row r="39" spans="1:5" ht="33" customHeight="1" x14ac:dyDescent="0.25">
      <c r="A39" s="515"/>
      <c r="B39" s="474" t="s">
        <v>359</v>
      </c>
      <c r="C39" s="474"/>
      <c r="D39" s="285"/>
      <c r="E39" s="289"/>
    </row>
    <row r="40" spans="1:5" ht="33" customHeight="1" x14ac:dyDescent="0.25">
      <c r="A40" s="515"/>
      <c r="B40" s="474" t="s">
        <v>360</v>
      </c>
      <c r="C40" s="474"/>
      <c r="D40" s="285"/>
      <c r="E40" s="289"/>
    </row>
    <row r="41" spans="1:5" ht="33" customHeight="1" x14ac:dyDescent="0.25">
      <c r="A41" s="515"/>
      <c r="B41" s="474" t="s">
        <v>361</v>
      </c>
      <c r="C41" s="474"/>
      <c r="D41" s="285"/>
      <c r="E41" s="289"/>
    </row>
    <row r="42" spans="1:5" ht="33" customHeight="1" x14ac:dyDescent="0.25">
      <c r="A42" s="515"/>
      <c r="B42" s="474" t="s">
        <v>362</v>
      </c>
      <c r="C42" s="474"/>
      <c r="D42" s="285"/>
      <c r="E42" s="289"/>
    </row>
    <row r="43" spans="1:5" ht="33" customHeight="1" x14ac:dyDescent="0.25">
      <c r="A43" s="515"/>
      <c r="B43" s="474" t="s">
        <v>363</v>
      </c>
      <c r="C43" s="474"/>
      <c r="D43" s="285"/>
      <c r="E43" s="289"/>
    </row>
    <row r="44" spans="1:5" ht="33" customHeight="1" x14ac:dyDescent="0.25">
      <c r="A44" s="515"/>
      <c r="B44" s="474" t="s">
        <v>364</v>
      </c>
      <c r="C44" s="474"/>
      <c r="D44" s="285"/>
      <c r="E44" s="289"/>
    </row>
    <row r="45" spans="1:5" ht="33" customHeight="1" x14ac:dyDescent="0.25">
      <c r="A45" s="515"/>
      <c r="B45" s="474" t="s">
        <v>365</v>
      </c>
      <c r="C45" s="474"/>
      <c r="D45" s="285"/>
      <c r="E45" s="289"/>
    </row>
    <row r="46" spans="1:5" ht="33" customHeight="1" x14ac:dyDescent="0.25">
      <c r="A46" s="515"/>
      <c r="B46" s="474" t="s">
        <v>366</v>
      </c>
      <c r="C46" s="474"/>
      <c r="D46" s="285"/>
      <c r="E46" s="289"/>
    </row>
    <row r="47" spans="1:5" ht="33" customHeight="1" thickBot="1" x14ac:dyDescent="0.3">
      <c r="A47" s="516"/>
      <c r="B47" s="519" t="s">
        <v>367</v>
      </c>
      <c r="C47" s="519"/>
      <c r="D47" s="238" t="s">
        <v>138</v>
      </c>
      <c r="E47" s="290"/>
    </row>
    <row r="49" spans="1:5" ht="15.75" thickBot="1" x14ac:dyDescent="0.3"/>
    <row r="50" spans="1:5" ht="30.75" customHeight="1" x14ac:dyDescent="0.25">
      <c r="A50" s="539" t="s">
        <v>370</v>
      </c>
      <c r="B50" s="541" t="s">
        <v>369</v>
      </c>
      <c r="C50" s="541"/>
      <c r="D50" s="543" t="s">
        <v>371</v>
      </c>
      <c r="E50" s="544"/>
    </row>
    <row r="51" spans="1:5" x14ac:dyDescent="0.25">
      <c r="A51" s="540"/>
      <c r="B51" s="542"/>
      <c r="C51" s="542"/>
      <c r="D51" s="102" t="s">
        <v>98</v>
      </c>
      <c r="E51" s="288" t="s">
        <v>99</v>
      </c>
    </row>
    <row r="52" spans="1:5" ht="33" customHeight="1" x14ac:dyDescent="0.25">
      <c r="A52" s="515"/>
      <c r="B52" s="474" t="s">
        <v>316</v>
      </c>
      <c r="C52" s="550"/>
      <c r="D52" s="285"/>
      <c r="E52" s="289"/>
    </row>
    <row r="53" spans="1:5" ht="33" customHeight="1" x14ac:dyDescent="0.25">
      <c r="A53" s="515"/>
      <c r="B53" s="474" t="s">
        <v>320</v>
      </c>
      <c r="C53" s="550"/>
      <c r="D53" s="285"/>
      <c r="E53" s="289"/>
    </row>
    <row r="54" spans="1:5" ht="33" customHeight="1" x14ac:dyDescent="0.25">
      <c r="A54" s="515"/>
      <c r="B54" s="474" t="s">
        <v>317</v>
      </c>
      <c r="C54" s="550"/>
      <c r="D54" s="285"/>
      <c r="E54" s="289"/>
    </row>
    <row r="55" spans="1:5" ht="33" customHeight="1" x14ac:dyDescent="0.25">
      <c r="A55" s="515"/>
      <c r="B55" s="474" t="s">
        <v>318</v>
      </c>
      <c r="C55" s="550"/>
      <c r="D55" s="285"/>
      <c r="E55" s="289"/>
    </row>
    <row r="56" spans="1:5" ht="33" customHeight="1" x14ac:dyDescent="0.25">
      <c r="A56" s="515"/>
      <c r="B56" s="474" t="s">
        <v>319</v>
      </c>
      <c r="C56" s="550"/>
      <c r="D56" s="285"/>
      <c r="E56" s="289"/>
    </row>
    <row r="57" spans="1:5" ht="33" customHeight="1" x14ac:dyDescent="0.25">
      <c r="A57" s="515"/>
      <c r="B57" s="474" t="s">
        <v>321</v>
      </c>
      <c r="C57" s="550"/>
      <c r="D57" s="285"/>
      <c r="E57" s="289"/>
    </row>
    <row r="58" spans="1:5" ht="33" customHeight="1" x14ac:dyDescent="0.25">
      <c r="A58" s="515"/>
      <c r="B58" s="474" t="s">
        <v>322</v>
      </c>
      <c r="C58" s="550"/>
      <c r="D58" s="285"/>
      <c r="E58" s="289"/>
    </row>
    <row r="59" spans="1:5" ht="33" customHeight="1" x14ac:dyDescent="0.25">
      <c r="A59" s="515"/>
      <c r="B59" s="474" t="s">
        <v>323</v>
      </c>
      <c r="C59" s="550"/>
      <c r="D59" s="285"/>
      <c r="E59" s="289"/>
    </row>
    <row r="60" spans="1:5" ht="33" customHeight="1" x14ac:dyDescent="0.25">
      <c r="A60" s="515"/>
      <c r="B60" s="474" t="s">
        <v>324</v>
      </c>
      <c r="C60" s="550"/>
      <c r="D60" s="285"/>
      <c r="E60" s="289"/>
    </row>
    <row r="61" spans="1:5" ht="33" customHeight="1" x14ac:dyDescent="0.25">
      <c r="A61" s="515"/>
      <c r="B61" s="474" t="s">
        <v>325</v>
      </c>
      <c r="C61" s="550"/>
      <c r="D61" s="285"/>
      <c r="E61" s="289"/>
    </row>
    <row r="62" spans="1:5" ht="33" customHeight="1" x14ac:dyDescent="0.25">
      <c r="A62" s="515"/>
      <c r="B62" s="474" t="s">
        <v>326</v>
      </c>
      <c r="C62" s="550"/>
      <c r="D62" s="285"/>
      <c r="E62" s="289"/>
    </row>
    <row r="63" spans="1:5" ht="33" customHeight="1" x14ac:dyDescent="0.25">
      <c r="A63" s="515"/>
      <c r="B63" s="474" t="s">
        <v>327</v>
      </c>
      <c r="C63" s="550"/>
      <c r="D63" s="285"/>
      <c r="E63" s="289"/>
    </row>
    <row r="64" spans="1:5" ht="33" customHeight="1" x14ac:dyDescent="0.25">
      <c r="A64" s="515"/>
      <c r="B64" s="474" t="s">
        <v>328</v>
      </c>
      <c r="C64" s="550"/>
      <c r="D64" s="285"/>
      <c r="E64" s="289"/>
    </row>
    <row r="65" spans="1:5" ht="33" customHeight="1" x14ac:dyDescent="0.25">
      <c r="A65" s="515"/>
      <c r="B65" s="474" t="s">
        <v>329</v>
      </c>
      <c r="C65" s="550"/>
      <c r="D65" s="285"/>
      <c r="E65" s="289"/>
    </row>
    <row r="66" spans="1:5" ht="33" customHeight="1" x14ac:dyDescent="0.25">
      <c r="A66" s="515"/>
      <c r="B66" s="474" t="s">
        <v>330</v>
      </c>
      <c r="C66" s="550"/>
      <c r="D66" s="285"/>
      <c r="E66" s="289"/>
    </row>
    <row r="67" spans="1:5" ht="33" customHeight="1" x14ac:dyDescent="0.25">
      <c r="A67" s="515"/>
      <c r="B67" s="474" t="s">
        <v>331</v>
      </c>
      <c r="C67" s="550"/>
      <c r="D67" s="285"/>
      <c r="E67" s="289"/>
    </row>
    <row r="68" spans="1:5" ht="33" customHeight="1" x14ac:dyDescent="0.25">
      <c r="A68" s="515"/>
      <c r="B68" s="474" t="s">
        <v>332</v>
      </c>
      <c r="C68" s="550"/>
      <c r="D68" s="285"/>
      <c r="E68" s="289"/>
    </row>
    <row r="69" spans="1:5" ht="33" customHeight="1" x14ac:dyDescent="0.25">
      <c r="A69" s="515"/>
      <c r="B69" s="474" t="s">
        <v>333</v>
      </c>
      <c r="C69" s="550"/>
      <c r="D69" s="285"/>
      <c r="E69" s="289"/>
    </row>
    <row r="70" spans="1:5" ht="33" customHeight="1" x14ac:dyDescent="0.25">
      <c r="A70" s="515"/>
      <c r="B70" s="474" t="s">
        <v>334</v>
      </c>
      <c r="C70" s="474"/>
      <c r="D70" s="285"/>
      <c r="E70" s="289"/>
    </row>
    <row r="71" spans="1:5" ht="33" customHeight="1" x14ac:dyDescent="0.25">
      <c r="A71" s="515"/>
      <c r="B71" s="474" t="s">
        <v>335</v>
      </c>
      <c r="C71" s="550"/>
      <c r="D71" s="285"/>
      <c r="E71" s="289"/>
    </row>
    <row r="72" spans="1:5" ht="33" customHeight="1" x14ac:dyDescent="0.25">
      <c r="A72" s="515"/>
      <c r="B72" s="548" t="s">
        <v>368</v>
      </c>
      <c r="C72" s="548"/>
      <c r="D72" s="548"/>
      <c r="E72" s="549"/>
    </row>
    <row r="73" spans="1:5" ht="33" customHeight="1" x14ac:dyDescent="0.25">
      <c r="A73" s="515"/>
      <c r="B73" s="474" t="s">
        <v>357</v>
      </c>
      <c r="C73" s="474"/>
      <c r="D73" s="285"/>
      <c r="E73" s="289"/>
    </row>
    <row r="74" spans="1:5" ht="33" customHeight="1" x14ac:dyDescent="0.25">
      <c r="A74" s="515"/>
      <c r="B74" s="474" t="s">
        <v>354</v>
      </c>
      <c r="C74" s="474"/>
      <c r="D74" s="285"/>
      <c r="E74" s="289"/>
    </row>
    <row r="75" spans="1:5" ht="33" customHeight="1" x14ac:dyDescent="0.25">
      <c r="A75" s="515"/>
      <c r="B75" s="474" t="s">
        <v>355</v>
      </c>
      <c r="C75" s="474"/>
      <c r="D75" s="285"/>
      <c r="E75" s="289"/>
    </row>
    <row r="76" spans="1:5" ht="33" customHeight="1" x14ac:dyDescent="0.25">
      <c r="A76" s="515"/>
      <c r="B76" s="474" t="s">
        <v>356</v>
      </c>
      <c r="C76" s="474"/>
      <c r="D76" s="285"/>
      <c r="E76" s="289"/>
    </row>
    <row r="77" spans="1:5" ht="33" customHeight="1" x14ac:dyDescent="0.25">
      <c r="A77" s="515"/>
      <c r="B77" s="474" t="s">
        <v>358</v>
      </c>
      <c r="C77" s="474"/>
      <c r="D77" s="285"/>
      <c r="E77" s="289"/>
    </row>
    <row r="78" spans="1:5" ht="33" customHeight="1" x14ac:dyDescent="0.25">
      <c r="A78" s="515"/>
      <c r="B78" s="474" t="s">
        <v>359</v>
      </c>
      <c r="C78" s="474"/>
      <c r="D78" s="285"/>
      <c r="E78" s="289"/>
    </row>
    <row r="79" spans="1:5" ht="33" customHeight="1" x14ac:dyDescent="0.25">
      <c r="A79" s="515"/>
      <c r="B79" s="474" t="s">
        <v>360</v>
      </c>
      <c r="C79" s="474"/>
      <c r="D79" s="285"/>
      <c r="E79" s="289"/>
    </row>
    <row r="80" spans="1:5" ht="33" customHeight="1" x14ac:dyDescent="0.25">
      <c r="A80" s="515"/>
      <c r="B80" s="474" t="s">
        <v>361</v>
      </c>
      <c r="C80" s="474"/>
      <c r="D80" s="285"/>
      <c r="E80" s="289"/>
    </row>
    <row r="81" spans="1:5" ht="33" customHeight="1" x14ac:dyDescent="0.25">
      <c r="A81" s="515"/>
      <c r="B81" s="474" t="s">
        <v>362</v>
      </c>
      <c r="C81" s="474"/>
      <c r="D81" s="285"/>
      <c r="E81" s="289"/>
    </row>
    <row r="82" spans="1:5" ht="33" customHeight="1" x14ac:dyDescent="0.25">
      <c r="A82" s="515"/>
      <c r="B82" s="474" t="s">
        <v>363</v>
      </c>
      <c r="C82" s="474"/>
      <c r="D82" s="285"/>
      <c r="E82" s="289"/>
    </row>
    <row r="83" spans="1:5" ht="33" customHeight="1" x14ac:dyDescent="0.25">
      <c r="A83" s="515"/>
      <c r="B83" s="474" t="s">
        <v>364</v>
      </c>
      <c r="C83" s="474"/>
      <c r="D83" s="285"/>
      <c r="E83" s="289"/>
    </row>
    <row r="84" spans="1:5" ht="33" customHeight="1" x14ac:dyDescent="0.25">
      <c r="A84" s="515"/>
      <c r="B84" s="474" t="s">
        <v>365</v>
      </c>
      <c r="C84" s="474"/>
      <c r="D84" s="285"/>
      <c r="E84" s="289"/>
    </row>
    <row r="85" spans="1:5" ht="33" customHeight="1" x14ac:dyDescent="0.25">
      <c r="A85" s="515"/>
      <c r="B85" s="474" t="s">
        <v>366</v>
      </c>
      <c r="C85" s="474"/>
      <c r="D85" s="285"/>
      <c r="E85" s="289"/>
    </row>
    <row r="86" spans="1:5" ht="33" customHeight="1" thickBot="1" x14ac:dyDescent="0.3">
      <c r="A86" s="516"/>
      <c r="B86" s="519" t="s">
        <v>367</v>
      </c>
      <c r="C86" s="519"/>
      <c r="D86" s="238"/>
      <c r="E86" s="290"/>
    </row>
    <row r="88" spans="1:5" ht="15.75" thickBot="1" x14ac:dyDescent="0.3"/>
    <row r="89" spans="1:5" ht="28.5" customHeight="1" x14ac:dyDescent="0.25">
      <c r="A89" s="539" t="s">
        <v>370</v>
      </c>
      <c r="B89" s="541" t="s">
        <v>369</v>
      </c>
      <c r="C89" s="541"/>
      <c r="D89" s="543" t="s">
        <v>371</v>
      </c>
      <c r="E89" s="544"/>
    </row>
    <row r="90" spans="1:5" x14ac:dyDescent="0.25">
      <c r="A90" s="540"/>
      <c r="B90" s="542"/>
      <c r="C90" s="542"/>
      <c r="D90" s="102" t="s">
        <v>98</v>
      </c>
      <c r="E90" s="288" t="s">
        <v>99</v>
      </c>
    </row>
    <row r="91" spans="1:5" ht="33" customHeight="1" x14ac:dyDescent="0.25">
      <c r="A91" s="515"/>
      <c r="B91" s="517" t="s">
        <v>316</v>
      </c>
      <c r="C91" s="518"/>
      <c r="D91" s="285"/>
      <c r="E91" s="292"/>
    </row>
    <row r="92" spans="1:5" ht="33" customHeight="1" x14ac:dyDescent="0.25">
      <c r="A92" s="515"/>
      <c r="B92" s="517" t="s">
        <v>320</v>
      </c>
      <c r="C92" s="518"/>
      <c r="D92" s="285"/>
      <c r="E92" s="292"/>
    </row>
    <row r="93" spans="1:5" ht="33" customHeight="1" x14ac:dyDescent="0.25">
      <c r="A93" s="515"/>
      <c r="B93" s="517" t="s">
        <v>317</v>
      </c>
      <c r="C93" s="518"/>
      <c r="D93" s="285"/>
      <c r="E93" s="292"/>
    </row>
    <row r="94" spans="1:5" ht="33" customHeight="1" x14ac:dyDescent="0.25">
      <c r="A94" s="515"/>
      <c r="B94" s="517" t="s">
        <v>318</v>
      </c>
      <c r="C94" s="518"/>
      <c r="D94" s="285"/>
      <c r="E94" s="292"/>
    </row>
    <row r="95" spans="1:5" ht="33" customHeight="1" x14ac:dyDescent="0.25">
      <c r="A95" s="515"/>
      <c r="B95" s="517" t="s">
        <v>319</v>
      </c>
      <c r="C95" s="518"/>
      <c r="D95" s="285"/>
      <c r="E95" s="292"/>
    </row>
    <row r="96" spans="1:5" ht="33" customHeight="1" x14ac:dyDescent="0.25">
      <c r="A96" s="515"/>
      <c r="B96" s="517" t="s">
        <v>321</v>
      </c>
      <c r="C96" s="518"/>
      <c r="D96" s="285"/>
      <c r="E96" s="292"/>
    </row>
    <row r="97" spans="1:5" ht="33" customHeight="1" x14ac:dyDescent="0.25">
      <c r="A97" s="515"/>
      <c r="B97" s="517" t="s">
        <v>322</v>
      </c>
      <c r="C97" s="518"/>
      <c r="D97" s="285"/>
      <c r="E97" s="292"/>
    </row>
    <row r="98" spans="1:5" ht="33" customHeight="1" x14ac:dyDescent="0.25">
      <c r="A98" s="515"/>
      <c r="B98" s="517" t="s">
        <v>323</v>
      </c>
      <c r="C98" s="518"/>
      <c r="D98" s="285"/>
      <c r="E98" s="292"/>
    </row>
    <row r="99" spans="1:5" ht="33" customHeight="1" x14ac:dyDescent="0.25">
      <c r="A99" s="515"/>
      <c r="B99" s="517" t="s">
        <v>324</v>
      </c>
      <c r="C99" s="518"/>
      <c r="D99" s="285"/>
      <c r="E99" s="292"/>
    </row>
    <row r="100" spans="1:5" ht="33" customHeight="1" x14ac:dyDescent="0.25">
      <c r="A100" s="515"/>
      <c r="B100" s="517" t="s">
        <v>325</v>
      </c>
      <c r="C100" s="518"/>
      <c r="D100" s="285"/>
      <c r="E100" s="292"/>
    </row>
    <row r="101" spans="1:5" ht="33" customHeight="1" x14ac:dyDescent="0.25">
      <c r="A101" s="515"/>
      <c r="B101" s="517" t="s">
        <v>326</v>
      </c>
      <c r="C101" s="518"/>
      <c r="D101" s="285"/>
      <c r="E101" s="292"/>
    </row>
    <row r="102" spans="1:5" ht="33" customHeight="1" x14ac:dyDescent="0.25">
      <c r="A102" s="515"/>
      <c r="B102" s="517" t="s">
        <v>327</v>
      </c>
      <c r="C102" s="518"/>
      <c r="D102" s="285"/>
      <c r="E102" s="292"/>
    </row>
    <row r="103" spans="1:5" ht="33" customHeight="1" x14ac:dyDescent="0.25">
      <c r="A103" s="515"/>
      <c r="B103" s="517" t="s">
        <v>328</v>
      </c>
      <c r="C103" s="518"/>
      <c r="D103" s="285"/>
      <c r="E103" s="292"/>
    </row>
    <row r="104" spans="1:5" ht="33" customHeight="1" x14ac:dyDescent="0.25">
      <c r="A104" s="515"/>
      <c r="B104" s="517" t="s">
        <v>329</v>
      </c>
      <c r="C104" s="518"/>
      <c r="D104" s="285"/>
      <c r="E104" s="292"/>
    </row>
    <row r="105" spans="1:5" ht="33" customHeight="1" x14ac:dyDescent="0.25">
      <c r="A105" s="515"/>
      <c r="B105" s="517" t="s">
        <v>330</v>
      </c>
      <c r="C105" s="518"/>
      <c r="D105" s="285"/>
      <c r="E105" s="292"/>
    </row>
    <row r="106" spans="1:5" ht="33" customHeight="1" x14ac:dyDescent="0.25">
      <c r="A106" s="515"/>
      <c r="B106" s="517" t="s">
        <v>331</v>
      </c>
      <c r="C106" s="518"/>
      <c r="D106" s="285"/>
      <c r="E106" s="292"/>
    </row>
    <row r="107" spans="1:5" ht="33" customHeight="1" x14ac:dyDescent="0.25">
      <c r="A107" s="515"/>
      <c r="B107" s="517" t="s">
        <v>332</v>
      </c>
      <c r="C107" s="518"/>
      <c r="D107" s="285"/>
      <c r="E107" s="292"/>
    </row>
    <row r="108" spans="1:5" ht="33" customHeight="1" x14ac:dyDescent="0.25">
      <c r="A108" s="515"/>
      <c r="B108" s="517" t="s">
        <v>333</v>
      </c>
      <c r="C108" s="518"/>
      <c r="D108" s="285"/>
      <c r="E108" s="292"/>
    </row>
    <row r="109" spans="1:5" ht="33" customHeight="1" x14ac:dyDescent="0.25">
      <c r="A109" s="515"/>
      <c r="B109" s="474" t="s">
        <v>334</v>
      </c>
      <c r="C109" s="474"/>
      <c r="D109" s="285"/>
      <c r="E109" s="292"/>
    </row>
    <row r="110" spans="1:5" ht="33" customHeight="1" x14ac:dyDescent="0.25">
      <c r="A110" s="515"/>
      <c r="B110" s="517" t="s">
        <v>335</v>
      </c>
      <c r="C110" s="518"/>
      <c r="D110" s="285"/>
      <c r="E110" s="292"/>
    </row>
    <row r="111" spans="1:5" ht="33" customHeight="1" x14ac:dyDescent="0.25">
      <c r="A111" s="515"/>
      <c r="B111" s="548" t="s">
        <v>368</v>
      </c>
      <c r="C111" s="548"/>
      <c r="D111" s="548"/>
      <c r="E111" s="549"/>
    </row>
    <row r="112" spans="1:5" ht="33" customHeight="1" x14ac:dyDescent="0.25">
      <c r="A112" s="515"/>
      <c r="B112" s="474" t="s">
        <v>357</v>
      </c>
      <c r="C112" s="474"/>
      <c r="D112" s="285"/>
      <c r="E112" s="289"/>
    </row>
    <row r="113" spans="1:5" ht="33" customHeight="1" x14ac:dyDescent="0.25">
      <c r="A113" s="515"/>
      <c r="B113" s="474" t="s">
        <v>354</v>
      </c>
      <c r="C113" s="474"/>
      <c r="D113" s="285"/>
      <c r="E113" s="289"/>
    </row>
    <row r="114" spans="1:5" ht="33" customHeight="1" x14ac:dyDescent="0.25">
      <c r="A114" s="515"/>
      <c r="B114" s="474" t="s">
        <v>355</v>
      </c>
      <c r="C114" s="474"/>
      <c r="D114" s="285"/>
      <c r="E114" s="289"/>
    </row>
    <row r="115" spans="1:5" ht="33" customHeight="1" x14ac:dyDescent="0.25">
      <c r="A115" s="515"/>
      <c r="B115" s="474" t="s">
        <v>356</v>
      </c>
      <c r="C115" s="474"/>
      <c r="D115" s="285"/>
      <c r="E115" s="289"/>
    </row>
    <row r="116" spans="1:5" ht="33" customHeight="1" x14ac:dyDescent="0.25">
      <c r="A116" s="515"/>
      <c r="B116" s="474" t="s">
        <v>358</v>
      </c>
      <c r="C116" s="474"/>
      <c r="D116" s="285"/>
      <c r="E116" s="289"/>
    </row>
    <row r="117" spans="1:5" ht="33" customHeight="1" x14ac:dyDescent="0.25">
      <c r="A117" s="515"/>
      <c r="B117" s="474" t="s">
        <v>359</v>
      </c>
      <c r="C117" s="474"/>
      <c r="D117" s="285"/>
      <c r="E117" s="289"/>
    </row>
    <row r="118" spans="1:5" ht="33" customHeight="1" x14ac:dyDescent="0.25">
      <c r="A118" s="515"/>
      <c r="B118" s="474" t="s">
        <v>360</v>
      </c>
      <c r="C118" s="474"/>
      <c r="D118" s="285"/>
      <c r="E118" s="289"/>
    </row>
    <row r="119" spans="1:5" ht="33" customHeight="1" x14ac:dyDescent="0.25">
      <c r="A119" s="515"/>
      <c r="B119" s="474" t="s">
        <v>361</v>
      </c>
      <c r="C119" s="474"/>
      <c r="D119" s="285"/>
      <c r="E119" s="289"/>
    </row>
    <row r="120" spans="1:5" ht="33" customHeight="1" x14ac:dyDescent="0.25">
      <c r="A120" s="515"/>
      <c r="B120" s="474" t="s">
        <v>362</v>
      </c>
      <c r="C120" s="474"/>
      <c r="D120" s="285"/>
      <c r="E120" s="289"/>
    </row>
    <row r="121" spans="1:5" ht="33" customHeight="1" x14ac:dyDescent="0.25">
      <c r="A121" s="515"/>
      <c r="B121" s="474" t="s">
        <v>363</v>
      </c>
      <c r="C121" s="474"/>
      <c r="D121" s="285"/>
      <c r="E121" s="289"/>
    </row>
    <row r="122" spans="1:5" ht="33" customHeight="1" x14ac:dyDescent="0.25">
      <c r="A122" s="515"/>
      <c r="B122" s="474" t="s">
        <v>364</v>
      </c>
      <c r="C122" s="474"/>
      <c r="D122" s="285"/>
      <c r="E122" s="289"/>
    </row>
    <row r="123" spans="1:5" ht="33" customHeight="1" x14ac:dyDescent="0.25">
      <c r="A123" s="515"/>
      <c r="B123" s="474" t="s">
        <v>365</v>
      </c>
      <c r="C123" s="474"/>
      <c r="D123" s="285"/>
      <c r="E123" s="289"/>
    </row>
    <row r="124" spans="1:5" ht="33" customHeight="1" x14ac:dyDescent="0.25">
      <c r="A124" s="515"/>
      <c r="B124" s="474" t="s">
        <v>366</v>
      </c>
      <c r="C124" s="474"/>
      <c r="D124" s="285"/>
      <c r="E124" s="289"/>
    </row>
    <row r="125" spans="1:5" ht="33" customHeight="1" thickBot="1" x14ac:dyDescent="0.3">
      <c r="A125" s="516"/>
      <c r="B125" s="519" t="s">
        <v>367</v>
      </c>
      <c r="C125" s="519"/>
      <c r="D125" s="238"/>
      <c r="E125" s="290"/>
    </row>
    <row r="127" spans="1:5" ht="15.75" thickBot="1" x14ac:dyDescent="0.3"/>
    <row r="128" spans="1:5" ht="30" customHeight="1" x14ac:dyDescent="0.25">
      <c r="A128" s="539" t="s">
        <v>370</v>
      </c>
      <c r="B128" s="541" t="s">
        <v>369</v>
      </c>
      <c r="C128" s="541"/>
      <c r="D128" s="543" t="s">
        <v>371</v>
      </c>
      <c r="E128" s="544"/>
    </row>
    <row r="129" spans="1:5" x14ac:dyDescent="0.25">
      <c r="A129" s="540"/>
      <c r="B129" s="542"/>
      <c r="C129" s="542"/>
      <c r="D129" s="102" t="s">
        <v>98</v>
      </c>
      <c r="E129" s="288" t="s">
        <v>99</v>
      </c>
    </row>
    <row r="130" spans="1:5" ht="33" customHeight="1" x14ac:dyDescent="0.25">
      <c r="A130" s="515"/>
      <c r="B130" s="474" t="s">
        <v>316</v>
      </c>
      <c r="C130" s="550"/>
      <c r="D130" s="285"/>
      <c r="E130" s="289"/>
    </row>
    <row r="131" spans="1:5" ht="33" customHeight="1" x14ac:dyDescent="0.25">
      <c r="A131" s="515"/>
      <c r="B131" s="474" t="s">
        <v>320</v>
      </c>
      <c r="C131" s="550"/>
      <c r="D131" s="285"/>
      <c r="E131" s="289"/>
    </row>
    <row r="132" spans="1:5" ht="33" customHeight="1" x14ac:dyDescent="0.25">
      <c r="A132" s="515"/>
      <c r="B132" s="474" t="s">
        <v>317</v>
      </c>
      <c r="C132" s="550"/>
      <c r="D132" s="285"/>
      <c r="E132" s="289"/>
    </row>
    <row r="133" spans="1:5" ht="33" customHeight="1" x14ac:dyDescent="0.25">
      <c r="A133" s="515"/>
      <c r="B133" s="474" t="s">
        <v>318</v>
      </c>
      <c r="C133" s="550"/>
      <c r="D133" s="285"/>
      <c r="E133" s="289"/>
    </row>
    <row r="134" spans="1:5" ht="33" customHeight="1" x14ac:dyDescent="0.25">
      <c r="A134" s="515"/>
      <c r="B134" s="474" t="s">
        <v>319</v>
      </c>
      <c r="C134" s="550"/>
      <c r="D134" s="285"/>
      <c r="E134" s="289"/>
    </row>
    <row r="135" spans="1:5" ht="33" customHeight="1" x14ac:dyDescent="0.25">
      <c r="A135" s="515"/>
      <c r="B135" s="474" t="s">
        <v>321</v>
      </c>
      <c r="C135" s="550"/>
      <c r="D135" s="285"/>
      <c r="E135" s="289"/>
    </row>
    <row r="136" spans="1:5" ht="33" customHeight="1" x14ac:dyDescent="0.25">
      <c r="A136" s="515"/>
      <c r="B136" s="474" t="s">
        <v>322</v>
      </c>
      <c r="C136" s="550"/>
      <c r="D136" s="285"/>
      <c r="E136" s="289"/>
    </row>
    <row r="137" spans="1:5" ht="33" customHeight="1" x14ac:dyDescent="0.25">
      <c r="A137" s="515"/>
      <c r="B137" s="474" t="s">
        <v>323</v>
      </c>
      <c r="C137" s="550"/>
      <c r="D137" s="285"/>
      <c r="E137" s="289"/>
    </row>
    <row r="138" spans="1:5" ht="33" customHeight="1" x14ac:dyDescent="0.25">
      <c r="A138" s="515"/>
      <c r="B138" s="474" t="s">
        <v>324</v>
      </c>
      <c r="C138" s="550"/>
      <c r="D138" s="285"/>
      <c r="E138" s="289"/>
    </row>
    <row r="139" spans="1:5" ht="33" customHeight="1" x14ac:dyDescent="0.25">
      <c r="A139" s="515"/>
      <c r="B139" s="474" t="s">
        <v>325</v>
      </c>
      <c r="C139" s="550"/>
      <c r="D139" s="285"/>
      <c r="E139" s="289"/>
    </row>
    <row r="140" spans="1:5" ht="33" customHeight="1" x14ac:dyDescent="0.25">
      <c r="A140" s="515"/>
      <c r="B140" s="474" t="s">
        <v>326</v>
      </c>
      <c r="C140" s="550"/>
      <c r="D140" s="285"/>
      <c r="E140" s="289"/>
    </row>
    <row r="141" spans="1:5" ht="33" customHeight="1" x14ac:dyDescent="0.25">
      <c r="A141" s="515"/>
      <c r="B141" s="474" t="s">
        <v>327</v>
      </c>
      <c r="C141" s="550"/>
      <c r="D141" s="285"/>
      <c r="E141" s="289"/>
    </row>
    <row r="142" spans="1:5" ht="33" customHeight="1" x14ac:dyDescent="0.25">
      <c r="A142" s="515"/>
      <c r="B142" s="474" t="s">
        <v>328</v>
      </c>
      <c r="C142" s="550"/>
      <c r="D142" s="285"/>
      <c r="E142" s="289"/>
    </row>
    <row r="143" spans="1:5" ht="33" customHeight="1" x14ac:dyDescent="0.25">
      <c r="A143" s="515"/>
      <c r="B143" s="474" t="s">
        <v>329</v>
      </c>
      <c r="C143" s="550"/>
      <c r="D143" s="285"/>
      <c r="E143" s="289"/>
    </row>
    <row r="144" spans="1:5" ht="33" customHeight="1" x14ac:dyDescent="0.25">
      <c r="A144" s="515"/>
      <c r="B144" s="474" t="s">
        <v>330</v>
      </c>
      <c r="C144" s="550"/>
      <c r="D144" s="285"/>
      <c r="E144" s="289"/>
    </row>
    <row r="145" spans="1:5" ht="33" customHeight="1" x14ac:dyDescent="0.25">
      <c r="A145" s="515"/>
      <c r="B145" s="474" t="s">
        <v>331</v>
      </c>
      <c r="C145" s="550"/>
      <c r="D145" s="285"/>
      <c r="E145" s="289"/>
    </row>
    <row r="146" spans="1:5" ht="33" customHeight="1" x14ac:dyDescent="0.25">
      <c r="A146" s="515"/>
      <c r="B146" s="474" t="s">
        <v>332</v>
      </c>
      <c r="C146" s="550"/>
      <c r="D146" s="285"/>
      <c r="E146" s="289"/>
    </row>
    <row r="147" spans="1:5" ht="33" customHeight="1" x14ac:dyDescent="0.25">
      <c r="A147" s="515"/>
      <c r="B147" s="474" t="s">
        <v>333</v>
      </c>
      <c r="C147" s="550"/>
      <c r="D147" s="285"/>
      <c r="E147" s="289"/>
    </row>
    <row r="148" spans="1:5" ht="33" customHeight="1" x14ac:dyDescent="0.25">
      <c r="A148" s="515"/>
      <c r="B148" s="474" t="s">
        <v>334</v>
      </c>
      <c r="C148" s="474"/>
      <c r="D148" s="285"/>
      <c r="E148" s="289"/>
    </row>
    <row r="149" spans="1:5" ht="33" customHeight="1" x14ac:dyDescent="0.25">
      <c r="A149" s="515"/>
      <c r="B149" s="474" t="s">
        <v>335</v>
      </c>
      <c r="C149" s="550"/>
      <c r="D149" s="285"/>
      <c r="E149" s="289"/>
    </row>
    <row r="150" spans="1:5" ht="33" customHeight="1" x14ac:dyDescent="0.25">
      <c r="A150" s="515"/>
      <c r="B150" s="548" t="s">
        <v>368</v>
      </c>
      <c r="C150" s="548"/>
      <c r="D150" s="548"/>
      <c r="E150" s="549"/>
    </row>
    <row r="151" spans="1:5" ht="33" customHeight="1" x14ac:dyDescent="0.25">
      <c r="A151" s="515"/>
      <c r="B151" s="474" t="s">
        <v>357</v>
      </c>
      <c r="C151" s="474"/>
      <c r="D151" s="285"/>
      <c r="E151" s="289"/>
    </row>
    <row r="152" spans="1:5" ht="33" customHeight="1" x14ac:dyDescent="0.25">
      <c r="A152" s="515"/>
      <c r="B152" s="474" t="s">
        <v>354</v>
      </c>
      <c r="C152" s="474"/>
      <c r="D152" s="285"/>
      <c r="E152" s="289"/>
    </row>
    <row r="153" spans="1:5" ht="33" customHeight="1" x14ac:dyDescent="0.25">
      <c r="A153" s="515"/>
      <c r="B153" s="474" t="s">
        <v>355</v>
      </c>
      <c r="C153" s="474"/>
      <c r="D153" s="285"/>
      <c r="E153" s="289"/>
    </row>
    <row r="154" spans="1:5" ht="33" customHeight="1" x14ac:dyDescent="0.25">
      <c r="A154" s="515"/>
      <c r="B154" s="474" t="s">
        <v>356</v>
      </c>
      <c r="C154" s="474"/>
      <c r="D154" s="285"/>
      <c r="E154" s="289"/>
    </row>
    <row r="155" spans="1:5" ht="33" customHeight="1" x14ac:dyDescent="0.25">
      <c r="A155" s="515"/>
      <c r="B155" s="474" t="s">
        <v>358</v>
      </c>
      <c r="C155" s="474"/>
      <c r="D155" s="285"/>
      <c r="E155" s="289"/>
    </row>
    <row r="156" spans="1:5" ht="33" customHeight="1" x14ac:dyDescent="0.25">
      <c r="A156" s="515"/>
      <c r="B156" s="474" t="s">
        <v>359</v>
      </c>
      <c r="C156" s="474"/>
      <c r="D156" s="285"/>
      <c r="E156" s="289"/>
    </row>
    <row r="157" spans="1:5" ht="33" customHeight="1" x14ac:dyDescent="0.25">
      <c r="A157" s="515"/>
      <c r="B157" s="474" t="s">
        <v>360</v>
      </c>
      <c r="C157" s="474"/>
      <c r="D157" s="285"/>
      <c r="E157" s="289"/>
    </row>
    <row r="158" spans="1:5" ht="33" customHeight="1" x14ac:dyDescent="0.25">
      <c r="A158" s="515"/>
      <c r="B158" s="474" t="s">
        <v>361</v>
      </c>
      <c r="C158" s="474"/>
      <c r="D158" s="285"/>
      <c r="E158" s="289"/>
    </row>
    <row r="159" spans="1:5" ht="33" customHeight="1" x14ac:dyDescent="0.25">
      <c r="A159" s="515"/>
      <c r="B159" s="474" t="s">
        <v>362</v>
      </c>
      <c r="C159" s="474"/>
      <c r="D159" s="285"/>
      <c r="E159" s="289"/>
    </row>
    <row r="160" spans="1:5" ht="33" customHeight="1" x14ac:dyDescent="0.25">
      <c r="A160" s="515"/>
      <c r="B160" s="474" t="s">
        <v>363</v>
      </c>
      <c r="C160" s="474"/>
      <c r="D160" s="285"/>
      <c r="E160" s="289"/>
    </row>
    <row r="161" spans="1:5" ht="33" customHeight="1" x14ac:dyDescent="0.25">
      <c r="A161" s="515"/>
      <c r="B161" s="474" t="s">
        <v>364</v>
      </c>
      <c r="C161" s="474"/>
      <c r="D161" s="285"/>
      <c r="E161" s="289"/>
    </row>
    <row r="162" spans="1:5" ht="33" customHeight="1" x14ac:dyDescent="0.25">
      <c r="A162" s="515"/>
      <c r="B162" s="474" t="s">
        <v>365</v>
      </c>
      <c r="C162" s="474"/>
      <c r="D162" s="285"/>
      <c r="E162" s="289"/>
    </row>
    <row r="163" spans="1:5" ht="33" customHeight="1" x14ac:dyDescent="0.25">
      <c r="A163" s="515"/>
      <c r="B163" s="474" t="s">
        <v>366</v>
      </c>
      <c r="C163" s="474"/>
      <c r="D163" s="285"/>
      <c r="E163" s="289"/>
    </row>
    <row r="164" spans="1:5" ht="33" customHeight="1" thickBot="1" x14ac:dyDescent="0.3">
      <c r="A164" s="516"/>
      <c r="B164" s="519" t="s">
        <v>367</v>
      </c>
      <c r="C164" s="519"/>
      <c r="D164" s="238"/>
      <c r="E164" s="290"/>
    </row>
    <row r="166" spans="1:5" ht="15.75" thickBot="1" x14ac:dyDescent="0.3"/>
    <row r="167" spans="1:5" ht="30" customHeight="1" x14ac:dyDescent="0.25">
      <c r="A167" s="539" t="s">
        <v>370</v>
      </c>
      <c r="B167" s="541" t="s">
        <v>369</v>
      </c>
      <c r="C167" s="541"/>
      <c r="D167" s="543" t="s">
        <v>371</v>
      </c>
      <c r="E167" s="544"/>
    </row>
    <row r="168" spans="1:5" x14ac:dyDescent="0.25">
      <c r="A168" s="540"/>
      <c r="B168" s="542"/>
      <c r="C168" s="542"/>
      <c r="D168" s="102" t="s">
        <v>98</v>
      </c>
      <c r="E168" s="288" t="s">
        <v>99</v>
      </c>
    </row>
    <row r="169" spans="1:5" ht="33" customHeight="1" x14ac:dyDescent="0.25">
      <c r="A169" s="515"/>
      <c r="B169" s="474" t="s">
        <v>316</v>
      </c>
      <c r="C169" s="550"/>
      <c r="D169" s="285"/>
      <c r="E169" s="289"/>
    </row>
    <row r="170" spans="1:5" ht="33" customHeight="1" x14ac:dyDescent="0.25">
      <c r="A170" s="515"/>
      <c r="B170" s="474" t="s">
        <v>320</v>
      </c>
      <c r="C170" s="550"/>
      <c r="D170" s="285"/>
      <c r="E170" s="289"/>
    </row>
    <row r="171" spans="1:5" ht="33" customHeight="1" x14ac:dyDescent="0.25">
      <c r="A171" s="515"/>
      <c r="B171" s="474" t="s">
        <v>317</v>
      </c>
      <c r="C171" s="550"/>
      <c r="D171" s="285"/>
      <c r="E171" s="289"/>
    </row>
    <row r="172" spans="1:5" ht="33" customHeight="1" x14ac:dyDescent="0.25">
      <c r="A172" s="515"/>
      <c r="B172" s="474" t="s">
        <v>318</v>
      </c>
      <c r="C172" s="550"/>
      <c r="D172" s="285"/>
      <c r="E172" s="289"/>
    </row>
    <row r="173" spans="1:5" ht="33" customHeight="1" x14ac:dyDescent="0.25">
      <c r="A173" s="515"/>
      <c r="B173" s="474" t="s">
        <v>319</v>
      </c>
      <c r="C173" s="550"/>
      <c r="D173" s="285"/>
      <c r="E173" s="289"/>
    </row>
    <row r="174" spans="1:5" ht="33" customHeight="1" x14ac:dyDescent="0.25">
      <c r="A174" s="515"/>
      <c r="B174" s="474" t="s">
        <v>321</v>
      </c>
      <c r="C174" s="550"/>
      <c r="D174" s="285"/>
      <c r="E174" s="289"/>
    </row>
    <row r="175" spans="1:5" ht="33" customHeight="1" x14ac:dyDescent="0.25">
      <c r="A175" s="515"/>
      <c r="B175" s="474" t="s">
        <v>322</v>
      </c>
      <c r="C175" s="550"/>
      <c r="D175" s="285"/>
      <c r="E175" s="289"/>
    </row>
    <row r="176" spans="1:5" ht="33" customHeight="1" x14ac:dyDescent="0.25">
      <c r="A176" s="515"/>
      <c r="B176" s="474" t="s">
        <v>323</v>
      </c>
      <c r="C176" s="550"/>
      <c r="D176" s="285"/>
      <c r="E176" s="289"/>
    </row>
    <row r="177" spans="1:5" ht="33" customHeight="1" x14ac:dyDescent="0.25">
      <c r="A177" s="515"/>
      <c r="B177" s="474" t="s">
        <v>324</v>
      </c>
      <c r="C177" s="550"/>
      <c r="D177" s="285"/>
      <c r="E177" s="289"/>
    </row>
    <row r="178" spans="1:5" ht="33" customHeight="1" x14ac:dyDescent="0.25">
      <c r="A178" s="515"/>
      <c r="B178" s="474" t="s">
        <v>325</v>
      </c>
      <c r="C178" s="550"/>
      <c r="D178" s="285"/>
      <c r="E178" s="289"/>
    </row>
    <row r="179" spans="1:5" ht="33" customHeight="1" x14ac:dyDescent="0.25">
      <c r="A179" s="515"/>
      <c r="B179" s="474" t="s">
        <v>326</v>
      </c>
      <c r="C179" s="550"/>
      <c r="D179" s="285"/>
      <c r="E179" s="289"/>
    </row>
    <row r="180" spans="1:5" ht="33" customHeight="1" x14ac:dyDescent="0.25">
      <c r="A180" s="515"/>
      <c r="B180" s="474" t="s">
        <v>327</v>
      </c>
      <c r="C180" s="550"/>
      <c r="D180" s="285"/>
      <c r="E180" s="289"/>
    </row>
    <row r="181" spans="1:5" ht="33" customHeight="1" x14ac:dyDescent="0.25">
      <c r="A181" s="515"/>
      <c r="B181" s="474" t="s">
        <v>328</v>
      </c>
      <c r="C181" s="550"/>
      <c r="D181" s="285"/>
      <c r="E181" s="289"/>
    </row>
    <row r="182" spans="1:5" ht="33" customHeight="1" x14ac:dyDescent="0.25">
      <c r="A182" s="515"/>
      <c r="B182" s="474" t="s">
        <v>329</v>
      </c>
      <c r="C182" s="550"/>
      <c r="D182" s="285"/>
      <c r="E182" s="289"/>
    </row>
    <row r="183" spans="1:5" ht="33" customHeight="1" x14ac:dyDescent="0.25">
      <c r="A183" s="515"/>
      <c r="B183" s="474" t="s">
        <v>330</v>
      </c>
      <c r="C183" s="550"/>
      <c r="D183" s="285"/>
      <c r="E183" s="289"/>
    </row>
    <row r="184" spans="1:5" ht="33" customHeight="1" x14ac:dyDescent="0.25">
      <c r="A184" s="515"/>
      <c r="B184" s="474" t="s">
        <v>331</v>
      </c>
      <c r="C184" s="550"/>
      <c r="D184" s="285"/>
      <c r="E184" s="289"/>
    </row>
    <row r="185" spans="1:5" ht="33" customHeight="1" x14ac:dyDescent="0.25">
      <c r="A185" s="515"/>
      <c r="B185" s="474" t="s">
        <v>332</v>
      </c>
      <c r="C185" s="550"/>
      <c r="D185" s="285"/>
      <c r="E185" s="289"/>
    </row>
    <row r="186" spans="1:5" ht="33" customHeight="1" x14ac:dyDescent="0.25">
      <c r="A186" s="515"/>
      <c r="B186" s="474" t="s">
        <v>333</v>
      </c>
      <c r="C186" s="550"/>
      <c r="D186" s="285"/>
      <c r="E186" s="289"/>
    </row>
    <row r="187" spans="1:5" ht="33" customHeight="1" x14ac:dyDescent="0.25">
      <c r="A187" s="515"/>
      <c r="B187" s="474" t="s">
        <v>334</v>
      </c>
      <c r="C187" s="474"/>
      <c r="D187" s="285"/>
      <c r="E187" s="289"/>
    </row>
    <row r="188" spans="1:5" ht="33" customHeight="1" x14ac:dyDescent="0.25">
      <c r="A188" s="515"/>
      <c r="B188" s="474" t="s">
        <v>335</v>
      </c>
      <c r="C188" s="550"/>
      <c r="D188" s="285"/>
      <c r="E188" s="289"/>
    </row>
    <row r="189" spans="1:5" ht="33" customHeight="1" x14ac:dyDescent="0.25">
      <c r="A189" s="515"/>
      <c r="B189" s="548" t="s">
        <v>368</v>
      </c>
      <c r="C189" s="548"/>
      <c r="D189" s="548"/>
      <c r="E189" s="549"/>
    </row>
    <row r="190" spans="1:5" ht="33" customHeight="1" x14ac:dyDescent="0.25">
      <c r="A190" s="515"/>
      <c r="B190" s="474" t="s">
        <v>357</v>
      </c>
      <c r="C190" s="474"/>
      <c r="D190" s="285"/>
      <c r="E190" s="289"/>
    </row>
    <row r="191" spans="1:5" ht="33" customHeight="1" x14ac:dyDescent="0.25">
      <c r="A191" s="515"/>
      <c r="B191" s="474" t="s">
        <v>354</v>
      </c>
      <c r="C191" s="474"/>
      <c r="D191" s="285"/>
      <c r="E191" s="289"/>
    </row>
    <row r="192" spans="1:5" ht="33" customHeight="1" x14ac:dyDescent="0.25">
      <c r="A192" s="515"/>
      <c r="B192" s="474" t="s">
        <v>355</v>
      </c>
      <c r="C192" s="474"/>
      <c r="D192" s="285"/>
      <c r="E192" s="289"/>
    </row>
    <row r="193" spans="1:5" ht="33" customHeight="1" x14ac:dyDescent="0.25">
      <c r="A193" s="515"/>
      <c r="B193" s="474" t="s">
        <v>356</v>
      </c>
      <c r="C193" s="474"/>
      <c r="D193" s="285"/>
      <c r="E193" s="289"/>
    </row>
    <row r="194" spans="1:5" ht="33" customHeight="1" x14ac:dyDescent="0.25">
      <c r="A194" s="515"/>
      <c r="B194" s="474" t="s">
        <v>358</v>
      </c>
      <c r="C194" s="474"/>
      <c r="D194" s="285"/>
      <c r="E194" s="289"/>
    </row>
    <row r="195" spans="1:5" ht="33" customHeight="1" x14ac:dyDescent="0.25">
      <c r="A195" s="515"/>
      <c r="B195" s="474" t="s">
        <v>359</v>
      </c>
      <c r="C195" s="474"/>
      <c r="D195" s="285"/>
      <c r="E195" s="289"/>
    </row>
    <row r="196" spans="1:5" ht="33" customHeight="1" x14ac:dyDescent="0.25">
      <c r="A196" s="515"/>
      <c r="B196" s="474" t="s">
        <v>360</v>
      </c>
      <c r="C196" s="474"/>
      <c r="D196" s="285"/>
      <c r="E196" s="289"/>
    </row>
    <row r="197" spans="1:5" ht="33" customHeight="1" x14ac:dyDescent="0.25">
      <c r="A197" s="515"/>
      <c r="B197" s="474" t="s">
        <v>361</v>
      </c>
      <c r="C197" s="474"/>
      <c r="D197" s="285"/>
      <c r="E197" s="289"/>
    </row>
    <row r="198" spans="1:5" ht="33" customHeight="1" x14ac:dyDescent="0.25">
      <c r="A198" s="515"/>
      <c r="B198" s="474" t="s">
        <v>362</v>
      </c>
      <c r="C198" s="474"/>
      <c r="D198" s="285"/>
      <c r="E198" s="289"/>
    </row>
    <row r="199" spans="1:5" ht="33" customHeight="1" x14ac:dyDescent="0.25">
      <c r="A199" s="515"/>
      <c r="B199" s="474" t="s">
        <v>363</v>
      </c>
      <c r="C199" s="474"/>
      <c r="D199" s="285"/>
      <c r="E199" s="289"/>
    </row>
    <row r="200" spans="1:5" ht="33" customHeight="1" x14ac:dyDescent="0.25">
      <c r="A200" s="515"/>
      <c r="B200" s="474" t="s">
        <v>364</v>
      </c>
      <c r="C200" s="474"/>
      <c r="D200" s="285"/>
      <c r="E200" s="289"/>
    </row>
    <row r="201" spans="1:5" ht="33" customHeight="1" x14ac:dyDescent="0.25">
      <c r="A201" s="515"/>
      <c r="B201" s="474" t="s">
        <v>365</v>
      </c>
      <c r="C201" s="474"/>
      <c r="D201" s="285"/>
      <c r="E201" s="289"/>
    </row>
    <row r="202" spans="1:5" ht="33" customHeight="1" x14ac:dyDescent="0.25">
      <c r="A202" s="515"/>
      <c r="B202" s="474" t="s">
        <v>366</v>
      </c>
      <c r="C202" s="474"/>
      <c r="D202" s="285"/>
      <c r="E202" s="289"/>
    </row>
    <row r="203" spans="1:5" ht="33" customHeight="1" thickBot="1" x14ac:dyDescent="0.3">
      <c r="A203" s="516"/>
      <c r="B203" s="519" t="s">
        <v>367</v>
      </c>
      <c r="C203" s="519"/>
      <c r="D203" s="238"/>
      <c r="E203" s="290"/>
    </row>
    <row r="205" spans="1:5" ht="15.75" thickBot="1" x14ac:dyDescent="0.3"/>
    <row r="206" spans="1:5" ht="29.25" customHeight="1" x14ac:dyDescent="0.25">
      <c r="A206" s="539" t="s">
        <v>370</v>
      </c>
      <c r="B206" s="541" t="s">
        <v>369</v>
      </c>
      <c r="C206" s="541"/>
      <c r="D206" s="543" t="s">
        <v>371</v>
      </c>
      <c r="E206" s="544"/>
    </row>
    <row r="207" spans="1:5" x14ac:dyDescent="0.25">
      <c r="A207" s="540"/>
      <c r="B207" s="542"/>
      <c r="C207" s="542"/>
      <c r="D207" s="102" t="s">
        <v>98</v>
      </c>
      <c r="E207" s="288" t="s">
        <v>99</v>
      </c>
    </row>
    <row r="208" spans="1:5" ht="33" customHeight="1" x14ac:dyDescent="0.25">
      <c r="A208" s="515"/>
      <c r="B208" s="474" t="s">
        <v>316</v>
      </c>
      <c r="C208" s="550"/>
      <c r="D208" s="285"/>
      <c r="E208" s="289"/>
    </row>
    <row r="209" spans="1:5" ht="33" customHeight="1" x14ac:dyDescent="0.25">
      <c r="A209" s="515"/>
      <c r="B209" s="474" t="s">
        <v>320</v>
      </c>
      <c r="C209" s="550"/>
      <c r="D209" s="285"/>
      <c r="E209" s="289"/>
    </row>
    <row r="210" spans="1:5" ht="33" customHeight="1" x14ac:dyDescent="0.25">
      <c r="A210" s="515"/>
      <c r="B210" s="474" t="s">
        <v>317</v>
      </c>
      <c r="C210" s="550"/>
      <c r="D210" s="285"/>
      <c r="E210" s="289"/>
    </row>
    <row r="211" spans="1:5" ht="33" customHeight="1" x14ac:dyDescent="0.25">
      <c r="A211" s="515"/>
      <c r="B211" s="474" t="s">
        <v>318</v>
      </c>
      <c r="C211" s="550"/>
      <c r="D211" s="285"/>
      <c r="E211" s="289"/>
    </row>
    <row r="212" spans="1:5" ht="33" customHeight="1" x14ac:dyDescent="0.25">
      <c r="A212" s="515"/>
      <c r="B212" s="474" t="s">
        <v>319</v>
      </c>
      <c r="C212" s="550"/>
      <c r="D212" s="285"/>
      <c r="E212" s="289"/>
    </row>
    <row r="213" spans="1:5" ht="33" customHeight="1" x14ac:dyDescent="0.25">
      <c r="A213" s="515"/>
      <c r="B213" s="474" t="s">
        <v>321</v>
      </c>
      <c r="C213" s="550"/>
      <c r="D213" s="285"/>
      <c r="E213" s="289"/>
    </row>
    <row r="214" spans="1:5" ht="33" customHeight="1" x14ac:dyDescent="0.25">
      <c r="A214" s="515"/>
      <c r="B214" s="474" t="s">
        <v>322</v>
      </c>
      <c r="C214" s="550"/>
      <c r="D214" s="285"/>
      <c r="E214" s="289"/>
    </row>
    <row r="215" spans="1:5" ht="33" customHeight="1" x14ac:dyDescent="0.25">
      <c r="A215" s="515"/>
      <c r="B215" s="474" t="s">
        <v>323</v>
      </c>
      <c r="C215" s="550"/>
      <c r="D215" s="285"/>
      <c r="E215" s="289"/>
    </row>
    <row r="216" spans="1:5" ht="33" customHeight="1" x14ac:dyDescent="0.25">
      <c r="A216" s="515"/>
      <c r="B216" s="474" t="s">
        <v>324</v>
      </c>
      <c r="C216" s="550"/>
      <c r="D216" s="285"/>
      <c r="E216" s="289"/>
    </row>
    <row r="217" spans="1:5" ht="33" customHeight="1" x14ac:dyDescent="0.25">
      <c r="A217" s="515"/>
      <c r="B217" s="474" t="s">
        <v>325</v>
      </c>
      <c r="C217" s="550"/>
      <c r="D217" s="285"/>
      <c r="E217" s="289"/>
    </row>
    <row r="218" spans="1:5" ht="33" customHeight="1" x14ac:dyDescent="0.25">
      <c r="A218" s="515"/>
      <c r="B218" s="474" t="s">
        <v>326</v>
      </c>
      <c r="C218" s="550"/>
      <c r="D218" s="285"/>
      <c r="E218" s="289"/>
    </row>
    <row r="219" spans="1:5" ht="33" customHeight="1" x14ac:dyDescent="0.25">
      <c r="A219" s="515"/>
      <c r="B219" s="474" t="s">
        <v>327</v>
      </c>
      <c r="C219" s="550"/>
      <c r="D219" s="285"/>
      <c r="E219" s="289"/>
    </row>
    <row r="220" spans="1:5" ht="33" customHeight="1" x14ac:dyDescent="0.25">
      <c r="A220" s="515"/>
      <c r="B220" s="474" t="s">
        <v>328</v>
      </c>
      <c r="C220" s="550"/>
      <c r="D220" s="285"/>
      <c r="E220" s="289"/>
    </row>
    <row r="221" spans="1:5" ht="33" customHeight="1" x14ac:dyDescent="0.25">
      <c r="A221" s="515"/>
      <c r="B221" s="474" t="s">
        <v>329</v>
      </c>
      <c r="C221" s="550"/>
      <c r="D221" s="285"/>
      <c r="E221" s="289"/>
    </row>
    <row r="222" spans="1:5" ht="33" customHeight="1" x14ac:dyDescent="0.25">
      <c r="A222" s="515"/>
      <c r="B222" s="474" t="s">
        <v>330</v>
      </c>
      <c r="C222" s="550"/>
      <c r="D222" s="285"/>
      <c r="E222" s="289"/>
    </row>
    <row r="223" spans="1:5" ht="33" customHeight="1" x14ac:dyDescent="0.25">
      <c r="A223" s="515"/>
      <c r="B223" s="474" t="s">
        <v>331</v>
      </c>
      <c r="C223" s="550"/>
      <c r="D223" s="285"/>
      <c r="E223" s="289"/>
    </row>
    <row r="224" spans="1:5" ht="33" customHeight="1" x14ac:dyDescent="0.25">
      <c r="A224" s="515"/>
      <c r="B224" s="474" t="s">
        <v>332</v>
      </c>
      <c r="C224" s="550"/>
      <c r="D224" s="285"/>
      <c r="E224" s="289"/>
    </row>
    <row r="225" spans="1:5" ht="33" customHeight="1" x14ac:dyDescent="0.25">
      <c r="A225" s="515"/>
      <c r="B225" s="474" t="s">
        <v>333</v>
      </c>
      <c r="C225" s="550"/>
      <c r="D225" s="285"/>
      <c r="E225" s="289"/>
    </row>
    <row r="226" spans="1:5" ht="33" customHeight="1" x14ac:dyDescent="0.25">
      <c r="A226" s="515"/>
      <c r="B226" s="474" t="s">
        <v>334</v>
      </c>
      <c r="C226" s="474"/>
      <c r="D226" s="285"/>
      <c r="E226" s="289"/>
    </row>
    <row r="227" spans="1:5" ht="33" customHeight="1" x14ac:dyDescent="0.25">
      <c r="A227" s="515"/>
      <c r="B227" s="474" t="s">
        <v>335</v>
      </c>
      <c r="C227" s="550"/>
      <c r="D227" s="285"/>
      <c r="E227" s="289"/>
    </row>
    <row r="228" spans="1:5" ht="33" customHeight="1" x14ac:dyDescent="0.25">
      <c r="A228" s="515"/>
      <c r="B228" s="548" t="s">
        <v>368</v>
      </c>
      <c r="C228" s="548"/>
      <c r="D228" s="548"/>
      <c r="E228" s="549"/>
    </row>
    <row r="229" spans="1:5" ht="33" customHeight="1" x14ac:dyDescent="0.25">
      <c r="A229" s="515"/>
      <c r="B229" s="474" t="s">
        <v>357</v>
      </c>
      <c r="C229" s="474"/>
      <c r="D229" s="285"/>
      <c r="E229" s="289"/>
    </row>
    <row r="230" spans="1:5" ht="33" customHeight="1" x14ac:dyDescent="0.25">
      <c r="A230" s="515"/>
      <c r="B230" s="474" t="s">
        <v>354</v>
      </c>
      <c r="C230" s="474"/>
      <c r="D230" s="285"/>
      <c r="E230" s="289"/>
    </row>
    <row r="231" spans="1:5" ht="33" customHeight="1" x14ac:dyDescent="0.25">
      <c r="A231" s="515"/>
      <c r="B231" s="474" t="s">
        <v>355</v>
      </c>
      <c r="C231" s="474"/>
      <c r="D231" s="285"/>
      <c r="E231" s="289"/>
    </row>
    <row r="232" spans="1:5" ht="33" customHeight="1" x14ac:dyDescent="0.25">
      <c r="A232" s="515"/>
      <c r="B232" s="474" t="s">
        <v>356</v>
      </c>
      <c r="C232" s="474"/>
      <c r="D232" s="285"/>
      <c r="E232" s="289"/>
    </row>
    <row r="233" spans="1:5" ht="33" customHeight="1" x14ac:dyDescent="0.25">
      <c r="A233" s="515"/>
      <c r="B233" s="474" t="s">
        <v>358</v>
      </c>
      <c r="C233" s="474"/>
      <c r="D233" s="285"/>
      <c r="E233" s="289"/>
    </row>
    <row r="234" spans="1:5" ht="33" customHeight="1" x14ac:dyDescent="0.25">
      <c r="A234" s="515"/>
      <c r="B234" s="474" t="s">
        <v>359</v>
      </c>
      <c r="C234" s="474"/>
      <c r="D234" s="285"/>
      <c r="E234" s="289"/>
    </row>
    <row r="235" spans="1:5" ht="33" customHeight="1" x14ac:dyDescent="0.25">
      <c r="A235" s="515"/>
      <c r="B235" s="474" t="s">
        <v>360</v>
      </c>
      <c r="C235" s="474"/>
      <c r="D235" s="285"/>
      <c r="E235" s="289"/>
    </row>
    <row r="236" spans="1:5" ht="33" customHeight="1" x14ac:dyDescent="0.25">
      <c r="A236" s="515"/>
      <c r="B236" s="474" t="s">
        <v>361</v>
      </c>
      <c r="C236" s="474"/>
      <c r="D236" s="285"/>
      <c r="E236" s="289"/>
    </row>
    <row r="237" spans="1:5" ht="33" customHeight="1" x14ac:dyDescent="0.25">
      <c r="A237" s="515"/>
      <c r="B237" s="474" t="s">
        <v>362</v>
      </c>
      <c r="C237" s="474"/>
      <c r="D237" s="285"/>
      <c r="E237" s="289"/>
    </row>
    <row r="238" spans="1:5" ht="33" customHeight="1" x14ac:dyDescent="0.25">
      <c r="A238" s="515"/>
      <c r="B238" s="474" t="s">
        <v>363</v>
      </c>
      <c r="C238" s="474"/>
      <c r="D238" s="285"/>
      <c r="E238" s="289"/>
    </row>
    <row r="239" spans="1:5" ht="33" customHeight="1" x14ac:dyDescent="0.25">
      <c r="A239" s="515"/>
      <c r="B239" s="474" t="s">
        <v>364</v>
      </c>
      <c r="C239" s="474"/>
      <c r="D239" s="285"/>
      <c r="E239" s="289"/>
    </row>
    <row r="240" spans="1:5" ht="33" customHeight="1" x14ac:dyDescent="0.25">
      <c r="A240" s="515"/>
      <c r="B240" s="474" t="s">
        <v>365</v>
      </c>
      <c r="C240" s="474"/>
      <c r="D240" s="285"/>
      <c r="E240" s="289"/>
    </row>
    <row r="241" spans="1:5" ht="33" customHeight="1" x14ac:dyDescent="0.25">
      <c r="A241" s="515"/>
      <c r="B241" s="474" t="s">
        <v>366</v>
      </c>
      <c r="C241" s="474"/>
      <c r="D241" s="285"/>
      <c r="E241" s="289"/>
    </row>
    <row r="242" spans="1:5" ht="33" customHeight="1" thickBot="1" x14ac:dyDescent="0.3">
      <c r="A242" s="516"/>
      <c r="B242" s="519" t="s">
        <v>367</v>
      </c>
      <c r="C242" s="519"/>
      <c r="D242" s="238"/>
      <c r="E242" s="290"/>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O125"/>
  <sheetViews>
    <sheetView topLeftCell="A26" zoomScale="80" zoomScaleNormal="80" workbookViewId="0">
      <selection activeCell="F33" sqref="F33:G33"/>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5.28515625" style="1" customWidth="1"/>
    <col min="6" max="6" width="38" style="1" customWidth="1"/>
    <col min="7" max="7" width="30.28515625" style="1" customWidth="1"/>
    <col min="8" max="8" width="18.28515625" style="1" customWidth="1"/>
    <col min="9" max="9" width="15.5703125" style="1" customWidth="1"/>
    <col min="10" max="10" width="19.28515625" style="1" customWidth="1"/>
    <col min="11" max="11" width="14.5703125" style="1" customWidth="1"/>
    <col min="12" max="16384" width="11.42578125" style="1"/>
  </cols>
  <sheetData>
    <row r="1" spans="1:15" ht="15" customHeight="1" x14ac:dyDescent="0.2">
      <c r="A1" s="579" t="str">
        <f>CONTEXTO!B1</f>
        <v>PROCESO: GESTION CONTRACTUAL</v>
      </c>
      <c r="B1" s="394"/>
      <c r="C1" s="394"/>
      <c r="D1" s="394"/>
      <c r="E1" s="394"/>
      <c r="F1" s="394"/>
      <c r="G1" s="394"/>
      <c r="H1" s="395"/>
      <c r="I1" s="469" t="s">
        <v>516</v>
      </c>
      <c r="J1" s="469"/>
      <c r="K1" s="592"/>
      <c r="L1" s="2"/>
      <c r="O1" s="462"/>
    </row>
    <row r="2" spans="1:15" ht="15" customHeight="1" x14ac:dyDescent="0.2">
      <c r="A2" s="580"/>
      <c r="B2" s="397"/>
      <c r="C2" s="397"/>
      <c r="D2" s="397"/>
      <c r="E2" s="397"/>
      <c r="F2" s="397"/>
      <c r="G2" s="397"/>
      <c r="H2" s="398"/>
      <c r="I2" s="471" t="s">
        <v>509</v>
      </c>
      <c r="J2" s="575"/>
      <c r="K2" s="593"/>
      <c r="L2" s="2"/>
      <c r="O2" s="462"/>
    </row>
    <row r="3" spans="1:15" ht="15" customHeight="1" x14ac:dyDescent="0.2">
      <c r="A3" s="580" t="s">
        <v>60</v>
      </c>
      <c r="B3" s="397"/>
      <c r="C3" s="397"/>
      <c r="D3" s="397"/>
      <c r="E3" s="397"/>
      <c r="F3" s="397"/>
      <c r="G3" s="397"/>
      <c r="H3" s="398"/>
      <c r="I3" s="471" t="s">
        <v>510</v>
      </c>
      <c r="J3" s="575"/>
      <c r="K3" s="593"/>
      <c r="L3" s="2"/>
      <c r="O3" s="462"/>
    </row>
    <row r="4" spans="1:15" ht="15.75" customHeight="1" x14ac:dyDescent="0.2">
      <c r="A4" s="581"/>
      <c r="B4" s="506"/>
      <c r="C4" s="506"/>
      <c r="D4" s="506"/>
      <c r="E4" s="506"/>
      <c r="F4" s="506"/>
      <c r="G4" s="506"/>
      <c r="H4" s="582"/>
      <c r="I4" s="474" t="s">
        <v>517</v>
      </c>
      <c r="J4" s="474"/>
      <c r="K4" s="594"/>
      <c r="L4" s="2"/>
      <c r="O4" s="462"/>
    </row>
    <row r="5" spans="1:15" ht="15.75" customHeight="1" x14ac:dyDescent="0.2">
      <c r="A5" s="589"/>
      <c r="B5" s="590"/>
      <c r="C5" s="590"/>
      <c r="D5" s="590"/>
      <c r="E5" s="590"/>
      <c r="F5" s="590"/>
      <c r="G5" s="590"/>
      <c r="H5" s="590"/>
      <c r="I5" s="590"/>
      <c r="J5" s="590"/>
      <c r="K5" s="591"/>
      <c r="L5" s="2"/>
      <c r="O5" s="63"/>
    </row>
    <row r="6" spans="1:15" ht="15" customHeight="1" x14ac:dyDescent="0.2">
      <c r="A6" s="583" t="str">
        <f>CONTEXTO!A8</f>
        <v>PROCESO: GESTIÓN CONTRACTUAL</v>
      </c>
      <c r="B6" s="584"/>
      <c r="C6" s="584"/>
      <c r="D6" s="584"/>
      <c r="E6" s="584"/>
      <c r="F6" s="584"/>
      <c r="G6" s="584"/>
      <c r="H6" s="584"/>
      <c r="I6" s="584"/>
      <c r="J6" s="584"/>
      <c r="K6" s="585"/>
    </row>
    <row r="7" spans="1:15" ht="32.25" customHeight="1" thickBot="1" x14ac:dyDescent="0.25">
      <c r="A7" s="586"/>
      <c r="B7" s="587"/>
      <c r="C7" s="587"/>
      <c r="D7" s="587"/>
      <c r="E7" s="587"/>
      <c r="F7" s="587"/>
      <c r="G7" s="587"/>
      <c r="H7" s="587"/>
      <c r="I7" s="587"/>
      <c r="J7" s="587"/>
      <c r="K7" s="588"/>
    </row>
    <row r="8" spans="1:15" ht="23.25" customHeight="1" x14ac:dyDescent="0.2">
      <c r="A8" s="597" t="s">
        <v>61</v>
      </c>
      <c r="B8" s="597"/>
      <c r="C8" s="597"/>
      <c r="D8" s="597"/>
      <c r="E8" s="344"/>
      <c r="F8" s="569" t="s">
        <v>9</v>
      </c>
      <c r="G8" s="595"/>
      <c r="H8" s="595"/>
      <c r="I8" s="595"/>
      <c r="J8" s="595"/>
      <c r="K8" s="596"/>
    </row>
    <row r="9" spans="1:15" ht="23.25" customHeight="1" x14ac:dyDescent="0.2">
      <c r="A9" s="597"/>
      <c r="B9" s="597"/>
      <c r="C9" s="597"/>
      <c r="D9" s="597"/>
      <c r="E9" s="341"/>
      <c r="F9" s="567" t="s">
        <v>62</v>
      </c>
      <c r="G9" s="567"/>
      <c r="H9" s="567" t="s">
        <v>63</v>
      </c>
      <c r="I9" s="567"/>
      <c r="J9" s="567"/>
      <c r="K9" s="567"/>
    </row>
    <row r="10" spans="1:15" ht="23.25" customHeight="1" x14ac:dyDescent="0.25">
      <c r="A10" s="597"/>
      <c r="B10" s="597"/>
      <c r="C10" s="597"/>
      <c r="D10" s="597"/>
      <c r="E10" s="341"/>
      <c r="F10" s="568" t="s">
        <v>64</v>
      </c>
      <c r="G10" s="568"/>
      <c r="H10" s="576" t="s">
        <v>65</v>
      </c>
      <c r="I10" s="577"/>
      <c r="J10" s="577"/>
      <c r="K10" s="578"/>
    </row>
    <row r="11" spans="1:15" ht="43.5" customHeight="1" x14ac:dyDescent="0.2">
      <c r="A11" s="597"/>
      <c r="B11" s="597"/>
      <c r="C11" s="597"/>
      <c r="D11" s="597"/>
      <c r="E11" s="345">
        <v>1</v>
      </c>
      <c r="F11" s="556" t="str">
        <f>'[1]PRIORIZACIÓN DE CAUSA'!B15</f>
        <v xml:space="preserve">Personal insuficiente para adelantar las labores de proceso administrativo y contractual. </v>
      </c>
      <c r="G11" s="557"/>
      <c r="H11" s="558" t="s">
        <v>405</v>
      </c>
      <c r="I11" s="559"/>
      <c r="J11" s="559"/>
      <c r="K11" s="560"/>
    </row>
    <row r="12" spans="1:15" ht="43.5" customHeight="1" x14ac:dyDescent="0.2">
      <c r="A12" s="597"/>
      <c r="B12" s="597"/>
      <c r="C12" s="597"/>
      <c r="D12" s="597"/>
      <c r="E12" s="345">
        <v>2</v>
      </c>
      <c r="F12" s="556" t="str">
        <f>'[1]PRIORIZACIÓN DE CAUSA'!B16</f>
        <v xml:space="preserve">Falta de Etica y valores  y de aplicación del código de integridad y buen gobierno. </v>
      </c>
      <c r="G12" s="557"/>
      <c r="H12" s="558" t="s">
        <v>406</v>
      </c>
      <c r="I12" s="559"/>
      <c r="J12" s="559"/>
      <c r="K12" s="560"/>
    </row>
    <row r="13" spans="1:15" ht="43.5" customHeight="1" x14ac:dyDescent="0.2">
      <c r="A13" s="597"/>
      <c r="B13" s="597"/>
      <c r="C13" s="597"/>
      <c r="D13" s="597"/>
      <c r="E13" s="345">
        <v>3</v>
      </c>
      <c r="F13" s="556" t="str">
        <f>'[1]PRIORIZACIÓN DE CAUSA'!B17</f>
        <v xml:space="preserve">Dificultad en la unificación de criterios para la realización de los procesos contractuales </v>
      </c>
      <c r="G13" s="557"/>
      <c r="H13" s="558" t="s">
        <v>407</v>
      </c>
      <c r="I13" s="559"/>
      <c r="J13" s="559"/>
      <c r="K13" s="560"/>
    </row>
    <row r="14" spans="1:15" ht="43.5" customHeight="1" x14ac:dyDescent="0.2">
      <c r="A14" s="597"/>
      <c r="B14" s="597"/>
      <c r="C14" s="597"/>
      <c r="D14" s="597"/>
      <c r="E14" s="345">
        <v>4</v>
      </c>
      <c r="F14" s="556" t="str">
        <f>'[1]PRIORIZACIÓN DE CAUSA'!B18</f>
        <v>Falta de articulación entre las Secretarías ejecutoras, Secretaría de Planeación  y oficina de Contratación</v>
      </c>
      <c r="G14" s="557"/>
      <c r="H14" s="558" t="s">
        <v>408</v>
      </c>
      <c r="I14" s="559"/>
      <c r="J14" s="559"/>
      <c r="K14" s="560"/>
    </row>
    <row r="15" spans="1:15" ht="49.5" customHeight="1" x14ac:dyDescent="0.2">
      <c r="A15" s="597"/>
      <c r="B15" s="597"/>
      <c r="C15" s="597"/>
      <c r="D15" s="597"/>
      <c r="E15" s="345">
        <v>5</v>
      </c>
      <c r="F15" s="556" t="str">
        <f>'[1]PRIORIZACIÓN DE CAUSA'!B19</f>
        <v xml:space="preserve">Equipos tecnológicos obsoletos, Sistemas de Información no integrados. </v>
      </c>
      <c r="G15" s="557"/>
      <c r="H15" s="558" t="s">
        <v>409</v>
      </c>
      <c r="I15" s="559"/>
      <c r="J15" s="559"/>
      <c r="K15" s="560"/>
    </row>
    <row r="16" spans="1:15" ht="71.25" customHeight="1" x14ac:dyDescent="0.2">
      <c r="A16" s="597"/>
      <c r="B16" s="597"/>
      <c r="C16" s="597"/>
      <c r="D16" s="597"/>
      <c r="E16" s="345">
        <v>6</v>
      </c>
      <c r="F16" s="556" t="str">
        <f>'[1]PRIORIZACIÓN DE CAUSA'!B21</f>
        <v>Unidades administrativas ubicadas en diferentes sitios de la ciudad (Ibagué).</v>
      </c>
      <c r="G16" s="557"/>
      <c r="H16" s="558" t="s">
        <v>410</v>
      </c>
      <c r="I16" s="559"/>
      <c r="J16" s="559"/>
      <c r="K16" s="560"/>
    </row>
    <row r="17" spans="1:11" ht="54.75" customHeight="1" x14ac:dyDescent="0.2">
      <c r="A17" s="597"/>
      <c r="B17" s="597"/>
      <c r="C17" s="597"/>
      <c r="D17" s="597"/>
      <c r="E17" s="345">
        <v>7</v>
      </c>
      <c r="F17" s="556" t="str">
        <f>'[1]PRIORIZACIÓN DE CAUSA'!B23</f>
        <v xml:space="preserve">Desactualización de la caracterización del proceso. </v>
      </c>
      <c r="G17" s="557"/>
      <c r="H17" s="598" t="s">
        <v>411</v>
      </c>
      <c r="I17" s="559"/>
      <c r="J17" s="559"/>
      <c r="K17" s="560"/>
    </row>
    <row r="18" spans="1:11" ht="48.75" customHeight="1" x14ac:dyDescent="0.2">
      <c r="A18" s="597"/>
      <c r="B18" s="597"/>
      <c r="C18" s="597"/>
      <c r="D18" s="597"/>
      <c r="E18" s="345">
        <v>8</v>
      </c>
      <c r="F18" s="556" t="str">
        <f>'[1]PRIORIZACIÓN DE CAUSA'!B24</f>
        <v>Demoras en la recepción de la información contractual por parte de las secretarias ejecutoras.</v>
      </c>
      <c r="G18" s="557"/>
      <c r="H18" s="558" t="s">
        <v>412</v>
      </c>
      <c r="I18" s="559"/>
      <c r="J18" s="559"/>
      <c r="K18" s="560"/>
    </row>
    <row r="19" spans="1:11" ht="54.75" customHeight="1" x14ac:dyDescent="0.2">
      <c r="A19" s="597"/>
      <c r="B19" s="597"/>
      <c r="C19" s="597"/>
      <c r="D19" s="597"/>
      <c r="E19" s="345">
        <v>9</v>
      </c>
      <c r="F19" s="556" t="str">
        <f>'[1]PRIORIZACIÓN DE CAUSA'!B25</f>
        <v xml:space="preserve">Desconocimiento de la caracterización, manuales, procedimientos, instructivos, guías, formatos y demas documentos propios del proceso por parte del personal nuevo. </v>
      </c>
      <c r="G19" s="557"/>
      <c r="H19" s="564" t="s">
        <v>413</v>
      </c>
      <c r="I19" s="565"/>
      <c r="J19" s="565"/>
      <c r="K19" s="566"/>
    </row>
    <row r="20" spans="1:11" ht="59.25" customHeight="1" x14ac:dyDescent="0.2">
      <c r="A20" s="597"/>
      <c r="B20" s="597"/>
      <c r="C20" s="597"/>
      <c r="D20" s="597"/>
      <c r="E20" s="345">
        <v>10</v>
      </c>
      <c r="F20" s="556" t="str">
        <f>'[1]PRIORIZACIÓN DE CAUSA'!B26</f>
        <v>Falta de compromiso de los líderes de los procesos en la implementación de mejora, asociadas a los planes de mejoramiento</v>
      </c>
      <c r="G20" s="557"/>
      <c r="H20" s="553"/>
      <c r="I20" s="554"/>
      <c r="J20" s="554"/>
      <c r="K20" s="555"/>
    </row>
    <row r="21" spans="1:11" ht="49.5" customHeight="1" x14ac:dyDescent="0.2">
      <c r="A21" s="597"/>
      <c r="B21" s="597"/>
      <c r="C21" s="597"/>
      <c r="D21" s="597"/>
      <c r="E21" s="345">
        <v>11</v>
      </c>
      <c r="F21" s="556" t="str">
        <f>'[1]PRIORIZACIÓN DE CAUSA'!B27</f>
        <v xml:space="preserve">Desconocimiento del estatuto contractual y sus decretos reglamentarios </v>
      </c>
      <c r="G21" s="557"/>
      <c r="H21" s="572" t="s">
        <v>414</v>
      </c>
      <c r="I21" s="573"/>
      <c r="J21" s="573"/>
      <c r="K21" s="574"/>
    </row>
    <row r="22" spans="1:11" ht="49.5" customHeight="1" x14ac:dyDescent="0.2">
      <c r="A22" s="597"/>
      <c r="B22" s="597"/>
      <c r="C22" s="597"/>
      <c r="D22" s="597"/>
      <c r="E22" s="345">
        <v>12</v>
      </c>
      <c r="F22" s="556" t="str">
        <f>[1]CONTEXTO!D14</f>
        <v xml:space="preserve">Dificultad en la unificación de criterios para la realización de los procesos contractuales </v>
      </c>
      <c r="G22" s="557"/>
      <c r="H22" s="558"/>
      <c r="I22" s="559"/>
      <c r="J22" s="559"/>
      <c r="K22" s="560"/>
    </row>
    <row r="23" spans="1:11" ht="49.5" customHeight="1" x14ac:dyDescent="0.2">
      <c r="A23" s="597"/>
      <c r="B23" s="597"/>
      <c r="C23" s="597"/>
      <c r="D23" s="597"/>
      <c r="E23" s="345">
        <v>13</v>
      </c>
      <c r="F23" s="599" t="s">
        <v>399</v>
      </c>
      <c r="G23" s="557"/>
      <c r="H23" s="325"/>
      <c r="I23" s="325"/>
      <c r="J23" s="325"/>
      <c r="K23" s="326"/>
    </row>
    <row r="24" spans="1:11" ht="49.5" customHeight="1" x14ac:dyDescent="0.2">
      <c r="A24" s="597"/>
      <c r="B24" s="597"/>
      <c r="C24" s="597"/>
      <c r="D24" s="597"/>
      <c r="E24" s="345">
        <v>14</v>
      </c>
      <c r="F24" s="599" t="s">
        <v>400</v>
      </c>
      <c r="G24" s="557"/>
      <c r="H24" s="325"/>
      <c r="I24" s="325"/>
      <c r="J24" s="325"/>
      <c r="K24" s="326"/>
    </row>
    <row r="25" spans="1:11" ht="72" customHeight="1" x14ac:dyDescent="0.2">
      <c r="A25" s="597"/>
      <c r="B25" s="597"/>
      <c r="C25" s="597"/>
      <c r="D25" s="597"/>
      <c r="E25" s="345">
        <v>15</v>
      </c>
      <c r="F25" s="599" t="s">
        <v>401</v>
      </c>
      <c r="G25" s="557"/>
      <c r="H25" s="325"/>
      <c r="I25" s="325"/>
      <c r="J25" s="325"/>
      <c r="K25" s="326"/>
    </row>
    <row r="26" spans="1:11" ht="49.5" customHeight="1" x14ac:dyDescent="0.2">
      <c r="A26" s="597"/>
      <c r="B26" s="597"/>
      <c r="C26" s="597"/>
      <c r="D26" s="597"/>
      <c r="E26" s="345">
        <v>16</v>
      </c>
      <c r="F26" s="599" t="s">
        <v>402</v>
      </c>
      <c r="G26" s="557"/>
      <c r="H26" s="325"/>
      <c r="I26" s="325"/>
      <c r="J26" s="325"/>
      <c r="K26" s="326"/>
    </row>
    <row r="27" spans="1:11" ht="49.5" customHeight="1" x14ac:dyDescent="0.2">
      <c r="A27" s="597"/>
      <c r="B27" s="597"/>
      <c r="C27" s="597"/>
      <c r="D27" s="597"/>
      <c r="E27" s="345">
        <v>17</v>
      </c>
      <c r="F27" s="556" t="s">
        <v>415</v>
      </c>
      <c r="G27" s="557"/>
      <c r="H27" s="558"/>
      <c r="I27" s="559"/>
      <c r="J27" s="559"/>
      <c r="K27" s="560"/>
    </row>
    <row r="28" spans="1:11" ht="51.75" customHeight="1" x14ac:dyDescent="0.2">
      <c r="A28" s="611" t="s">
        <v>7</v>
      </c>
      <c r="B28" s="611" t="s">
        <v>63</v>
      </c>
      <c r="C28" s="568" t="s">
        <v>66</v>
      </c>
      <c r="D28" s="568"/>
      <c r="E28" s="340"/>
      <c r="F28" s="567" t="s">
        <v>258</v>
      </c>
      <c r="G28" s="568"/>
      <c r="H28" s="569" t="s">
        <v>259</v>
      </c>
      <c r="I28" s="570"/>
      <c r="J28" s="570"/>
      <c r="K28" s="571"/>
    </row>
    <row r="29" spans="1:11" ht="48.75" customHeight="1" x14ac:dyDescent="0.2">
      <c r="A29" s="611"/>
      <c r="B29" s="611"/>
      <c r="C29" s="618" t="s">
        <v>416</v>
      </c>
      <c r="D29" s="560"/>
      <c r="E29" s="339"/>
      <c r="F29" s="561" t="s">
        <v>499</v>
      </c>
      <c r="G29" s="562"/>
      <c r="H29" s="561" t="s">
        <v>417</v>
      </c>
      <c r="I29" s="563"/>
      <c r="J29" s="563"/>
      <c r="K29" s="562"/>
    </row>
    <row r="30" spans="1:11" ht="51" customHeight="1" x14ac:dyDescent="0.2">
      <c r="A30" s="611"/>
      <c r="B30" s="611"/>
      <c r="C30" s="618" t="s">
        <v>418</v>
      </c>
      <c r="D30" s="560"/>
      <c r="E30" s="339"/>
      <c r="F30" s="561" t="s">
        <v>419</v>
      </c>
      <c r="G30" s="562"/>
      <c r="H30" s="561" t="s">
        <v>420</v>
      </c>
      <c r="I30" s="563"/>
      <c r="J30" s="563"/>
      <c r="K30" s="562"/>
    </row>
    <row r="31" spans="1:11" ht="66.75" customHeight="1" x14ac:dyDescent="0.2">
      <c r="A31" s="611"/>
      <c r="B31" s="611"/>
      <c r="C31" s="622" t="s">
        <v>421</v>
      </c>
      <c r="D31" s="560"/>
      <c r="E31" s="339"/>
      <c r="F31" s="561" t="s">
        <v>422</v>
      </c>
      <c r="G31" s="562"/>
      <c r="H31" s="561" t="s">
        <v>423</v>
      </c>
      <c r="I31" s="563"/>
      <c r="J31" s="563"/>
      <c r="K31" s="562"/>
    </row>
    <row r="32" spans="1:11" ht="49.5" customHeight="1" x14ac:dyDescent="0.25">
      <c r="A32" s="611"/>
      <c r="B32" s="611"/>
      <c r="C32" s="623" t="s">
        <v>424</v>
      </c>
      <c r="D32" s="560"/>
      <c r="E32" s="339"/>
      <c r="F32" s="561" t="s">
        <v>496</v>
      </c>
      <c r="G32" s="562"/>
      <c r="H32" s="561"/>
      <c r="I32" s="563"/>
      <c r="J32" s="563"/>
      <c r="K32" s="562"/>
    </row>
    <row r="33" spans="1:11" ht="51" customHeight="1" x14ac:dyDescent="0.2">
      <c r="A33" s="611"/>
      <c r="B33" s="611"/>
      <c r="C33" s="621" t="s">
        <v>425</v>
      </c>
      <c r="D33" s="560"/>
      <c r="E33" s="339"/>
      <c r="F33" s="561" t="s">
        <v>532</v>
      </c>
      <c r="G33" s="562"/>
      <c r="H33" s="602"/>
      <c r="I33" s="563"/>
      <c r="J33" s="563"/>
      <c r="K33" s="562"/>
    </row>
    <row r="34" spans="1:11" ht="52.5" customHeight="1" x14ac:dyDescent="0.2">
      <c r="A34" s="611"/>
      <c r="B34" s="611"/>
      <c r="C34" s="618" t="s">
        <v>426</v>
      </c>
      <c r="D34" s="560"/>
      <c r="E34" s="339"/>
      <c r="F34" s="561" t="s">
        <v>427</v>
      </c>
      <c r="G34" s="562"/>
      <c r="H34" s="602"/>
      <c r="I34" s="563"/>
      <c r="J34" s="563"/>
      <c r="K34" s="562"/>
    </row>
    <row r="35" spans="1:11" ht="47.25" customHeight="1" x14ac:dyDescent="0.2">
      <c r="A35" s="611"/>
      <c r="B35" s="611"/>
      <c r="C35" s="618" t="s">
        <v>428</v>
      </c>
      <c r="D35" s="560"/>
      <c r="E35" s="339"/>
      <c r="F35" s="561" t="s">
        <v>429</v>
      </c>
      <c r="G35" s="562"/>
      <c r="H35" s="602"/>
      <c r="I35" s="563"/>
      <c r="J35" s="563"/>
      <c r="K35" s="562"/>
    </row>
    <row r="36" spans="1:11" ht="66.75" customHeight="1" x14ac:dyDescent="0.2">
      <c r="A36" s="611"/>
      <c r="B36" s="611"/>
      <c r="C36" s="621" t="s">
        <v>430</v>
      </c>
      <c r="D36" s="560"/>
      <c r="E36" s="339"/>
      <c r="F36" s="561" t="s">
        <v>503</v>
      </c>
      <c r="G36" s="562"/>
      <c r="H36" s="602"/>
      <c r="I36" s="563"/>
      <c r="J36" s="563"/>
      <c r="K36" s="562"/>
    </row>
    <row r="37" spans="1:11" ht="51" customHeight="1" x14ac:dyDescent="0.2">
      <c r="A37" s="611"/>
      <c r="B37" s="611"/>
      <c r="C37" s="618" t="s">
        <v>431</v>
      </c>
      <c r="D37" s="560"/>
      <c r="E37" s="339"/>
      <c r="F37" s="602" t="s">
        <v>432</v>
      </c>
      <c r="G37" s="562"/>
      <c r="H37" s="602"/>
      <c r="I37" s="563"/>
      <c r="J37" s="563"/>
      <c r="K37" s="562"/>
    </row>
    <row r="38" spans="1:11" ht="73.5" customHeight="1" x14ac:dyDescent="0.2">
      <c r="A38" s="611"/>
      <c r="B38" s="611"/>
      <c r="C38" s="551" t="s">
        <v>495</v>
      </c>
      <c r="D38" s="552"/>
      <c r="E38" s="325"/>
      <c r="F38" s="561" t="s">
        <v>502</v>
      </c>
      <c r="G38" s="562"/>
      <c r="H38" s="348"/>
      <c r="I38" s="349"/>
      <c r="J38" s="349"/>
      <c r="K38" s="350"/>
    </row>
    <row r="39" spans="1:11" ht="45.75" customHeight="1" x14ac:dyDescent="0.2">
      <c r="A39" s="611"/>
      <c r="B39" s="611"/>
      <c r="C39" s="324"/>
      <c r="D39" s="327"/>
      <c r="E39" s="339"/>
      <c r="F39" s="561" t="s">
        <v>433</v>
      </c>
      <c r="G39" s="562"/>
      <c r="H39" s="348"/>
      <c r="I39" s="349"/>
      <c r="J39" s="349"/>
      <c r="K39" s="350"/>
    </row>
    <row r="40" spans="1:11" ht="67.5" customHeight="1" x14ac:dyDescent="0.2">
      <c r="A40" s="611"/>
      <c r="B40" s="611"/>
      <c r="C40" s="324"/>
      <c r="D40" s="327"/>
      <c r="E40" s="339"/>
      <c r="F40" s="561" t="s">
        <v>434</v>
      </c>
      <c r="G40" s="562"/>
      <c r="H40" s="348"/>
      <c r="I40" s="349"/>
      <c r="J40" s="349"/>
      <c r="K40" s="350"/>
    </row>
    <row r="41" spans="1:11" ht="45.75" customHeight="1" x14ac:dyDescent="0.2">
      <c r="A41" s="611"/>
      <c r="B41" s="611"/>
      <c r="C41" s="324"/>
      <c r="D41" s="327"/>
      <c r="E41" s="339"/>
      <c r="F41" s="603" t="s">
        <v>435</v>
      </c>
      <c r="G41" s="562"/>
      <c r="H41" s="348"/>
      <c r="I41" s="349"/>
      <c r="J41" s="349"/>
      <c r="K41" s="350"/>
    </row>
    <row r="42" spans="1:11" ht="66" customHeight="1" x14ac:dyDescent="0.25">
      <c r="A42" s="611"/>
      <c r="B42" s="611" t="s">
        <v>62</v>
      </c>
      <c r="C42" s="617" t="s">
        <v>67</v>
      </c>
      <c r="D42" s="571"/>
      <c r="E42" s="342"/>
      <c r="F42" s="612" t="s">
        <v>260</v>
      </c>
      <c r="G42" s="613"/>
      <c r="H42" s="614" t="s">
        <v>261</v>
      </c>
      <c r="I42" s="615"/>
      <c r="J42" s="615"/>
      <c r="K42" s="616"/>
    </row>
    <row r="43" spans="1:11" ht="51.75" customHeight="1" x14ac:dyDescent="0.2">
      <c r="A43" s="611"/>
      <c r="B43" s="611"/>
      <c r="C43" s="619" t="s">
        <v>381</v>
      </c>
      <c r="D43" s="620"/>
      <c r="E43" s="346"/>
      <c r="F43" s="561" t="s">
        <v>436</v>
      </c>
      <c r="G43" s="562"/>
      <c r="H43" s="561" t="s">
        <v>437</v>
      </c>
      <c r="I43" s="563"/>
      <c r="J43" s="563"/>
      <c r="K43" s="562"/>
    </row>
    <row r="44" spans="1:11" ht="84" customHeight="1" x14ac:dyDescent="0.2">
      <c r="A44" s="611"/>
      <c r="B44" s="611"/>
      <c r="C44" s="619" t="s">
        <v>382</v>
      </c>
      <c r="D44" s="620" t="s">
        <v>382</v>
      </c>
      <c r="E44" s="346"/>
      <c r="F44" s="561" t="s">
        <v>438</v>
      </c>
      <c r="G44" s="562"/>
      <c r="H44" s="561" t="s">
        <v>439</v>
      </c>
      <c r="I44" s="563"/>
      <c r="J44" s="563"/>
      <c r="K44" s="562"/>
    </row>
    <row r="45" spans="1:11" ht="84.75" customHeight="1" x14ac:dyDescent="0.2">
      <c r="A45" s="611"/>
      <c r="B45" s="611"/>
      <c r="C45" s="619" t="s">
        <v>383</v>
      </c>
      <c r="D45" s="620" t="s">
        <v>383</v>
      </c>
      <c r="E45" s="346"/>
      <c r="F45" s="561" t="s">
        <v>440</v>
      </c>
      <c r="G45" s="562"/>
      <c r="H45" s="561" t="s">
        <v>506</v>
      </c>
      <c r="I45" s="563"/>
      <c r="J45" s="563"/>
      <c r="K45" s="562"/>
    </row>
    <row r="46" spans="1:11" ht="71.25" customHeight="1" x14ac:dyDescent="0.2">
      <c r="A46" s="611"/>
      <c r="B46" s="611"/>
      <c r="C46" s="619" t="s">
        <v>384</v>
      </c>
      <c r="D46" s="620" t="s">
        <v>384</v>
      </c>
      <c r="E46" s="346"/>
      <c r="F46" s="561" t="s">
        <v>494</v>
      </c>
      <c r="G46" s="601"/>
      <c r="H46" s="602"/>
      <c r="I46" s="563"/>
      <c r="J46" s="563"/>
      <c r="K46" s="562"/>
    </row>
    <row r="47" spans="1:11" ht="45.75" customHeight="1" x14ac:dyDescent="0.2">
      <c r="A47" s="611"/>
      <c r="B47" s="611"/>
      <c r="C47" s="619" t="s">
        <v>385</v>
      </c>
      <c r="D47" s="620" t="s">
        <v>385</v>
      </c>
      <c r="E47" s="347"/>
      <c r="F47" s="605" t="s">
        <v>485</v>
      </c>
      <c r="G47" s="606"/>
      <c r="H47" s="607"/>
      <c r="I47" s="608"/>
      <c r="J47" s="608"/>
      <c r="K47" s="609"/>
    </row>
    <row r="48" spans="1:11" x14ac:dyDescent="0.2">
      <c r="C48" s="301"/>
      <c r="D48" s="301"/>
      <c r="E48" s="343"/>
      <c r="F48" s="604"/>
      <c r="G48" s="604"/>
      <c r="H48" s="604"/>
      <c r="I48" s="604"/>
      <c r="J48" s="604"/>
      <c r="K48" s="604"/>
    </row>
    <row r="49" spans="3:11" ht="18.75" customHeight="1" x14ac:dyDescent="0.2">
      <c r="C49" s="301"/>
      <c r="D49" s="301"/>
      <c r="E49" s="343"/>
      <c r="F49" s="610"/>
      <c r="G49" s="610"/>
      <c r="H49" s="610"/>
      <c r="I49" s="610"/>
      <c r="J49" s="610"/>
      <c r="K49" s="610"/>
    </row>
    <row r="50" spans="3:11" ht="14.25" customHeight="1" x14ac:dyDescent="0.2">
      <c r="F50" s="600"/>
      <c r="G50" s="600"/>
      <c r="H50" s="600"/>
      <c r="I50" s="600"/>
      <c r="J50" s="600"/>
      <c r="K50" s="600"/>
    </row>
    <row r="51" spans="3:11" ht="14.25" customHeight="1" x14ac:dyDescent="0.2">
      <c r="F51" s="600"/>
      <c r="G51" s="600"/>
      <c r="H51" s="600"/>
      <c r="I51" s="600"/>
      <c r="J51" s="600"/>
      <c r="K51" s="600"/>
    </row>
    <row r="52" spans="3:11" ht="14.25" customHeight="1" x14ac:dyDescent="0.2">
      <c r="F52" s="600"/>
      <c r="G52" s="600"/>
      <c r="H52" s="600"/>
      <c r="I52" s="600"/>
      <c r="J52" s="600"/>
      <c r="K52" s="600"/>
    </row>
    <row r="53" spans="3:11" x14ac:dyDescent="0.2">
      <c r="F53" s="600"/>
      <c r="G53" s="600"/>
      <c r="H53" s="600"/>
      <c r="I53" s="600"/>
      <c r="J53" s="600"/>
      <c r="K53" s="600"/>
    </row>
    <row r="54" spans="3:11" x14ac:dyDescent="0.2">
      <c r="F54" s="600"/>
      <c r="G54" s="600"/>
      <c r="H54" s="600"/>
      <c r="I54" s="600"/>
      <c r="J54" s="600"/>
      <c r="K54" s="600"/>
    </row>
    <row r="55" spans="3:11" x14ac:dyDescent="0.2">
      <c r="F55" s="600"/>
      <c r="G55" s="600"/>
      <c r="H55" s="600"/>
      <c r="I55" s="600"/>
      <c r="J55" s="600"/>
      <c r="K55" s="600"/>
    </row>
    <row r="56" spans="3:11" x14ac:dyDescent="0.2">
      <c r="F56" s="600"/>
      <c r="G56" s="600"/>
      <c r="H56" s="600"/>
      <c r="I56" s="600"/>
      <c r="J56" s="600"/>
      <c r="K56" s="600"/>
    </row>
    <row r="57" spans="3:11" x14ac:dyDescent="0.2">
      <c r="F57" s="600"/>
      <c r="G57" s="600"/>
      <c r="H57" s="600"/>
      <c r="I57" s="600"/>
      <c r="J57" s="600"/>
      <c r="K57" s="600"/>
    </row>
    <row r="58" spans="3:11" x14ac:dyDescent="0.2">
      <c r="F58" s="600"/>
      <c r="G58" s="600"/>
      <c r="H58" s="600"/>
      <c r="I58" s="600"/>
      <c r="J58" s="600"/>
      <c r="K58" s="600"/>
    </row>
    <row r="59" spans="3:11" x14ac:dyDescent="0.2">
      <c r="F59" s="600"/>
      <c r="G59" s="600"/>
      <c r="H59" s="600"/>
      <c r="I59" s="600"/>
      <c r="J59" s="600"/>
      <c r="K59" s="600"/>
    </row>
    <row r="60" spans="3:11" x14ac:dyDescent="0.2">
      <c r="F60" s="600"/>
      <c r="G60" s="600"/>
      <c r="H60" s="600"/>
      <c r="I60" s="600"/>
      <c r="J60" s="600"/>
      <c r="K60" s="600"/>
    </row>
    <row r="61" spans="3:11" x14ac:dyDescent="0.2">
      <c r="F61" s="600"/>
      <c r="G61" s="600"/>
      <c r="H61" s="600"/>
      <c r="I61" s="600"/>
      <c r="J61" s="600"/>
      <c r="K61" s="600"/>
    </row>
    <row r="62" spans="3:11" x14ac:dyDescent="0.2">
      <c r="F62" s="600"/>
      <c r="G62" s="600"/>
      <c r="H62" s="600"/>
      <c r="I62" s="600"/>
      <c r="J62" s="600"/>
      <c r="K62" s="600"/>
    </row>
    <row r="63" spans="3:11" x14ac:dyDescent="0.2">
      <c r="F63" s="600"/>
      <c r="G63" s="600"/>
      <c r="H63" s="600"/>
      <c r="I63" s="600"/>
      <c r="J63" s="600"/>
      <c r="K63" s="600"/>
    </row>
    <row r="64" spans="3:11" x14ac:dyDescent="0.2">
      <c r="F64" s="600"/>
      <c r="G64" s="600"/>
      <c r="H64" s="600"/>
      <c r="I64" s="600"/>
      <c r="J64" s="600"/>
      <c r="K64" s="600"/>
    </row>
    <row r="65" spans="6:11" x14ac:dyDescent="0.2">
      <c r="F65" s="600"/>
      <c r="G65" s="600"/>
      <c r="H65" s="600"/>
      <c r="I65" s="600"/>
      <c r="J65" s="600"/>
      <c r="K65" s="600"/>
    </row>
    <row r="66" spans="6:11" x14ac:dyDescent="0.2">
      <c r="F66" s="600"/>
      <c r="G66" s="600"/>
      <c r="H66" s="600"/>
      <c r="I66" s="600"/>
      <c r="J66" s="600"/>
      <c r="K66" s="600"/>
    </row>
    <row r="67" spans="6:11" x14ac:dyDescent="0.2">
      <c r="F67" s="600"/>
      <c r="G67" s="600"/>
      <c r="H67" s="600"/>
      <c r="I67" s="600"/>
      <c r="J67" s="600"/>
      <c r="K67" s="600"/>
    </row>
    <row r="68" spans="6:11" x14ac:dyDescent="0.2">
      <c r="F68" s="600"/>
      <c r="G68" s="600"/>
      <c r="H68" s="600"/>
      <c r="I68" s="600"/>
      <c r="J68" s="600"/>
      <c r="K68" s="600"/>
    </row>
    <row r="69" spans="6:11" x14ac:dyDescent="0.2">
      <c r="F69" s="600"/>
      <c r="G69" s="600"/>
      <c r="H69" s="600"/>
      <c r="I69" s="600"/>
      <c r="J69" s="600"/>
      <c r="K69" s="600"/>
    </row>
    <row r="70" spans="6:11" x14ac:dyDescent="0.2">
      <c r="F70" s="600"/>
      <c r="G70" s="600"/>
      <c r="H70" s="600"/>
      <c r="I70" s="600"/>
      <c r="J70" s="600"/>
      <c r="K70" s="600"/>
    </row>
    <row r="71" spans="6:11" x14ac:dyDescent="0.2">
      <c r="F71" s="600"/>
      <c r="G71" s="600"/>
      <c r="H71" s="600"/>
      <c r="I71" s="600"/>
      <c r="J71" s="600"/>
      <c r="K71" s="600"/>
    </row>
    <row r="72" spans="6:11" x14ac:dyDescent="0.2">
      <c r="F72" s="600"/>
      <c r="G72" s="600"/>
      <c r="H72" s="600"/>
      <c r="I72" s="600"/>
      <c r="J72" s="600"/>
      <c r="K72" s="600"/>
    </row>
    <row r="73" spans="6:11" x14ac:dyDescent="0.2">
      <c r="F73" s="600"/>
      <c r="G73" s="600"/>
      <c r="H73" s="600"/>
      <c r="I73" s="600"/>
      <c r="J73" s="600"/>
      <c r="K73" s="600"/>
    </row>
    <row r="74" spans="6:11" x14ac:dyDescent="0.2">
      <c r="F74" s="600"/>
      <c r="G74" s="600"/>
      <c r="H74" s="600"/>
      <c r="I74" s="600"/>
      <c r="J74" s="600"/>
      <c r="K74" s="600"/>
    </row>
    <row r="75" spans="6:11" x14ac:dyDescent="0.2">
      <c r="F75" s="600"/>
      <c r="G75" s="600"/>
      <c r="H75" s="600"/>
      <c r="I75" s="600"/>
      <c r="J75" s="600"/>
      <c r="K75" s="600"/>
    </row>
    <row r="76" spans="6:11" x14ac:dyDescent="0.2">
      <c r="F76" s="600"/>
      <c r="G76" s="600"/>
      <c r="H76" s="600"/>
      <c r="I76" s="600"/>
      <c r="J76" s="600"/>
      <c r="K76" s="600"/>
    </row>
    <row r="77" spans="6:11" x14ac:dyDescent="0.2">
      <c r="F77" s="600"/>
      <c r="G77" s="600"/>
      <c r="H77" s="600"/>
      <c r="I77" s="600"/>
      <c r="J77" s="600"/>
      <c r="K77" s="600"/>
    </row>
    <row r="78" spans="6:11" x14ac:dyDescent="0.2">
      <c r="F78" s="600"/>
      <c r="G78" s="600"/>
      <c r="H78" s="600"/>
      <c r="I78" s="600"/>
      <c r="J78" s="600"/>
      <c r="K78" s="600"/>
    </row>
    <row r="79" spans="6:11" x14ac:dyDescent="0.2">
      <c r="F79" s="600"/>
      <c r="G79" s="600"/>
      <c r="H79" s="600"/>
      <c r="I79" s="600"/>
      <c r="J79" s="600"/>
      <c r="K79" s="600"/>
    </row>
    <row r="80" spans="6:11" x14ac:dyDescent="0.2">
      <c r="F80" s="600"/>
      <c r="G80" s="600"/>
      <c r="H80" s="600"/>
      <c r="I80" s="600"/>
      <c r="J80" s="600"/>
      <c r="K80" s="600"/>
    </row>
    <row r="81" spans="6:11" x14ac:dyDescent="0.2">
      <c r="F81" s="600"/>
      <c r="G81" s="600"/>
      <c r="H81" s="600"/>
      <c r="I81" s="600"/>
      <c r="J81" s="600"/>
      <c r="K81" s="600"/>
    </row>
    <row r="82" spans="6:11" x14ac:dyDescent="0.2">
      <c r="F82" s="600"/>
      <c r="G82" s="600"/>
      <c r="H82" s="600"/>
      <c r="I82" s="600"/>
      <c r="J82" s="600"/>
      <c r="K82" s="600"/>
    </row>
    <row r="83" spans="6:11" x14ac:dyDescent="0.2">
      <c r="F83" s="600"/>
      <c r="G83" s="600"/>
      <c r="H83" s="600"/>
      <c r="I83" s="600"/>
      <c r="J83" s="600"/>
      <c r="K83" s="600"/>
    </row>
    <row r="84" spans="6:11" x14ac:dyDescent="0.2">
      <c r="F84" s="600"/>
      <c r="G84" s="600"/>
      <c r="H84" s="600"/>
      <c r="I84" s="600"/>
      <c r="J84" s="600"/>
      <c r="K84" s="600"/>
    </row>
    <row r="85" spans="6:11" x14ac:dyDescent="0.2">
      <c r="F85" s="600"/>
      <c r="G85" s="600"/>
      <c r="H85" s="600"/>
      <c r="I85" s="600"/>
      <c r="J85" s="600"/>
      <c r="K85" s="600"/>
    </row>
    <row r="86" spans="6:11" x14ac:dyDescent="0.2">
      <c r="F86" s="600"/>
      <c r="G86" s="600"/>
      <c r="H86" s="600"/>
      <c r="I86" s="600"/>
      <c r="J86" s="600"/>
      <c r="K86" s="600"/>
    </row>
    <row r="87" spans="6:11" x14ac:dyDescent="0.2">
      <c r="F87" s="600"/>
      <c r="G87" s="600"/>
      <c r="H87" s="600"/>
      <c r="I87" s="600"/>
      <c r="J87" s="600"/>
      <c r="K87" s="600"/>
    </row>
    <row r="88" spans="6:11" x14ac:dyDescent="0.2">
      <c r="F88" s="600"/>
      <c r="G88" s="600"/>
      <c r="H88" s="600"/>
      <c r="I88" s="600"/>
      <c r="J88" s="600"/>
      <c r="K88" s="600"/>
    </row>
    <row r="89" spans="6:11" x14ac:dyDescent="0.2">
      <c r="F89" s="600"/>
      <c r="G89" s="600"/>
      <c r="H89" s="600"/>
      <c r="I89" s="600"/>
      <c r="J89" s="600"/>
      <c r="K89" s="600"/>
    </row>
    <row r="90" spans="6:11" x14ac:dyDescent="0.2">
      <c r="F90" s="600"/>
      <c r="G90" s="600"/>
      <c r="H90" s="600"/>
      <c r="I90" s="600"/>
      <c r="J90" s="600"/>
      <c r="K90" s="600"/>
    </row>
    <row r="91" spans="6:11" x14ac:dyDescent="0.2">
      <c r="F91" s="600"/>
      <c r="G91" s="600"/>
      <c r="H91" s="600"/>
      <c r="I91" s="600"/>
      <c r="J91" s="600"/>
      <c r="K91" s="600"/>
    </row>
    <row r="92" spans="6:11" x14ac:dyDescent="0.2">
      <c r="F92" s="600"/>
      <c r="G92" s="600"/>
      <c r="H92" s="600"/>
      <c r="I92" s="600"/>
      <c r="J92" s="600"/>
      <c r="K92" s="600"/>
    </row>
    <row r="93" spans="6:11" x14ac:dyDescent="0.2">
      <c r="F93" s="600"/>
      <c r="G93" s="600"/>
      <c r="H93" s="600"/>
      <c r="I93" s="600"/>
      <c r="J93" s="600"/>
      <c r="K93" s="600"/>
    </row>
    <row r="94" spans="6:11" x14ac:dyDescent="0.2">
      <c r="F94" s="600"/>
      <c r="G94" s="600"/>
      <c r="H94" s="600"/>
      <c r="I94" s="600"/>
      <c r="J94" s="600"/>
      <c r="K94" s="600"/>
    </row>
    <row r="95" spans="6:11" x14ac:dyDescent="0.2">
      <c r="F95" s="600"/>
      <c r="G95" s="600"/>
      <c r="H95" s="600"/>
      <c r="I95" s="600"/>
      <c r="J95" s="600"/>
      <c r="K95" s="600"/>
    </row>
    <row r="96" spans="6:11" x14ac:dyDescent="0.2">
      <c r="F96" s="600"/>
      <c r="G96" s="600"/>
      <c r="H96" s="600"/>
      <c r="I96" s="600"/>
      <c r="J96" s="600"/>
      <c r="K96" s="600"/>
    </row>
    <row r="97" spans="6:11" x14ac:dyDescent="0.2">
      <c r="F97" s="600"/>
      <c r="G97" s="600"/>
      <c r="H97" s="600"/>
      <c r="I97" s="600"/>
      <c r="J97" s="600"/>
      <c r="K97" s="600"/>
    </row>
    <row r="98" spans="6:11" x14ac:dyDescent="0.2">
      <c r="F98" s="600"/>
      <c r="G98" s="600"/>
      <c r="H98" s="600"/>
      <c r="I98" s="600"/>
      <c r="J98" s="600"/>
      <c r="K98" s="600"/>
    </row>
    <row r="99" spans="6:11" x14ac:dyDescent="0.2">
      <c r="F99" s="600"/>
      <c r="G99" s="600"/>
      <c r="H99" s="600"/>
      <c r="I99" s="600"/>
      <c r="J99" s="600"/>
      <c r="K99" s="600"/>
    </row>
    <row r="100" spans="6:11" x14ac:dyDescent="0.2">
      <c r="F100" s="600"/>
      <c r="G100" s="600"/>
      <c r="H100" s="600"/>
      <c r="I100" s="600"/>
      <c r="J100" s="600"/>
      <c r="K100" s="600"/>
    </row>
    <row r="101" spans="6:11" x14ac:dyDescent="0.2">
      <c r="F101" s="600"/>
      <c r="G101" s="600"/>
      <c r="H101" s="600"/>
      <c r="I101" s="600"/>
      <c r="J101" s="600"/>
      <c r="K101" s="600"/>
    </row>
    <row r="102" spans="6:11" x14ac:dyDescent="0.2">
      <c r="F102" s="600"/>
      <c r="G102" s="600"/>
      <c r="H102" s="600"/>
      <c r="I102" s="600"/>
      <c r="J102" s="600"/>
      <c r="K102" s="600"/>
    </row>
    <row r="103" spans="6:11" x14ac:dyDescent="0.2">
      <c r="F103" s="600"/>
      <c r="G103" s="600"/>
      <c r="H103" s="600"/>
      <c r="I103" s="600"/>
      <c r="J103" s="600"/>
      <c r="K103" s="600"/>
    </row>
    <row r="104" spans="6:11" x14ac:dyDescent="0.2">
      <c r="F104" s="600"/>
      <c r="G104" s="600"/>
      <c r="H104" s="600"/>
      <c r="I104" s="600"/>
      <c r="J104" s="600"/>
      <c r="K104" s="600"/>
    </row>
    <row r="105" spans="6:11" x14ac:dyDescent="0.2">
      <c r="F105" s="600"/>
      <c r="G105" s="600"/>
      <c r="H105" s="600"/>
      <c r="I105" s="600"/>
      <c r="J105" s="600"/>
      <c r="K105" s="600"/>
    </row>
    <row r="106" spans="6:11" x14ac:dyDescent="0.2">
      <c r="F106" s="600"/>
      <c r="G106" s="600"/>
      <c r="H106" s="600"/>
      <c r="I106" s="600"/>
      <c r="J106" s="600"/>
      <c r="K106" s="600"/>
    </row>
    <row r="107" spans="6:11" x14ac:dyDescent="0.2">
      <c r="F107" s="600"/>
      <c r="G107" s="600"/>
      <c r="H107" s="600"/>
      <c r="I107" s="600"/>
      <c r="J107" s="600"/>
      <c r="K107" s="600"/>
    </row>
    <row r="108" spans="6:11" x14ac:dyDescent="0.2">
      <c r="F108" s="600"/>
      <c r="G108" s="600"/>
      <c r="H108" s="600"/>
      <c r="I108" s="600"/>
      <c r="J108" s="600"/>
      <c r="K108" s="600"/>
    </row>
    <row r="109" spans="6:11" x14ac:dyDescent="0.2">
      <c r="F109" s="600"/>
      <c r="G109" s="600"/>
      <c r="H109" s="600"/>
      <c r="I109" s="600"/>
      <c r="J109" s="600"/>
      <c r="K109" s="600"/>
    </row>
    <row r="110" spans="6:11" x14ac:dyDescent="0.2">
      <c r="F110" s="600"/>
      <c r="G110" s="600"/>
      <c r="H110" s="600"/>
      <c r="I110" s="600"/>
      <c r="J110" s="600"/>
      <c r="K110" s="600"/>
    </row>
    <row r="111" spans="6:11" x14ac:dyDescent="0.2">
      <c r="F111" s="600"/>
      <c r="G111" s="600"/>
      <c r="H111" s="600"/>
      <c r="I111" s="600"/>
      <c r="J111" s="600"/>
      <c r="K111" s="600"/>
    </row>
    <row r="112" spans="6:11" x14ac:dyDescent="0.2">
      <c r="F112" s="600"/>
      <c r="G112" s="600"/>
      <c r="H112" s="600"/>
      <c r="I112" s="600"/>
      <c r="J112" s="600"/>
      <c r="K112" s="600"/>
    </row>
    <row r="113" spans="6:11" x14ac:dyDescent="0.2">
      <c r="F113" s="600"/>
      <c r="G113" s="600"/>
      <c r="H113" s="600"/>
      <c r="I113" s="600"/>
      <c r="J113" s="600"/>
      <c r="K113" s="600"/>
    </row>
    <row r="114" spans="6:11" x14ac:dyDescent="0.2">
      <c r="F114" s="600"/>
      <c r="G114" s="600"/>
      <c r="H114" s="600"/>
      <c r="I114" s="600"/>
      <c r="J114" s="600"/>
      <c r="K114" s="600"/>
    </row>
    <row r="115" spans="6:11" x14ac:dyDescent="0.2">
      <c r="F115" s="600"/>
      <c r="G115" s="600"/>
      <c r="H115" s="600"/>
      <c r="I115" s="600"/>
      <c r="J115" s="600"/>
      <c r="K115" s="600"/>
    </row>
    <row r="116" spans="6:11" x14ac:dyDescent="0.2">
      <c r="F116" s="600"/>
      <c r="G116" s="600"/>
      <c r="H116" s="600"/>
      <c r="I116" s="600"/>
      <c r="J116" s="600"/>
      <c r="K116" s="600"/>
    </row>
    <row r="117" spans="6:11" x14ac:dyDescent="0.2">
      <c r="F117" s="600"/>
      <c r="G117" s="600"/>
      <c r="H117" s="600"/>
      <c r="I117" s="600"/>
      <c r="J117" s="600"/>
      <c r="K117" s="600"/>
    </row>
    <row r="118" spans="6:11" x14ac:dyDescent="0.2">
      <c r="F118" s="600"/>
      <c r="G118" s="600"/>
      <c r="H118" s="600"/>
      <c r="I118" s="600"/>
      <c r="J118" s="600"/>
      <c r="K118" s="600"/>
    </row>
    <row r="119" spans="6:11" x14ac:dyDescent="0.2">
      <c r="F119" s="600"/>
      <c r="G119" s="600"/>
      <c r="H119" s="600"/>
      <c r="I119" s="600"/>
      <c r="J119" s="600"/>
      <c r="K119" s="600"/>
    </row>
    <row r="120" spans="6:11" x14ac:dyDescent="0.2">
      <c r="F120" s="600"/>
      <c r="G120" s="600"/>
      <c r="H120" s="600"/>
      <c r="I120" s="600"/>
      <c r="J120" s="600"/>
      <c r="K120" s="600"/>
    </row>
    <row r="121" spans="6:11" x14ac:dyDescent="0.2">
      <c r="F121" s="600"/>
      <c r="G121" s="600"/>
      <c r="H121" s="600"/>
      <c r="I121" s="600"/>
      <c r="J121" s="600"/>
      <c r="K121" s="600"/>
    </row>
    <row r="122" spans="6:11" x14ac:dyDescent="0.2">
      <c r="F122" s="600"/>
      <c r="G122" s="600"/>
      <c r="H122" s="600"/>
      <c r="I122" s="600"/>
      <c r="J122" s="600"/>
      <c r="K122" s="600"/>
    </row>
    <row r="123" spans="6:11" x14ac:dyDescent="0.2">
      <c r="F123" s="600"/>
      <c r="G123" s="600"/>
      <c r="H123" s="600"/>
      <c r="I123" s="600"/>
      <c r="J123" s="600"/>
      <c r="K123" s="600"/>
    </row>
    <row r="124" spans="6:11" x14ac:dyDescent="0.2">
      <c r="F124" s="600"/>
      <c r="G124" s="600"/>
      <c r="H124" s="600"/>
      <c r="I124" s="600"/>
      <c r="J124" s="600"/>
      <c r="K124" s="600"/>
    </row>
    <row r="125" spans="6:11" x14ac:dyDescent="0.2">
      <c r="F125" s="600"/>
      <c r="G125" s="600"/>
      <c r="H125" s="600"/>
      <c r="I125" s="600"/>
      <c r="J125" s="600"/>
      <c r="K125" s="600"/>
    </row>
  </sheetData>
  <sheetProtection selectLockedCells="1"/>
  <mergeCells count="258">
    <mergeCell ref="H27:K27"/>
    <mergeCell ref="F40:G40"/>
    <mergeCell ref="A28:A47"/>
    <mergeCell ref="F42:G42"/>
    <mergeCell ref="H42:K42"/>
    <mergeCell ref="B42:B47"/>
    <mergeCell ref="C42:D42"/>
    <mergeCell ref="C28:D28"/>
    <mergeCell ref="B28:B41"/>
    <mergeCell ref="C29:D29"/>
    <mergeCell ref="C30:D30"/>
    <mergeCell ref="C45:D45"/>
    <mergeCell ref="C46:D46"/>
    <mergeCell ref="C47:D47"/>
    <mergeCell ref="C35:D35"/>
    <mergeCell ref="C36:D36"/>
    <mergeCell ref="C37:D37"/>
    <mergeCell ref="C43:D43"/>
    <mergeCell ref="C44:D44"/>
    <mergeCell ref="C31:D31"/>
    <mergeCell ref="C32:D32"/>
    <mergeCell ref="C33:D33"/>
    <mergeCell ref="C34:D34"/>
    <mergeCell ref="F31:G31"/>
    <mergeCell ref="F125:G125"/>
    <mergeCell ref="H125:K125"/>
    <mergeCell ref="H124:K124"/>
    <mergeCell ref="F112:G112"/>
    <mergeCell ref="H112:K112"/>
    <mergeCell ref="F113:G113"/>
    <mergeCell ref="H113:K113"/>
    <mergeCell ref="F114:G114"/>
    <mergeCell ref="H114:K114"/>
    <mergeCell ref="F124:G124"/>
    <mergeCell ref="F115:G115"/>
    <mergeCell ref="H115:K115"/>
    <mergeCell ref="F116:G116"/>
    <mergeCell ref="H116:K116"/>
    <mergeCell ref="F117:G117"/>
    <mergeCell ref="H117:K117"/>
    <mergeCell ref="F123:G123"/>
    <mergeCell ref="H123:K123"/>
    <mergeCell ref="H97:K97"/>
    <mergeCell ref="F98:G98"/>
    <mergeCell ref="H98:K98"/>
    <mergeCell ref="F99:G99"/>
    <mergeCell ref="H99:K99"/>
    <mergeCell ref="H108:K108"/>
    <mergeCell ref="F105:G105"/>
    <mergeCell ref="H105:K105"/>
    <mergeCell ref="H106:K106"/>
    <mergeCell ref="F107:G107"/>
    <mergeCell ref="H107:K107"/>
    <mergeCell ref="F108:G108"/>
    <mergeCell ref="F103:G103"/>
    <mergeCell ref="H103:K103"/>
    <mergeCell ref="F104:G104"/>
    <mergeCell ref="H104:K104"/>
    <mergeCell ref="H100:K100"/>
    <mergeCell ref="F101:G101"/>
    <mergeCell ref="H101:K101"/>
    <mergeCell ref="F102:G102"/>
    <mergeCell ref="H102:K102"/>
    <mergeCell ref="F97:G97"/>
    <mergeCell ref="F106:G106"/>
    <mergeCell ref="F100:G100"/>
    <mergeCell ref="F109:G109"/>
    <mergeCell ref="H109:K109"/>
    <mergeCell ref="F110:G110"/>
    <mergeCell ref="H110:K110"/>
    <mergeCell ref="F111:G111"/>
    <mergeCell ref="F121:G121"/>
    <mergeCell ref="H121:K121"/>
    <mergeCell ref="F122:G122"/>
    <mergeCell ref="H122:K122"/>
    <mergeCell ref="F118:G118"/>
    <mergeCell ref="H118:K118"/>
    <mergeCell ref="F119:G119"/>
    <mergeCell ref="H119:K119"/>
    <mergeCell ref="F120:G120"/>
    <mergeCell ref="H120:K120"/>
    <mergeCell ref="H111:K111"/>
    <mergeCell ref="H94:K94"/>
    <mergeCell ref="F95:G95"/>
    <mergeCell ref="H95:K95"/>
    <mergeCell ref="F96:G96"/>
    <mergeCell ref="H96:K96"/>
    <mergeCell ref="F91:G91"/>
    <mergeCell ref="H91:K91"/>
    <mergeCell ref="F92:G92"/>
    <mergeCell ref="H92:K92"/>
    <mergeCell ref="F93:G93"/>
    <mergeCell ref="H93:K93"/>
    <mergeCell ref="F94:G94"/>
    <mergeCell ref="H88:K88"/>
    <mergeCell ref="F89:G89"/>
    <mergeCell ref="H89:K89"/>
    <mergeCell ref="F90:G90"/>
    <mergeCell ref="H90:K90"/>
    <mergeCell ref="F85:G85"/>
    <mergeCell ref="H85:K85"/>
    <mergeCell ref="F86:G86"/>
    <mergeCell ref="H86:K86"/>
    <mergeCell ref="F87:G87"/>
    <mergeCell ref="H87:K87"/>
    <mergeCell ref="F88:G88"/>
    <mergeCell ref="H82:K82"/>
    <mergeCell ref="F83:G83"/>
    <mergeCell ref="H83:K83"/>
    <mergeCell ref="F84:G84"/>
    <mergeCell ref="H84:K84"/>
    <mergeCell ref="F79:G79"/>
    <mergeCell ref="H79:K79"/>
    <mergeCell ref="F80:G80"/>
    <mergeCell ref="H80:K80"/>
    <mergeCell ref="F81:G81"/>
    <mergeCell ref="H81:K81"/>
    <mergeCell ref="F82:G82"/>
    <mergeCell ref="H76:K76"/>
    <mergeCell ref="F77:G77"/>
    <mergeCell ref="H77:K77"/>
    <mergeCell ref="F78:G78"/>
    <mergeCell ref="H78:K78"/>
    <mergeCell ref="F73:G73"/>
    <mergeCell ref="H73:K73"/>
    <mergeCell ref="F74:G74"/>
    <mergeCell ref="H74:K74"/>
    <mergeCell ref="F75:G75"/>
    <mergeCell ref="H75:K75"/>
    <mergeCell ref="F76:G76"/>
    <mergeCell ref="H70:K70"/>
    <mergeCell ref="F71:G71"/>
    <mergeCell ref="H71:K71"/>
    <mergeCell ref="F72:G72"/>
    <mergeCell ref="H72:K72"/>
    <mergeCell ref="F67:G67"/>
    <mergeCell ref="H67:K67"/>
    <mergeCell ref="F68:G68"/>
    <mergeCell ref="H68:K68"/>
    <mergeCell ref="F69:G69"/>
    <mergeCell ref="H69:K69"/>
    <mergeCell ref="F70:G70"/>
    <mergeCell ref="H64:K64"/>
    <mergeCell ref="F65:G65"/>
    <mergeCell ref="H65:K65"/>
    <mergeCell ref="F66:G66"/>
    <mergeCell ref="H66:K66"/>
    <mergeCell ref="F61:G61"/>
    <mergeCell ref="H61:K61"/>
    <mergeCell ref="F62:G62"/>
    <mergeCell ref="H62:K62"/>
    <mergeCell ref="F63:G63"/>
    <mergeCell ref="H63:K63"/>
    <mergeCell ref="F64:G64"/>
    <mergeCell ref="H58:K58"/>
    <mergeCell ref="F59:G59"/>
    <mergeCell ref="H59:K59"/>
    <mergeCell ref="F60:G60"/>
    <mergeCell ref="H60:K60"/>
    <mergeCell ref="F55:G55"/>
    <mergeCell ref="H55:K55"/>
    <mergeCell ref="F56:G56"/>
    <mergeCell ref="H56:K56"/>
    <mergeCell ref="F57:G57"/>
    <mergeCell ref="H57:K57"/>
    <mergeCell ref="F58:G58"/>
    <mergeCell ref="H54:K54"/>
    <mergeCell ref="F43:G43"/>
    <mergeCell ref="H43:K43"/>
    <mergeCell ref="F44:G44"/>
    <mergeCell ref="H44:K44"/>
    <mergeCell ref="F48:G48"/>
    <mergeCell ref="H48:K48"/>
    <mergeCell ref="F47:G47"/>
    <mergeCell ref="H47:K47"/>
    <mergeCell ref="F45:G45"/>
    <mergeCell ref="H45:K45"/>
    <mergeCell ref="F49:G49"/>
    <mergeCell ref="H49:K49"/>
    <mergeCell ref="F50:G50"/>
    <mergeCell ref="H52:K52"/>
    <mergeCell ref="F53:G53"/>
    <mergeCell ref="H53:K53"/>
    <mergeCell ref="F51:G51"/>
    <mergeCell ref="F52:G52"/>
    <mergeCell ref="F54:G54"/>
    <mergeCell ref="F22:G22"/>
    <mergeCell ref="F23:G23"/>
    <mergeCell ref="H31:K31"/>
    <mergeCell ref="F24:G24"/>
    <mergeCell ref="F25:G25"/>
    <mergeCell ref="F26:G26"/>
    <mergeCell ref="H51:K51"/>
    <mergeCell ref="F46:G46"/>
    <mergeCell ref="H46:K46"/>
    <mergeCell ref="F36:G36"/>
    <mergeCell ref="H36:K36"/>
    <mergeCell ref="F37:G37"/>
    <mergeCell ref="H37:K37"/>
    <mergeCell ref="F38:G38"/>
    <mergeCell ref="F33:G33"/>
    <mergeCell ref="H33:K33"/>
    <mergeCell ref="F34:G34"/>
    <mergeCell ref="H34:K34"/>
    <mergeCell ref="H35:K35"/>
    <mergeCell ref="F35:G35"/>
    <mergeCell ref="H50:K50"/>
    <mergeCell ref="F41:G41"/>
    <mergeCell ref="F27:G27"/>
    <mergeCell ref="F39:G39"/>
    <mergeCell ref="O1:O4"/>
    <mergeCell ref="I1:J1"/>
    <mergeCell ref="I2:J2"/>
    <mergeCell ref="I3:J3"/>
    <mergeCell ref="I4:J4"/>
    <mergeCell ref="F11:G11"/>
    <mergeCell ref="H11:K11"/>
    <mergeCell ref="F12:G12"/>
    <mergeCell ref="H12:K12"/>
    <mergeCell ref="F9:G9"/>
    <mergeCell ref="F10:G10"/>
    <mergeCell ref="H9:K9"/>
    <mergeCell ref="H10:K10"/>
    <mergeCell ref="A1:H2"/>
    <mergeCell ref="A3:H4"/>
    <mergeCell ref="A6:K7"/>
    <mergeCell ref="A5:K5"/>
    <mergeCell ref="K1:K4"/>
    <mergeCell ref="F8:K8"/>
    <mergeCell ref="A8:D27"/>
    <mergeCell ref="F13:G13"/>
    <mergeCell ref="H13:K13"/>
    <mergeCell ref="F17:G17"/>
    <mergeCell ref="H17:K17"/>
    <mergeCell ref="C38:D38"/>
    <mergeCell ref="H20:K20"/>
    <mergeCell ref="F18:G18"/>
    <mergeCell ref="H18:K18"/>
    <mergeCell ref="F19:G19"/>
    <mergeCell ref="F14:G14"/>
    <mergeCell ref="H14:K14"/>
    <mergeCell ref="F15:G15"/>
    <mergeCell ref="H15:K15"/>
    <mergeCell ref="F16:G16"/>
    <mergeCell ref="H16:K16"/>
    <mergeCell ref="F21:G21"/>
    <mergeCell ref="F32:G32"/>
    <mergeCell ref="H32:K32"/>
    <mergeCell ref="F20:G20"/>
    <mergeCell ref="H19:K19"/>
    <mergeCell ref="F28:G28"/>
    <mergeCell ref="H28:K28"/>
    <mergeCell ref="F29:G29"/>
    <mergeCell ref="H29:K29"/>
    <mergeCell ref="H21:K21"/>
    <mergeCell ref="H22:K22"/>
    <mergeCell ref="F30:G30"/>
    <mergeCell ref="H30:K30"/>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2018-11-07T13:36:21Z</cp:lastPrinted>
  <dcterms:created xsi:type="dcterms:W3CDTF">2014-12-30T19:27:19Z</dcterms:created>
  <dcterms:modified xsi:type="dcterms:W3CDTF">2021-05-26T16:34:12Z</dcterms:modified>
</cp:coreProperties>
</file>