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F:\Alcaldía de Ibagué\2021\Monitoreo mapa de riesgos marzo-abril - copia\"/>
    </mc:Choice>
  </mc:AlternateContent>
  <xr:revisionPtr revIDLastSave="0" documentId="13_ncr:1_{EE03E1C9-224A-4733-A863-47EBED2CF662}" xr6:coauthVersionLast="46" xr6:coauthVersionMax="46" xr10:uidLastSave="{00000000-0000-0000-0000-000000000000}"/>
  <bookViews>
    <workbookView xWindow="-120" yWindow="-120" windowWidth="29040" windowHeight="15840" tabRatio="907" firstSheet="15" activeTab="22"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Hoja4" sheetId="37" state="hidden" r:id="rId6"/>
    <sheet name="matriz definicion riesgo" sheetId="5" state="hidden" r:id="rId7"/>
    <sheet name="IDENTIFICACION" sheetId="6" state="hidden" r:id="rId8"/>
    <sheet name="PRIORIZ CAUSA R CORUP TRÁMITES" sheetId="34" r:id="rId9"/>
    <sheet name="DOFA" sheetId="23" r:id="rId10"/>
    <sheet name="IDENTIFICACION DE RIESGOS" sheetId="20" r:id="rId11"/>
    <sheet name="DESCRIPCION" sheetId="22" r:id="rId12"/>
    <sheet name="PROBABILIDAD" sheetId="8" r:id="rId13"/>
    <sheet name=" IMPACTO RIESGOS GESTION" sheetId="13" r:id="rId14"/>
    <sheet name=" IMPACTO RIESGOS CORRUPCION" sheetId="25" r:id="rId15"/>
    <sheet name="VALORACION RIESGOS INHERENTES" sheetId="16" r:id="rId16"/>
    <sheet name="Hoja3" sheetId="36" state="hidden" r:id="rId17"/>
    <sheet name="NOOO" sheetId="21" state="hidden" r:id="rId18"/>
    <sheet name="Hoja2" sheetId="35" state="hidden" r:id="rId19"/>
    <sheet name="CONTROLES Y EVALUACIÓN" sheetId="3" r:id="rId20"/>
    <sheet name="EVALUACIÓN SOLIDEZ CONTROLES" sheetId="26" r:id="rId21"/>
    <sheet name="VALORACIÓN RIESGOS RESIDUAL" sheetId="29" r:id="rId22"/>
    <sheet name="MAPA DE RIESGO ADMON" sheetId="1" r:id="rId23"/>
    <sheet name="NOO" sheetId="33" state="hidden" r:id="rId24"/>
    <sheet name="NO" sheetId="32" state="hidden" r:id="rId25"/>
    <sheet name="Hoja5" sheetId="38" r:id="rId26"/>
  </sheets>
  <definedNames>
    <definedName name="_xlnm.Print_Titles" localSheetId="11">DESCRIPCION!$1:$9</definedName>
    <definedName name="_xlnm.Print_Titles" localSheetId="10">'IDENTIFICACION DE RIESGOS'!$1:$11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 l="1"/>
  <c r="G66" i="3"/>
  <c r="G67" i="3"/>
  <c r="G68" i="3"/>
  <c r="G69" i="3"/>
  <c r="G70" i="3"/>
  <c r="G71" i="3"/>
  <c r="G72" i="3"/>
  <c r="G55" i="3"/>
  <c r="G56" i="3"/>
  <c r="G57" i="3"/>
  <c r="G58" i="3"/>
  <c r="G59" i="3"/>
  <c r="G60" i="3"/>
  <c r="G61" i="3"/>
  <c r="G44" i="3"/>
  <c r="G45" i="3"/>
  <c r="G46" i="3"/>
  <c r="G47" i="3"/>
  <c r="G48" i="3"/>
  <c r="G49" i="3"/>
  <c r="G50" i="3"/>
  <c r="G33" i="3"/>
  <c r="G34" i="3"/>
  <c r="G35" i="3"/>
  <c r="G36" i="3"/>
  <c r="G37" i="3"/>
  <c r="G38" i="3"/>
  <c r="G39" i="3"/>
  <c r="G11" i="3"/>
  <c r="G12" i="3"/>
  <c r="G13" i="3"/>
  <c r="G14" i="3"/>
  <c r="G15" i="3"/>
  <c r="G16" i="3"/>
  <c r="G17" i="3"/>
  <c r="G22" i="3"/>
  <c r="G23" i="3"/>
  <c r="G24" i="3"/>
  <c r="G25" i="3"/>
  <c r="G26" i="3"/>
  <c r="G27" i="3"/>
  <c r="G28" i="3"/>
  <c r="C13" i="20"/>
  <c r="B25" i="24"/>
  <c r="B26" i="24"/>
  <c r="B27" i="24"/>
  <c r="B24" i="24"/>
  <c r="B21" i="24"/>
  <c r="B22" i="24"/>
  <c r="B23" i="24"/>
  <c r="B20" i="24"/>
  <c r="B12" i="24"/>
  <c r="B13" i="24"/>
  <c r="B14" i="24"/>
  <c r="B15" i="24"/>
  <c r="B16" i="24"/>
  <c r="B17" i="24"/>
  <c r="B18" i="24"/>
  <c r="B19" i="24"/>
  <c r="B11" i="24"/>
  <c r="B1" i="34"/>
  <c r="F10" i="1"/>
  <c r="F46" i="1"/>
  <c r="E46" i="1"/>
  <c r="F42" i="1"/>
  <c r="E42" i="1"/>
  <c r="F38" i="1"/>
  <c r="E38" i="1"/>
  <c r="F34" i="1"/>
  <c r="E34" i="1"/>
  <c r="F30" i="1"/>
  <c r="E30" i="1"/>
  <c r="F26" i="1"/>
  <c r="E26" i="1"/>
  <c r="F22" i="1"/>
  <c r="E22" i="1"/>
  <c r="F18" i="1"/>
  <c r="E18" i="1"/>
  <c r="F14" i="1"/>
  <c r="E14" i="1"/>
  <c r="E10" i="1"/>
  <c r="E11" i="26"/>
  <c r="E12" i="26"/>
  <c r="A8" i="34"/>
  <c r="A6" i="34"/>
  <c r="S39" i="24"/>
  <c r="R39" i="24"/>
  <c r="R11" i="24"/>
  <c r="S34" i="24"/>
  <c r="S35" i="24"/>
  <c r="S36" i="24"/>
  <c r="S37" i="24"/>
  <c r="S38" i="24"/>
  <c r="R34" i="24"/>
  <c r="R35" i="24"/>
  <c r="R36" i="24"/>
  <c r="R37" i="24"/>
  <c r="R38" i="24"/>
  <c r="J214" i="29"/>
  <c r="J212" i="29"/>
  <c r="J210" i="29"/>
  <c r="J208" i="29"/>
  <c r="K201" i="29"/>
  <c r="J193" i="29"/>
  <c r="J191" i="29"/>
  <c r="J189" i="29"/>
  <c r="J187" i="29"/>
  <c r="K180" i="29"/>
  <c r="J171" i="29"/>
  <c r="J169" i="29"/>
  <c r="J167" i="29"/>
  <c r="J165" i="29"/>
  <c r="K158" i="29"/>
  <c r="G38" i="1"/>
  <c r="J150" i="29"/>
  <c r="J148" i="29"/>
  <c r="J146" i="29"/>
  <c r="J144" i="29"/>
  <c r="K137" i="29"/>
  <c r="G34" i="1"/>
  <c r="J129" i="29"/>
  <c r="J127" i="29"/>
  <c r="J125" i="29"/>
  <c r="J123" i="29"/>
  <c r="K116" i="29"/>
  <c r="G30" i="1"/>
  <c r="J108" i="29"/>
  <c r="J106" i="29"/>
  <c r="J104" i="29"/>
  <c r="J102" i="29"/>
  <c r="K95" i="29"/>
  <c r="G26" i="1"/>
  <c r="J87" i="29"/>
  <c r="J85" i="29"/>
  <c r="J83" i="29"/>
  <c r="J81" i="29"/>
  <c r="K74" i="29"/>
  <c r="G22" i="1"/>
  <c r="J66" i="29"/>
  <c r="J64" i="29"/>
  <c r="J62" i="29"/>
  <c r="J60" i="29"/>
  <c r="K53" i="29"/>
  <c r="G18" i="1"/>
  <c r="J45" i="29"/>
  <c r="J43" i="29"/>
  <c r="J41" i="29"/>
  <c r="J39" i="29"/>
  <c r="K32" i="29"/>
  <c r="G14" i="1"/>
  <c r="J24" i="29"/>
  <c r="J22" i="29"/>
  <c r="J20" i="29"/>
  <c r="J18" i="29"/>
  <c r="K11" i="29"/>
  <c r="G10" i="1"/>
  <c r="J204" i="16"/>
  <c r="J202" i="16"/>
  <c r="J200" i="16"/>
  <c r="J198" i="16"/>
  <c r="K192" i="16"/>
  <c r="K202" i="29"/>
  <c r="J184" i="16"/>
  <c r="J182" i="16"/>
  <c r="J180" i="16"/>
  <c r="J178" i="16"/>
  <c r="K172" i="16"/>
  <c r="K18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J41" i="16"/>
  <c r="J39" i="16"/>
  <c r="J23" i="16"/>
  <c r="J21" i="16"/>
  <c r="J19" i="16"/>
  <c r="J37" i="16"/>
  <c r="J17" i="16"/>
  <c r="S12" i="8"/>
  <c r="T12" i="8"/>
  <c r="D32" i="16"/>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J10" i="20"/>
  <c r="G46" i="1"/>
  <c r="G42" i="1"/>
  <c r="A9" i="29"/>
  <c r="A8" i="29"/>
  <c r="C1" i="29"/>
  <c r="J28" i="20"/>
  <c r="C28" i="22"/>
  <c r="C22"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65" i="3"/>
  <c r="G166" i="3"/>
  <c r="G167" i="3"/>
  <c r="G168" i="3"/>
  <c r="G169" i="3"/>
  <c r="G170" i="3"/>
  <c r="G172" i="3"/>
  <c r="H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E39" i="22"/>
  <c r="E38" i="22"/>
  <c r="E37" i="22"/>
  <c r="D39" i="22"/>
  <c r="B49" i="26"/>
  <c r="D38" i="22"/>
  <c r="D47" i="1"/>
  <c r="B48" i="26"/>
  <c r="D37" i="22"/>
  <c r="E36" i="22"/>
  <c r="E35" i="22"/>
  <c r="E34" i="22"/>
  <c r="D36" i="22"/>
  <c r="D44" i="1"/>
  <c r="D35" i="22"/>
  <c r="B44" i="26"/>
  <c r="D34" i="22"/>
  <c r="D42" i="1"/>
  <c r="E33" i="22"/>
  <c r="E32" i="22"/>
  <c r="E31" i="22"/>
  <c r="D33" i="22"/>
  <c r="B41" i="26"/>
  <c r="D32" i="22"/>
  <c r="B40" i="26"/>
  <c r="D31" i="22"/>
  <c r="D38" i="1"/>
  <c r="B39" i="26"/>
  <c r="E30" i="22"/>
  <c r="E29" i="22"/>
  <c r="E28" i="22"/>
  <c r="D30" i="22"/>
  <c r="D36" i="1"/>
  <c r="D29" i="22"/>
  <c r="B36" i="26"/>
  <c r="D28" i="22"/>
  <c r="B209" i="3"/>
  <c r="D34" i="1"/>
  <c r="E27" i="22"/>
  <c r="E26" i="22"/>
  <c r="E25" i="22"/>
  <c r="D27" i="22"/>
  <c r="D26" i="22"/>
  <c r="D31" i="1"/>
  <c r="D25" i="22"/>
  <c r="E24" i="22"/>
  <c r="E23" i="22"/>
  <c r="E22" i="22"/>
  <c r="D24" i="22"/>
  <c r="D28" i="1"/>
  <c r="D23" i="22"/>
  <c r="D22" i="22"/>
  <c r="D26" i="1"/>
  <c r="E21" i="22"/>
  <c r="E20" i="22"/>
  <c r="E19" i="22"/>
  <c r="D21" i="22"/>
  <c r="D24" i="1"/>
  <c r="D20" i="22"/>
  <c r="D19" i="22"/>
  <c r="D22" i="1"/>
  <c r="E18" i="22"/>
  <c r="E17" i="22"/>
  <c r="E16" i="22"/>
  <c r="D18" i="22"/>
  <c r="D20" i="1"/>
  <c r="D17" i="22"/>
  <c r="B88" i="3"/>
  <c r="D19" i="1"/>
  <c r="D16" i="22"/>
  <c r="B19" i="26"/>
  <c r="E15" i="22"/>
  <c r="E14" i="22"/>
  <c r="E13" i="22"/>
  <c r="D15" i="22"/>
  <c r="D14" i="22"/>
  <c r="D15" i="1"/>
  <c r="D13" i="22"/>
  <c r="B15" i="26"/>
  <c r="E12" i="22"/>
  <c r="E11" i="22"/>
  <c r="E10" i="22"/>
  <c r="D12" i="22"/>
  <c r="D12" i="1"/>
  <c r="D11" i="22"/>
  <c r="D11" i="1"/>
  <c r="D10" i="22"/>
  <c r="D10" i="1"/>
  <c r="J13" i="20"/>
  <c r="C14" i="1"/>
  <c r="J16" i="20"/>
  <c r="C18" i="1"/>
  <c r="J19" i="20"/>
  <c r="C19" i="22"/>
  <c r="J22" i="20"/>
  <c r="C26" i="1"/>
  <c r="J25" i="20"/>
  <c r="C25" i="22"/>
  <c r="J31" i="20"/>
  <c r="C38" i="1"/>
  <c r="J34" i="20"/>
  <c r="C34" i="22"/>
  <c r="J37" i="20"/>
  <c r="C46" i="1"/>
  <c r="C37" i="22"/>
  <c r="D40" i="1"/>
  <c r="B264" i="3"/>
  <c r="B110" i="3"/>
  <c r="B242" i="3"/>
  <c r="B11" i="26"/>
  <c r="B12" i="26"/>
  <c r="B16" i="26"/>
  <c r="B20" i="26"/>
  <c r="C31" i="22"/>
  <c r="C22" i="22"/>
  <c r="B29" i="26"/>
  <c r="B45" i="26"/>
  <c r="D14" i="1"/>
  <c r="B23" i="26"/>
  <c r="B1" i="1"/>
  <c r="B1" i="26"/>
  <c r="B1" i="3"/>
  <c r="C1" i="16"/>
  <c r="B1" i="25"/>
  <c r="E21" i="13"/>
  <c r="E22" i="13"/>
  <c r="C22" i="13"/>
  <c r="C21" i="13"/>
  <c r="B1" i="13"/>
  <c r="A37" i="22"/>
  <c r="A330" i="3"/>
  <c r="A34" i="22"/>
  <c r="B42" i="1"/>
  <c r="A31" i="22"/>
  <c r="A253" i="3"/>
  <c r="A28" i="22"/>
  <c r="A25" i="22"/>
  <c r="A22" i="22"/>
  <c r="A165" i="3"/>
  <c r="A19" i="22"/>
  <c r="A121" i="3"/>
  <c r="A10" i="22"/>
  <c r="A11" i="8"/>
  <c r="B1" i="8"/>
  <c r="A16" i="22"/>
  <c r="A13" i="22"/>
  <c r="A15" i="26"/>
  <c r="B1" i="22"/>
  <c r="B1" i="20"/>
  <c r="S11" i="24"/>
  <c r="A6" i="23"/>
  <c r="A6" i="3"/>
  <c r="A9" i="16"/>
  <c r="A8" i="16"/>
  <c r="A8" i="13"/>
  <c r="A6" i="13"/>
  <c r="A7" i="8"/>
  <c r="A6" i="8"/>
  <c r="A7" i="22"/>
  <c r="A6" i="22"/>
  <c r="A6" i="20"/>
  <c r="A7" i="20"/>
  <c r="A18" i="8"/>
  <c r="B151" i="16"/>
  <c r="A17" i="8"/>
  <c r="B137" i="29"/>
  <c r="A231" i="3"/>
  <c r="A209" i="3"/>
  <c r="A35" i="26"/>
  <c r="A220" i="3"/>
  <c r="B131" i="16"/>
  <c r="B34" i="1"/>
  <c r="B53" i="29"/>
  <c r="A297" i="3"/>
  <c r="A12" i="8"/>
  <c r="A198" i="3"/>
  <c r="A176" i="3"/>
  <c r="A1" i="23"/>
  <c r="B1" i="24"/>
  <c r="E13" i="13"/>
  <c r="S11" i="8"/>
  <c r="T11" i="8"/>
  <c r="D12" i="16"/>
  <c r="A7" i="26"/>
  <c r="A6" i="26"/>
  <c r="A7" i="3"/>
  <c r="A8" i="25"/>
  <c r="A6" i="25"/>
  <c r="R14" i="8"/>
  <c r="S12" i="24"/>
  <c r="S13" i="24"/>
  <c r="S14" i="24"/>
  <c r="S15" i="24"/>
  <c r="S16" i="24"/>
  <c r="S17" i="24"/>
  <c r="S18" i="24"/>
  <c r="S19" i="24"/>
  <c r="S20" i="24"/>
  <c r="S21" i="24"/>
  <c r="S22" i="24"/>
  <c r="S23" i="24"/>
  <c r="S24" i="24"/>
  <c r="S25" i="24"/>
  <c r="S26" i="24"/>
  <c r="S27" i="24"/>
  <c r="S28" i="24"/>
  <c r="S29" i="24"/>
  <c r="S30" i="24"/>
  <c r="S31" i="24"/>
  <c r="S32" i="24"/>
  <c r="S33" i="24"/>
  <c r="R33" i="24"/>
  <c r="R32" i="24"/>
  <c r="R31" i="24"/>
  <c r="G116" i="3"/>
  <c r="G115" i="3"/>
  <c r="G114" i="3"/>
  <c r="G113" i="3"/>
  <c r="G112" i="3"/>
  <c r="G111" i="3"/>
  <c r="G110" i="3"/>
  <c r="G105" i="3"/>
  <c r="G104" i="3"/>
  <c r="G103" i="3"/>
  <c r="G102" i="3"/>
  <c r="G101" i="3"/>
  <c r="G100" i="3"/>
  <c r="G99" i="3"/>
  <c r="G94" i="3"/>
  <c r="G93" i="3"/>
  <c r="G92" i="3"/>
  <c r="G91" i="3"/>
  <c r="G90" i="3"/>
  <c r="G89" i="3"/>
  <c r="G88" i="3"/>
  <c r="G95" i="3"/>
  <c r="H88" i="3"/>
  <c r="G83" i="3"/>
  <c r="G82" i="3"/>
  <c r="G81" i="3"/>
  <c r="G80" i="3"/>
  <c r="G79" i="3"/>
  <c r="G78" i="3"/>
  <c r="G77"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D193" i="16"/>
  <c r="R20" i="8"/>
  <c r="S19" i="8"/>
  <c r="T19" i="8"/>
  <c r="D173" i="16"/>
  <c r="R19" i="8"/>
  <c r="S18" i="8"/>
  <c r="T18" i="8"/>
  <c r="D152" i="16"/>
  <c r="R18" i="8"/>
  <c r="S17" i="8"/>
  <c r="T17" i="8"/>
  <c r="D132" i="16"/>
  <c r="R17" i="8"/>
  <c r="S16" i="8"/>
  <c r="T16" i="8"/>
  <c r="D112" i="16"/>
  <c r="R16" i="8"/>
  <c r="S15" i="8"/>
  <c r="T15" i="8"/>
  <c r="D92" i="16"/>
  <c r="R15" i="8"/>
  <c r="S14" i="8"/>
  <c r="T14" i="8"/>
  <c r="D72" i="16"/>
  <c r="S13" i="8"/>
  <c r="T13" i="8"/>
  <c r="D52" i="16"/>
  <c r="R13" i="8"/>
  <c r="R11" i="8"/>
  <c r="R30" i="24"/>
  <c r="R29" i="24"/>
  <c r="R28" i="24"/>
  <c r="R27" i="24"/>
  <c r="R26" i="24"/>
  <c r="R25" i="24"/>
  <c r="R24" i="24"/>
  <c r="R23" i="24"/>
  <c r="R22" i="24"/>
  <c r="R21" i="24"/>
  <c r="R20" i="24"/>
  <c r="R19" i="24"/>
  <c r="R18" i="24"/>
  <c r="R17" i="24"/>
  <c r="R16" i="24"/>
  <c r="R15" i="24"/>
  <c r="R14" i="24"/>
  <c r="R13" i="24"/>
  <c r="R12" i="24"/>
  <c r="A319" i="3"/>
  <c r="B71" i="16"/>
  <c r="B297" i="3"/>
  <c r="B192" i="16"/>
  <c r="B10" i="1"/>
  <c r="A14" i="8"/>
  <c r="C42" i="1"/>
  <c r="B275" i="3"/>
  <c r="B43" i="26"/>
  <c r="B11" i="29"/>
  <c r="B123" i="21"/>
  <c r="D101" i="25"/>
  <c r="F82" i="25"/>
  <c r="B201" i="29"/>
  <c r="A11" i="26"/>
  <c r="B165" i="3"/>
  <c r="G227" i="3"/>
  <c r="H220" i="3"/>
  <c r="D36" i="26"/>
  <c r="A20" i="8"/>
  <c r="B11" i="16"/>
  <c r="A47" i="26"/>
  <c r="B132" i="3"/>
  <c r="K71" i="16"/>
  <c r="K75" i="29"/>
  <c r="K111" i="16"/>
  <c r="K117" i="29"/>
  <c r="K151" i="16"/>
  <c r="K159" i="29"/>
  <c r="B46" i="1"/>
  <c r="A308" i="3"/>
  <c r="C13" i="22"/>
  <c r="B25" i="26"/>
  <c r="B319" i="3"/>
  <c r="K51" i="16"/>
  <c r="K54" i="29"/>
  <c r="K91" i="16"/>
  <c r="K96" i="29"/>
  <c r="K131" i="16"/>
  <c r="K138" i="29"/>
  <c r="B77" i="21"/>
  <c r="D55" i="25"/>
  <c r="F36" i="25"/>
  <c r="B100" i="21"/>
  <c r="D78" i="25"/>
  <c r="F59" i="25"/>
  <c r="B146" i="21"/>
  <c r="D124" i="25"/>
  <c r="F105" i="25"/>
  <c r="G106" i="3"/>
  <c r="H99" i="3"/>
  <c r="B31" i="16"/>
  <c r="A264" i="3"/>
  <c r="B158" i="29"/>
  <c r="A132" i="3"/>
  <c r="B74" i="29"/>
  <c r="C16" i="22"/>
  <c r="B286" i="3"/>
  <c r="B143" i="3"/>
  <c r="D39" i="1"/>
  <c r="C30" i="1"/>
  <c r="D18" i="1"/>
  <c r="B187" i="3"/>
  <c r="D35" i="1"/>
  <c r="D43" i="1"/>
  <c r="K31" i="16"/>
  <c r="K33" i="29"/>
  <c r="G18" i="3"/>
  <c r="H11" i="3"/>
  <c r="J11" i="3"/>
  <c r="K11" i="3"/>
  <c r="G51" i="3"/>
  <c r="H44" i="3"/>
  <c r="G73" i="3"/>
  <c r="H66" i="3"/>
  <c r="B14" i="1"/>
  <c r="B32" i="29"/>
  <c r="B38" i="1"/>
  <c r="A39" i="26"/>
  <c r="B22" i="1"/>
  <c r="A23" i="26"/>
  <c r="S40" i="24"/>
  <c r="S41" i="24"/>
  <c r="B13" i="26"/>
  <c r="B253" i="3"/>
  <c r="D48" i="1"/>
  <c r="G128" i="3"/>
  <c r="H121" i="3"/>
  <c r="G161" i="3"/>
  <c r="H154" i="3"/>
  <c r="G205" i="3"/>
  <c r="H198" i="3"/>
  <c r="J198" i="3"/>
  <c r="G249" i="3"/>
  <c r="H242" i="3"/>
  <c r="J242" i="3"/>
  <c r="G260" i="3"/>
  <c r="H253" i="3"/>
  <c r="G282" i="3"/>
  <c r="H275" i="3"/>
  <c r="G293" i="3"/>
  <c r="H286" i="3"/>
  <c r="J286" i="3"/>
  <c r="G315" i="3"/>
  <c r="H308" i="3"/>
  <c r="D47" i="26"/>
  <c r="G337" i="3"/>
  <c r="H330" i="3"/>
  <c r="K11" i="16"/>
  <c r="K12" i="29"/>
  <c r="A242" i="3"/>
  <c r="A110" i="3"/>
  <c r="B220" i="3"/>
  <c r="B27" i="26"/>
  <c r="B330" i="3"/>
  <c r="G29" i="3"/>
  <c r="H22" i="3"/>
  <c r="D12" i="26"/>
  <c r="F12" i="26"/>
  <c r="G12" i="26"/>
  <c r="G62" i="3"/>
  <c r="H55" i="3"/>
  <c r="D20" i="26"/>
  <c r="J88" i="3"/>
  <c r="D15" i="26"/>
  <c r="J44" i="3"/>
  <c r="J165" i="3"/>
  <c r="D29" i="26"/>
  <c r="J66" i="3"/>
  <c r="D17" i="26"/>
  <c r="B54" i="21"/>
  <c r="D32" i="25"/>
  <c r="F13" i="25"/>
  <c r="G84" i="3"/>
  <c r="H77" i="3"/>
  <c r="A19" i="26"/>
  <c r="A13" i="8"/>
  <c r="A88" i="3"/>
  <c r="A99" i="3"/>
  <c r="B51" i="16"/>
  <c r="B18" i="1"/>
  <c r="A15" i="8"/>
  <c r="A27" i="26"/>
  <c r="B95" i="29"/>
  <c r="A154" i="3"/>
  <c r="A143" i="3"/>
  <c r="B91" i="16"/>
  <c r="B26" i="1"/>
  <c r="J121" i="3"/>
  <c r="D24" i="26"/>
  <c r="J154" i="3"/>
  <c r="D28" i="26"/>
  <c r="D40" i="26"/>
  <c r="J253" i="3"/>
  <c r="J275" i="3"/>
  <c r="D43" i="26"/>
  <c r="J330" i="3"/>
  <c r="D49" i="26"/>
  <c r="J55" i="3"/>
  <c r="D16" i="26"/>
  <c r="D32" i="1"/>
  <c r="B198" i="3"/>
  <c r="B47" i="26"/>
  <c r="B308" i="3"/>
  <c r="D46" i="1"/>
  <c r="A187" i="3"/>
  <c r="B30" i="1"/>
  <c r="A16" i="8"/>
  <c r="A31" i="26"/>
  <c r="B31" i="26"/>
  <c r="B176" i="3"/>
  <c r="B37" i="26"/>
  <c r="B231" i="3"/>
  <c r="A19" i="8"/>
  <c r="B172" i="16"/>
  <c r="B180" i="29"/>
  <c r="A43" i="26"/>
  <c r="B28" i="26"/>
  <c r="B154" i="3"/>
  <c r="J220" i="3"/>
  <c r="D16" i="1"/>
  <c r="B17" i="26"/>
  <c r="B111" i="16"/>
  <c r="A286" i="3"/>
  <c r="B35" i="26"/>
  <c r="B99" i="3"/>
  <c r="B21" i="26"/>
  <c r="C10" i="1"/>
  <c r="C10" i="22"/>
  <c r="G40" i="3"/>
  <c r="H33" i="3"/>
  <c r="B24" i="26"/>
  <c r="D23" i="1"/>
  <c r="B121" i="3"/>
  <c r="G117" i="3"/>
  <c r="H110" i="3"/>
  <c r="B116" i="29"/>
  <c r="A275" i="3"/>
  <c r="D30" i="1"/>
  <c r="D27" i="1"/>
  <c r="G139" i="3"/>
  <c r="H132" i="3"/>
  <c r="G150" i="3"/>
  <c r="H143" i="3"/>
  <c r="G183" i="3"/>
  <c r="H176" i="3"/>
  <c r="G194" i="3"/>
  <c r="H187" i="3"/>
  <c r="G216" i="3"/>
  <c r="H209" i="3"/>
  <c r="G238" i="3"/>
  <c r="H231" i="3"/>
  <c r="G271" i="3"/>
  <c r="H264" i="3"/>
  <c r="G304" i="3"/>
  <c r="H297" i="3"/>
  <c r="G326" i="3"/>
  <c r="H319" i="3"/>
  <c r="C34" i="1"/>
  <c r="J22" i="3"/>
  <c r="K22" i="3"/>
  <c r="D11" i="26"/>
  <c r="F11" i="26"/>
  <c r="G11" i="26"/>
  <c r="J308" i="3"/>
  <c r="F47" i="26"/>
  <c r="G47" i="26"/>
  <c r="D39" i="26"/>
  <c r="J99" i="3"/>
  <c r="D21" i="26"/>
  <c r="D44" i="26"/>
  <c r="D33" i="26"/>
  <c r="K286" i="3"/>
  <c r="F44" i="26"/>
  <c r="G44" i="26"/>
  <c r="K44" i="3"/>
  <c r="F15" i="26"/>
  <c r="G15" i="26"/>
  <c r="D35" i="26"/>
  <c r="J209" i="3"/>
  <c r="K55" i="3"/>
  <c r="F16" i="26"/>
  <c r="G16" i="26"/>
  <c r="K198" i="3"/>
  <c r="F33" i="26"/>
  <c r="G33" i="26"/>
  <c r="K308" i="3"/>
  <c r="K66" i="3"/>
  <c r="F17" i="26"/>
  <c r="G17" i="26"/>
  <c r="K165" i="3"/>
  <c r="F29" i="26"/>
  <c r="G29" i="26"/>
  <c r="D48" i="26"/>
  <c r="J319" i="3"/>
  <c r="K330" i="3"/>
  <c r="F49" i="26"/>
  <c r="G49" i="26"/>
  <c r="D45" i="26"/>
  <c r="J297" i="3"/>
  <c r="D23" i="26"/>
  <c r="J110" i="3"/>
  <c r="D41" i="26"/>
  <c r="J264" i="3"/>
  <c r="K275" i="3"/>
  <c r="F43" i="26"/>
  <c r="G43" i="26"/>
  <c r="F39" i="26"/>
  <c r="G39" i="26"/>
  <c r="K242" i="3"/>
  <c r="K154" i="3"/>
  <c r="F28" i="26"/>
  <c r="G28" i="26"/>
  <c r="J77" i="3"/>
  <c r="D19" i="26"/>
  <c r="K88" i="3"/>
  <c r="F20" i="26"/>
  <c r="G20" i="26"/>
  <c r="D25" i="26"/>
  <c r="J132" i="3"/>
  <c r="F24" i="26"/>
  <c r="G24" i="26"/>
  <c r="K121" i="3"/>
  <c r="D32" i="26"/>
  <c r="J187" i="3"/>
  <c r="D13" i="26"/>
  <c r="F13" i="26"/>
  <c r="G13" i="26"/>
  <c r="J33" i="3"/>
  <c r="K33" i="3"/>
  <c r="J176" i="3"/>
  <c r="D31" i="26"/>
  <c r="D37" i="26"/>
  <c r="J231" i="3"/>
  <c r="J143" i="3"/>
  <c r="D27" i="26"/>
  <c r="K220" i="3"/>
  <c r="F36" i="26"/>
  <c r="G36" i="26"/>
  <c r="F40" i="26"/>
  <c r="G40" i="26"/>
  <c r="K253" i="3"/>
  <c r="G14" i="26"/>
  <c r="H11" i="26"/>
  <c r="K13" i="29"/>
  <c r="F21" i="26"/>
  <c r="G21" i="26"/>
  <c r="K99" i="3"/>
  <c r="K143" i="3"/>
  <c r="F27" i="26"/>
  <c r="G27" i="26"/>
  <c r="G30" i="26"/>
  <c r="H27" i="26"/>
  <c r="K97" i="29"/>
  <c r="K110" i="3"/>
  <c r="F23" i="26"/>
  <c r="G23" i="26"/>
  <c r="G18" i="26"/>
  <c r="H15" i="26"/>
  <c r="K34" i="29"/>
  <c r="K176" i="3"/>
  <c r="F31" i="26"/>
  <c r="G31" i="26"/>
  <c r="F32" i="26"/>
  <c r="G32" i="26"/>
  <c r="K187" i="3"/>
  <c r="F25" i="26"/>
  <c r="G25" i="26"/>
  <c r="K132" i="3"/>
  <c r="K264" i="3"/>
  <c r="F41" i="26"/>
  <c r="G41" i="26"/>
  <c r="K297" i="3"/>
  <c r="F45" i="26"/>
  <c r="G45" i="26"/>
  <c r="G46" i="26"/>
  <c r="H43" i="26"/>
  <c r="K182" i="29"/>
  <c r="F48" i="26"/>
  <c r="G48" i="26"/>
  <c r="G50" i="26"/>
  <c r="H47" i="26"/>
  <c r="K203" i="29"/>
  <c r="K319" i="3"/>
  <c r="F35" i="26"/>
  <c r="G35" i="26"/>
  <c r="K209" i="3"/>
  <c r="F37" i="26"/>
  <c r="G37" i="26"/>
  <c r="K231" i="3"/>
  <c r="F19" i="26"/>
  <c r="G19" i="26"/>
  <c r="G22" i="26"/>
  <c r="H19" i="26"/>
  <c r="K55" i="29"/>
  <c r="K77" i="3"/>
  <c r="G42" i="26"/>
  <c r="H39" i="26"/>
  <c r="K160" i="29"/>
  <c r="G38" i="26"/>
  <c r="H35" i="26"/>
  <c r="K139" i="29"/>
  <c r="G34" i="26"/>
  <c r="H31" i="26"/>
  <c r="K118" i="29"/>
  <c r="G26" i="26"/>
  <c r="H23" i="26"/>
  <c r="K76" i="29"/>
</calcChain>
</file>

<file path=xl/sharedStrings.xml><?xml version="1.0" encoding="utf-8"?>
<sst xmlns="http://schemas.openxmlformats.org/spreadsheetml/2006/main" count="2473" uniqueCount="501">
  <si>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</si>
  <si>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</si>
  <si>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</si>
  <si>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</si>
  <si>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</si>
  <si>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</si>
  <si>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</si>
  <si>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</si>
  <si>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</si>
  <si>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</si>
  <si>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</si>
  <si>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</si>
  <si>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</si>
  <si>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</si>
  <si>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</si>
  <si>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</si>
  <si>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</si>
  <si>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</si>
  <si>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</si>
  <si>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</si>
  <si>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</si>
  <si>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</si>
  <si>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</si>
  <si>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</si>
  <si>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</si>
  <si>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</si>
  <si>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</si>
  <si>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</si>
  <si>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</si>
  <si>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</si>
  <si>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</si>
  <si>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</si>
  <si>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</si>
  <si>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</si>
  <si>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</si>
  <si>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</si>
  <si>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</si>
  <si>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</si>
  <si>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</si>
  <si>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</si>
  <si>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</si>
  <si>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</si>
  <si>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</si>
  <si>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</si>
  <si>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</si>
  <si>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</si>
  <si>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</si>
  <si>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</si>
  <si>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</si>
  <si>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</si>
  <si>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</si>
  <si>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</si>
  <si>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</si>
  <si>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</si>
  <si>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</si>
  <si>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</si>
  <si>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</si>
  <si>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</si>
  <si>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</si>
  <si>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</si>
  <si>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</si>
  <si>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</si>
  <si>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</si>
  <si>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</si>
  <si>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</si>
  <si>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</si>
  <si>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</si>
  <si>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</si>
  <si>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</si>
  <si>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</si>
  <si>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</si>
  <si>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</si>
  <si>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</si>
  <si>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</si>
  <si>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</si>
  <si>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</si>
  <si>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</si>
  <si>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</si>
  <si>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</si>
  <si>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</si>
  <si>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</si>
  <si>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</si>
  <si>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</si>
  <si>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</si>
  <si>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</si>
  <si>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</si>
  <si>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</si>
  <si>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</si>
  <si>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</si>
  <si>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</si>
  <si>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</si>
  <si>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</si>
  <si>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</si>
  <si>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</si>
  <si>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</si>
  <si>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</si>
  <si>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</si>
  <si>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</si>
  <si>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</si>
  <si>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</si>
  <si>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</si>
  <si>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</si>
  <si>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</si>
  <si>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</si>
  <si>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</si>
  <si>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</si>
  <si>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</si>
  <si>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</si>
  <si>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</si>
  <si>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</si>
  <si>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</si>
  <si>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</si>
  <si>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</si>
  <si>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</si>
  <si>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</si>
  <si>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</si>
  <si>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</si>
  <si>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</si>
  <si>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</si>
  <si>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</si>
  <si>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</si>
  <si>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</si>
  <si>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</si>
  <si>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</si>
  <si>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</si>
  <si>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</si>
  <si>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</si>
  <si>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</si>
  <si>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</si>
  <si>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</si>
  <si>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</si>
  <si>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</si>
  <si>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</si>
  <si>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</si>
  <si>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</si>
  <si>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</si>
  <si>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</si>
  <si>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</si>
  <si>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</si>
  <si>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</si>
  <si>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</si>
  <si>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</si>
  <si>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</si>
  <si>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</si>
  <si>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</si>
  <si>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</si>
  <si>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</si>
  <si>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</si>
  <si>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</si>
  <si>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</si>
  <si>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</si>
  <si>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</si>
  <si>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</si>
  <si>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</si>
  <si>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</si>
  <si>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</si>
  <si>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</si>
  <si>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</si>
  <si>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</si>
  <si>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</si>
  <si>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</si>
  <si>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</si>
  <si>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</si>
  <si>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</si>
  <si>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</si>
  <si>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</si>
  <si>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</si>
  <si>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</si>
  <si>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</si>
  <si>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</si>
  <si>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</si>
  <si>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</si>
  <si>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</si>
  <si>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</si>
  <si>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</si>
  <si>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</si>
  <si>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</si>
  <si>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</si>
  <si>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</si>
  <si>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</si>
  <si>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</si>
  <si>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</si>
  <si>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</si>
  <si>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</si>
  <si>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</si>
  <si>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</si>
  <si>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</si>
  <si>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</si>
  <si>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</si>
  <si>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</si>
  <si>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</si>
  <si>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</si>
  <si>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</si>
  <si>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</si>
  <si>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</si>
  <si>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</si>
  <si>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</si>
  <si>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</si>
  <si>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</si>
  <si>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</si>
  <si>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</si>
  <si>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</si>
  <si>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</si>
  <si>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</si>
  <si>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</si>
  <si>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</si>
  <si>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</si>
  <si>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</si>
  <si>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</si>
  <si>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</si>
  <si>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</si>
  <si>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</si>
  <si>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</si>
  <si>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</si>
  <si>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</si>
  <si>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</si>
  <si>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</si>
  <si>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</si>
  <si>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</si>
  <si>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</si>
  <si>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</si>
  <si>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</si>
  <si>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</si>
  <si>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</si>
  <si>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</si>
  <si>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</si>
  <si>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</si>
  <si>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</si>
  <si>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</si>
  <si>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</si>
  <si>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</si>
  <si>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</si>
  <si>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</si>
  <si>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</si>
  <si>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</si>
  <si>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</si>
  <si>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</si>
  <si>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</si>
  <si>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</si>
  <si>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</si>
  <si>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</si>
  <si>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</si>
  <si>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</si>
  <si>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</si>
  <si>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</si>
  <si>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</si>
  <si>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</si>
  <si>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</si>
  <si>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</si>
  <si>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</si>
  <si>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</si>
  <si>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</si>
  <si>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</si>
  <si>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</si>
  <si>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</si>
  <si>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</si>
  <si>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</si>
  <si>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</si>
  <si>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</si>
  <si>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</si>
  <si>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</si>
  <si>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</si>
  <si>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</si>
  <si>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</si>
  <si>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</si>
  <si>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</si>
  <si>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</si>
  <si>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</si>
  <si>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</si>
  <si>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</si>
  <si>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</si>
  <si>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</si>
  <si>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</si>
  <si>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</si>
  <si>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</si>
  <si>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</si>
  <si>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</si>
  <si>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</si>
  <si>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</si>
  <si>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</si>
  <si>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</si>
  <si>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</si>
  <si>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</si>
  <si>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</si>
  <si>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</si>
  <si>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</si>
  <si>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</si>
  <si>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</si>
  <si>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</si>
  <si>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</si>
  <si>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</si>
  <si>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</si>
  <si>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</si>
  <si>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</si>
  <si>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</si>
  <si>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</si>
  <si>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</si>
  <si>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</si>
  <si>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</si>
  <si>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</si>
  <si>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</si>
  <si>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</si>
  <si>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</si>
  <si>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</si>
  <si>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</si>
  <si>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</si>
  <si>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</si>
  <si>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</si>
  <si>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</si>
  <si>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</si>
  <si>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</si>
  <si>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</si>
  <si>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</si>
  <si>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</si>
  <si>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</si>
  <si>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</si>
  <si>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</si>
  <si>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</si>
  <si>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</si>
  <si>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</si>
  <si>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</si>
  <si>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</si>
  <si>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</si>
  <si>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</si>
  <si>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</si>
  <si>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</si>
  <si>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</si>
  <si>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</si>
  <si>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</si>
  <si>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</si>
  <si>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</si>
  <si>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</si>
  <si>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</si>
  <si>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</si>
  <si>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</si>
  <si>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</si>
  <si>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</si>
  <si>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</si>
  <si>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</si>
  <si>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</si>
  <si>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</si>
  <si>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</si>
  <si>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</si>
  <si>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</si>
  <si>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</si>
  <si>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</si>
  <si>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</si>
  <si>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</si>
  <si>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</si>
  <si>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</si>
  <si>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</si>
  <si>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</si>
  <si>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</si>
  <si>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</si>
  <si>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</si>
  <si>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</si>
  <si>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</si>
  <si>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</si>
  <si>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</si>
  <si>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</si>
  <si>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</si>
  <si>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</si>
  <si>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</si>
  <si>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</si>
  <si>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</si>
  <si>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</si>
  <si>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</si>
  <si>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</si>
  <si>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</si>
  <si>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</si>
  <si>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</si>
  <si>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</si>
  <si>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</si>
  <si>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</si>
  <si>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</si>
  <si>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</si>
  <si>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</si>
  <si>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</si>
  <si>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</si>
  <si>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</si>
  <si>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</si>
  <si>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</si>
  <si>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</si>
  <si>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PROCESO: GESTIÓN DE INFRAESTRUCTURA Y OBRAS PÚBLICAS</t>
  </si>
  <si>
    <t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t>
  </si>
  <si>
    <t>Constantes cambios normativos, diversidad jurídica</t>
  </si>
  <si>
    <t>Cambios de las diferentes normas tecnicas de diseño y construccion.</t>
  </si>
  <si>
    <t>Inseguridad en Zonas de Trabajo en Campo</t>
  </si>
  <si>
    <t xml:space="preserve">Cambios de Gobierno </t>
  </si>
  <si>
    <t>Cambio de las Directrices emitidas debido a cambios de lideres de algunos procesos</t>
  </si>
  <si>
    <t>Invierno prolongado</t>
  </si>
  <si>
    <t>Declaratoria de emergencia por pandemias o desastres naturales</t>
  </si>
  <si>
    <t>Avances Técnologicos</t>
  </si>
  <si>
    <t>Obsolesencia y/o ausencia de los equipos de computo adecuados para cumplir con las actividades del proceso</t>
  </si>
  <si>
    <t>Difucultades en la definición de las estrategia de comunicación con los usuarios</t>
  </si>
  <si>
    <t>Diversidad de criterios en la aplicación de las normas</t>
  </si>
  <si>
    <t>Falta de politicas públicas claras y concretas, acordes  a los desarrollos de los procesos.</t>
  </si>
  <si>
    <t>Definiciencia en comunicar los cambios en las normas de los procesos que afectan al proceso de Gestión de Infraestructura y Obras Públicas</t>
  </si>
  <si>
    <t>Falta de gestión para implementar adecuadamente los planes de mejoramiento</t>
  </si>
  <si>
    <t>Personal de contrato y de apoyo que no cumple con la experiencia requerida</t>
  </si>
  <si>
    <t>Dificultad en la comunicación para la distribución de tareas</t>
  </si>
  <si>
    <t>Falta de actualización de algunos procedimientos del proceso</t>
  </si>
  <si>
    <t>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t>
  </si>
  <si>
    <t>1. Obsolesencia y/o ausencia de los equipos de computo adecuados para cumplir con las actividades del proceso</t>
  </si>
  <si>
    <t>2. Diversidad de criterios en la aplicación de las normas</t>
  </si>
  <si>
    <t>3. Personal de contrato y de apoyo que no cumple con la experiencia requerida</t>
  </si>
  <si>
    <t>4. Falta de gestión para implementar adecuadamente los planes de mejoramiento</t>
  </si>
  <si>
    <t>1. Constantes cambios normativos, diversidad jurídica</t>
  </si>
  <si>
    <t>2. Cambios de las diferentes normas tecnicas de diseño y construccion.</t>
  </si>
  <si>
    <t xml:space="preserve">3. Cambios de Gobierno </t>
  </si>
  <si>
    <t>4. Invierno prolongado</t>
  </si>
  <si>
    <t>5. Declaratoria de emergencia por pandemias o desastres naturales</t>
  </si>
  <si>
    <t>6. Difucultades en la definición de las estrategia de comunicación con los usuarios</t>
  </si>
  <si>
    <t>1. Aptitud y Actitud del personal directivo para el desarrollo de las diferentes actividades.</t>
  </si>
  <si>
    <t>2. Personal capacitado</t>
  </si>
  <si>
    <t>3. Disponibilidad de apoyo a las dependencias que conforman la Administración Central Municipal</t>
  </si>
  <si>
    <t>4. Apoyo y atención oportuna a las solicitudes y necesidades de la comunidad</t>
  </si>
  <si>
    <t>5. Idoneidad en el talento humano adscrito a la Secretaria de Infraestructura.</t>
  </si>
  <si>
    <t>6.  Ética y compromiso del personal adscrito a la secretaría.</t>
  </si>
  <si>
    <t>7. Existencia de planes parciales para el desarrollo de proyectos de infraestructura</t>
  </si>
  <si>
    <t>Posibilidad de incumplimiento de la meta física, por la falta de los recursos, originados por la demora en las intervenciones para atender la necesidades de la población.</t>
  </si>
  <si>
    <t>Posibilidad que la obras queden inconclusas o terminadas  sin las debidas condiciones técnicas y de calidad requeridas.</t>
  </si>
  <si>
    <t xml:space="preserve">Obras que no cumplan su función, vida útil corta </t>
  </si>
  <si>
    <t>Lucro cesante por el incumplimiento en la meta fisica de la obra, afectando a la comunidad</t>
  </si>
  <si>
    <t xml:space="preserve"> Personal de contrato y de apoyo que no cumple con la experiencia requerida</t>
  </si>
  <si>
    <t>Cambios de gobierno</t>
  </si>
  <si>
    <t>En cualquier etapa del proceso</t>
  </si>
  <si>
    <t>Perdida  de credibilidad institucional</t>
  </si>
  <si>
    <t xml:space="preserve">Incumplimiento del plan de desarrollo municipal </t>
  </si>
  <si>
    <t>La integración de factores como: Constantes cambios normativos, diversidad jurídica, Personal de contrato y de apoyo que no cumple con la experiencia requerida y cambios de gobierno, pueden ocasionar la posibilidad de incumplimiento de la meta física, por la falta de los recursos, originados por la demora en las intervenciones para atender la necesidades de la población, teniendo como consecuencia: Faltas y/o sanciones fiscales, disciplinarias y penales, perdida de credibilidad institucional e incumplmiento en el plan de desarrollo municipal</t>
  </si>
  <si>
    <t>La integración de factores como: Cambios de las diferentes normas técnicas de diseño y construcción, faltas de politicas públicas claras y concretas acordes a los desarrollos de los procesos y  personal de contrato y de apoyo que no cumple con la experincia requerida, pueden ocasionar posibilidad que la obras queden inconclusas o terminadas  sin las debidas condiciones técnicas y de calidad requeridas, teniendo como consecuencia: Faltas y/o sanciones fiscales, disciplinarias y penales, perdida de credibilidad institucional e incumplmiento en el plan de desarrollo municipal</t>
  </si>
  <si>
    <t>Faltas y/o sanciones  fiscales, disciplinarias y  penales</t>
  </si>
  <si>
    <t xml:space="preserve">2. Mayor oportunidad en la consecución de recursos para cofinanciar los proyectos. </t>
  </si>
  <si>
    <t>3. Interés del Gobierno Nacional en apoyar proyectos de obras de infraestructura.</t>
  </si>
  <si>
    <t>4. Apalancar proyectos para buscar un desarrollo sostenible para la ciudad de Ibagué</t>
  </si>
  <si>
    <t xml:space="preserve">5. Personal capacitado. </t>
  </si>
  <si>
    <t>6. Ubicación privilegiada para la inversión local y foránea en pro del desarrollo de la ciudad.</t>
  </si>
  <si>
    <t>7. Permitir el acceso a diferentes sectores de la ciudad, mejorando la conectividad entre la zona urbana y rural</t>
  </si>
  <si>
    <t xml:space="preserve">D1; O1-2 Adquisicion de equipos de alta tecnologia que permitan el desarrollo de las distintas actividades </t>
  </si>
  <si>
    <t xml:space="preserve">D4 O3-4 Realizar convenios de cooperacion institucional que permitan realizar proyectos de desarrollo sostenible para la ciudad </t>
  </si>
  <si>
    <t xml:space="preserve">F1 O1- 2-3 Desarrollar trabajos de cooperacion institucional para la ejecucion de los proyectos </t>
  </si>
  <si>
    <t xml:space="preserve">F2-5-6 O5 Capacitar al personal adscrito a la secretaria para una mejora continua </t>
  </si>
  <si>
    <t xml:space="preserve">F3-4-7 O4-6 Ejecutar los distintos proyectos que permitan la conectividad y el desarrollo de la ciudad </t>
  </si>
  <si>
    <t>D4 A3 Dar a conocer los panes de mejoramiento para su debido cumplimento</t>
  </si>
  <si>
    <t xml:space="preserve">F4 A3-6 Establecer medios de comunicación efectivos para recepcion de las necesidades </t>
  </si>
  <si>
    <t>D2 A1 Solicitar capacitacion para actualizacion de conocimientos relacionados con la distintas normatividades</t>
  </si>
  <si>
    <t>1.  Aportes de recursos locales, nacionales e internacionales para las obras de infraestructura.</t>
  </si>
  <si>
    <t>1. El Secretario (a) de Infraestructura acorde con las directrices dadas por la  Oficina de Contratacion,  designa un equipo estructurador. 2. Anualmente. 3. Con el proporsito de impartir las directrices y socializar la normatividad. 4. Mediante comite tecnico interno de la secretaria . 5.Se cita a mesas de trabajo o comite extraordinario. 6. Actas y planillas de asistencia.</t>
  </si>
  <si>
    <t xml:space="preserve">memorandos, planillas de asistencia </t>
  </si>
  <si>
    <t>Indice de cumplimiento = (Actividades ejecutadas /Actividades programadas)*100</t>
  </si>
  <si>
    <t xml:space="preserve">D1 A3 Solicitar incorporación de recursos para adquisicion de los diferentes insumos de la secretaria para el cumplimiento de las metas </t>
  </si>
  <si>
    <t>cuando se requiera</t>
  </si>
  <si>
    <t>memorandos, actas de justificacion</t>
  </si>
  <si>
    <t>1. El secretario (a) de Infraestuctura y los directores en coordinacion con la secretaria de planeacion definiran las politicas publicas acorde con los procesos. 2. Cuatrenio. 3. Con el proposito de articular las acciones existentes con las proyectadas. 4. Mesas de trabajo. 5. Se ajustaran las acciones a realizar dentro de los programas y proyectos acorde con las novedades. 6. Actas y planillas de asistencia</t>
  </si>
  <si>
    <t>1. El secretario (a) de Infraestuctura y los directores socializan las nuevas directrices o politicas que lleguen con el nuevo programa de gobierno. 2. Cuatrenio. 3. Con el proposito de articular las acciones existentes con las proyectadas. 4. Mesas de trabajo relacionadas con las obras existentes y su incorporacion en la formulacion del plan de desarrollo 5. Se priorizan las obras a desarrollar 6. Actas de reunion y de empalme</t>
  </si>
  <si>
    <t>D3 O5 Contratar  Prestación de Servicios Profesionales y de Apoyo a la Gestión personal calificado que coadyuden en el desarrollo de las distintas labores de la secretaria en el proceso de gestion de infraestructura y obras publicas</t>
  </si>
  <si>
    <t>F2 A2 Solicitar capacitacion a la Direccion de Talento Humano en temas especificos relacionados con el proceso de gestión de infraestructura y obras publicas</t>
  </si>
  <si>
    <t>semestralmentey/o cuando se requiera</t>
  </si>
  <si>
    <t xml:space="preserve">1. El secretario (a) de Infraestructura y los directores definen los perfiles de los profesionales requeridos. 2. Anualmente. 3. Con el proposito de satisfacer las deficiencias en los perfiles profesionales necesitados. 4. Recepcion hojas de vida para la contratación segun el perfil requerido. 5. Se solicita contratar al personal que cumpla con el perfil y la experiencia requerida.  6. Contratos de las personas contratadas </t>
  </si>
  <si>
    <t>1. El Secretario (a) de Infraestructura y los directores establecen las novedades relacionadas con las normas tecnicas y construccion. 2. Anualmente o Cada vez que se requiera debido a los cambios de normas técnicas. 3. Con el proposito de socializar los cambios de las normas técnicas de diseños y construcción a fin de desarrollar obras con diseños estandar. 4. Mesas de trabajo y/o comites de obra  5.Se realizan ajustes y modificaciones a que haya lugar. 6. Actas y planillas de asistencia.</t>
  </si>
  <si>
    <t>Secretario de despacho</t>
  </si>
  <si>
    <t>F2 A2 Solicitar capacitacion a la Direccion de Talento Humano en temas especificos de normatividad y demás relacionados con el proceso de gestión de infraestructura y obras publicas</t>
  </si>
  <si>
    <t>F7 A2 Revisar, actualizar y socializar los cambios de las diferentes normas tecnicas de diseño y construcción.</t>
  </si>
  <si>
    <t>F7 A2 Revisar, actualizar  y socializar los cambios de las diferentes normas tecnicas de diseño y construcción.</t>
  </si>
  <si>
    <t xml:space="preserve">F7 A3 Revisar y Actualizar  los distintos planes y proyectos registrados en el banco de proyectos de la secretaria de planeacion para su cumplimiento y desarrollo </t>
  </si>
  <si>
    <t>Circulares y/o actos administrativos</t>
  </si>
  <si>
    <t>D3 A3 Realizar el requerimiento al contratista y en dado caso que no se resuelva dentro del marco legal se iniciará el proceso de caducidad e incumplimiento del contrato, haciendo efectiva la  poliza de cumplimiento.</t>
  </si>
  <si>
    <t>contrato (clausulas penales), oficios, polizas</t>
  </si>
  <si>
    <t>D3 A3 Realizar el requerimiento al contratista y en dado caso que no se resuelva dentro del marco legal se iniciará el proceso de caducidad e incumplimiento del contrato, haciendo efectiva la poliza de cumplimiento.</t>
  </si>
  <si>
    <t>1. El secretario (a) de Infraestructura y los directores junto a la oficina de contratación verifican los perfiles requeridos y la idoneidad del personal profesional y de apoyo a la gestion contratado 2. Mensual o cuando se requiera. 3. Con el proposito de contar con el personal idoneo para la secretaria. 4. Revisión y Evaluación del desarrollo del objeto contractual. 5. Vigilancia y Control en el desarrollo de las actividades contractuales. 6. Contratos e Informes.</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</si>
  <si>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</si>
  <si>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</si>
  <si>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</si>
  <si>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</si>
  <si>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</si>
  <si>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</si>
  <si>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</si>
  <si>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</si>
  <si>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</si>
  <si>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</si>
  <si>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</si>
  <si>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</si>
  <si>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</si>
  <si>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</si>
  <si>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</si>
  <si>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</si>
  <si>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</si>
  <si>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</si>
  <si>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</si>
  <si>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</si>
  <si>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</si>
  <si>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</si>
  <si>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</si>
  <si>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</si>
  <si>
    <t>PROCESO: GESTIÓN DE LA INFRAESTRUCTURA Y OBRAS PÚBLICAS</t>
  </si>
  <si>
    <t xml:space="preserve">F1-3-5-6  A3-5-6 Plantear estretegias de trabajo, de vigilancia y control en el desarrollo de los procesos contractuales que permitan la realizacion de las actividades y cumplimiento de metas del plan de desarrollo </t>
  </si>
  <si>
    <t xml:space="preserve">actas de reunion </t>
  </si>
  <si>
    <t>mensual</t>
  </si>
  <si>
    <t xml:space="preserve">seguimiento a los proyectos </t>
  </si>
  <si>
    <t>Trimestral</t>
  </si>
  <si>
    <t>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</si>
</sst>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theme="1"/>
      <name val="Calibri"/>
      <family val="2"/>
      <scheme val="minor"/>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8" tint="0.59999389629810485"/>
        <bgColor indexed="64"/>
      </patternFill>
    </fill>
    <fill>
      <patternFill patternType="solid">
        <fgColor theme="7" tint="0.59999389629810485"/>
        <bgColor indexed="64"/>
      </patternFill>
    </fill>
  </fills>
  <borders count="9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auto="1"/>
      </bottom>
      <diagonal/>
    </border>
    <border>
      <left/>
      <right style="medium">
        <color theme="0"/>
      </right>
      <top style="medium">
        <color theme="0"/>
      </top>
      <bottom style="medium">
        <color theme="0"/>
      </bottom>
      <diagonal/>
    </border>
    <border>
      <left/>
      <right style="medium">
        <color theme="0"/>
      </right>
      <top style="medium">
        <color theme="0"/>
      </top>
      <bottom style="medium">
        <color auto="1"/>
      </bottom>
      <diagonal/>
    </border>
    <border>
      <left style="medium">
        <color theme="0"/>
      </left>
      <right/>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style="thin">
        <color auto="1"/>
      </left>
      <right style="thin">
        <color theme="0"/>
      </right>
      <top style="thin">
        <color auto="1"/>
      </top>
      <bottom style="thin">
        <color auto="1"/>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theme="0"/>
      </right>
      <top style="thin">
        <color auto="1"/>
      </top>
      <bottom style="thin">
        <color auto="1"/>
      </bottom>
      <diagonal/>
    </border>
    <border>
      <left/>
      <right/>
      <top/>
      <bottom style="thin">
        <color theme="0"/>
      </bottom>
      <diagonal/>
    </border>
    <border>
      <left style="thin">
        <color auto="1"/>
      </left>
      <right style="thin">
        <color theme="0"/>
      </right>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theme="0"/>
      </right>
      <top style="medium">
        <color auto="1"/>
      </top>
      <bottom style="thin">
        <color theme="1"/>
      </bottom>
      <diagonal/>
    </border>
    <border>
      <left style="thin">
        <color theme="0"/>
      </left>
      <right style="thin">
        <color theme="0"/>
      </right>
      <top style="medium">
        <color auto="1"/>
      </top>
      <bottom style="thin">
        <color theme="1"/>
      </bottom>
      <diagonal/>
    </border>
    <border>
      <left style="thin">
        <color theme="0"/>
      </left>
      <right style="medium">
        <color auto="1"/>
      </right>
      <top style="medium">
        <color auto="1"/>
      </top>
      <bottom style="thin">
        <color theme="1"/>
      </bottom>
      <diagonal/>
    </border>
    <border>
      <left style="medium">
        <color auto="1"/>
      </left>
      <right style="thin">
        <color theme="0"/>
      </right>
      <top style="thin">
        <color theme="1"/>
      </top>
      <bottom style="medium">
        <color auto="1"/>
      </bottom>
      <diagonal/>
    </border>
    <border>
      <left style="thin">
        <color theme="0"/>
      </left>
      <right style="thin">
        <color theme="0"/>
      </right>
      <top style="thin">
        <color theme="1"/>
      </top>
      <bottom style="medium">
        <color auto="1"/>
      </bottom>
      <diagonal/>
    </border>
    <border>
      <left style="thin">
        <color theme="0"/>
      </left>
      <right style="medium">
        <color auto="1"/>
      </right>
      <top style="thin">
        <color theme="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theme="0"/>
      </right>
      <top/>
      <bottom style="medium">
        <color theme="0"/>
      </bottom>
      <diagonal/>
    </border>
  </borders>
  <cellStyleXfs count="2">
    <xf numFmtId="0" fontId="0" fillId="0" borderId="0"/>
    <xf numFmtId="9" fontId="51" fillId="0" borderId="0" applyFont="0" applyFill="0" applyBorder="0" applyAlignment="0" applyProtection="0"/>
  </cellStyleXfs>
  <cellXfs count="102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4" fillId="10" borderId="0" xfId="0" applyFont="1" applyFill="1" applyBorder="1" applyAlignment="1">
      <alignment horizontal="center" vertical="center"/>
    </xf>
    <xf numFmtId="0" fontId="34" fillId="3"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0" borderId="0" xfId="0" applyFont="1" applyBorder="1" applyAlignment="1">
      <alignment horizontal="center" vertical="center"/>
    </xf>
    <xf numFmtId="0" fontId="34" fillId="8" borderId="0" xfId="0" applyFont="1" applyFill="1" applyBorder="1" applyAlignment="1">
      <alignment horizontal="center" vertical="center"/>
    </xf>
    <xf numFmtId="0" fontId="34"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Border="1" applyAlignment="1">
      <alignment horizontal="center" vertical="center"/>
    </xf>
    <xf numFmtId="0" fontId="40" fillId="3" borderId="0" xfId="0" applyFont="1" applyFill="1" applyBorder="1" applyAlignment="1">
      <alignment horizontal="center" vertical="center"/>
    </xf>
    <xf numFmtId="0" fontId="40" fillId="9" borderId="0" xfId="0" applyFont="1" applyFill="1" applyBorder="1" applyAlignment="1">
      <alignment horizontal="center" vertical="center"/>
    </xf>
    <xf numFmtId="0" fontId="40" fillId="0" borderId="0" xfId="0" applyFont="1" applyBorder="1" applyAlignment="1">
      <alignment horizontal="center" vertical="center"/>
    </xf>
    <xf numFmtId="0" fontId="40" fillId="8" borderId="0" xfId="0" applyFont="1" applyFill="1" applyBorder="1" applyAlignment="1">
      <alignment horizontal="center" vertical="center"/>
    </xf>
    <xf numFmtId="0" fontId="40" fillId="11" borderId="0" xfId="0" applyFont="1" applyFill="1" applyBorder="1" applyAlignment="1">
      <alignment horizontal="center" vertical="center"/>
    </xf>
    <xf numFmtId="0" fontId="41" fillId="3" borderId="0" xfId="0" applyFont="1" applyFill="1" applyBorder="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0" xfId="0" applyFont="1" applyAlignment="1">
      <alignment vertical="top"/>
    </xf>
    <xf numFmtId="0" fontId="7" fillId="0" borderId="0" xfId="0" applyFont="1" applyAlignment="1">
      <alignment horizontal="left" vertical="center" wrapText="1"/>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Protection="1"/>
    <xf numFmtId="0" fontId="5" fillId="0" borderId="22" xfId="0" applyFont="1" applyBorder="1" applyProtection="1"/>
    <xf numFmtId="0" fontId="5" fillId="0" borderId="41" xfId="0" applyFont="1" applyBorder="1" applyProtection="1"/>
    <xf numFmtId="0" fontId="5" fillId="0" borderId="24" xfId="0" applyFont="1" applyBorder="1" applyProtection="1"/>
    <xf numFmtId="0" fontId="5" fillId="3" borderId="0"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0" borderId="0" xfId="0" applyFont="1" applyProtection="1"/>
    <xf numFmtId="164" fontId="19" fillId="15" borderId="16" xfId="0" applyNumberFormat="1" applyFont="1" applyFill="1" applyBorder="1" applyAlignment="1" applyProtection="1">
      <alignment horizontal="center" vertical="center" wrapText="1"/>
    </xf>
    <xf numFmtId="165" fontId="5" fillId="0" borderId="60" xfId="0" applyNumberFormat="1" applyFont="1" applyFill="1" applyBorder="1" applyAlignment="1" applyProtection="1">
      <alignment horizontal="center" vertical="center"/>
    </xf>
    <xf numFmtId="164" fontId="5" fillId="0" borderId="60" xfId="0" applyNumberFormat="1" applyFont="1" applyFill="1" applyBorder="1" applyAlignment="1" applyProtection="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pplyProtection="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16" borderId="87" xfId="0" applyFont="1" applyFill="1" applyBorder="1" applyAlignment="1">
      <alignment horizontal="left" vertical="center"/>
    </xf>
    <xf numFmtId="0" fontId="5" fillId="0" borderId="1" xfId="0" applyFont="1" applyBorder="1" applyAlignment="1" applyProtection="1">
      <alignment horizontal="left" vertical="center" wrapText="1"/>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17" borderId="9" xfId="0" applyNumberFormat="1" applyFont="1" applyFill="1" applyBorder="1" applyAlignment="1" applyProtection="1">
      <alignment vertical="center"/>
    </xf>
    <xf numFmtId="164" fontId="5" fillId="8" borderId="6" xfId="0" applyNumberFormat="1" applyFont="1" applyFill="1" applyBorder="1" applyAlignment="1" applyProtection="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165" fontId="5" fillId="4" borderId="60" xfId="0" applyNumberFormat="1" applyFont="1" applyFill="1" applyBorder="1" applyAlignment="1" applyProtection="1">
      <alignment horizontal="center" vertical="center"/>
    </xf>
    <xf numFmtId="9" fontId="0" fillId="0" borderId="0" xfId="1" applyFont="1"/>
    <xf numFmtId="0" fontId="5" fillId="16" borderId="1" xfId="0" applyFont="1" applyFill="1" applyBorder="1" applyAlignment="1" applyProtection="1">
      <alignment horizontal="left" vertical="center" wrapText="1"/>
    </xf>
    <xf numFmtId="0" fontId="5" fillId="25" borderId="1" xfId="0" applyFont="1" applyFill="1" applyBorder="1" applyAlignment="1" applyProtection="1">
      <alignment horizontal="left" vertical="center" wrapText="1"/>
    </xf>
    <xf numFmtId="0" fontId="5" fillId="26" borderId="1"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protection locked="0"/>
    </xf>
    <xf numFmtId="49" fontId="1" fillId="0" borderId="2" xfId="0" applyNumberFormat="1" applyFont="1" applyBorder="1" applyAlignment="1" applyProtection="1">
      <alignment horizontal="center" vertical="center" wrapText="1"/>
      <protection locked="0"/>
    </xf>
    <xf numFmtId="0" fontId="6" fillId="12" borderId="5" xfId="0" applyFont="1" applyFill="1" applyBorder="1" applyAlignment="1">
      <alignment horizontal="center" vertical="top" wrapText="1"/>
    </xf>
    <xf numFmtId="0" fontId="1" fillId="0" borderId="1" xfId="0" applyFont="1" applyBorder="1" applyAlignment="1" applyProtection="1">
      <alignment horizontal="center" vertical="center"/>
      <protection locked="0"/>
    </xf>
    <xf numFmtId="0" fontId="8" fillId="0" borderId="20" xfId="0" applyFont="1" applyBorder="1" applyAlignment="1">
      <alignment vertical="center"/>
    </xf>
    <xf numFmtId="0" fontId="8" fillId="0" borderId="45" xfId="0" applyFont="1" applyBorder="1" applyAlignment="1">
      <alignmen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23" fillId="24" borderId="1" xfId="0" applyFont="1" applyFill="1" applyBorder="1" applyAlignment="1" applyProtection="1">
      <alignment horizontal="left" vertical="center" wrapText="1"/>
      <protection locked="0"/>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15" borderId="83" xfId="0" applyFont="1" applyFill="1" applyBorder="1" applyAlignment="1" applyProtection="1">
      <alignment horizontal="center" vertical="center" wrapText="1"/>
    </xf>
    <xf numFmtId="0" fontId="6" fillId="15" borderId="84" xfId="0" applyFont="1" applyFill="1" applyBorder="1" applyAlignment="1" applyProtection="1">
      <alignment horizontal="center" vertical="center" wrapText="1"/>
    </xf>
    <xf numFmtId="0" fontId="1" fillId="0" borderId="7"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1" fillId="16" borderId="5" xfId="0" applyFont="1" applyFill="1" applyBorder="1" applyAlignment="1" applyProtection="1">
      <alignment horizontal="left" vertical="center" wrapText="1"/>
    </xf>
    <xf numFmtId="0" fontId="5" fillId="16" borderId="5" xfId="0" applyFont="1" applyFill="1" applyBorder="1" applyAlignment="1" applyProtection="1">
      <alignment horizontal="left" vertical="center" wrapText="1"/>
    </xf>
    <xf numFmtId="0" fontId="1" fillId="16" borderId="1" xfId="0" applyFont="1" applyFill="1" applyBorder="1" applyAlignment="1" applyProtection="1">
      <alignment vertical="center"/>
    </xf>
    <xf numFmtId="0" fontId="5"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wrapText="1"/>
      <protection locked="0"/>
    </xf>
    <xf numFmtId="0" fontId="1" fillId="0"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 fillId="0" borderId="62"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5" fillId="0" borderId="0" xfId="0" applyFont="1" applyAlignment="1">
      <alignment horizontal="center"/>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wrapText="1"/>
      <protection locked="0"/>
    </xf>
    <xf numFmtId="0" fontId="23" fillId="0" borderId="56"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7"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0" borderId="56"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Border="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10" fillId="12" borderId="65" xfId="0" applyFont="1" applyFill="1" applyBorder="1" applyAlignment="1">
      <alignment horizontal="center" vertical="top" wrapText="1"/>
    </xf>
    <xf numFmtId="0" fontId="10" fillId="12" borderId="66" xfId="0" applyFont="1" applyFill="1" applyBorder="1" applyAlignment="1">
      <alignment horizontal="center" vertical="top" wrapText="1"/>
    </xf>
    <xf numFmtId="0" fontId="1" fillId="0" borderId="30" xfId="0" applyFont="1" applyBorder="1" applyAlignment="1">
      <alignment horizontal="center" vertical="center" wrapText="1"/>
    </xf>
    <xf numFmtId="0" fontId="1" fillId="0" borderId="46"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20" xfId="0" applyFont="1" applyBorder="1" applyAlignment="1">
      <alignment horizontal="left" vertical="center" wrapText="1"/>
    </xf>
    <xf numFmtId="0" fontId="43" fillId="0" borderId="27" xfId="0" applyFont="1" applyBorder="1" applyAlignment="1">
      <alignment horizontal="left"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65" xfId="0" applyFont="1" applyBorder="1" applyAlignment="1">
      <alignment horizontal="center" vertical="center" wrapText="1"/>
    </xf>
    <xf numFmtId="0" fontId="1" fillId="0" borderId="20"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11"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37"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9" xfId="0" applyFont="1" applyBorder="1" applyAlignment="1">
      <alignment horizontal="left" vertical="center" wrapText="1"/>
    </xf>
    <xf numFmtId="0" fontId="7" fillId="0" borderId="28" xfId="0" applyFont="1" applyBorder="1" applyAlignment="1">
      <alignment horizontal="center" vertical="center" wrapText="1"/>
    </xf>
    <xf numFmtId="0" fontId="7" fillId="0" borderId="28" xfId="0" applyFont="1" applyBorder="1" applyAlignment="1">
      <alignment horizontal="left" vertical="center" wrapText="1"/>
    </xf>
    <xf numFmtId="0" fontId="7" fillId="0" borderId="28" xfId="0" applyFont="1" applyBorder="1" applyAlignment="1" applyProtection="1">
      <alignment vertical="center" wrapText="1"/>
      <protection locked="0"/>
    </xf>
    <xf numFmtId="0" fontId="7" fillId="0" borderId="29" xfId="0" applyFont="1" applyBorder="1" applyAlignment="1">
      <alignment horizontal="left"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8" fillId="0" borderId="1" xfId="0" applyFont="1" applyBorder="1" applyAlignment="1">
      <alignment horizontal="center" vertical="center" wrapText="1"/>
    </xf>
    <xf numFmtId="0" fontId="23" fillId="3" borderId="1" xfId="0" applyFont="1" applyFill="1" applyBorder="1" applyAlignment="1" applyProtection="1">
      <alignment vertical="center" wrapText="1"/>
      <protection locked="0"/>
    </xf>
  </cellXfs>
  <cellStyles count="2">
    <cellStyle name="Normal" xfId="0" builtinId="0"/>
    <cellStyle name="Porcentaje" xfId="1" builtinId="5"/>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png"/><Relationship Id="rId1" Type="http://schemas.openxmlformats.org/officeDocument/2006/relationships/image" Target="../media/image2.png"/><Relationship Id="rId5" Type="http://schemas.openxmlformats.org/officeDocument/2006/relationships/image" Target="../media/image17.emf"/><Relationship Id="rId4" Type="http://schemas.openxmlformats.org/officeDocument/2006/relationships/image" Target="../media/image16.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24</xdr:row>
      <xdr:rowOff>288633</xdr:rowOff>
    </xdr:from>
    <xdr:to>
      <xdr:col>0</xdr:col>
      <xdr:colOff>1</xdr:colOff>
      <xdr:row>38</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39</xdr:row>
      <xdr:rowOff>0</xdr:rowOff>
    </xdr:from>
    <xdr:to>
      <xdr:col>0</xdr:col>
      <xdr:colOff>2</xdr:colOff>
      <xdr:row>39</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635000</xdr:colOff>
      <xdr:row>10</xdr:row>
      <xdr:rowOff>63500</xdr:rowOff>
    </xdr:from>
    <xdr:to>
      <xdr:col>19</xdr:col>
      <xdr:colOff>876300</xdr:colOff>
      <xdr:row>10</xdr:row>
      <xdr:rowOff>457200</xdr:rowOff>
    </xdr:to>
    <xdr:sp macro="" textlink="">
      <xdr:nvSpPr>
        <xdr:cNvPr id="3073" name="CheckBox1" hidden="1">
          <a:extLst>
            <a:ext uri="{63B3BB69-23CF-44E3-9099-C40C66FF867C}">
              <a14:compatExt xmlns:a14="http://schemas.microsoft.com/office/drawing/2010/main"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11</xdr:row>
      <xdr:rowOff>419100</xdr:rowOff>
    </xdr:to>
    <xdr:sp macro="" textlink="">
      <xdr:nvSpPr>
        <xdr:cNvPr id="3074" name="CheckBox2" hidden="1">
          <a:extLst>
            <a:ext uri="{63B3BB69-23CF-44E3-9099-C40C66FF867C}">
              <a14:compatExt xmlns:a14="http://schemas.microsoft.com/office/drawing/2010/main"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12</xdr:row>
      <xdr:rowOff>419100</xdr:rowOff>
    </xdr:to>
    <xdr:sp macro="" textlink="">
      <xdr:nvSpPr>
        <xdr:cNvPr id="3075" name="CheckBox3" hidden="1">
          <a:extLst>
            <a:ext uri="{63B3BB69-23CF-44E3-9099-C40C66FF867C}">
              <a14:compatExt xmlns:a14="http://schemas.microsoft.com/office/drawing/2010/main"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165100</xdr:rowOff>
    </xdr:from>
    <xdr:to>
      <xdr:col>19</xdr:col>
      <xdr:colOff>901700</xdr:colOff>
      <xdr:row>13</xdr:row>
      <xdr:rowOff>419100</xdr:rowOff>
    </xdr:to>
    <xdr:sp macro="" textlink="">
      <xdr:nvSpPr>
        <xdr:cNvPr id="3076" name="CheckBox4" hidden="1">
          <a:extLst>
            <a:ext uri="{63B3BB69-23CF-44E3-9099-C40C66FF867C}">
              <a14:compatExt xmlns:a14="http://schemas.microsoft.com/office/drawing/2010/main"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177800</xdr:rowOff>
    </xdr:from>
    <xdr:to>
      <xdr:col>19</xdr:col>
      <xdr:colOff>901700</xdr:colOff>
      <xdr:row>14</xdr:row>
      <xdr:rowOff>431800</xdr:rowOff>
    </xdr:to>
    <xdr:sp macro="" textlink="">
      <xdr:nvSpPr>
        <xdr:cNvPr id="3077" name="CheckBox5" hidden="1">
          <a:extLst>
            <a:ext uri="{63B3BB69-23CF-44E3-9099-C40C66FF867C}">
              <a14:compatExt xmlns:a14="http://schemas.microsoft.com/office/drawing/2010/main"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15</xdr:row>
      <xdr:rowOff>419100</xdr:rowOff>
    </xdr:to>
    <xdr:sp macro="" textlink="">
      <xdr:nvSpPr>
        <xdr:cNvPr id="3078" name="CheckBox6" hidden="1">
          <a:extLst>
            <a:ext uri="{63B3BB69-23CF-44E3-9099-C40C66FF867C}">
              <a14:compatExt xmlns:a14="http://schemas.microsoft.com/office/drawing/2010/main"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16</xdr:row>
      <xdr:rowOff>419100</xdr:rowOff>
    </xdr:to>
    <xdr:sp macro="" textlink="">
      <xdr:nvSpPr>
        <xdr:cNvPr id="3079" name="CheckBox7" hidden="1">
          <a:extLst>
            <a:ext uri="{63B3BB69-23CF-44E3-9099-C40C66FF867C}">
              <a14:compatExt xmlns:a14="http://schemas.microsoft.com/office/drawing/2010/main"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17</xdr:row>
      <xdr:rowOff>419100</xdr:rowOff>
    </xdr:to>
    <xdr:sp macro="" textlink="">
      <xdr:nvSpPr>
        <xdr:cNvPr id="3080" name="CheckBox8" hidden="1">
          <a:extLst>
            <a:ext uri="{63B3BB69-23CF-44E3-9099-C40C66FF867C}">
              <a14:compatExt xmlns:a14="http://schemas.microsoft.com/office/drawing/2010/main"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18</xdr:row>
      <xdr:rowOff>419100</xdr:rowOff>
    </xdr:to>
    <xdr:sp macro="" textlink="">
      <xdr:nvSpPr>
        <xdr:cNvPr id="3081" name="CheckBox9" hidden="1">
          <a:extLst>
            <a:ext uri="{63B3BB69-23CF-44E3-9099-C40C66FF867C}">
              <a14:compatExt xmlns:a14="http://schemas.microsoft.com/office/drawing/2010/main"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19</xdr:row>
      <xdr:rowOff>419100</xdr:rowOff>
    </xdr:to>
    <xdr:sp macro="" textlink="">
      <xdr:nvSpPr>
        <xdr:cNvPr id="3082" name="CheckBox10" hidden="1">
          <a:extLst>
            <a:ext uri="{63B3BB69-23CF-44E3-9099-C40C66FF867C}">
              <a14:compatExt xmlns:a14="http://schemas.microsoft.com/office/drawing/2010/main"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20</xdr:row>
      <xdr:rowOff>419100</xdr:rowOff>
    </xdr:to>
    <xdr:sp macro="" textlink="">
      <xdr:nvSpPr>
        <xdr:cNvPr id="3083" name="CheckBox11" hidden="1">
          <a:extLst>
            <a:ext uri="{63B3BB69-23CF-44E3-9099-C40C66FF867C}">
              <a14:compatExt xmlns:a14="http://schemas.microsoft.com/office/drawing/2010/main"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21</xdr:row>
      <xdr:rowOff>419100</xdr:rowOff>
    </xdr:to>
    <xdr:sp macro="" textlink="">
      <xdr:nvSpPr>
        <xdr:cNvPr id="3084" name="CheckBox12" hidden="1">
          <a:extLst>
            <a:ext uri="{63B3BB69-23CF-44E3-9099-C40C66FF867C}">
              <a14:compatExt xmlns:a14="http://schemas.microsoft.com/office/drawing/2010/main"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22</xdr:row>
      <xdr:rowOff>419100</xdr:rowOff>
    </xdr:to>
    <xdr:sp macro="" textlink="">
      <xdr:nvSpPr>
        <xdr:cNvPr id="3085" name="CheckBox13" hidden="1">
          <a:extLst>
            <a:ext uri="{63B3BB69-23CF-44E3-9099-C40C66FF867C}">
              <a14:compatExt xmlns:a14="http://schemas.microsoft.com/office/drawing/2010/main"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0</xdr:rowOff>
    </xdr:from>
    <xdr:to>
      <xdr:col>19</xdr:col>
      <xdr:colOff>901700</xdr:colOff>
      <xdr:row>23</xdr:row>
      <xdr:rowOff>254000</xdr:rowOff>
    </xdr:to>
    <xdr:sp macro="" textlink="">
      <xdr:nvSpPr>
        <xdr:cNvPr id="3086" name="CheckBox14" hidden="1">
          <a:extLst>
            <a:ext uri="{63B3BB69-23CF-44E3-9099-C40C66FF867C}">
              <a14:compatExt xmlns:a14="http://schemas.microsoft.com/office/drawing/2010/main"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23</xdr:row>
      <xdr:rowOff>419100</xdr:rowOff>
    </xdr:to>
    <xdr:sp macro="" textlink="">
      <xdr:nvSpPr>
        <xdr:cNvPr id="3087" name="CheckBox15"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24</xdr:row>
      <xdr:rowOff>419100</xdr:rowOff>
    </xdr:to>
    <xdr:sp macro="" textlink="">
      <xdr:nvSpPr>
        <xdr:cNvPr id="3088" name="CheckBox16"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25</xdr:row>
      <xdr:rowOff>419100</xdr:rowOff>
    </xdr:to>
    <xdr:sp macro="" textlink="">
      <xdr:nvSpPr>
        <xdr:cNvPr id="3089" name="CheckBox17" hidden="1">
          <a:extLst>
            <a:ext uri="{63B3BB69-23CF-44E3-9099-C40C66FF867C}">
              <a14:compatExt xmlns:a14="http://schemas.microsoft.com/office/drawing/2010/main"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26</xdr:row>
      <xdr:rowOff>419100</xdr:rowOff>
    </xdr:to>
    <xdr:sp macro="" textlink="">
      <xdr:nvSpPr>
        <xdr:cNvPr id="3090" name="CheckBox18"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27</xdr:row>
      <xdr:rowOff>419100</xdr:rowOff>
    </xdr:to>
    <xdr:sp macro="" textlink="">
      <xdr:nvSpPr>
        <xdr:cNvPr id="3091" name="CheckBox19"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28</xdr:row>
      <xdr:rowOff>419100</xdr:rowOff>
    </xdr:to>
    <xdr:sp macro="" textlink="">
      <xdr:nvSpPr>
        <xdr:cNvPr id="3092" name="CheckBox20" hidden="1">
          <a:extLst>
            <a:ext uri="{63B3BB69-23CF-44E3-9099-C40C66FF867C}">
              <a14:compatExt xmlns:a14="http://schemas.microsoft.com/office/drawing/2010/main"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29</xdr:row>
      <xdr:rowOff>419100</xdr:rowOff>
    </xdr:to>
    <xdr:sp macro="" textlink="">
      <xdr:nvSpPr>
        <xdr:cNvPr id="3093" name="CheckBox21"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30</xdr:row>
      <xdr:rowOff>419100</xdr:rowOff>
    </xdr:to>
    <xdr:sp macro="" textlink="">
      <xdr:nvSpPr>
        <xdr:cNvPr id="3094" name="CheckBox22"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31</xdr:row>
      <xdr:rowOff>419100</xdr:rowOff>
    </xdr:to>
    <xdr:sp macro="" textlink="">
      <xdr:nvSpPr>
        <xdr:cNvPr id="3095" name="CheckBox23"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32</xdr:row>
      <xdr:rowOff>419100</xdr:rowOff>
    </xdr:to>
    <xdr:sp macro="" textlink="">
      <xdr:nvSpPr>
        <xdr:cNvPr id="3096" name="CheckBox24"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33</xdr:row>
      <xdr:rowOff>419100</xdr:rowOff>
    </xdr:to>
    <xdr:sp macro="" textlink="">
      <xdr:nvSpPr>
        <xdr:cNvPr id="3097" name="CheckBox25" hidden="1">
          <a:extLst>
            <a:ext uri="{63B3BB69-23CF-44E3-9099-C40C66FF867C}">
              <a14:compatExt xmlns:a14="http://schemas.microsoft.com/office/drawing/2010/main"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34</xdr:row>
      <xdr:rowOff>419100</xdr:rowOff>
    </xdr:to>
    <xdr:sp macro="" textlink="">
      <xdr:nvSpPr>
        <xdr:cNvPr id="3098" name="CheckBox26" hidden="1">
          <a:extLst>
            <a:ext uri="{63B3BB69-23CF-44E3-9099-C40C66FF867C}">
              <a14:compatExt xmlns:a14="http://schemas.microsoft.com/office/drawing/2010/main"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35</xdr:row>
      <xdr:rowOff>419100</xdr:rowOff>
    </xdr:to>
    <xdr:sp macro="" textlink="">
      <xdr:nvSpPr>
        <xdr:cNvPr id="3099" name="CheckBox27" hidden="1">
          <a:extLst>
            <a:ext uri="{63B3BB69-23CF-44E3-9099-C40C66FF867C}">
              <a14:compatExt xmlns:a14="http://schemas.microsoft.com/office/drawing/2010/main"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36</xdr:row>
      <xdr:rowOff>419100</xdr:rowOff>
    </xdr:to>
    <xdr:sp macro="" textlink="">
      <xdr:nvSpPr>
        <xdr:cNvPr id="3100" name="CheckBox28" hidden="1">
          <a:extLst>
            <a:ext uri="{63B3BB69-23CF-44E3-9099-C40C66FF867C}">
              <a14:compatExt xmlns:a14="http://schemas.microsoft.com/office/drawing/2010/main"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37</xdr:row>
      <xdr:rowOff>419100</xdr:rowOff>
    </xdr:to>
    <xdr:sp macro="" textlink="">
      <xdr:nvSpPr>
        <xdr:cNvPr id="3101" name="CheckBox29" hidden="1">
          <a:extLst>
            <a:ext uri="{63B3BB69-23CF-44E3-9099-C40C66FF867C}">
              <a14:compatExt xmlns:a14="http://schemas.microsoft.com/office/drawing/2010/main"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38</xdr:row>
      <xdr:rowOff>419100</xdr:rowOff>
    </xdr:to>
    <xdr:sp macro="" textlink="">
      <xdr:nvSpPr>
        <xdr:cNvPr id="3102" name="CheckBox30" hidden="1">
          <a:extLst>
            <a:ext uri="{63B3BB69-23CF-44E3-9099-C40C66FF867C}">
              <a14:compatExt xmlns:a14="http://schemas.microsoft.com/office/drawing/2010/main"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03" name="CheckBox31" hidden="1">
          <a:extLst>
            <a:ext uri="{63B3BB69-23CF-44E3-9099-C40C66FF867C}">
              <a14:compatExt xmlns:a14="http://schemas.microsoft.com/office/drawing/2010/main"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04" name="CheckBox32" hidden="1">
          <a:extLst>
            <a:ext uri="{63B3BB69-23CF-44E3-9099-C40C66FF867C}">
              <a14:compatExt xmlns:a14="http://schemas.microsoft.com/office/drawing/2010/main"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05" name="CheckBox33" hidden="1">
          <a:extLst>
            <a:ext uri="{63B3BB69-23CF-44E3-9099-C40C66FF867C}">
              <a14:compatExt xmlns:a14="http://schemas.microsoft.com/office/drawing/2010/main"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06" name="CheckBox34" hidden="1">
          <a:extLst>
            <a:ext uri="{63B3BB69-23CF-44E3-9099-C40C66FF867C}">
              <a14:compatExt xmlns:a14="http://schemas.microsoft.com/office/drawing/2010/main"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07" name="CheckBox35" hidden="1">
          <a:extLst>
            <a:ext uri="{63B3BB69-23CF-44E3-9099-C40C66FF867C}">
              <a14:compatExt xmlns:a14="http://schemas.microsoft.com/office/drawing/2010/main"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08" name="CheckBox36" hidden="1">
          <a:extLst>
            <a:ext uri="{63B3BB69-23CF-44E3-9099-C40C66FF867C}">
              <a14:compatExt xmlns:a14="http://schemas.microsoft.com/office/drawing/2010/main"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0" name="CheckBox38" hidden="1">
          <a:extLst>
            <a:ext uri="{63B3BB69-23CF-44E3-9099-C40C66FF867C}">
              <a14:compatExt xmlns:a14="http://schemas.microsoft.com/office/drawing/2010/main"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1" name="CheckBox39" hidden="1">
          <a:extLst>
            <a:ext uri="{63B3BB69-23CF-44E3-9099-C40C66FF867C}">
              <a14:compatExt xmlns:a14="http://schemas.microsoft.com/office/drawing/2010/main"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2" name="CheckBox40" hidden="1">
          <a:extLst>
            <a:ext uri="{63B3BB69-23CF-44E3-9099-C40C66FF867C}">
              <a14:compatExt xmlns:a14="http://schemas.microsoft.com/office/drawing/2010/main"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3" name="CheckBox41" hidden="1">
          <a:extLst>
            <a:ext uri="{63B3BB69-23CF-44E3-9099-C40C66FF867C}">
              <a14:compatExt xmlns:a14="http://schemas.microsoft.com/office/drawing/2010/main"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4" name="CheckBox42" hidden="1">
          <a:extLst>
            <a:ext uri="{63B3BB69-23CF-44E3-9099-C40C66FF867C}">
              <a14:compatExt xmlns:a14="http://schemas.microsoft.com/office/drawing/2010/main"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5" name="CheckBox43" hidden="1">
          <a:extLst>
            <a:ext uri="{63B3BB69-23CF-44E3-9099-C40C66FF867C}">
              <a14:compatExt xmlns:a14="http://schemas.microsoft.com/office/drawing/2010/main"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6" name="CheckBox44" hidden="1">
          <a:extLst>
            <a:ext uri="{63B3BB69-23CF-44E3-9099-C40C66FF867C}">
              <a14:compatExt xmlns:a14="http://schemas.microsoft.com/office/drawing/2010/main"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7" name="CheckBox45" hidden="1">
          <a:extLst>
            <a:ext uri="{63B3BB69-23CF-44E3-9099-C40C66FF867C}">
              <a14:compatExt xmlns:a14="http://schemas.microsoft.com/office/drawing/2010/main"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39</xdr:row>
      <xdr:rowOff>254000</xdr:rowOff>
    </xdr:to>
    <xdr:sp macro="" textlink="">
      <xdr:nvSpPr>
        <xdr:cNvPr id="3118" name="CheckBox46" hidden="1">
          <a:extLst>
            <a:ext uri="{63B3BB69-23CF-44E3-9099-C40C66FF867C}">
              <a14:compatExt xmlns:a14="http://schemas.microsoft.com/office/drawing/2010/main"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476250</xdr:colOff>
      <xdr:row>10</xdr:row>
      <xdr:rowOff>47625</xdr:rowOff>
    </xdr:from>
    <xdr:to>
      <xdr:col>19</xdr:col>
      <xdr:colOff>657225</xdr:colOff>
      <xdr:row>10</xdr:row>
      <xdr:rowOff>342900</xdr:rowOff>
    </xdr:to>
    <xdr:pic>
      <xdr:nvPicPr>
        <xdr:cNvPr id="8" name="CheckBox1">
          <a:extLst>
            <a:ext uri="{FF2B5EF4-FFF2-40B4-BE49-F238E27FC236}">
              <a16:creationId xmlns:a16="http://schemas.microsoft.com/office/drawing/2014/main" id="{00000000-0008-0000-0400-000008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53800" y="3638550"/>
          <a:ext cx="1809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11</xdr:row>
      <xdr:rowOff>123825</xdr:rowOff>
    </xdr:from>
    <xdr:to>
      <xdr:col>19</xdr:col>
      <xdr:colOff>676275</xdr:colOff>
      <xdr:row>11</xdr:row>
      <xdr:rowOff>314325</xdr:rowOff>
    </xdr:to>
    <xdr:pic>
      <xdr:nvPicPr>
        <xdr:cNvPr id="9" name="CheckBox2">
          <a:extLst>
            <a:ext uri="{FF2B5EF4-FFF2-40B4-BE49-F238E27FC236}">
              <a16:creationId xmlns:a16="http://schemas.microsoft.com/office/drawing/2014/main" id="{00000000-0008-0000-0400-000009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421957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12</xdr:row>
      <xdr:rowOff>123825</xdr:rowOff>
    </xdr:from>
    <xdr:to>
      <xdr:col>19</xdr:col>
      <xdr:colOff>676275</xdr:colOff>
      <xdr:row>12</xdr:row>
      <xdr:rowOff>314325</xdr:rowOff>
    </xdr:to>
    <xdr:pic>
      <xdr:nvPicPr>
        <xdr:cNvPr id="10" name="CheckBox3">
          <a:extLst>
            <a:ext uri="{FF2B5EF4-FFF2-40B4-BE49-F238E27FC236}">
              <a16:creationId xmlns:a16="http://schemas.microsoft.com/office/drawing/2014/main" id="{00000000-0008-0000-0400-00000A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48006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13</xdr:row>
      <xdr:rowOff>123825</xdr:rowOff>
    </xdr:from>
    <xdr:to>
      <xdr:col>19</xdr:col>
      <xdr:colOff>676275</xdr:colOff>
      <xdr:row>13</xdr:row>
      <xdr:rowOff>314325</xdr:rowOff>
    </xdr:to>
    <xdr:pic>
      <xdr:nvPicPr>
        <xdr:cNvPr id="11" name="CheckBox4">
          <a:extLst>
            <a:ext uri="{FF2B5EF4-FFF2-40B4-BE49-F238E27FC236}">
              <a16:creationId xmlns:a16="http://schemas.microsoft.com/office/drawing/2014/main" id="{00000000-0008-0000-0400-00000B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562927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14</xdr:row>
      <xdr:rowOff>133350</xdr:rowOff>
    </xdr:from>
    <xdr:to>
      <xdr:col>19</xdr:col>
      <xdr:colOff>676275</xdr:colOff>
      <xdr:row>14</xdr:row>
      <xdr:rowOff>323850</xdr:rowOff>
    </xdr:to>
    <xdr:pic>
      <xdr:nvPicPr>
        <xdr:cNvPr id="12" name="CheckBox5">
          <a:extLst>
            <a:ext uri="{FF2B5EF4-FFF2-40B4-BE49-F238E27FC236}">
              <a16:creationId xmlns:a16="http://schemas.microsoft.com/office/drawing/2014/main" id="{00000000-0008-0000-0400-00000C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61436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15</xdr:row>
      <xdr:rowOff>123825</xdr:rowOff>
    </xdr:from>
    <xdr:to>
      <xdr:col>19</xdr:col>
      <xdr:colOff>676275</xdr:colOff>
      <xdr:row>15</xdr:row>
      <xdr:rowOff>314325</xdr:rowOff>
    </xdr:to>
    <xdr:pic>
      <xdr:nvPicPr>
        <xdr:cNvPr id="13" name="CheckBox6">
          <a:extLst>
            <a:ext uri="{FF2B5EF4-FFF2-40B4-BE49-F238E27FC236}">
              <a16:creationId xmlns:a16="http://schemas.microsoft.com/office/drawing/2014/main" id="{00000000-0008-0000-0400-00000D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66389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16</xdr:row>
      <xdr:rowOff>123825</xdr:rowOff>
    </xdr:from>
    <xdr:to>
      <xdr:col>19</xdr:col>
      <xdr:colOff>676275</xdr:colOff>
      <xdr:row>16</xdr:row>
      <xdr:rowOff>314325</xdr:rowOff>
    </xdr:to>
    <xdr:pic>
      <xdr:nvPicPr>
        <xdr:cNvPr id="14" name="CheckBox7">
          <a:extLst>
            <a:ext uri="{FF2B5EF4-FFF2-40B4-BE49-F238E27FC236}">
              <a16:creationId xmlns:a16="http://schemas.microsoft.com/office/drawing/2014/main" id="{00000000-0008-0000-0400-00000E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71437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17</xdr:row>
      <xdr:rowOff>123825</xdr:rowOff>
    </xdr:from>
    <xdr:to>
      <xdr:col>19</xdr:col>
      <xdr:colOff>676275</xdr:colOff>
      <xdr:row>17</xdr:row>
      <xdr:rowOff>314325</xdr:rowOff>
    </xdr:to>
    <xdr:pic>
      <xdr:nvPicPr>
        <xdr:cNvPr id="15" name="CheckBox8">
          <a:extLst>
            <a:ext uri="{FF2B5EF4-FFF2-40B4-BE49-F238E27FC236}">
              <a16:creationId xmlns:a16="http://schemas.microsoft.com/office/drawing/2014/main" id="{00000000-0008-0000-0400-00000F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764857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18</xdr:row>
      <xdr:rowOff>123825</xdr:rowOff>
    </xdr:from>
    <xdr:to>
      <xdr:col>19</xdr:col>
      <xdr:colOff>676275</xdr:colOff>
      <xdr:row>18</xdr:row>
      <xdr:rowOff>314325</xdr:rowOff>
    </xdr:to>
    <xdr:pic>
      <xdr:nvPicPr>
        <xdr:cNvPr id="16" name="CheckBox9">
          <a:extLst>
            <a:ext uri="{FF2B5EF4-FFF2-40B4-BE49-F238E27FC236}">
              <a16:creationId xmlns:a16="http://schemas.microsoft.com/office/drawing/2014/main" id="{00000000-0008-0000-0400-000010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82391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19</xdr:row>
      <xdr:rowOff>123825</xdr:rowOff>
    </xdr:from>
    <xdr:to>
      <xdr:col>19</xdr:col>
      <xdr:colOff>676275</xdr:colOff>
      <xdr:row>19</xdr:row>
      <xdr:rowOff>314325</xdr:rowOff>
    </xdr:to>
    <xdr:pic>
      <xdr:nvPicPr>
        <xdr:cNvPr id="17" name="CheckBox10">
          <a:extLst>
            <a:ext uri="{FF2B5EF4-FFF2-40B4-BE49-F238E27FC236}">
              <a16:creationId xmlns:a16="http://schemas.microsoft.com/office/drawing/2014/main" id="{00000000-0008-0000-0400-000011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88392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20</xdr:row>
      <xdr:rowOff>123825</xdr:rowOff>
    </xdr:from>
    <xdr:to>
      <xdr:col>19</xdr:col>
      <xdr:colOff>676275</xdr:colOff>
      <xdr:row>20</xdr:row>
      <xdr:rowOff>314325</xdr:rowOff>
    </xdr:to>
    <xdr:pic>
      <xdr:nvPicPr>
        <xdr:cNvPr id="18" name="CheckBox11">
          <a:extLst>
            <a:ext uri="{FF2B5EF4-FFF2-40B4-BE49-F238E27FC236}">
              <a16:creationId xmlns:a16="http://schemas.microsoft.com/office/drawing/2014/main" id="{00000000-0008-0000-0400-000012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93440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21</xdr:row>
      <xdr:rowOff>123825</xdr:rowOff>
    </xdr:from>
    <xdr:to>
      <xdr:col>19</xdr:col>
      <xdr:colOff>676275</xdr:colOff>
      <xdr:row>21</xdr:row>
      <xdr:rowOff>314325</xdr:rowOff>
    </xdr:to>
    <xdr:pic>
      <xdr:nvPicPr>
        <xdr:cNvPr id="19" name="CheckBox12">
          <a:extLst>
            <a:ext uri="{FF2B5EF4-FFF2-40B4-BE49-F238E27FC236}">
              <a16:creationId xmlns:a16="http://schemas.microsoft.com/office/drawing/2014/main" id="{00000000-0008-0000-0400-000013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98488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22</xdr:row>
      <xdr:rowOff>123825</xdr:rowOff>
    </xdr:from>
    <xdr:to>
      <xdr:col>19</xdr:col>
      <xdr:colOff>676275</xdr:colOff>
      <xdr:row>22</xdr:row>
      <xdr:rowOff>314325</xdr:rowOff>
    </xdr:to>
    <xdr:pic>
      <xdr:nvPicPr>
        <xdr:cNvPr id="20" name="CheckBox13">
          <a:extLst>
            <a:ext uri="{FF2B5EF4-FFF2-40B4-BE49-F238E27FC236}">
              <a16:creationId xmlns:a16="http://schemas.microsoft.com/office/drawing/2014/main" id="{00000000-0008-0000-0400-000014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042987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23</xdr:row>
      <xdr:rowOff>0</xdr:rowOff>
    </xdr:from>
    <xdr:to>
      <xdr:col>19</xdr:col>
      <xdr:colOff>676275</xdr:colOff>
      <xdr:row>23</xdr:row>
      <xdr:rowOff>190500</xdr:rowOff>
    </xdr:to>
    <xdr:pic>
      <xdr:nvPicPr>
        <xdr:cNvPr id="21" name="CheckBox14">
          <a:extLst>
            <a:ext uri="{FF2B5EF4-FFF2-40B4-BE49-F238E27FC236}">
              <a16:creationId xmlns:a16="http://schemas.microsoft.com/office/drawing/2014/main" id="{00000000-0008-0000-0400-000015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09347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23</xdr:row>
      <xdr:rowOff>123825</xdr:rowOff>
    </xdr:from>
    <xdr:to>
      <xdr:col>19</xdr:col>
      <xdr:colOff>676275</xdr:colOff>
      <xdr:row>23</xdr:row>
      <xdr:rowOff>314325</xdr:rowOff>
    </xdr:to>
    <xdr:pic>
      <xdr:nvPicPr>
        <xdr:cNvPr id="22" name="CheckBox15">
          <a:extLst>
            <a:ext uri="{FF2B5EF4-FFF2-40B4-BE49-F238E27FC236}">
              <a16:creationId xmlns:a16="http://schemas.microsoft.com/office/drawing/2014/main" id="{00000000-0008-0000-0400-000016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10585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24</xdr:row>
      <xdr:rowOff>123825</xdr:rowOff>
    </xdr:from>
    <xdr:to>
      <xdr:col>19</xdr:col>
      <xdr:colOff>676275</xdr:colOff>
      <xdr:row>24</xdr:row>
      <xdr:rowOff>314325</xdr:rowOff>
    </xdr:to>
    <xdr:pic>
      <xdr:nvPicPr>
        <xdr:cNvPr id="23" name="CheckBox16">
          <a:extLst>
            <a:ext uri="{FF2B5EF4-FFF2-40B4-BE49-F238E27FC236}">
              <a16:creationId xmlns:a16="http://schemas.microsoft.com/office/drawing/2014/main" id="{00000000-0008-0000-0400-000017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15633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25</xdr:row>
      <xdr:rowOff>123825</xdr:rowOff>
    </xdr:from>
    <xdr:to>
      <xdr:col>19</xdr:col>
      <xdr:colOff>676275</xdr:colOff>
      <xdr:row>25</xdr:row>
      <xdr:rowOff>314325</xdr:rowOff>
    </xdr:to>
    <xdr:pic>
      <xdr:nvPicPr>
        <xdr:cNvPr id="24" name="CheckBox17">
          <a:extLst>
            <a:ext uri="{FF2B5EF4-FFF2-40B4-BE49-F238E27FC236}">
              <a16:creationId xmlns:a16="http://schemas.microsoft.com/office/drawing/2014/main" id="{00000000-0008-0000-0400-000018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1218247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26</xdr:row>
      <xdr:rowOff>123825</xdr:rowOff>
    </xdr:from>
    <xdr:to>
      <xdr:col>19</xdr:col>
      <xdr:colOff>676275</xdr:colOff>
      <xdr:row>26</xdr:row>
      <xdr:rowOff>314325</xdr:rowOff>
    </xdr:to>
    <xdr:pic>
      <xdr:nvPicPr>
        <xdr:cNvPr id="25" name="CheckBox18">
          <a:extLst>
            <a:ext uri="{FF2B5EF4-FFF2-40B4-BE49-F238E27FC236}">
              <a16:creationId xmlns:a16="http://schemas.microsoft.com/office/drawing/2014/main" id="{00000000-0008-0000-0400-000019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126873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27</xdr:row>
      <xdr:rowOff>123825</xdr:rowOff>
    </xdr:from>
    <xdr:to>
      <xdr:col>19</xdr:col>
      <xdr:colOff>676275</xdr:colOff>
      <xdr:row>27</xdr:row>
      <xdr:rowOff>314325</xdr:rowOff>
    </xdr:to>
    <xdr:pic>
      <xdr:nvPicPr>
        <xdr:cNvPr id="26" name="CheckBox19">
          <a:extLst>
            <a:ext uri="{FF2B5EF4-FFF2-40B4-BE49-F238E27FC236}">
              <a16:creationId xmlns:a16="http://schemas.microsoft.com/office/drawing/2014/main" id="{00000000-0008-0000-0400-00001A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31921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28</xdr:row>
      <xdr:rowOff>123825</xdr:rowOff>
    </xdr:from>
    <xdr:to>
      <xdr:col>19</xdr:col>
      <xdr:colOff>676275</xdr:colOff>
      <xdr:row>28</xdr:row>
      <xdr:rowOff>314325</xdr:rowOff>
    </xdr:to>
    <xdr:pic>
      <xdr:nvPicPr>
        <xdr:cNvPr id="27" name="CheckBox20">
          <a:extLst>
            <a:ext uri="{FF2B5EF4-FFF2-40B4-BE49-F238E27FC236}">
              <a16:creationId xmlns:a16="http://schemas.microsoft.com/office/drawing/2014/main" id="{00000000-0008-0000-0400-00001B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38017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29</xdr:row>
      <xdr:rowOff>123825</xdr:rowOff>
    </xdr:from>
    <xdr:to>
      <xdr:col>19</xdr:col>
      <xdr:colOff>676275</xdr:colOff>
      <xdr:row>29</xdr:row>
      <xdr:rowOff>314325</xdr:rowOff>
    </xdr:to>
    <xdr:pic>
      <xdr:nvPicPr>
        <xdr:cNvPr id="28" name="CheckBox21">
          <a:extLst>
            <a:ext uri="{FF2B5EF4-FFF2-40B4-BE49-F238E27FC236}">
              <a16:creationId xmlns:a16="http://schemas.microsoft.com/office/drawing/2014/main" id="{00000000-0008-0000-0400-00001C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43065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30</xdr:row>
      <xdr:rowOff>123825</xdr:rowOff>
    </xdr:from>
    <xdr:to>
      <xdr:col>19</xdr:col>
      <xdr:colOff>676275</xdr:colOff>
      <xdr:row>30</xdr:row>
      <xdr:rowOff>314325</xdr:rowOff>
    </xdr:to>
    <xdr:pic>
      <xdr:nvPicPr>
        <xdr:cNvPr id="29" name="CheckBox22">
          <a:extLst>
            <a:ext uri="{FF2B5EF4-FFF2-40B4-BE49-F238E27FC236}">
              <a16:creationId xmlns:a16="http://schemas.microsoft.com/office/drawing/2014/main" id="{00000000-0008-0000-0400-00001D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49352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31</xdr:row>
      <xdr:rowOff>123825</xdr:rowOff>
    </xdr:from>
    <xdr:to>
      <xdr:col>19</xdr:col>
      <xdr:colOff>676275</xdr:colOff>
      <xdr:row>31</xdr:row>
      <xdr:rowOff>314325</xdr:rowOff>
    </xdr:to>
    <xdr:pic>
      <xdr:nvPicPr>
        <xdr:cNvPr id="30" name="CheckBox23">
          <a:extLst>
            <a:ext uri="{FF2B5EF4-FFF2-40B4-BE49-F238E27FC236}">
              <a16:creationId xmlns:a16="http://schemas.microsoft.com/office/drawing/2014/main" id="{00000000-0008-0000-0400-00001E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54686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32</xdr:row>
      <xdr:rowOff>123825</xdr:rowOff>
    </xdr:from>
    <xdr:to>
      <xdr:col>19</xdr:col>
      <xdr:colOff>676275</xdr:colOff>
      <xdr:row>32</xdr:row>
      <xdr:rowOff>314325</xdr:rowOff>
    </xdr:to>
    <xdr:pic>
      <xdr:nvPicPr>
        <xdr:cNvPr id="31" name="CheckBox24">
          <a:extLst>
            <a:ext uri="{FF2B5EF4-FFF2-40B4-BE49-F238E27FC236}">
              <a16:creationId xmlns:a16="http://schemas.microsoft.com/office/drawing/2014/main" id="{00000000-0008-0000-0400-00001F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60782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33</xdr:row>
      <xdr:rowOff>123825</xdr:rowOff>
    </xdr:from>
    <xdr:to>
      <xdr:col>19</xdr:col>
      <xdr:colOff>676275</xdr:colOff>
      <xdr:row>33</xdr:row>
      <xdr:rowOff>314325</xdr:rowOff>
    </xdr:to>
    <xdr:pic>
      <xdr:nvPicPr>
        <xdr:cNvPr id="3072" name="CheckBox25">
          <a:extLst>
            <a:ext uri="{FF2B5EF4-FFF2-40B4-BE49-F238E27FC236}">
              <a16:creationId xmlns:a16="http://schemas.microsoft.com/office/drawing/2014/main" id="{00000000-0008-0000-0400-000000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66687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34</xdr:row>
      <xdr:rowOff>123825</xdr:rowOff>
    </xdr:from>
    <xdr:to>
      <xdr:col>19</xdr:col>
      <xdr:colOff>676275</xdr:colOff>
      <xdr:row>34</xdr:row>
      <xdr:rowOff>314325</xdr:rowOff>
    </xdr:to>
    <xdr:pic>
      <xdr:nvPicPr>
        <xdr:cNvPr id="3109" name="CheckBox26">
          <a:extLst>
            <a:ext uri="{FF2B5EF4-FFF2-40B4-BE49-F238E27FC236}">
              <a16:creationId xmlns:a16="http://schemas.microsoft.com/office/drawing/2014/main" id="{00000000-0008-0000-0400-000025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723072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35</xdr:row>
      <xdr:rowOff>123825</xdr:rowOff>
    </xdr:from>
    <xdr:to>
      <xdr:col>19</xdr:col>
      <xdr:colOff>676275</xdr:colOff>
      <xdr:row>35</xdr:row>
      <xdr:rowOff>314325</xdr:rowOff>
    </xdr:to>
    <xdr:pic>
      <xdr:nvPicPr>
        <xdr:cNvPr id="3119" name="CheckBox27">
          <a:extLst>
            <a:ext uri="{FF2B5EF4-FFF2-40B4-BE49-F238E27FC236}">
              <a16:creationId xmlns:a16="http://schemas.microsoft.com/office/drawing/2014/main" id="{00000000-0008-0000-0400-00002F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77736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36</xdr:row>
      <xdr:rowOff>123825</xdr:rowOff>
    </xdr:from>
    <xdr:to>
      <xdr:col>19</xdr:col>
      <xdr:colOff>676275</xdr:colOff>
      <xdr:row>36</xdr:row>
      <xdr:rowOff>314325</xdr:rowOff>
    </xdr:to>
    <xdr:pic>
      <xdr:nvPicPr>
        <xdr:cNvPr id="3120" name="CheckBox28">
          <a:extLst>
            <a:ext uri="{FF2B5EF4-FFF2-40B4-BE49-F238E27FC236}">
              <a16:creationId xmlns:a16="http://schemas.microsoft.com/office/drawing/2014/main" id="{00000000-0008-0000-0400-000030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83070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37</xdr:row>
      <xdr:rowOff>123825</xdr:rowOff>
    </xdr:from>
    <xdr:to>
      <xdr:col>19</xdr:col>
      <xdr:colOff>676275</xdr:colOff>
      <xdr:row>37</xdr:row>
      <xdr:rowOff>314325</xdr:rowOff>
    </xdr:to>
    <xdr:pic>
      <xdr:nvPicPr>
        <xdr:cNvPr id="3121" name="CheckBox29">
          <a:extLst>
            <a:ext uri="{FF2B5EF4-FFF2-40B4-BE49-F238E27FC236}">
              <a16:creationId xmlns:a16="http://schemas.microsoft.com/office/drawing/2014/main" id="{00000000-0008-0000-0400-000031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8849975"/>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38</xdr:row>
      <xdr:rowOff>123825</xdr:rowOff>
    </xdr:from>
    <xdr:to>
      <xdr:col>19</xdr:col>
      <xdr:colOff>676275</xdr:colOff>
      <xdr:row>38</xdr:row>
      <xdr:rowOff>314325</xdr:rowOff>
    </xdr:to>
    <xdr:pic>
      <xdr:nvPicPr>
        <xdr:cNvPr id="3122" name="CheckBox30">
          <a:extLst>
            <a:ext uri="{FF2B5EF4-FFF2-40B4-BE49-F238E27FC236}">
              <a16:creationId xmlns:a16="http://schemas.microsoft.com/office/drawing/2014/main" id="{00000000-0008-0000-0400-000032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45005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23" name="CheckBox31">
          <a:extLst>
            <a:ext uri="{FF2B5EF4-FFF2-40B4-BE49-F238E27FC236}">
              <a16:creationId xmlns:a16="http://schemas.microsoft.com/office/drawing/2014/main" id="{00000000-0008-0000-0400-000033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24" name="CheckBox32">
          <a:extLst>
            <a:ext uri="{FF2B5EF4-FFF2-40B4-BE49-F238E27FC236}">
              <a16:creationId xmlns:a16="http://schemas.microsoft.com/office/drawing/2014/main" id="{00000000-0008-0000-0400-000034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25" name="CheckBox33">
          <a:extLst>
            <a:ext uri="{FF2B5EF4-FFF2-40B4-BE49-F238E27FC236}">
              <a16:creationId xmlns:a16="http://schemas.microsoft.com/office/drawing/2014/main" id="{00000000-0008-0000-0400-000035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26" name="CheckBox34">
          <a:extLst>
            <a:ext uri="{FF2B5EF4-FFF2-40B4-BE49-F238E27FC236}">
              <a16:creationId xmlns:a16="http://schemas.microsoft.com/office/drawing/2014/main" id="{00000000-0008-0000-0400-000036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27" name="CheckBox35">
          <a:extLst>
            <a:ext uri="{FF2B5EF4-FFF2-40B4-BE49-F238E27FC236}">
              <a16:creationId xmlns:a16="http://schemas.microsoft.com/office/drawing/2014/main" id="{00000000-0008-0000-0400-000037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28" name="CheckBox36">
          <a:extLst>
            <a:ext uri="{FF2B5EF4-FFF2-40B4-BE49-F238E27FC236}">
              <a16:creationId xmlns:a16="http://schemas.microsoft.com/office/drawing/2014/main" id="{00000000-0008-0000-0400-000038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29" name="CheckBox38">
          <a:extLst>
            <a:ext uri="{FF2B5EF4-FFF2-40B4-BE49-F238E27FC236}">
              <a16:creationId xmlns:a16="http://schemas.microsoft.com/office/drawing/2014/main" id="{00000000-0008-0000-0400-000039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0" name="CheckBox39">
          <a:extLst>
            <a:ext uri="{FF2B5EF4-FFF2-40B4-BE49-F238E27FC236}">
              <a16:creationId xmlns:a16="http://schemas.microsoft.com/office/drawing/2014/main" id="{00000000-0008-0000-0400-00003A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1" name="CheckBox40">
          <a:extLst>
            <a:ext uri="{FF2B5EF4-FFF2-40B4-BE49-F238E27FC236}">
              <a16:creationId xmlns:a16="http://schemas.microsoft.com/office/drawing/2014/main" id="{00000000-0008-0000-0400-00003B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2" name="CheckBox41">
          <a:extLst>
            <a:ext uri="{FF2B5EF4-FFF2-40B4-BE49-F238E27FC236}">
              <a16:creationId xmlns:a16="http://schemas.microsoft.com/office/drawing/2014/main" id="{00000000-0008-0000-0400-00003C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3" name="CheckBox42">
          <a:extLst>
            <a:ext uri="{FF2B5EF4-FFF2-40B4-BE49-F238E27FC236}">
              <a16:creationId xmlns:a16="http://schemas.microsoft.com/office/drawing/2014/main" id="{00000000-0008-0000-0400-00003D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4" name="CheckBox43">
          <a:extLst>
            <a:ext uri="{FF2B5EF4-FFF2-40B4-BE49-F238E27FC236}">
              <a16:creationId xmlns:a16="http://schemas.microsoft.com/office/drawing/2014/main" id="{00000000-0008-0000-0400-00003E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5" name="CheckBox44">
          <a:extLst>
            <a:ext uri="{FF2B5EF4-FFF2-40B4-BE49-F238E27FC236}">
              <a16:creationId xmlns:a16="http://schemas.microsoft.com/office/drawing/2014/main" id="{00000000-0008-0000-0400-00003F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6" name="CheckBox45">
          <a:extLst>
            <a:ext uri="{FF2B5EF4-FFF2-40B4-BE49-F238E27FC236}">
              <a16:creationId xmlns:a16="http://schemas.microsoft.com/office/drawing/2014/main" id="{00000000-0008-0000-0400-0000400C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466725</xdr:colOff>
      <xdr:row>39</xdr:row>
      <xdr:rowOff>0</xdr:rowOff>
    </xdr:from>
    <xdr:to>
      <xdr:col>19</xdr:col>
      <xdr:colOff>676275</xdr:colOff>
      <xdr:row>39</xdr:row>
      <xdr:rowOff>190500</xdr:rowOff>
    </xdr:to>
    <xdr:pic>
      <xdr:nvPicPr>
        <xdr:cNvPr id="3137" name="CheckBox46">
          <a:extLst>
            <a:ext uri="{FF2B5EF4-FFF2-40B4-BE49-F238E27FC236}">
              <a16:creationId xmlns:a16="http://schemas.microsoft.com/office/drawing/2014/main" id="{00000000-0008-0000-0400-0000410C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4275" y="19964400"/>
          <a:ext cx="2095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7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C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D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D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D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D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F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F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F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F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F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F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F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F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F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F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F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F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F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F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F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F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F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F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F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F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F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F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F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F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F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F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3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5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5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5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5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5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5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5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5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5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5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5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5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5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5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5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5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5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5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5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5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5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5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5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5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5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5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5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5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5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5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16</xdr:row>
      <xdr:rowOff>59871</xdr:rowOff>
    </xdr:to>
    <xdr:pic>
      <xdr:nvPicPr>
        <xdr:cNvPr id="48" name="Imagen 47">
          <a:extLst>
            <a:ext uri="{FF2B5EF4-FFF2-40B4-BE49-F238E27FC236}">
              <a16:creationId xmlns:a16="http://schemas.microsoft.com/office/drawing/2014/main" id="{00000000-0008-0000-15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5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5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5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5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5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6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zoomScalePageLayoutView="90"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90"/>
      <c r="B1" s="396" t="s">
        <v>272</v>
      </c>
      <c r="C1" s="397"/>
      <c r="D1" s="398"/>
      <c r="E1" s="331" t="s">
        <v>470</v>
      </c>
      <c r="F1" s="393"/>
    </row>
    <row r="2" spans="1:7" x14ac:dyDescent="0.2">
      <c r="A2" s="391"/>
      <c r="B2" s="399"/>
      <c r="C2" s="400"/>
      <c r="D2" s="401"/>
      <c r="E2" s="332" t="s">
        <v>471</v>
      </c>
      <c r="F2" s="394"/>
    </row>
    <row r="3" spans="1:7" ht="15" customHeight="1" x14ac:dyDescent="0.2">
      <c r="A3" s="391"/>
      <c r="B3" s="399"/>
      <c r="C3" s="400"/>
      <c r="D3" s="401"/>
      <c r="E3" s="332" t="s">
        <v>472</v>
      </c>
      <c r="F3" s="394"/>
    </row>
    <row r="4" spans="1:7" ht="15" thickBot="1" x14ac:dyDescent="0.25">
      <c r="A4" s="392"/>
      <c r="B4" s="402"/>
      <c r="C4" s="403"/>
      <c r="D4" s="404"/>
      <c r="E4" s="333" t="s">
        <v>473</v>
      </c>
      <c r="F4" s="395"/>
    </row>
    <row r="5" spans="1:7" ht="15" thickBot="1" x14ac:dyDescent="0.25"/>
    <row r="6" spans="1:7" ht="42.75" customHeight="1" x14ac:dyDescent="0.2">
      <c r="A6" s="173" t="s">
        <v>273</v>
      </c>
      <c r="B6" s="405" t="s">
        <v>280</v>
      </c>
      <c r="C6" s="405"/>
      <c r="D6" s="405"/>
      <c r="E6" s="405"/>
      <c r="F6" s="406"/>
    </row>
    <row r="7" spans="1:7" ht="50.25" customHeight="1" thickBot="1" x14ac:dyDescent="0.25">
      <c r="A7" s="174" t="s">
        <v>274</v>
      </c>
      <c r="B7" s="355" t="s">
        <v>275</v>
      </c>
      <c r="C7" s="355"/>
      <c r="D7" s="355"/>
      <c r="E7" s="355"/>
      <c r="F7" s="356"/>
    </row>
    <row r="8" spans="1:7" ht="17.25" customHeight="1" x14ac:dyDescent="0.2">
      <c r="A8" s="408"/>
      <c r="B8" s="408"/>
      <c r="C8" s="408"/>
      <c r="D8" s="408"/>
      <c r="E8" s="408"/>
      <c r="F8" s="408"/>
    </row>
    <row r="9" spans="1:7" ht="54.75" customHeight="1" x14ac:dyDescent="0.2">
      <c r="A9" s="407" t="s">
        <v>375</v>
      </c>
      <c r="B9" s="407"/>
      <c r="C9" s="407"/>
      <c r="D9" s="407"/>
      <c r="E9" s="407"/>
      <c r="F9" s="407"/>
    </row>
    <row r="10" spans="1:7" ht="18" customHeight="1" thickBot="1" x14ac:dyDescent="0.25">
      <c r="A10" s="388"/>
      <c r="B10" s="389"/>
      <c r="C10" s="389"/>
      <c r="D10" s="389"/>
      <c r="E10" s="389"/>
      <c r="F10" s="389"/>
      <c r="G10" s="389"/>
    </row>
    <row r="11" spans="1:7" ht="24.75" customHeight="1" x14ac:dyDescent="0.2">
      <c r="A11" s="338" t="s">
        <v>276</v>
      </c>
      <c r="B11" s="339"/>
      <c r="C11" s="339"/>
      <c r="D11" s="339"/>
      <c r="E11" s="339"/>
      <c r="F11" s="340"/>
    </row>
    <row r="12" spans="1:7" ht="229.5" customHeight="1" thickBot="1" x14ac:dyDescent="0.25">
      <c r="A12" s="354" t="s">
        <v>374</v>
      </c>
      <c r="B12" s="355"/>
      <c r="C12" s="355"/>
      <c r="D12" s="355"/>
      <c r="E12" s="355"/>
      <c r="F12" s="356"/>
    </row>
    <row r="13" spans="1:7" ht="18" customHeight="1" thickBot="1" x14ac:dyDescent="0.25">
      <c r="A13" s="353"/>
      <c r="B13" s="353"/>
      <c r="C13" s="353"/>
      <c r="D13" s="353"/>
      <c r="E13" s="353"/>
      <c r="F13" s="353"/>
    </row>
    <row r="14" spans="1:7" ht="26.25" customHeight="1" x14ac:dyDescent="0.2">
      <c r="A14" s="338" t="s">
        <v>277</v>
      </c>
      <c r="B14" s="339"/>
      <c r="C14" s="339"/>
      <c r="D14" s="339"/>
      <c r="E14" s="339"/>
      <c r="F14" s="340"/>
    </row>
    <row r="15" spans="1:7" ht="284.25" customHeight="1" thickBot="1" x14ac:dyDescent="0.25">
      <c r="A15" s="354" t="s">
        <v>377</v>
      </c>
      <c r="B15" s="355"/>
      <c r="C15" s="355"/>
      <c r="D15" s="355"/>
      <c r="E15" s="355"/>
      <c r="F15" s="356"/>
    </row>
    <row r="16" spans="1:7" ht="21.75" customHeight="1" thickBot="1" x14ac:dyDescent="0.25">
      <c r="A16" s="148"/>
      <c r="B16" s="148"/>
      <c r="C16" s="148"/>
      <c r="D16" s="148"/>
      <c r="E16" s="148"/>
      <c r="F16" s="148"/>
    </row>
    <row r="17" spans="1:7" ht="23.25" customHeight="1" thickBot="1" x14ac:dyDescent="0.25">
      <c r="A17" s="338" t="s">
        <v>380</v>
      </c>
      <c r="B17" s="339"/>
      <c r="C17" s="339"/>
      <c r="D17" s="339"/>
      <c r="E17" s="339"/>
      <c r="F17" s="340"/>
    </row>
    <row r="18" spans="1:7" ht="81.75" customHeight="1" x14ac:dyDescent="0.2">
      <c r="A18" s="341" t="s">
        <v>381</v>
      </c>
      <c r="B18" s="342"/>
      <c r="C18" s="342"/>
      <c r="D18" s="342"/>
      <c r="E18" s="342"/>
      <c r="F18" s="343"/>
    </row>
    <row r="19" spans="1:7" ht="71.25" customHeight="1" thickBot="1" x14ac:dyDescent="0.25">
      <c r="A19" s="344"/>
      <c r="B19" s="345"/>
      <c r="C19" s="345"/>
      <c r="D19" s="345"/>
      <c r="E19" s="345"/>
      <c r="F19" s="346"/>
    </row>
    <row r="20" spans="1:7" ht="15" thickBot="1" x14ac:dyDescent="0.25"/>
    <row r="21" spans="1:7" ht="27" customHeight="1" x14ac:dyDescent="0.2">
      <c r="A21" s="357" t="s">
        <v>337</v>
      </c>
      <c r="B21" s="358"/>
      <c r="C21" s="358"/>
      <c r="D21" s="358"/>
      <c r="E21" s="358"/>
      <c r="F21" s="359"/>
      <c r="G21" s="62"/>
    </row>
    <row r="22" spans="1:7" ht="363" customHeight="1" thickBot="1" x14ac:dyDescent="0.25">
      <c r="A22" s="360" t="s">
        <v>347</v>
      </c>
      <c r="B22" s="361"/>
      <c r="C22" s="361"/>
      <c r="D22" s="361"/>
      <c r="E22" s="361"/>
      <c r="F22" s="362"/>
      <c r="G22" s="62"/>
    </row>
    <row r="23" spans="1:7" ht="15" thickBot="1" x14ac:dyDescent="0.25"/>
    <row r="24" spans="1:7" ht="28.5" customHeight="1" thickBot="1" x14ac:dyDescent="0.25">
      <c r="A24" s="363" t="s">
        <v>338</v>
      </c>
      <c r="B24" s="364"/>
      <c r="C24" s="364"/>
      <c r="D24" s="364"/>
      <c r="E24" s="364"/>
      <c r="F24" s="365"/>
    </row>
    <row r="25" spans="1:7" ht="375" customHeight="1" x14ac:dyDescent="0.2">
      <c r="A25" s="373" t="s">
        <v>316</v>
      </c>
      <c r="B25" s="374"/>
      <c r="C25" s="374"/>
      <c r="D25" s="374"/>
      <c r="E25" s="374"/>
      <c r="F25" s="375"/>
    </row>
    <row r="26" spans="1:7" ht="27.6" customHeight="1" thickBot="1" x14ac:dyDescent="0.25">
      <c r="A26" s="376"/>
      <c r="B26" s="377"/>
      <c r="C26" s="377"/>
      <c r="D26" s="377"/>
      <c r="E26" s="377"/>
      <c r="F26" s="378"/>
    </row>
    <row r="27" spans="1:7" ht="25.5" customHeight="1" thickBot="1" x14ac:dyDescent="0.25">
      <c r="A27" s="148"/>
      <c r="B27" s="148"/>
      <c r="C27" s="148"/>
      <c r="D27" s="148"/>
      <c r="E27" s="148"/>
      <c r="F27" s="148"/>
    </row>
    <row r="28" spans="1:7" ht="27" customHeight="1" x14ac:dyDescent="0.2">
      <c r="A28" s="366" t="s">
        <v>339</v>
      </c>
      <c r="B28" s="367"/>
      <c r="C28" s="367"/>
      <c r="D28" s="367"/>
      <c r="E28" s="367"/>
      <c r="F28" s="368"/>
    </row>
    <row r="29" spans="1:7" ht="210.75" customHeight="1" thickBot="1" x14ac:dyDescent="0.25">
      <c r="A29" s="369" t="s">
        <v>313</v>
      </c>
      <c r="B29" s="355"/>
      <c r="C29" s="355"/>
      <c r="D29" s="355"/>
      <c r="E29" s="355"/>
      <c r="F29" s="356"/>
    </row>
    <row r="30" spans="1:7" ht="15" thickBot="1" x14ac:dyDescent="0.25"/>
    <row r="31" spans="1:7" ht="30.75" customHeight="1" x14ac:dyDescent="0.2">
      <c r="A31" s="370" t="s">
        <v>340</v>
      </c>
      <c r="B31" s="371"/>
      <c r="C31" s="371"/>
      <c r="D31" s="371"/>
      <c r="E31" s="371"/>
      <c r="F31" s="372"/>
    </row>
    <row r="32" spans="1:7" ht="138" customHeight="1" thickBot="1" x14ac:dyDescent="0.25">
      <c r="A32" s="415" t="s">
        <v>314</v>
      </c>
      <c r="B32" s="416"/>
      <c r="C32" s="416"/>
      <c r="D32" s="416"/>
      <c r="E32" s="416"/>
      <c r="F32" s="417"/>
    </row>
    <row r="33" spans="1:6" ht="15" thickBot="1" x14ac:dyDescent="0.25"/>
    <row r="34" spans="1:6" ht="28.5" customHeight="1" x14ac:dyDescent="0.2">
      <c r="A34" s="418" t="s">
        <v>341</v>
      </c>
      <c r="B34" s="419"/>
      <c r="C34" s="419"/>
      <c r="D34" s="419"/>
      <c r="E34" s="419"/>
      <c r="F34" s="420"/>
    </row>
    <row r="35" spans="1:6" ht="219" customHeight="1" thickBot="1" x14ac:dyDescent="0.25">
      <c r="A35" s="369" t="s">
        <v>307</v>
      </c>
      <c r="B35" s="355"/>
      <c r="C35" s="355"/>
      <c r="D35" s="355"/>
      <c r="E35" s="355"/>
      <c r="F35" s="356"/>
    </row>
    <row r="36" spans="1:6" ht="15" thickBot="1" x14ac:dyDescent="0.25"/>
    <row r="37" spans="1:6" ht="27.75" customHeight="1" x14ac:dyDescent="0.2">
      <c r="A37" s="418" t="s">
        <v>342</v>
      </c>
      <c r="B37" s="419"/>
      <c r="C37" s="419"/>
      <c r="D37" s="419"/>
      <c r="E37" s="419"/>
      <c r="F37" s="420"/>
    </row>
    <row r="38" spans="1:6" ht="170.25" customHeight="1" thickBot="1" x14ac:dyDescent="0.25">
      <c r="A38" s="369" t="s">
        <v>308</v>
      </c>
      <c r="B38" s="355"/>
      <c r="C38" s="355"/>
      <c r="D38" s="355"/>
      <c r="E38" s="355"/>
      <c r="F38" s="356"/>
    </row>
    <row r="39" spans="1:6" ht="15" thickBot="1" x14ac:dyDescent="0.25"/>
    <row r="40" spans="1:6" ht="27.75" customHeight="1" x14ac:dyDescent="0.2">
      <c r="A40" s="379" t="s">
        <v>343</v>
      </c>
      <c r="B40" s="380"/>
      <c r="C40" s="380"/>
      <c r="D40" s="380"/>
      <c r="E40" s="380"/>
      <c r="F40" s="381"/>
    </row>
    <row r="41" spans="1:6" ht="208.5" customHeight="1" thickBot="1" x14ac:dyDescent="0.25">
      <c r="A41" s="354" t="s">
        <v>373</v>
      </c>
      <c r="B41" s="355"/>
      <c r="C41" s="355"/>
      <c r="D41" s="355"/>
      <c r="E41" s="355"/>
      <c r="F41" s="356"/>
    </row>
    <row r="42" spans="1:6" ht="15" thickBot="1" x14ac:dyDescent="0.25"/>
    <row r="43" spans="1:6" ht="29.25" customHeight="1" x14ac:dyDescent="0.2">
      <c r="A43" s="409" t="s">
        <v>378</v>
      </c>
      <c r="B43" s="410"/>
      <c r="C43" s="410"/>
      <c r="D43" s="410"/>
      <c r="E43" s="410"/>
      <c r="F43" s="411"/>
    </row>
    <row r="44" spans="1:6" ht="274.5" customHeight="1" thickBot="1" x14ac:dyDescent="0.25">
      <c r="A44" s="369" t="s">
        <v>301</v>
      </c>
      <c r="B44" s="355"/>
      <c r="C44" s="355"/>
      <c r="D44" s="355"/>
      <c r="E44" s="355"/>
      <c r="F44" s="356"/>
    </row>
    <row r="45" spans="1:6" ht="15" thickBot="1" x14ac:dyDescent="0.25"/>
    <row r="46" spans="1:6" ht="29.25" customHeight="1" x14ac:dyDescent="0.2">
      <c r="A46" s="409" t="s">
        <v>344</v>
      </c>
      <c r="B46" s="410"/>
      <c r="C46" s="410"/>
      <c r="D46" s="410"/>
      <c r="E46" s="410"/>
      <c r="F46" s="411"/>
    </row>
    <row r="47" spans="1:6" s="230" customFormat="1" ht="181.5" customHeight="1" thickBot="1" x14ac:dyDescent="0.3">
      <c r="A47" s="412" t="s">
        <v>302</v>
      </c>
      <c r="B47" s="413"/>
      <c r="C47" s="413"/>
      <c r="D47" s="413"/>
      <c r="E47" s="413"/>
      <c r="F47" s="414"/>
    </row>
    <row r="48" spans="1:6" ht="15.75" customHeight="1" thickBot="1" x14ac:dyDescent="0.25">
      <c r="A48" s="148"/>
      <c r="B48" s="148"/>
      <c r="C48" s="148"/>
      <c r="D48" s="148"/>
      <c r="E48" s="148"/>
      <c r="F48" s="148"/>
    </row>
    <row r="49" spans="1:6" ht="19.5" customHeight="1" x14ac:dyDescent="0.2">
      <c r="A49" s="382" t="s">
        <v>345</v>
      </c>
      <c r="B49" s="383"/>
      <c r="C49" s="383"/>
      <c r="D49" s="383"/>
      <c r="E49" s="383"/>
      <c r="F49" s="384"/>
    </row>
    <row r="50" spans="1:6" ht="363" customHeight="1" thickBot="1" x14ac:dyDescent="0.25">
      <c r="A50" s="385" t="s">
        <v>309</v>
      </c>
      <c r="B50" s="386"/>
      <c r="C50" s="386"/>
      <c r="D50" s="386"/>
      <c r="E50" s="386"/>
      <c r="F50" s="387"/>
    </row>
    <row r="51" spans="1:6" ht="15" thickBot="1" x14ac:dyDescent="0.25"/>
    <row r="52" spans="1:6" ht="27.75" customHeight="1" x14ac:dyDescent="0.2">
      <c r="A52" s="347" t="s">
        <v>346</v>
      </c>
      <c r="B52" s="348"/>
      <c r="C52" s="348"/>
      <c r="D52" s="348"/>
      <c r="E52" s="348"/>
      <c r="F52" s="349"/>
    </row>
    <row r="53" spans="1:6" ht="409.5" customHeight="1" x14ac:dyDescent="0.2">
      <c r="A53" s="350" t="s">
        <v>312</v>
      </c>
      <c r="B53" s="351"/>
      <c r="C53" s="351"/>
      <c r="D53" s="351"/>
      <c r="E53" s="351"/>
      <c r="F53" s="352"/>
    </row>
    <row r="54" spans="1:6" ht="77.25" customHeight="1" thickBot="1" x14ac:dyDescent="0.25">
      <c r="A54" s="344"/>
      <c r="B54" s="345"/>
      <c r="C54" s="345"/>
      <c r="D54" s="345"/>
      <c r="E54" s="345"/>
      <c r="F54" s="346"/>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63"/>
  <sheetViews>
    <sheetView zoomScale="110" zoomScaleNormal="110" zoomScalePageLayoutView="110" workbookViewId="0">
      <selection activeCell="B3" sqref="B3:D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42578125" style="1" customWidth="1"/>
    <col min="6" max="6" width="32" style="1" customWidth="1"/>
    <col min="7" max="16384" width="11.42578125" style="1"/>
  </cols>
  <sheetData>
    <row r="1" spans="1:10" ht="15" customHeight="1" x14ac:dyDescent="0.2">
      <c r="A1" s="390"/>
      <c r="B1" s="422" t="s">
        <v>494</v>
      </c>
      <c r="C1" s="422"/>
      <c r="D1" s="422"/>
      <c r="E1" s="331" t="s">
        <v>470</v>
      </c>
      <c r="F1" s="393"/>
      <c r="G1" s="2"/>
      <c r="J1" s="421"/>
    </row>
    <row r="2" spans="1:10" ht="15" customHeight="1" x14ac:dyDescent="0.2">
      <c r="A2" s="391"/>
      <c r="B2" s="423"/>
      <c r="C2" s="423"/>
      <c r="D2" s="423"/>
      <c r="E2" s="332" t="s">
        <v>471</v>
      </c>
      <c r="F2" s="394"/>
      <c r="G2" s="2"/>
      <c r="J2" s="421"/>
    </row>
    <row r="3" spans="1:10" ht="15" customHeight="1" x14ac:dyDescent="0.2">
      <c r="A3" s="391"/>
      <c r="B3" s="423" t="s">
        <v>3</v>
      </c>
      <c r="C3" s="423"/>
      <c r="D3" s="423"/>
      <c r="E3" s="332" t="s">
        <v>472</v>
      </c>
      <c r="F3" s="394"/>
      <c r="G3" s="2"/>
      <c r="J3" s="421"/>
    </row>
    <row r="4" spans="1:10" ht="15.75" customHeight="1" x14ac:dyDescent="0.2">
      <c r="A4" s="391"/>
      <c r="B4" s="423"/>
      <c r="C4" s="423"/>
      <c r="D4" s="423"/>
      <c r="E4" s="332" t="s">
        <v>474</v>
      </c>
      <c r="F4" s="394"/>
      <c r="G4" s="2"/>
      <c r="J4" s="421"/>
    </row>
    <row r="5" spans="1:10" ht="15.75" customHeight="1" x14ac:dyDescent="0.2">
      <c r="A5" s="425"/>
      <c r="B5" s="426"/>
      <c r="C5" s="426"/>
      <c r="D5" s="426"/>
      <c r="E5" s="426"/>
      <c r="F5" s="427"/>
      <c r="G5" s="2"/>
      <c r="J5" s="63"/>
    </row>
    <row r="6" spans="1:10" ht="15" customHeight="1" x14ac:dyDescent="0.2">
      <c r="A6" s="434" t="s">
        <v>6</v>
      </c>
      <c r="B6" s="435"/>
      <c r="C6" s="435"/>
      <c r="D6" s="435"/>
      <c r="E6" s="435"/>
      <c r="F6" s="436"/>
    </row>
    <row r="7" spans="1:10" ht="15.75" customHeight="1" x14ac:dyDescent="0.2">
      <c r="A7" s="434"/>
      <c r="B7" s="435"/>
      <c r="C7" s="435"/>
      <c r="D7" s="435"/>
      <c r="E7" s="435"/>
      <c r="F7" s="436"/>
    </row>
    <row r="8" spans="1:10" ht="27" customHeight="1" x14ac:dyDescent="0.2">
      <c r="A8" s="428" t="s">
        <v>383</v>
      </c>
      <c r="B8" s="429"/>
      <c r="C8" s="429"/>
      <c r="D8" s="429"/>
      <c r="E8" s="429"/>
      <c r="F8" s="430"/>
    </row>
    <row r="9" spans="1:10" ht="77.25" customHeight="1" thickBot="1" x14ac:dyDescent="0.25">
      <c r="A9" s="431" t="s">
        <v>384</v>
      </c>
      <c r="B9" s="432"/>
      <c r="C9" s="432"/>
      <c r="D9" s="432"/>
      <c r="E9" s="432"/>
      <c r="F9" s="433"/>
    </row>
    <row r="10" spans="1:10" ht="18.75" customHeight="1" thickBot="1" x14ac:dyDescent="0.25">
      <c r="A10" s="424"/>
      <c r="B10" s="424"/>
      <c r="C10" s="424"/>
      <c r="D10" s="424"/>
      <c r="E10" s="424"/>
      <c r="F10" s="424"/>
    </row>
    <row r="11" spans="1:10" ht="22.5" customHeight="1" thickBot="1" x14ac:dyDescent="0.25">
      <c r="A11" s="218" t="s">
        <v>7</v>
      </c>
      <c r="B11" s="219" t="s">
        <v>8</v>
      </c>
      <c r="C11" s="219" t="s">
        <v>9</v>
      </c>
      <c r="D11" s="219" t="s">
        <v>8</v>
      </c>
      <c r="E11" s="219" t="s">
        <v>10</v>
      </c>
      <c r="F11" s="220" t="s">
        <v>8</v>
      </c>
    </row>
    <row r="12" spans="1:10" ht="75" customHeight="1" x14ac:dyDescent="0.2">
      <c r="A12" s="223" t="s">
        <v>281</v>
      </c>
      <c r="B12" s="308" t="s">
        <v>385</v>
      </c>
      <c r="C12" s="226" t="s">
        <v>298</v>
      </c>
      <c r="D12" s="308" t="s">
        <v>393</v>
      </c>
      <c r="E12" s="226" t="s">
        <v>296</v>
      </c>
      <c r="F12" s="312" t="s">
        <v>389</v>
      </c>
    </row>
    <row r="13" spans="1:10" ht="86.25" customHeight="1" x14ac:dyDescent="0.2">
      <c r="A13" s="224" t="s">
        <v>281</v>
      </c>
      <c r="B13" s="310" t="s">
        <v>386</v>
      </c>
      <c r="C13" s="227" t="s">
        <v>299</v>
      </c>
      <c r="D13" s="307" t="s">
        <v>395</v>
      </c>
      <c r="E13" s="227" t="s">
        <v>256</v>
      </c>
      <c r="F13" s="313" t="s">
        <v>397</v>
      </c>
    </row>
    <row r="14" spans="1:10" ht="82.5" customHeight="1" x14ac:dyDescent="0.2">
      <c r="A14" s="224" t="s">
        <v>282</v>
      </c>
      <c r="B14" s="310" t="s">
        <v>387</v>
      </c>
      <c r="C14" s="227" t="s">
        <v>299</v>
      </c>
      <c r="D14" s="307" t="s">
        <v>399</v>
      </c>
      <c r="E14" s="227" t="s">
        <v>294</v>
      </c>
      <c r="F14" s="313" t="s">
        <v>398</v>
      </c>
    </row>
    <row r="15" spans="1:10" ht="73.5" customHeight="1" x14ac:dyDescent="0.2">
      <c r="A15" s="224" t="s">
        <v>283</v>
      </c>
      <c r="B15" s="311" t="s">
        <v>388</v>
      </c>
      <c r="C15" s="227" t="s">
        <v>289</v>
      </c>
      <c r="D15" s="307" t="s">
        <v>400</v>
      </c>
      <c r="E15" s="227" t="s">
        <v>257</v>
      </c>
      <c r="F15" s="313" t="s">
        <v>401</v>
      </c>
    </row>
    <row r="16" spans="1:10" ht="59.25" customHeight="1" x14ac:dyDescent="0.2">
      <c r="A16" s="224" t="s">
        <v>286</v>
      </c>
      <c r="B16" s="307" t="s">
        <v>392</v>
      </c>
      <c r="C16" s="227"/>
      <c r="D16" s="307"/>
      <c r="E16" s="227"/>
      <c r="F16" s="118"/>
    </row>
    <row r="17" spans="1:7" ht="69.75" customHeight="1" x14ac:dyDescent="0.2">
      <c r="A17" s="224" t="s">
        <v>284</v>
      </c>
      <c r="B17" s="307" t="s">
        <v>390</v>
      </c>
      <c r="C17" s="227"/>
      <c r="D17" s="307"/>
      <c r="E17" s="227"/>
      <c r="F17" s="118"/>
    </row>
    <row r="18" spans="1:7" ht="66.75" customHeight="1" x14ac:dyDescent="0.2">
      <c r="A18" s="224" t="s">
        <v>284</v>
      </c>
      <c r="B18" s="307" t="s">
        <v>391</v>
      </c>
      <c r="C18" s="227"/>
      <c r="D18" s="307"/>
      <c r="E18" s="227"/>
      <c r="F18" s="118"/>
    </row>
    <row r="19" spans="1:7" ht="73.5" customHeight="1" x14ac:dyDescent="0.2">
      <c r="A19" s="224" t="s">
        <v>311</v>
      </c>
      <c r="B19" s="309" t="s">
        <v>394</v>
      </c>
      <c r="C19" s="227"/>
      <c r="D19" s="307"/>
      <c r="E19" s="227"/>
      <c r="F19" s="118"/>
    </row>
    <row r="20" spans="1:7" ht="65.25" customHeight="1" x14ac:dyDescent="0.2">
      <c r="A20" s="224" t="s">
        <v>283</v>
      </c>
      <c r="B20" s="309" t="s">
        <v>396</v>
      </c>
      <c r="C20" s="227"/>
      <c r="D20" s="221"/>
      <c r="E20" s="227"/>
      <c r="F20" s="118"/>
    </row>
    <row r="21" spans="1:7" ht="66.75" customHeight="1" x14ac:dyDescent="0.2">
      <c r="A21" s="224"/>
      <c r="B21" s="177"/>
      <c r="C21" s="227"/>
      <c r="D21" s="221"/>
      <c r="E21" s="227"/>
      <c r="F21" s="118"/>
    </row>
    <row r="22" spans="1:7" ht="69" customHeight="1" x14ac:dyDescent="0.2">
      <c r="A22" s="224"/>
      <c r="B22" s="177"/>
      <c r="C22" s="227"/>
      <c r="D22" s="221"/>
      <c r="E22" s="227"/>
      <c r="F22" s="118"/>
    </row>
    <row r="23" spans="1:7" ht="61.5" customHeight="1" x14ac:dyDescent="0.2">
      <c r="A23" s="224"/>
      <c r="B23" s="177"/>
      <c r="C23" s="227"/>
      <c r="D23" s="221"/>
      <c r="E23" s="227"/>
      <c r="F23" s="118"/>
    </row>
    <row r="24" spans="1:7" ht="57.75" customHeight="1" x14ac:dyDescent="0.2">
      <c r="A24" s="224"/>
      <c r="B24" s="177"/>
      <c r="C24" s="227"/>
      <c r="D24" s="221"/>
      <c r="E24" s="227"/>
      <c r="F24" s="118"/>
    </row>
    <row r="25" spans="1:7" ht="62.25" customHeight="1" x14ac:dyDescent="0.2">
      <c r="A25" s="224"/>
      <c r="B25" s="177"/>
      <c r="C25" s="227"/>
      <c r="D25" s="221"/>
      <c r="E25" s="227"/>
      <c r="F25" s="118"/>
    </row>
    <row r="26" spans="1:7" ht="56.25" customHeight="1" thickBot="1" x14ac:dyDescent="0.25">
      <c r="A26" s="225"/>
      <c r="B26" s="175"/>
      <c r="C26" s="228"/>
      <c r="D26" s="222"/>
      <c r="E26" s="228"/>
      <c r="F26" s="176"/>
    </row>
    <row r="27" spans="1:7" ht="65.25" customHeight="1" x14ac:dyDescent="0.2">
      <c r="A27" s="212"/>
      <c r="B27" s="148"/>
      <c r="C27" s="212"/>
      <c r="D27" s="213"/>
      <c r="E27" s="212"/>
      <c r="F27" s="213"/>
      <c r="G27" s="62"/>
    </row>
    <row r="28" spans="1:7" ht="62.25" customHeight="1" x14ac:dyDescent="0.2">
      <c r="A28" s="212"/>
      <c r="B28" s="148"/>
      <c r="C28" s="212"/>
      <c r="D28" s="213"/>
      <c r="E28" s="212"/>
      <c r="F28" s="213"/>
      <c r="G28" s="62"/>
    </row>
    <row r="29" spans="1:7" ht="63" customHeight="1" x14ac:dyDescent="0.2">
      <c r="A29" s="212"/>
      <c r="B29" s="148"/>
      <c r="C29" s="212"/>
      <c r="D29" s="213"/>
      <c r="E29" s="212"/>
      <c r="F29" s="148"/>
      <c r="G29" s="62"/>
    </row>
    <row r="30" spans="1:7" ht="51.75" customHeight="1" x14ac:dyDescent="0.2">
      <c r="A30" s="212"/>
      <c r="B30" s="148"/>
      <c r="C30" s="212"/>
      <c r="D30" s="213"/>
      <c r="E30" s="212"/>
      <c r="F30" s="148"/>
      <c r="G30" s="62"/>
    </row>
    <row r="31" spans="1:7" ht="52.5" customHeight="1" x14ac:dyDescent="0.2">
      <c r="A31" s="212"/>
      <c r="B31" s="213"/>
      <c r="C31" s="212"/>
      <c r="D31" s="213"/>
      <c r="E31" s="212"/>
      <c r="F31" s="213"/>
      <c r="G31" s="62"/>
    </row>
    <row r="32" spans="1:7" ht="63.75" customHeight="1" x14ac:dyDescent="0.2">
      <c r="A32" s="212"/>
      <c r="B32" s="213"/>
      <c r="C32" s="212"/>
      <c r="D32" s="213"/>
      <c r="E32" s="212"/>
      <c r="F32" s="213"/>
      <c r="G32" s="62"/>
    </row>
    <row r="33" spans="1:7" ht="66" customHeight="1" x14ac:dyDescent="0.2">
      <c r="A33" s="212"/>
      <c r="B33" s="214"/>
      <c r="C33" s="212"/>
      <c r="D33" s="215"/>
      <c r="E33" s="212"/>
      <c r="F33" s="214"/>
      <c r="G33" s="62"/>
    </row>
    <row r="34" spans="1:7" ht="55.5" customHeight="1" x14ac:dyDescent="0.2">
      <c r="A34" s="212"/>
      <c r="B34" s="214"/>
      <c r="C34" s="212"/>
      <c r="D34" s="215"/>
      <c r="E34" s="212"/>
      <c r="F34" s="216"/>
      <c r="G34" s="62"/>
    </row>
    <row r="35" spans="1:7" ht="51.75" customHeight="1" x14ac:dyDescent="0.2">
      <c r="A35" s="212"/>
      <c r="B35" s="216"/>
      <c r="C35" s="212"/>
      <c r="D35" s="217"/>
      <c r="E35" s="212"/>
      <c r="F35" s="216"/>
      <c r="G35" s="62"/>
    </row>
    <row r="36" spans="1:7" ht="55.5" customHeight="1" x14ac:dyDescent="0.2">
      <c r="A36" s="212"/>
      <c r="B36" s="216"/>
      <c r="C36" s="212"/>
      <c r="D36" s="216"/>
      <c r="E36" s="212"/>
      <c r="F36" s="216"/>
      <c r="G36" s="62"/>
    </row>
    <row r="37" spans="1:7" ht="55.5" customHeight="1" x14ac:dyDescent="0.2">
      <c r="A37" s="212"/>
      <c r="B37" s="216"/>
      <c r="C37" s="212"/>
      <c r="D37" s="216"/>
      <c r="E37" s="212"/>
      <c r="F37" s="216"/>
      <c r="G37" s="62"/>
    </row>
    <row r="38" spans="1:7" ht="54.75" customHeight="1" x14ac:dyDescent="0.2">
      <c r="A38" s="212"/>
      <c r="B38" s="216"/>
      <c r="C38" s="212"/>
      <c r="D38" s="216"/>
      <c r="E38" s="212"/>
      <c r="F38" s="216"/>
      <c r="G38" s="62"/>
    </row>
    <row r="39" spans="1:7" ht="56.25" customHeight="1" x14ac:dyDescent="0.2">
      <c r="A39" s="212"/>
      <c r="B39" s="216"/>
      <c r="C39" s="212"/>
      <c r="D39" s="216"/>
      <c r="E39" s="212"/>
      <c r="F39" s="216"/>
      <c r="G39" s="62"/>
    </row>
    <row r="40" spans="1:7" ht="54.75" customHeight="1" x14ac:dyDescent="0.2">
      <c r="A40" s="212"/>
      <c r="B40" s="214"/>
      <c r="C40" s="212"/>
      <c r="D40" s="215"/>
      <c r="E40" s="212"/>
      <c r="F40" s="214"/>
      <c r="G40" s="62"/>
    </row>
    <row r="41" spans="1:7" ht="55.5" customHeight="1" x14ac:dyDescent="0.2">
      <c r="A41" s="212"/>
      <c r="B41" s="214"/>
      <c r="C41" s="212"/>
      <c r="D41" s="215"/>
      <c r="E41" s="212"/>
      <c r="F41" s="216"/>
      <c r="G41" s="62"/>
    </row>
    <row r="42" spans="1:7" ht="54.75" customHeight="1" x14ac:dyDescent="0.2">
      <c r="A42" s="212"/>
      <c r="B42" s="216"/>
      <c r="C42" s="212"/>
      <c r="D42" s="217"/>
      <c r="E42" s="212"/>
      <c r="F42" s="216"/>
      <c r="G42" s="62"/>
    </row>
    <row r="43" spans="1:7" ht="55.5" customHeight="1" x14ac:dyDescent="0.2">
      <c r="A43" s="212"/>
      <c r="B43" s="216"/>
      <c r="C43" s="212"/>
      <c r="D43" s="216"/>
      <c r="E43" s="212"/>
      <c r="F43" s="216"/>
      <c r="G43" s="62"/>
    </row>
    <row r="44" spans="1:7" ht="56.25" customHeight="1" x14ac:dyDescent="0.2">
      <c r="A44" s="212"/>
      <c r="B44" s="216"/>
      <c r="C44" s="212"/>
      <c r="D44" s="216"/>
      <c r="E44" s="212"/>
      <c r="F44" s="216"/>
      <c r="G44" s="62"/>
    </row>
    <row r="45" spans="1:7" ht="59.25" customHeight="1" x14ac:dyDescent="0.2">
      <c r="A45" s="212"/>
      <c r="B45" s="216"/>
      <c r="C45" s="212"/>
      <c r="D45" s="216"/>
      <c r="E45" s="212"/>
      <c r="F45" s="216"/>
      <c r="G45" s="62"/>
    </row>
    <row r="46" spans="1:7" ht="55.5" customHeight="1" x14ac:dyDescent="0.2">
      <c r="A46" s="212"/>
      <c r="B46" s="216"/>
      <c r="C46" s="212"/>
      <c r="D46" s="216"/>
      <c r="E46" s="212"/>
      <c r="F46" s="216"/>
      <c r="G46" s="62"/>
    </row>
    <row r="47" spans="1:7" ht="55.5" customHeight="1" x14ac:dyDescent="0.2">
      <c r="A47" s="212"/>
      <c r="B47" s="214"/>
      <c r="C47" s="212"/>
      <c r="D47" s="215"/>
      <c r="E47" s="212"/>
      <c r="F47" s="214"/>
      <c r="G47" s="62"/>
    </row>
    <row r="48" spans="1:7" ht="56.25" customHeight="1" x14ac:dyDescent="0.2">
      <c r="A48" s="212"/>
      <c r="B48" s="214"/>
      <c r="C48" s="212"/>
      <c r="D48" s="215"/>
      <c r="E48" s="212"/>
      <c r="F48" s="216"/>
      <c r="G48" s="62"/>
    </row>
    <row r="49" spans="1:7" ht="54" customHeight="1" x14ac:dyDescent="0.2">
      <c r="A49" s="212"/>
      <c r="B49" s="216"/>
      <c r="C49" s="212"/>
      <c r="D49" s="217"/>
      <c r="E49" s="212"/>
      <c r="F49" s="216"/>
      <c r="G49" s="62"/>
    </row>
    <row r="50" spans="1:7" ht="56.25" customHeight="1" x14ac:dyDescent="0.2">
      <c r="A50" s="212"/>
      <c r="B50" s="216"/>
      <c r="C50" s="212"/>
      <c r="D50" s="216"/>
      <c r="E50" s="212"/>
      <c r="F50" s="216"/>
      <c r="G50" s="62"/>
    </row>
    <row r="51" spans="1:7" ht="59.25" customHeight="1" x14ac:dyDescent="0.2">
      <c r="A51" s="212"/>
      <c r="B51" s="216"/>
      <c r="C51" s="212"/>
      <c r="D51" s="216"/>
      <c r="E51" s="212"/>
      <c r="F51" s="216"/>
      <c r="G51" s="62"/>
    </row>
    <row r="52" spans="1:7" ht="54.75" customHeight="1" x14ac:dyDescent="0.2">
      <c r="A52" s="212"/>
      <c r="B52" s="216"/>
      <c r="C52" s="212"/>
      <c r="D52" s="216"/>
      <c r="E52" s="212"/>
      <c r="F52" s="216"/>
      <c r="G52" s="62"/>
    </row>
    <row r="53" spans="1:7" ht="55.5" customHeight="1" x14ac:dyDescent="0.2">
      <c r="A53" s="212"/>
      <c r="B53" s="216"/>
      <c r="C53" s="212"/>
      <c r="D53" s="216"/>
      <c r="E53" s="212"/>
      <c r="F53" s="216"/>
      <c r="G53" s="62"/>
    </row>
    <row r="54" spans="1:7" x14ac:dyDescent="0.2">
      <c r="A54" s="62"/>
      <c r="B54" s="62"/>
      <c r="C54" s="62"/>
      <c r="D54" s="62"/>
      <c r="E54" s="62"/>
      <c r="F54" s="62"/>
      <c r="G54" s="62"/>
    </row>
    <row r="55" spans="1:7" x14ac:dyDescent="0.2">
      <c r="A55" s="62"/>
      <c r="B55" s="62"/>
      <c r="C55" s="62"/>
      <c r="D55" s="62"/>
      <c r="E55" s="62"/>
      <c r="F55" s="62"/>
      <c r="G55" s="62"/>
    </row>
    <row r="56" spans="1:7" x14ac:dyDescent="0.2">
      <c r="A56" s="62"/>
      <c r="B56" s="62"/>
      <c r="C56" s="62"/>
      <c r="D56" s="62"/>
      <c r="E56" s="62"/>
      <c r="F56" s="62"/>
      <c r="G56" s="62"/>
    </row>
    <row r="57" spans="1:7" x14ac:dyDescent="0.2">
      <c r="A57" s="62"/>
      <c r="B57" s="62"/>
      <c r="C57" s="62"/>
      <c r="D57" s="62"/>
      <c r="E57" s="62"/>
      <c r="F57" s="62"/>
      <c r="G57" s="62"/>
    </row>
    <row r="58" spans="1:7" x14ac:dyDescent="0.2">
      <c r="A58" s="62"/>
      <c r="B58" s="62"/>
      <c r="C58" s="62"/>
      <c r="D58" s="62"/>
      <c r="E58" s="62"/>
      <c r="F58" s="62"/>
      <c r="G58" s="62"/>
    </row>
    <row r="59" spans="1:7" x14ac:dyDescent="0.2">
      <c r="A59" s="62"/>
      <c r="B59" s="62"/>
      <c r="C59" s="62"/>
      <c r="D59" s="62"/>
      <c r="E59" s="62"/>
      <c r="F59" s="62"/>
      <c r="G59" s="62"/>
    </row>
    <row r="60" spans="1:7" x14ac:dyDescent="0.2">
      <c r="A60" s="62"/>
      <c r="B60" s="62"/>
      <c r="C60" s="62"/>
      <c r="D60" s="62"/>
      <c r="E60" s="62"/>
      <c r="F60" s="62"/>
      <c r="G60" s="62"/>
    </row>
    <row r="61" spans="1:7" x14ac:dyDescent="0.2">
      <c r="A61" s="62"/>
      <c r="B61" s="62"/>
      <c r="C61" s="62"/>
      <c r="D61" s="62"/>
      <c r="E61" s="62"/>
      <c r="F61" s="62"/>
      <c r="G61" s="62"/>
    </row>
    <row r="62" spans="1:7" x14ac:dyDescent="0.2">
      <c r="A62" s="62"/>
      <c r="B62" s="62"/>
      <c r="C62" s="62"/>
      <c r="D62" s="62"/>
      <c r="E62" s="62"/>
      <c r="F62" s="62"/>
      <c r="G62" s="62"/>
    </row>
    <row r="63" spans="1:7" x14ac:dyDescent="0.2">
      <c r="A63" s="62"/>
      <c r="B63" s="62"/>
      <c r="C63" s="62"/>
      <c r="D63" s="62"/>
      <c r="E63" s="62"/>
      <c r="F63" s="62"/>
      <c r="G63" s="62"/>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281</v>
      </c>
      <c r="B1" t="s">
        <v>287</v>
      </c>
      <c r="C1" t="s">
        <v>291</v>
      </c>
    </row>
    <row r="2" spans="1:3" x14ac:dyDescent="0.25">
      <c r="A2" t="s">
        <v>282</v>
      </c>
      <c r="B2" t="s">
        <v>299</v>
      </c>
      <c r="C2" t="s">
        <v>292</v>
      </c>
    </row>
    <row r="3" spans="1:3" x14ac:dyDescent="0.25">
      <c r="A3" t="s">
        <v>283</v>
      </c>
      <c r="B3" t="s">
        <v>288</v>
      </c>
      <c r="C3" t="s">
        <v>293</v>
      </c>
    </row>
    <row r="4" spans="1:3" x14ac:dyDescent="0.25">
      <c r="A4" t="s">
        <v>284</v>
      </c>
      <c r="B4" t="s">
        <v>298</v>
      </c>
      <c r="C4" t="s">
        <v>294</v>
      </c>
    </row>
    <row r="5" spans="1:3" x14ac:dyDescent="0.25">
      <c r="A5" t="s">
        <v>285</v>
      </c>
      <c r="B5" t="s">
        <v>289</v>
      </c>
      <c r="C5" t="s">
        <v>256</v>
      </c>
    </row>
    <row r="6" spans="1:3" x14ac:dyDescent="0.25">
      <c r="A6" t="s">
        <v>311</v>
      </c>
      <c r="B6" t="s">
        <v>311</v>
      </c>
      <c r="C6" t="s">
        <v>311</v>
      </c>
    </row>
    <row r="7" spans="1:3" x14ac:dyDescent="0.25">
      <c r="A7" t="s">
        <v>286</v>
      </c>
      <c r="B7" t="s">
        <v>290</v>
      </c>
      <c r="C7" t="s">
        <v>295</v>
      </c>
    </row>
    <row r="8" spans="1:3" x14ac:dyDescent="0.25">
      <c r="B8" t="s">
        <v>14</v>
      </c>
      <c r="C8" t="s">
        <v>296</v>
      </c>
    </row>
    <row r="9" spans="1:3" x14ac:dyDescent="0.25">
      <c r="C9" t="s">
        <v>257</v>
      </c>
    </row>
    <row r="10" spans="1:3" x14ac:dyDescent="0.25">
      <c r="C10"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AA41"/>
  <sheetViews>
    <sheetView topLeftCell="H1" zoomScale="95" zoomScaleNormal="95" zoomScalePageLayoutView="130" workbookViewId="0">
      <selection activeCell="T1" sqref="T1:W4"/>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15" customHeight="1" x14ac:dyDescent="0.25">
      <c r="A1" s="448"/>
      <c r="B1" s="459" t="str">
        <f>CONTEXTO!B1</f>
        <v>PROCESO: GESTIÓN DE LA INFRAESTRUCTURA Y OBRAS PÚBLICAS</v>
      </c>
      <c r="C1" s="459"/>
      <c r="D1" s="459"/>
      <c r="E1" s="459"/>
      <c r="F1" s="459"/>
      <c r="G1" s="459"/>
      <c r="H1" s="459"/>
      <c r="I1" s="459"/>
      <c r="J1" s="459"/>
      <c r="K1" s="459"/>
      <c r="L1" s="459"/>
      <c r="M1" s="459"/>
      <c r="N1" s="459"/>
      <c r="O1" s="459"/>
      <c r="P1" s="459"/>
      <c r="Q1" s="459"/>
      <c r="R1" s="459"/>
      <c r="S1" s="460"/>
      <c r="T1" s="441" t="s">
        <v>470</v>
      </c>
      <c r="U1" s="441"/>
      <c r="V1" s="441"/>
      <c r="W1" s="442"/>
    </row>
    <row r="2" spans="1:24" ht="15" customHeight="1" x14ac:dyDescent="0.25">
      <c r="A2" s="449"/>
      <c r="B2" s="455"/>
      <c r="C2" s="455"/>
      <c r="D2" s="455"/>
      <c r="E2" s="455"/>
      <c r="F2" s="455"/>
      <c r="G2" s="455"/>
      <c r="H2" s="455"/>
      <c r="I2" s="455"/>
      <c r="J2" s="455"/>
      <c r="K2" s="455"/>
      <c r="L2" s="455"/>
      <c r="M2" s="455"/>
      <c r="N2" s="455"/>
      <c r="O2" s="455"/>
      <c r="P2" s="455"/>
      <c r="Q2" s="455"/>
      <c r="R2" s="455"/>
      <c r="S2" s="456"/>
      <c r="T2" s="443" t="s">
        <v>471</v>
      </c>
      <c r="U2" s="443"/>
      <c r="V2" s="443"/>
      <c r="W2" s="444"/>
    </row>
    <row r="3" spans="1:24" ht="15" customHeight="1" x14ac:dyDescent="0.25">
      <c r="A3" s="449"/>
      <c r="B3" s="455" t="s">
        <v>41</v>
      </c>
      <c r="C3" s="455"/>
      <c r="D3" s="455"/>
      <c r="E3" s="455"/>
      <c r="F3" s="455"/>
      <c r="G3" s="455"/>
      <c r="H3" s="455"/>
      <c r="I3" s="455"/>
      <c r="J3" s="455"/>
      <c r="K3" s="455"/>
      <c r="L3" s="455"/>
      <c r="M3" s="455"/>
      <c r="N3" s="455"/>
      <c r="O3" s="455"/>
      <c r="P3" s="455"/>
      <c r="Q3" s="455"/>
      <c r="R3" s="455"/>
      <c r="S3" s="456"/>
      <c r="T3" s="443" t="s">
        <v>472</v>
      </c>
      <c r="U3" s="443"/>
      <c r="V3" s="443"/>
      <c r="W3" s="444"/>
    </row>
    <row r="4" spans="1:24" ht="15.75" customHeight="1" x14ac:dyDescent="0.25">
      <c r="A4" s="450"/>
      <c r="B4" s="457"/>
      <c r="C4" s="457"/>
      <c r="D4" s="457"/>
      <c r="E4" s="457"/>
      <c r="F4" s="457"/>
      <c r="G4" s="457"/>
      <c r="H4" s="457"/>
      <c r="I4" s="457"/>
      <c r="J4" s="457"/>
      <c r="K4" s="457"/>
      <c r="L4" s="457"/>
      <c r="M4" s="457"/>
      <c r="N4" s="457"/>
      <c r="O4" s="457"/>
      <c r="P4" s="457"/>
      <c r="Q4" s="457"/>
      <c r="R4" s="457"/>
      <c r="S4" s="458"/>
      <c r="T4" s="443" t="s">
        <v>475</v>
      </c>
      <c r="U4" s="443"/>
      <c r="V4" s="443"/>
      <c r="W4" s="444"/>
    </row>
    <row r="5" spans="1:24" ht="15.75" customHeight="1" x14ac:dyDescent="0.25">
      <c r="A5" s="450"/>
      <c r="B5" s="450"/>
      <c r="C5" s="450"/>
      <c r="D5" s="450"/>
      <c r="E5" s="450"/>
      <c r="F5" s="450"/>
      <c r="G5" s="450"/>
      <c r="H5" s="450"/>
      <c r="I5" s="450"/>
      <c r="J5" s="450"/>
      <c r="K5" s="450"/>
      <c r="L5" s="450"/>
      <c r="M5" s="450"/>
      <c r="N5" s="450"/>
      <c r="O5" s="450"/>
      <c r="P5" s="450"/>
      <c r="Q5" s="450"/>
      <c r="R5" s="450"/>
      <c r="S5" s="450"/>
      <c r="T5" s="461"/>
      <c r="U5" s="266"/>
      <c r="V5" s="266"/>
      <c r="W5" s="267"/>
      <c r="X5" s="70"/>
    </row>
    <row r="6" spans="1:24" s="1" customFormat="1" ht="27" customHeight="1" x14ac:dyDescent="0.2">
      <c r="A6" s="453" t="s">
        <v>383</v>
      </c>
      <c r="B6" s="454"/>
      <c r="C6" s="454"/>
      <c r="D6" s="454"/>
      <c r="E6" s="454"/>
      <c r="F6" s="454"/>
      <c r="G6" s="454"/>
      <c r="H6" s="454"/>
      <c r="I6" s="454"/>
      <c r="J6" s="454"/>
      <c r="K6" s="454"/>
      <c r="L6" s="454"/>
      <c r="M6" s="454"/>
      <c r="N6" s="454"/>
      <c r="O6" s="454"/>
      <c r="P6" s="454"/>
      <c r="Q6" s="454"/>
      <c r="R6" s="454"/>
      <c r="S6" s="454"/>
      <c r="T6" s="454"/>
      <c r="U6" s="268"/>
      <c r="V6" s="268"/>
      <c r="W6" s="269"/>
    </row>
    <row r="7" spans="1:24" s="1" customFormat="1" ht="81" customHeight="1" thickBot="1" x14ac:dyDescent="0.25">
      <c r="A7" s="451" t="s">
        <v>402</v>
      </c>
      <c r="B7" s="452"/>
      <c r="C7" s="452"/>
      <c r="D7" s="452"/>
      <c r="E7" s="452"/>
      <c r="F7" s="452"/>
      <c r="G7" s="452"/>
      <c r="H7" s="452"/>
      <c r="I7" s="452"/>
      <c r="J7" s="452"/>
      <c r="K7" s="452"/>
      <c r="L7" s="452"/>
      <c r="M7" s="452"/>
      <c r="N7" s="452"/>
      <c r="O7" s="452"/>
      <c r="P7" s="452"/>
      <c r="Q7" s="452"/>
      <c r="R7" s="452"/>
      <c r="S7" s="452"/>
      <c r="T7" s="452"/>
      <c r="U7" s="270"/>
      <c r="V7" s="270"/>
      <c r="W7" s="271"/>
    </row>
    <row r="8" spans="1:24" s="1" customFormat="1" ht="26.25" customHeight="1" thickBot="1" x14ac:dyDescent="0.25">
      <c r="A8" s="272"/>
      <c r="B8" s="272"/>
      <c r="C8" s="272"/>
      <c r="D8" s="272"/>
      <c r="E8" s="272"/>
      <c r="F8" s="272"/>
      <c r="G8" s="272"/>
      <c r="H8" s="272"/>
      <c r="I8" s="272"/>
      <c r="J8" s="272"/>
      <c r="K8" s="272"/>
      <c r="L8" s="272"/>
      <c r="M8" s="272"/>
      <c r="N8" s="272"/>
      <c r="O8" s="272"/>
      <c r="P8" s="272"/>
      <c r="Q8" s="272"/>
      <c r="R8" s="272"/>
      <c r="S8" s="272"/>
      <c r="T8" s="273"/>
      <c r="U8" s="274"/>
      <c r="V8" s="274"/>
      <c r="W8" s="274"/>
      <c r="X8" s="102"/>
    </row>
    <row r="9" spans="1:24" s="1" customFormat="1" ht="39.75" customHeight="1" thickBot="1" x14ac:dyDescent="0.25">
      <c r="A9" s="439"/>
      <c r="B9" s="439"/>
      <c r="C9" s="439" t="b">
        <v>0</v>
      </c>
      <c r="D9" s="439"/>
      <c r="E9" s="439"/>
      <c r="F9" s="439"/>
      <c r="G9" s="439"/>
      <c r="H9" s="439"/>
      <c r="I9" s="439"/>
      <c r="J9" s="439"/>
      <c r="K9" s="439"/>
      <c r="L9" s="439"/>
      <c r="M9" s="439"/>
      <c r="N9" s="439"/>
      <c r="O9" s="439"/>
      <c r="P9" s="439"/>
      <c r="Q9" s="439"/>
      <c r="R9" s="439"/>
      <c r="S9" s="439"/>
      <c r="T9" s="440"/>
    </row>
    <row r="10" spans="1:24" s="40" customFormat="1" ht="32.25" customHeight="1" thickBot="1" x14ac:dyDescent="0.3">
      <c r="A10" s="261" t="s">
        <v>42</v>
      </c>
      <c r="B10" s="262" t="s">
        <v>262</v>
      </c>
      <c r="C10" s="262" t="s">
        <v>43</v>
      </c>
      <c r="D10" s="262" t="s">
        <v>44</v>
      </c>
      <c r="E10" s="262" t="s">
        <v>45</v>
      </c>
      <c r="F10" s="262" t="s">
        <v>46</v>
      </c>
      <c r="G10" s="262" t="s">
        <v>47</v>
      </c>
      <c r="H10" s="262" t="s">
        <v>48</v>
      </c>
      <c r="I10" s="262" t="s">
        <v>49</v>
      </c>
      <c r="J10" s="262" t="s">
        <v>50</v>
      </c>
      <c r="K10" s="262" t="s">
        <v>51</v>
      </c>
      <c r="L10" s="262" t="s">
        <v>52</v>
      </c>
      <c r="M10" s="262" t="s">
        <v>53</v>
      </c>
      <c r="N10" s="262" t="s">
        <v>54</v>
      </c>
      <c r="O10" s="262" t="s">
        <v>55</v>
      </c>
      <c r="P10" s="262" t="s">
        <v>56</v>
      </c>
      <c r="Q10" s="262" t="s">
        <v>57</v>
      </c>
      <c r="R10" s="263" t="s">
        <v>58</v>
      </c>
      <c r="S10" s="275" t="s">
        <v>59</v>
      </c>
      <c r="T10" s="281" t="s">
        <v>315</v>
      </c>
    </row>
    <row r="11" spans="1:24" ht="39.75" customHeight="1" x14ac:dyDescent="0.25">
      <c r="A11" s="264">
        <v>1</v>
      </c>
      <c r="B11" s="318" t="str">
        <f>+CONTEXTO!B12</f>
        <v>Constantes cambios normativos, diversidad jurídica</v>
      </c>
      <c r="C11" s="66">
        <v>4</v>
      </c>
      <c r="D11" s="66">
        <v>4</v>
      </c>
      <c r="E11" s="66">
        <v>4</v>
      </c>
      <c r="F11" s="66">
        <v>3</v>
      </c>
      <c r="G11" s="66">
        <v>4</v>
      </c>
      <c r="H11" s="66">
        <v>4</v>
      </c>
      <c r="I11" s="66"/>
      <c r="J11" s="66"/>
      <c r="K11" s="66"/>
      <c r="L11" s="66"/>
      <c r="M11" s="66"/>
      <c r="N11" s="66"/>
      <c r="O11" s="66"/>
      <c r="P11" s="66"/>
      <c r="Q11" s="66"/>
      <c r="R11" s="229">
        <f>SUM(C11:Q11)</f>
        <v>23</v>
      </c>
      <c r="S11" s="316">
        <f>IF(ISERROR(AVERAGE(C11:Q11)),0,AVERAGE(C11:Q11))</f>
        <v>3.8333333333333335</v>
      </c>
      <c r="T11" s="282"/>
    </row>
    <row r="12" spans="1:24" ht="45.75" customHeight="1" x14ac:dyDescent="0.25">
      <c r="A12" s="264">
        <v>2</v>
      </c>
      <c r="B12" s="318" t="str">
        <f>+CONTEXTO!B13</f>
        <v>Cambios de las diferentes normas tecnicas de diseño y construccion.</v>
      </c>
      <c r="C12" s="66">
        <v>4</v>
      </c>
      <c r="D12" s="66">
        <v>5</v>
      </c>
      <c r="E12" s="66">
        <v>4</v>
      </c>
      <c r="F12" s="66">
        <v>3</v>
      </c>
      <c r="G12" s="66">
        <v>4</v>
      </c>
      <c r="H12" s="66">
        <v>4</v>
      </c>
      <c r="I12" s="66"/>
      <c r="J12" s="321"/>
      <c r="K12" s="66"/>
      <c r="L12" s="66"/>
      <c r="M12" s="66"/>
      <c r="N12" s="66"/>
      <c r="O12" s="66"/>
      <c r="P12" s="66"/>
      <c r="Q12" s="66"/>
      <c r="R12" s="229">
        <f>SUM(C12:Q12)</f>
        <v>24</v>
      </c>
      <c r="S12" s="316">
        <f t="shared" ref="S12:S38" si="0">IF(ISERROR(AVERAGE(C12:Q12)),0,AVERAGE(C12:Q12))</f>
        <v>4</v>
      </c>
      <c r="T12" s="278"/>
    </row>
    <row r="13" spans="1:24" ht="65.25" customHeight="1" x14ac:dyDescent="0.25">
      <c r="A13" s="264">
        <v>3</v>
      </c>
      <c r="B13" s="318" t="str">
        <f>+CONTEXTO!B14</f>
        <v>Inseguridad en Zonas de Trabajo en Campo</v>
      </c>
      <c r="C13" s="66">
        <v>3</v>
      </c>
      <c r="D13" s="66">
        <v>3</v>
      </c>
      <c r="E13" s="66">
        <v>4</v>
      </c>
      <c r="F13" s="66">
        <v>3</v>
      </c>
      <c r="G13" s="66">
        <v>3</v>
      </c>
      <c r="H13" s="66">
        <v>2</v>
      </c>
      <c r="I13" s="66"/>
      <c r="J13" s="66"/>
      <c r="K13" s="66"/>
      <c r="L13" s="66"/>
      <c r="M13" s="66"/>
      <c r="N13" s="66"/>
      <c r="O13" s="66"/>
      <c r="P13" s="66"/>
      <c r="Q13" s="66"/>
      <c r="R13" s="229">
        <f t="shared" ref="R13:R38" si="1">SUM(C13:Q13)</f>
        <v>18</v>
      </c>
      <c r="S13" s="276">
        <f t="shared" si="0"/>
        <v>3</v>
      </c>
      <c r="T13" s="279"/>
    </row>
    <row r="14" spans="1:24" ht="39.75" customHeight="1" x14ac:dyDescent="0.25">
      <c r="A14" s="264">
        <v>4</v>
      </c>
      <c r="B14" s="318" t="str">
        <f>+CONTEXTO!B15</f>
        <v xml:space="preserve">Cambios de Gobierno </v>
      </c>
      <c r="C14" s="66">
        <v>3</v>
      </c>
      <c r="D14" s="66">
        <v>3</v>
      </c>
      <c r="E14" s="66">
        <v>4</v>
      </c>
      <c r="F14" s="66">
        <v>3</v>
      </c>
      <c r="G14" s="66">
        <v>4</v>
      </c>
      <c r="H14" s="66">
        <v>3</v>
      </c>
      <c r="I14" s="66"/>
      <c r="J14" s="66"/>
      <c r="K14" s="66"/>
      <c r="L14" s="66"/>
      <c r="M14" s="66"/>
      <c r="N14" s="66"/>
      <c r="O14" s="66"/>
      <c r="P14" s="66"/>
      <c r="Q14" s="66"/>
      <c r="R14" s="229">
        <f t="shared" si="1"/>
        <v>20</v>
      </c>
      <c r="S14" s="316">
        <f t="shared" si="0"/>
        <v>3.3333333333333335</v>
      </c>
      <c r="T14" s="279"/>
    </row>
    <row r="15" spans="1:24" ht="39.75" customHeight="1" x14ac:dyDescent="0.25">
      <c r="A15" s="264">
        <v>5</v>
      </c>
      <c r="B15" s="318" t="str">
        <f>+CONTEXTO!B16</f>
        <v>Avances Técnologicos</v>
      </c>
      <c r="C15" s="66">
        <v>1</v>
      </c>
      <c r="D15" s="66">
        <v>2</v>
      </c>
      <c r="E15" s="66">
        <v>2</v>
      </c>
      <c r="F15" s="66">
        <v>2</v>
      </c>
      <c r="G15" s="66">
        <v>3</v>
      </c>
      <c r="H15" s="66">
        <v>2</v>
      </c>
      <c r="I15" s="66"/>
      <c r="J15" s="66"/>
      <c r="K15" s="66"/>
      <c r="L15" s="66"/>
      <c r="M15" s="66"/>
      <c r="N15" s="66"/>
      <c r="O15" s="66"/>
      <c r="P15" s="66"/>
      <c r="Q15" s="66"/>
      <c r="R15" s="229">
        <f t="shared" si="1"/>
        <v>12</v>
      </c>
      <c r="S15" s="276">
        <f t="shared" si="0"/>
        <v>2</v>
      </c>
      <c r="T15" s="279"/>
    </row>
    <row r="16" spans="1:24" ht="39.75" customHeight="1" x14ac:dyDescent="0.25">
      <c r="A16" s="264">
        <v>6</v>
      </c>
      <c r="B16" s="318" t="str">
        <f>+CONTEXTO!B17</f>
        <v>Invierno prolongado</v>
      </c>
      <c r="C16" s="66">
        <v>5</v>
      </c>
      <c r="D16" s="66">
        <v>2</v>
      </c>
      <c r="E16" s="66">
        <v>3</v>
      </c>
      <c r="F16" s="66">
        <v>3</v>
      </c>
      <c r="G16" s="66">
        <v>4</v>
      </c>
      <c r="H16" s="66">
        <v>4</v>
      </c>
      <c r="I16" s="66"/>
      <c r="J16" s="66"/>
      <c r="K16" s="66"/>
      <c r="L16" s="66"/>
      <c r="M16" s="66"/>
      <c r="N16" s="66"/>
      <c r="O16" s="66"/>
      <c r="P16" s="66"/>
      <c r="Q16" s="66"/>
      <c r="R16" s="229">
        <f t="shared" si="1"/>
        <v>21</v>
      </c>
      <c r="S16" s="316">
        <f t="shared" si="0"/>
        <v>3.5</v>
      </c>
      <c r="T16" s="279"/>
    </row>
    <row r="17" spans="1:27" ht="39.75" customHeight="1" x14ac:dyDescent="0.25">
      <c r="A17" s="264">
        <v>7</v>
      </c>
      <c r="B17" s="318" t="str">
        <f>+CONTEXTO!B18</f>
        <v>Declaratoria de emergencia por pandemias o desastres naturales</v>
      </c>
      <c r="C17" s="66">
        <v>4</v>
      </c>
      <c r="D17" s="66">
        <v>5</v>
      </c>
      <c r="E17" s="66">
        <v>5</v>
      </c>
      <c r="F17" s="66">
        <v>4</v>
      </c>
      <c r="G17" s="66">
        <v>4</v>
      </c>
      <c r="H17" s="66">
        <v>4</v>
      </c>
      <c r="I17" s="66"/>
      <c r="J17" s="66"/>
      <c r="K17" s="66"/>
      <c r="L17" s="66"/>
      <c r="M17" s="66"/>
      <c r="N17" s="66"/>
      <c r="O17" s="66"/>
      <c r="P17" s="66"/>
      <c r="Q17" s="66"/>
      <c r="R17" s="229">
        <f t="shared" si="1"/>
        <v>26</v>
      </c>
      <c r="S17" s="316">
        <f t="shared" si="0"/>
        <v>4.333333333333333</v>
      </c>
      <c r="T17" s="279"/>
    </row>
    <row r="18" spans="1:27" ht="46.5" customHeight="1" x14ac:dyDescent="0.25">
      <c r="A18" s="264">
        <v>8</v>
      </c>
      <c r="B18" s="318" t="str">
        <f>+CONTEXTO!B19</f>
        <v>Difucultades en la definición de las estrategia de comunicación con los usuarios</v>
      </c>
      <c r="C18" s="66">
        <v>3</v>
      </c>
      <c r="D18" s="66">
        <v>1</v>
      </c>
      <c r="E18" s="66">
        <v>2</v>
      </c>
      <c r="F18" s="66">
        <v>2</v>
      </c>
      <c r="G18" s="66">
        <v>3</v>
      </c>
      <c r="H18" s="66">
        <v>2</v>
      </c>
      <c r="I18" s="66"/>
      <c r="J18" s="66"/>
      <c r="K18" s="66"/>
      <c r="L18" s="66"/>
      <c r="M18" s="66"/>
      <c r="N18" s="66"/>
      <c r="O18" s="66"/>
      <c r="P18" s="66"/>
      <c r="Q18" s="66"/>
      <c r="R18" s="229">
        <f t="shared" si="1"/>
        <v>13</v>
      </c>
      <c r="S18" s="276">
        <f t="shared" si="0"/>
        <v>2.1666666666666665</v>
      </c>
      <c r="T18" s="279"/>
    </row>
    <row r="19" spans="1:27" ht="47.25" customHeight="1" x14ac:dyDescent="0.25">
      <c r="A19" s="264">
        <v>9</v>
      </c>
      <c r="B19" s="318" t="str">
        <f>+CONTEXTO!B20</f>
        <v>Falta de politicas públicas claras y concretas, acordes  a los desarrollos de los procesos.</v>
      </c>
      <c r="C19" s="66">
        <v>4</v>
      </c>
      <c r="D19" s="66">
        <v>3</v>
      </c>
      <c r="E19" s="66">
        <v>3</v>
      </c>
      <c r="F19" s="66">
        <v>3</v>
      </c>
      <c r="G19" s="66">
        <v>3</v>
      </c>
      <c r="H19" s="66">
        <v>4</v>
      </c>
      <c r="I19" s="66"/>
      <c r="J19" s="66"/>
      <c r="K19" s="66"/>
      <c r="L19" s="66"/>
      <c r="M19" s="66"/>
      <c r="N19" s="66"/>
      <c r="O19" s="66"/>
      <c r="P19" s="66"/>
      <c r="Q19" s="66"/>
      <c r="R19" s="229">
        <f t="shared" si="1"/>
        <v>20</v>
      </c>
      <c r="S19" s="316">
        <f t="shared" si="0"/>
        <v>3.3333333333333335</v>
      </c>
      <c r="T19" s="279"/>
    </row>
    <row r="20" spans="1:27" ht="39.75" customHeight="1" x14ac:dyDescent="0.25">
      <c r="A20" s="264">
        <v>10</v>
      </c>
      <c r="B20" s="319" t="str">
        <f>+CONTEXTO!D12</f>
        <v>Obsolesencia y/o ausencia de los equipos de computo adecuados para cumplir con las actividades del proceso</v>
      </c>
      <c r="C20" s="66">
        <v>4</v>
      </c>
      <c r="D20" s="66">
        <v>3</v>
      </c>
      <c r="E20" s="66">
        <v>3</v>
      </c>
      <c r="F20" s="66">
        <v>5</v>
      </c>
      <c r="G20" s="66">
        <v>4</v>
      </c>
      <c r="H20" s="66">
        <v>3</v>
      </c>
      <c r="I20" s="66"/>
      <c r="J20" s="66"/>
      <c r="K20" s="66"/>
      <c r="L20" s="66"/>
      <c r="M20" s="66"/>
      <c r="N20" s="66"/>
      <c r="O20" s="66"/>
      <c r="P20" s="66"/>
      <c r="Q20" s="66"/>
      <c r="R20" s="229">
        <f t="shared" si="1"/>
        <v>22</v>
      </c>
      <c r="S20" s="316">
        <f t="shared" si="0"/>
        <v>3.6666666666666665</v>
      </c>
      <c r="T20" s="279"/>
      <c r="AA20" s="317"/>
    </row>
    <row r="21" spans="1:27" ht="39.75" customHeight="1" x14ac:dyDescent="0.25">
      <c r="A21" s="264">
        <v>11</v>
      </c>
      <c r="B21" s="319" t="str">
        <f>+CONTEXTO!D13</f>
        <v>Diversidad de criterios en la aplicación de las normas</v>
      </c>
      <c r="C21" s="66">
        <v>4</v>
      </c>
      <c r="D21" s="66">
        <v>2</v>
      </c>
      <c r="E21" s="66">
        <v>3</v>
      </c>
      <c r="F21" s="66">
        <v>3</v>
      </c>
      <c r="G21" s="66">
        <v>4</v>
      </c>
      <c r="H21" s="66">
        <v>4</v>
      </c>
      <c r="I21" s="66"/>
      <c r="J21" s="66"/>
      <c r="K21" s="66"/>
      <c r="L21" s="66"/>
      <c r="M21" s="66"/>
      <c r="N21" s="66"/>
      <c r="O21" s="66"/>
      <c r="P21" s="66"/>
      <c r="Q21" s="66"/>
      <c r="R21" s="229">
        <f t="shared" si="1"/>
        <v>20</v>
      </c>
      <c r="S21" s="316">
        <f t="shared" si="0"/>
        <v>3.3333333333333335</v>
      </c>
      <c r="T21" s="279"/>
    </row>
    <row r="22" spans="1:27" ht="45.75" customHeight="1" x14ac:dyDescent="0.25">
      <c r="A22" s="264">
        <v>12</v>
      </c>
      <c r="B22" s="319" t="str">
        <f>+CONTEXTO!D14</f>
        <v>Personal de contrato y de apoyo que no cumple con la experiencia requerida</v>
      </c>
      <c r="C22" s="66">
        <v>4</v>
      </c>
      <c r="D22" s="66">
        <v>3</v>
      </c>
      <c r="E22" s="66">
        <v>4</v>
      </c>
      <c r="F22" s="66">
        <v>4</v>
      </c>
      <c r="G22" s="66">
        <v>4</v>
      </c>
      <c r="H22" s="66">
        <v>3</v>
      </c>
      <c r="I22" s="66"/>
      <c r="J22" s="66"/>
      <c r="K22" s="66"/>
      <c r="L22" s="66"/>
      <c r="M22" s="66"/>
      <c r="N22" s="66"/>
      <c r="O22" s="66"/>
      <c r="P22" s="66"/>
      <c r="Q22" s="66"/>
      <c r="R22" s="229">
        <f t="shared" si="1"/>
        <v>22</v>
      </c>
      <c r="S22" s="316">
        <f t="shared" si="0"/>
        <v>3.6666666666666665</v>
      </c>
      <c r="T22" s="279"/>
    </row>
    <row r="23" spans="1:27" ht="49.5" customHeight="1" x14ac:dyDescent="0.25">
      <c r="A23" s="264">
        <v>13</v>
      </c>
      <c r="B23" s="319" t="str">
        <f>+CONTEXTO!D15</f>
        <v>Dificultad en la comunicación para la distribución de tareas</v>
      </c>
      <c r="C23" s="66">
        <v>3</v>
      </c>
      <c r="D23" s="66">
        <v>2</v>
      </c>
      <c r="E23" s="66">
        <v>3</v>
      </c>
      <c r="F23" s="66">
        <v>2</v>
      </c>
      <c r="G23" s="66">
        <v>3</v>
      </c>
      <c r="H23" s="66">
        <v>3</v>
      </c>
      <c r="I23" s="66"/>
      <c r="J23" s="66"/>
      <c r="K23" s="66"/>
      <c r="L23" s="66"/>
      <c r="M23" s="66"/>
      <c r="N23" s="66"/>
      <c r="O23" s="66"/>
      <c r="P23" s="66"/>
      <c r="Q23" s="66"/>
      <c r="R23" s="229">
        <f t="shared" si="1"/>
        <v>16</v>
      </c>
      <c r="S23" s="276">
        <f t="shared" si="0"/>
        <v>2.6666666666666665</v>
      </c>
      <c r="T23" s="279"/>
    </row>
    <row r="24" spans="1:27" ht="39.75" customHeight="1" x14ac:dyDescent="0.25">
      <c r="A24" s="264">
        <v>15</v>
      </c>
      <c r="B24" s="320" t="str">
        <f>+CONTEXTO!F12</f>
        <v>Cambio de las Directrices emitidas debido a cambios de lideres de algunos procesos</v>
      </c>
      <c r="C24" s="66">
        <v>4</v>
      </c>
      <c r="D24" s="66">
        <v>2</v>
      </c>
      <c r="E24" s="66">
        <v>3</v>
      </c>
      <c r="F24" s="66">
        <v>3</v>
      </c>
      <c r="G24" s="66">
        <v>3</v>
      </c>
      <c r="H24" s="66">
        <v>3</v>
      </c>
      <c r="I24" s="66"/>
      <c r="J24" s="66"/>
      <c r="K24" s="66"/>
      <c r="L24" s="66"/>
      <c r="M24" s="66"/>
      <c r="N24" s="66"/>
      <c r="O24" s="66"/>
      <c r="P24" s="66"/>
      <c r="Q24" s="66"/>
      <c r="R24" s="229">
        <f t="shared" si="1"/>
        <v>18</v>
      </c>
      <c r="S24" s="276">
        <f t="shared" si="0"/>
        <v>3</v>
      </c>
      <c r="T24" s="279"/>
    </row>
    <row r="25" spans="1:27" ht="61.5" customHeight="1" x14ac:dyDescent="0.25">
      <c r="A25" s="264">
        <v>16</v>
      </c>
      <c r="B25" s="320" t="str">
        <f>+CONTEXTO!F13</f>
        <v>Definiciencia en comunicar los cambios en las normas de los procesos que afectan al proceso de Gestión de Infraestructura y Obras Públicas</v>
      </c>
      <c r="C25" s="66">
        <v>4</v>
      </c>
      <c r="D25" s="66">
        <v>2</v>
      </c>
      <c r="E25" s="66">
        <v>3</v>
      </c>
      <c r="F25" s="66">
        <v>2</v>
      </c>
      <c r="G25" s="66">
        <v>3</v>
      </c>
      <c r="H25" s="66">
        <v>3</v>
      </c>
      <c r="I25" s="66"/>
      <c r="J25" s="66"/>
      <c r="K25" s="66"/>
      <c r="L25" s="66"/>
      <c r="M25" s="66"/>
      <c r="N25" s="66"/>
      <c r="O25" s="66"/>
      <c r="P25" s="66"/>
      <c r="Q25" s="66"/>
      <c r="R25" s="229">
        <f t="shared" si="1"/>
        <v>17</v>
      </c>
      <c r="S25" s="276">
        <f t="shared" si="0"/>
        <v>2.8333333333333335</v>
      </c>
      <c r="T25" s="279"/>
    </row>
    <row r="26" spans="1:27" ht="39.75" customHeight="1" x14ac:dyDescent="0.25">
      <c r="A26" s="264">
        <v>17</v>
      </c>
      <c r="B26" s="320" t="str">
        <f>+CONTEXTO!F14</f>
        <v>Falta de gestión para implementar adecuadamente los planes de mejoramiento</v>
      </c>
      <c r="C26" s="66">
        <v>4</v>
      </c>
      <c r="D26" s="66">
        <v>4</v>
      </c>
      <c r="E26" s="66">
        <v>4</v>
      </c>
      <c r="F26" s="66">
        <v>4</v>
      </c>
      <c r="G26" s="66">
        <v>4</v>
      </c>
      <c r="H26" s="66">
        <v>4</v>
      </c>
      <c r="I26" s="66"/>
      <c r="J26" s="66"/>
      <c r="K26" s="66"/>
      <c r="L26" s="66"/>
      <c r="M26" s="66"/>
      <c r="N26" s="66"/>
      <c r="O26" s="66"/>
      <c r="P26" s="66"/>
      <c r="Q26" s="66"/>
      <c r="R26" s="229">
        <f t="shared" si="1"/>
        <v>24</v>
      </c>
      <c r="S26" s="316">
        <f t="shared" si="0"/>
        <v>4</v>
      </c>
      <c r="T26" s="279"/>
    </row>
    <row r="27" spans="1:27" ht="39.75" customHeight="1" x14ac:dyDescent="0.25">
      <c r="A27" s="264">
        <v>18</v>
      </c>
      <c r="B27" s="320" t="str">
        <f>+CONTEXTO!F15</f>
        <v>Falta de actualización de algunos procedimientos del proceso</v>
      </c>
      <c r="C27" s="66">
        <v>3</v>
      </c>
      <c r="D27" s="66">
        <v>3</v>
      </c>
      <c r="E27" s="66">
        <v>3</v>
      </c>
      <c r="F27" s="66">
        <v>3</v>
      </c>
      <c r="G27" s="66">
        <v>3</v>
      </c>
      <c r="H27" s="66">
        <v>2</v>
      </c>
      <c r="I27" s="66"/>
      <c r="J27" s="66"/>
      <c r="K27" s="66"/>
      <c r="L27" s="66"/>
      <c r="M27" s="66"/>
      <c r="N27" s="66"/>
      <c r="O27" s="66"/>
      <c r="P27" s="66"/>
      <c r="Q27" s="66"/>
      <c r="R27" s="229">
        <f t="shared" si="1"/>
        <v>17</v>
      </c>
      <c r="S27" s="276">
        <f t="shared" si="0"/>
        <v>2.8333333333333335</v>
      </c>
      <c r="T27" s="279"/>
    </row>
    <row r="28" spans="1:27" ht="48" customHeight="1" x14ac:dyDescent="0.25">
      <c r="A28" s="264">
        <v>19</v>
      </c>
      <c r="B28" s="265"/>
      <c r="C28" s="66"/>
      <c r="D28" s="66"/>
      <c r="E28" s="66"/>
      <c r="F28" s="66"/>
      <c r="G28" s="66"/>
      <c r="H28" s="66"/>
      <c r="I28" s="66"/>
      <c r="J28" s="66"/>
      <c r="K28" s="66"/>
      <c r="L28" s="66"/>
      <c r="M28" s="66"/>
      <c r="N28" s="66"/>
      <c r="O28" s="66"/>
      <c r="P28" s="66"/>
      <c r="Q28" s="66"/>
      <c r="R28" s="229">
        <f t="shared" si="1"/>
        <v>0</v>
      </c>
      <c r="S28" s="276">
        <f t="shared" si="0"/>
        <v>0</v>
      </c>
      <c r="T28" s="279"/>
    </row>
    <row r="29" spans="1:27" ht="39.75" customHeight="1" x14ac:dyDescent="0.25">
      <c r="A29" s="264">
        <v>20</v>
      </c>
      <c r="B29" s="265"/>
      <c r="C29" s="66"/>
      <c r="D29" s="66"/>
      <c r="E29" s="66"/>
      <c r="F29" s="66"/>
      <c r="G29" s="66"/>
      <c r="H29" s="66"/>
      <c r="I29" s="66"/>
      <c r="J29" s="66"/>
      <c r="K29" s="66"/>
      <c r="L29" s="66"/>
      <c r="M29" s="66"/>
      <c r="N29" s="66"/>
      <c r="O29" s="66"/>
      <c r="P29" s="66"/>
      <c r="Q29" s="66"/>
      <c r="R29" s="229">
        <f t="shared" si="1"/>
        <v>0</v>
      </c>
      <c r="S29" s="276">
        <f t="shared" si="0"/>
        <v>0</v>
      </c>
      <c r="T29" s="279"/>
    </row>
    <row r="30" spans="1:27" ht="49.5" customHeight="1" x14ac:dyDescent="0.25">
      <c r="A30" s="264">
        <v>21</v>
      </c>
      <c r="B30" s="265"/>
      <c r="C30" s="66"/>
      <c r="D30" s="66"/>
      <c r="E30" s="66"/>
      <c r="F30" s="66"/>
      <c r="G30" s="66"/>
      <c r="H30" s="66"/>
      <c r="I30" s="66"/>
      <c r="J30" s="66"/>
      <c r="K30" s="66"/>
      <c r="L30" s="66"/>
      <c r="M30" s="66"/>
      <c r="N30" s="66"/>
      <c r="O30" s="66"/>
      <c r="P30" s="66"/>
      <c r="Q30" s="66"/>
      <c r="R30" s="229">
        <f t="shared" si="1"/>
        <v>0</v>
      </c>
      <c r="S30" s="276">
        <f t="shared" si="0"/>
        <v>0</v>
      </c>
      <c r="T30" s="279"/>
    </row>
    <row r="31" spans="1:27" ht="42" customHeight="1" x14ac:dyDescent="0.25">
      <c r="A31" s="264">
        <v>22</v>
      </c>
      <c r="B31" s="265"/>
      <c r="C31" s="66"/>
      <c r="D31" s="66"/>
      <c r="E31" s="66"/>
      <c r="F31" s="66"/>
      <c r="G31" s="66"/>
      <c r="H31" s="66"/>
      <c r="I31" s="66"/>
      <c r="J31" s="66"/>
      <c r="K31" s="66"/>
      <c r="L31" s="66"/>
      <c r="M31" s="66"/>
      <c r="N31" s="66"/>
      <c r="O31" s="66"/>
      <c r="P31" s="66"/>
      <c r="Q31" s="66"/>
      <c r="R31" s="229">
        <f t="shared" si="1"/>
        <v>0</v>
      </c>
      <c r="S31" s="277">
        <f t="shared" si="0"/>
        <v>0</v>
      </c>
      <c r="T31" s="279"/>
    </row>
    <row r="32" spans="1:27" ht="48" customHeight="1" x14ac:dyDescent="0.25">
      <c r="A32" s="264">
        <v>23</v>
      </c>
      <c r="B32" s="265"/>
      <c r="C32" s="66"/>
      <c r="D32" s="66"/>
      <c r="E32" s="66"/>
      <c r="F32" s="66"/>
      <c r="G32" s="66"/>
      <c r="H32" s="66"/>
      <c r="I32" s="66"/>
      <c r="J32" s="66"/>
      <c r="K32" s="66"/>
      <c r="L32" s="66"/>
      <c r="M32" s="66"/>
      <c r="N32" s="66"/>
      <c r="O32" s="66"/>
      <c r="P32" s="66"/>
      <c r="Q32" s="66"/>
      <c r="R32" s="229">
        <f t="shared" si="1"/>
        <v>0</v>
      </c>
      <c r="S32" s="277">
        <f t="shared" si="0"/>
        <v>0</v>
      </c>
      <c r="T32" s="279"/>
    </row>
    <row r="33" spans="1:20" ht="46.5" customHeight="1" x14ac:dyDescent="0.25">
      <c r="A33" s="264">
        <v>24</v>
      </c>
      <c r="B33" s="265"/>
      <c r="C33" s="66"/>
      <c r="D33" s="66"/>
      <c r="E33" s="66"/>
      <c r="F33" s="66"/>
      <c r="G33" s="66"/>
      <c r="H33" s="66"/>
      <c r="I33" s="66"/>
      <c r="J33" s="66"/>
      <c r="K33" s="66"/>
      <c r="L33" s="66"/>
      <c r="M33" s="66"/>
      <c r="N33" s="66"/>
      <c r="O33" s="66"/>
      <c r="P33" s="66"/>
      <c r="Q33" s="66"/>
      <c r="R33" s="229">
        <f t="shared" si="1"/>
        <v>0</v>
      </c>
      <c r="S33" s="277">
        <f t="shared" si="0"/>
        <v>0</v>
      </c>
      <c r="T33" s="279"/>
    </row>
    <row r="34" spans="1:20" ht="44.25" customHeight="1" x14ac:dyDescent="0.25">
      <c r="A34" s="264">
        <v>25</v>
      </c>
      <c r="B34" s="293"/>
      <c r="C34" s="66"/>
      <c r="D34" s="66"/>
      <c r="E34" s="66"/>
      <c r="F34" s="66"/>
      <c r="G34" s="66"/>
      <c r="H34" s="66"/>
      <c r="I34" s="66"/>
      <c r="J34" s="66"/>
      <c r="K34" s="66"/>
      <c r="L34" s="66"/>
      <c r="M34" s="66"/>
      <c r="N34" s="66"/>
      <c r="O34" s="66"/>
      <c r="P34" s="66"/>
      <c r="Q34" s="66"/>
      <c r="R34" s="229">
        <f t="shared" si="1"/>
        <v>0</v>
      </c>
      <c r="S34" s="277">
        <f t="shared" si="0"/>
        <v>0</v>
      </c>
      <c r="T34" s="279"/>
    </row>
    <row r="35" spans="1:20" ht="42.75" customHeight="1" x14ac:dyDescent="0.25">
      <c r="A35" s="264">
        <v>26</v>
      </c>
      <c r="B35" s="293"/>
      <c r="C35" s="66"/>
      <c r="D35" s="66"/>
      <c r="E35" s="66"/>
      <c r="F35" s="66"/>
      <c r="G35" s="66"/>
      <c r="H35" s="66"/>
      <c r="I35" s="66"/>
      <c r="J35" s="66"/>
      <c r="K35" s="66"/>
      <c r="L35" s="66"/>
      <c r="M35" s="66"/>
      <c r="N35" s="66"/>
      <c r="O35" s="66"/>
      <c r="P35" s="66"/>
      <c r="Q35" s="66"/>
      <c r="R35" s="229">
        <f t="shared" si="1"/>
        <v>0</v>
      </c>
      <c r="S35" s="277">
        <f t="shared" si="0"/>
        <v>0</v>
      </c>
      <c r="T35" s="279"/>
    </row>
    <row r="36" spans="1:20" ht="42" customHeight="1" x14ac:dyDescent="0.25">
      <c r="A36" s="264">
        <v>27</v>
      </c>
      <c r="B36" s="293"/>
      <c r="C36" s="66"/>
      <c r="D36" s="66"/>
      <c r="E36" s="66"/>
      <c r="F36" s="66"/>
      <c r="G36" s="66"/>
      <c r="H36" s="66"/>
      <c r="I36" s="66"/>
      <c r="J36" s="66"/>
      <c r="K36" s="66"/>
      <c r="L36" s="66"/>
      <c r="M36" s="66"/>
      <c r="N36" s="66"/>
      <c r="O36" s="66"/>
      <c r="P36" s="66"/>
      <c r="Q36" s="66"/>
      <c r="R36" s="229">
        <f t="shared" si="1"/>
        <v>0</v>
      </c>
      <c r="S36" s="277">
        <f t="shared" si="0"/>
        <v>0</v>
      </c>
      <c r="T36" s="279"/>
    </row>
    <row r="37" spans="1:20" ht="42.75" customHeight="1" x14ac:dyDescent="0.25">
      <c r="A37" s="264">
        <v>28</v>
      </c>
      <c r="B37" s="293"/>
      <c r="C37" s="66"/>
      <c r="D37" s="66"/>
      <c r="E37" s="66"/>
      <c r="F37" s="66"/>
      <c r="G37" s="66"/>
      <c r="H37" s="66"/>
      <c r="I37" s="66"/>
      <c r="J37" s="66"/>
      <c r="K37" s="66"/>
      <c r="L37" s="66"/>
      <c r="M37" s="66"/>
      <c r="N37" s="66"/>
      <c r="O37" s="66"/>
      <c r="P37" s="66"/>
      <c r="Q37" s="66"/>
      <c r="R37" s="229">
        <f t="shared" si="1"/>
        <v>0</v>
      </c>
      <c r="S37" s="277">
        <f t="shared" si="0"/>
        <v>0</v>
      </c>
      <c r="T37" s="279"/>
    </row>
    <row r="38" spans="1:20" ht="47.25" customHeight="1" x14ac:dyDescent="0.25">
      <c r="A38" s="264">
        <v>29</v>
      </c>
      <c r="B38" s="293"/>
      <c r="C38" s="66"/>
      <c r="D38" s="66"/>
      <c r="E38" s="66"/>
      <c r="F38" s="66"/>
      <c r="G38" s="66"/>
      <c r="H38" s="66"/>
      <c r="I38" s="66"/>
      <c r="J38" s="66"/>
      <c r="K38" s="66"/>
      <c r="L38" s="66"/>
      <c r="M38" s="66"/>
      <c r="N38" s="66"/>
      <c r="O38" s="66"/>
      <c r="P38" s="66"/>
      <c r="Q38" s="66"/>
      <c r="R38" s="229">
        <f t="shared" si="1"/>
        <v>0</v>
      </c>
      <c r="S38" s="277">
        <f t="shared" si="0"/>
        <v>0</v>
      </c>
      <c r="T38" s="279"/>
    </row>
    <row r="39" spans="1:20" ht="50.25" customHeight="1" thickBot="1" x14ac:dyDescent="0.3">
      <c r="A39" s="300">
        <v>30</v>
      </c>
      <c r="B39" s="301"/>
      <c r="C39" s="302"/>
      <c r="D39" s="302"/>
      <c r="E39" s="302"/>
      <c r="F39" s="302"/>
      <c r="G39" s="302"/>
      <c r="H39" s="302"/>
      <c r="I39" s="302"/>
      <c r="J39" s="302"/>
      <c r="K39" s="302"/>
      <c r="L39" s="302"/>
      <c r="M39" s="302"/>
      <c r="N39" s="302"/>
      <c r="O39" s="302"/>
      <c r="P39" s="302"/>
      <c r="Q39" s="302"/>
      <c r="R39" s="303">
        <f>SUM(C39:Q39)</f>
        <v>0</v>
      </c>
      <c r="S39" s="304">
        <f>IF(ISERROR(AVERAGE(C39:Q39)),0,AVERAGE(C39:Q39))</f>
        <v>0</v>
      </c>
      <c r="T39" s="280"/>
    </row>
    <row r="40" spans="1:20" ht="24" customHeight="1" x14ac:dyDescent="0.25">
      <c r="A40" s="445" t="s">
        <v>376</v>
      </c>
      <c r="B40" s="446"/>
      <c r="C40" s="446"/>
      <c r="D40" s="446"/>
      <c r="E40" s="446"/>
      <c r="F40" s="446"/>
      <c r="G40" s="446"/>
      <c r="H40" s="446"/>
      <c r="I40" s="446"/>
      <c r="J40" s="446"/>
      <c r="K40" s="446"/>
      <c r="L40" s="446"/>
      <c r="M40" s="446"/>
      <c r="N40" s="446"/>
      <c r="O40" s="446"/>
      <c r="P40" s="446"/>
      <c r="Q40" s="446"/>
      <c r="R40" s="447"/>
      <c r="S40" s="305">
        <f>SUM(S11:S39)</f>
        <v>55.5</v>
      </c>
      <c r="T40" s="70"/>
    </row>
    <row r="41" spans="1:20" ht="28.5" customHeight="1" thickBot="1" x14ac:dyDescent="0.3">
      <c r="A41" s="437" t="s">
        <v>59</v>
      </c>
      <c r="B41" s="438"/>
      <c r="C41" s="438"/>
      <c r="D41" s="438"/>
      <c r="E41" s="438"/>
      <c r="F41" s="438"/>
      <c r="G41" s="438"/>
      <c r="H41" s="438"/>
      <c r="I41" s="438"/>
      <c r="J41" s="438"/>
      <c r="K41" s="438"/>
      <c r="L41" s="438"/>
      <c r="M41" s="438"/>
      <c r="N41" s="438"/>
      <c r="O41" s="438"/>
      <c r="P41" s="438"/>
      <c r="Q41" s="438"/>
      <c r="R41" s="438"/>
      <c r="S41" s="306">
        <f>S40/A39</f>
        <v>1.85</v>
      </c>
      <c r="T41" s="70"/>
    </row>
  </sheetData>
  <sheetProtection selectLockedCells="1"/>
  <mergeCells count="13">
    <mergeCell ref="A41:R41"/>
    <mergeCell ref="A9:T9"/>
    <mergeCell ref="T1:W1"/>
    <mergeCell ref="T2:W2"/>
    <mergeCell ref="T3:W3"/>
    <mergeCell ref="T4:W4"/>
    <mergeCell ref="A40:R40"/>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disablePrompts="1" count="1">
    <dataValidation type="whole" showErrorMessage="1" error="DATO INVÁLIDO_x000a_Tenga en cuenta que la escala de calificación va de 1 a 5" sqref="C11:Q39" xr:uid="{00000000-0002-0000-0400-000000000000}">
      <formula1>1</formula1>
      <formula2>5</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
  <sheetViews>
    <sheetView workbookViewId="0">
      <selection activeCell="F27" sqref="F27"/>
    </sheetView>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E12"/>
  <sheetViews>
    <sheetView topLeftCell="A7" zoomScale="120" zoomScaleNormal="120" zoomScalePageLayoutView="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42578125" customWidth="1"/>
    <col min="5" max="5" width="21.42578125" customWidth="1"/>
  </cols>
  <sheetData>
    <row r="1" spans="1:5" ht="15" customHeight="1" x14ac:dyDescent="0.25">
      <c r="A1" s="466"/>
      <c r="B1" s="462" t="s">
        <v>15</v>
      </c>
      <c r="C1" s="463"/>
      <c r="D1" s="3" t="s">
        <v>16</v>
      </c>
      <c r="E1" s="467"/>
    </row>
    <row r="2" spans="1:5" ht="15" customHeight="1" x14ac:dyDescent="0.25">
      <c r="A2" s="466"/>
      <c r="B2" s="464"/>
      <c r="C2" s="465"/>
      <c r="D2" s="3" t="s">
        <v>2</v>
      </c>
      <c r="E2" s="467"/>
    </row>
    <row r="3" spans="1:5" ht="30" customHeight="1" x14ac:dyDescent="0.25">
      <c r="A3" s="466"/>
      <c r="B3" s="462" t="s">
        <v>17</v>
      </c>
      <c r="C3" s="463"/>
      <c r="D3" s="3" t="s">
        <v>18</v>
      </c>
      <c r="E3" s="467"/>
    </row>
    <row r="4" spans="1:5" ht="15" customHeight="1" x14ac:dyDescent="0.25">
      <c r="A4" s="466"/>
      <c r="B4" s="464"/>
      <c r="C4" s="465"/>
      <c r="D4" s="3" t="s">
        <v>5</v>
      </c>
      <c r="E4" s="467"/>
    </row>
    <row r="5" spans="1:5" ht="15.75" thickBot="1" x14ac:dyDescent="0.3"/>
    <row r="6" spans="1:5" x14ac:dyDescent="0.25">
      <c r="A6" s="366" t="s">
        <v>19</v>
      </c>
      <c r="B6" s="367"/>
      <c r="C6" s="367"/>
      <c r="D6" s="367"/>
      <c r="E6" s="36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6"/>
  </sheetPr>
  <dimension ref="A1:G18"/>
  <sheetViews>
    <sheetView zoomScale="120" zoomScaleNormal="120" zoomScalePageLayoutView="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71"/>
      <c r="B1" s="396" t="s">
        <v>0</v>
      </c>
      <c r="C1" s="397"/>
      <c r="D1" s="397"/>
      <c r="E1" s="397"/>
      <c r="F1" s="28" t="s">
        <v>1</v>
      </c>
      <c r="G1" s="476"/>
    </row>
    <row r="2" spans="1:7" x14ac:dyDescent="0.25">
      <c r="A2" s="472"/>
      <c r="B2" s="474"/>
      <c r="C2" s="475"/>
      <c r="D2" s="475"/>
      <c r="E2" s="475"/>
      <c r="F2" s="27" t="s">
        <v>31</v>
      </c>
      <c r="G2" s="477"/>
    </row>
    <row r="3" spans="1:7" x14ac:dyDescent="0.25">
      <c r="A3" s="472"/>
      <c r="B3" s="479" t="s">
        <v>32</v>
      </c>
      <c r="C3" s="480"/>
      <c r="D3" s="480"/>
      <c r="E3" s="480"/>
      <c r="F3" s="27" t="s">
        <v>4</v>
      </c>
      <c r="G3" s="477"/>
    </row>
    <row r="4" spans="1:7" ht="15.75" thickBot="1" x14ac:dyDescent="0.3">
      <c r="A4" s="473"/>
      <c r="B4" s="402"/>
      <c r="C4" s="403"/>
      <c r="D4" s="403"/>
      <c r="E4" s="403"/>
      <c r="F4" s="29" t="s">
        <v>5</v>
      </c>
      <c r="G4" s="478"/>
    </row>
    <row r="5" spans="1:7" ht="15.75" thickBot="1" x14ac:dyDescent="0.3"/>
    <row r="6" spans="1:7" s="36" customFormat="1" ht="15.75" x14ac:dyDescent="0.25">
      <c r="A6" s="481" t="s">
        <v>33</v>
      </c>
      <c r="B6" s="482"/>
      <c r="C6" s="482"/>
      <c r="D6" s="482"/>
      <c r="E6" s="482"/>
      <c r="F6" s="482"/>
      <c r="G6" s="483"/>
    </row>
    <row r="7" spans="1:7" ht="31.5" customHeight="1" x14ac:dyDescent="0.25">
      <c r="A7" s="22" t="s">
        <v>34</v>
      </c>
      <c r="B7" s="17" t="s">
        <v>35</v>
      </c>
      <c r="C7" s="33" t="s">
        <v>36</v>
      </c>
      <c r="D7" s="23" t="s">
        <v>37</v>
      </c>
      <c r="E7" s="17" t="s">
        <v>38</v>
      </c>
      <c r="F7" s="18" t="s">
        <v>39</v>
      </c>
      <c r="G7" s="18" t="s">
        <v>40</v>
      </c>
    </row>
    <row r="8" spans="1:7" ht="33" customHeight="1" x14ac:dyDescent="0.25">
      <c r="A8" s="468"/>
      <c r="B8" s="8"/>
      <c r="C8" s="8"/>
      <c r="D8" s="8"/>
      <c r="E8" s="8"/>
      <c r="F8" s="8"/>
      <c r="G8" s="9"/>
    </row>
    <row r="9" spans="1:7" ht="33" customHeight="1" x14ac:dyDescent="0.25">
      <c r="A9" s="469"/>
      <c r="B9" s="8"/>
      <c r="C9" s="8"/>
      <c r="D9" s="8"/>
      <c r="E9" s="8"/>
      <c r="F9" s="8"/>
      <c r="G9" s="9"/>
    </row>
    <row r="10" spans="1:7" ht="33" customHeight="1" x14ac:dyDescent="0.25">
      <c r="A10" s="469"/>
      <c r="B10" s="8"/>
      <c r="C10" s="8"/>
      <c r="D10" s="8"/>
      <c r="E10" s="8"/>
      <c r="F10" s="8"/>
      <c r="G10" s="9"/>
    </row>
    <row r="11" spans="1:7" ht="33" customHeight="1" x14ac:dyDescent="0.25">
      <c r="A11" s="469"/>
      <c r="B11" s="8"/>
      <c r="C11" s="8"/>
      <c r="D11" s="8"/>
      <c r="E11" s="8"/>
      <c r="F11" s="8"/>
      <c r="G11" s="9"/>
    </row>
    <row r="12" spans="1:7" ht="33" customHeight="1" x14ac:dyDescent="0.25">
      <c r="A12" s="469"/>
      <c r="B12" s="8"/>
      <c r="C12" s="8"/>
      <c r="D12" s="8"/>
      <c r="E12" s="8"/>
      <c r="F12" s="8"/>
      <c r="G12" s="9"/>
    </row>
    <row r="13" spans="1:7" ht="33" customHeight="1" x14ac:dyDescent="0.25">
      <c r="A13" s="469"/>
      <c r="B13" s="8"/>
      <c r="C13" s="8"/>
      <c r="D13" s="8"/>
      <c r="E13" s="8"/>
      <c r="F13" s="8"/>
      <c r="G13" s="9"/>
    </row>
    <row r="14" spans="1:7" ht="33" customHeight="1" x14ac:dyDescent="0.25">
      <c r="A14" s="469"/>
      <c r="B14" s="8"/>
      <c r="C14" s="8"/>
      <c r="D14" s="8"/>
      <c r="E14" s="8"/>
      <c r="F14" s="8"/>
      <c r="G14" s="9"/>
    </row>
    <row r="15" spans="1:7" ht="33" customHeight="1" x14ac:dyDescent="0.25">
      <c r="A15" s="469"/>
      <c r="B15" s="8"/>
      <c r="C15" s="8"/>
      <c r="D15" s="8"/>
      <c r="E15" s="8"/>
      <c r="F15" s="8"/>
      <c r="G15" s="9"/>
    </row>
    <row r="16" spans="1:7" ht="33" customHeight="1" x14ac:dyDescent="0.25">
      <c r="A16" s="469"/>
      <c r="B16" s="8"/>
      <c r="C16" s="8"/>
      <c r="D16" s="8"/>
      <c r="E16" s="8"/>
      <c r="F16" s="8"/>
      <c r="G16" s="9"/>
    </row>
    <row r="17" spans="1:7" ht="33" customHeight="1" x14ac:dyDescent="0.25">
      <c r="A17" s="469"/>
      <c r="B17" s="8"/>
      <c r="C17" s="8"/>
      <c r="D17" s="8"/>
      <c r="E17" s="8"/>
      <c r="F17" s="8"/>
      <c r="G17" s="9"/>
    </row>
    <row r="18" spans="1:7" ht="33" customHeight="1" thickBot="1" x14ac:dyDescent="0.3">
      <c r="A18" s="470"/>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242"/>
  <sheetViews>
    <sheetView topLeftCell="D1" zoomScale="110" zoomScaleNormal="110" zoomScalePageLayoutView="110"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99" customWidth="1"/>
    <col min="5" max="5" width="15.85546875" customWidth="1"/>
  </cols>
  <sheetData>
    <row r="1" spans="1:5" ht="25.5" x14ac:dyDescent="0.25">
      <c r="A1" s="502"/>
      <c r="B1" s="422" t="str">
        <f>CONTEXTO!B1</f>
        <v>PROCESO: GESTIÓN DE LA INFRAESTRUCTURA Y OBRAS PÚBLICAS</v>
      </c>
      <c r="C1" s="30" t="s">
        <v>84</v>
      </c>
      <c r="D1" s="327" t="s">
        <v>476</v>
      </c>
      <c r="E1" s="499"/>
    </row>
    <row r="2" spans="1:5" x14ac:dyDescent="0.25">
      <c r="A2" s="503"/>
      <c r="B2" s="423"/>
      <c r="C2" s="31" t="s">
        <v>2</v>
      </c>
      <c r="D2" s="328">
        <v>4</v>
      </c>
      <c r="E2" s="500"/>
    </row>
    <row r="3" spans="1:5" x14ac:dyDescent="0.25">
      <c r="A3" s="503"/>
      <c r="B3" s="505" t="s">
        <v>379</v>
      </c>
      <c r="C3" s="31" t="s">
        <v>86</v>
      </c>
      <c r="D3" s="334">
        <v>44008</v>
      </c>
      <c r="E3" s="500"/>
    </row>
    <row r="4" spans="1:5" ht="15.75" thickBot="1" x14ac:dyDescent="0.3">
      <c r="A4" s="504"/>
      <c r="B4" s="506"/>
      <c r="C4" s="297" t="s">
        <v>5</v>
      </c>
      <c r="D4" s="329" t="s">
        <v>477</v>
      </c>
      <c r="E4" s="501"/>
    </row>
    <row r="5" spans="1:5" ht="15.75" thickBot="1" x14ac:dyDescent="0.3">
      <c r="A5" s="507"/>
      <c r="B5" s="353"/>
      <c r="C5" s="353"/>
      <c r="D5" s="353"/>
      <c r="E5" s="353"/>
    </row>
    <row r="6" spans="1:5" x14ac:dyDescent="0.25">
      <c r="A6" s="508" t="str">
        <f>+CONTEXTO!A8</f>
        <v>PROCESO: GESTIÓN DE INFRAESTRUCTURA Y OBRAS PÚBLICAS</v>
      </c>
      <c r="B6" s="509"/>
      <c r="C6" s="509"/>
      <c r="D6" s="509"/>
      <c r="E6" s="510"/>
    </row>
    <row r="7" spans="1:5" x14ac:dyDescent="0.25">
      <c r="A7" s="511"/>
      <c r="B7" s="512"/>
      <c r="C7" s="512"/>
      <c r="D7" s="512"/>
      <c r="E7" s="513"/>
    </row>
    <row r="8" spans="1:5" x14ac:dyDescent="0.25">
      <c r="A8" s="514"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8" s="515"/>
      <c r="C8" s="515"/>
      <c r="D8" s="515"/>
      <c r="E8" s="516"/>
    </row>
    <row r="9" spans="1:5" ht="27" customHeight="1" thickBot="1" x14ac:dyDescent="0.3">
      <c r="A9" s="517"/>
      <c r="B9" s="518"/>
      <c r="C9" s="518"/>
      <c r="D9" s="518"/>
      <c r="E9" s="519"/>
    </row>
    <row r="10" spans="1:5" ht="15.75" thickBot="1" x14ac:dyDescent="0.3">
      <c r="A10" s="520"/>
      <c r="B10" s="520"/>
      <c r="C10" s="520"/>
      <c r="D10" s="520"/>
      <c r="E10" s="520"/>
    </row>
    <row r="11" spans="1:5" ht="27.75" customHeight="1" x14ac:dyDescent="0.25">
      <c r="A11" s="487" t="s">
        <v>371</v>
      </c>
      <c r="B11" s="489" t="s">
        <v>370</v>
      </c>
      <c r="C11" s="489"/>
      <c r="D11" s="491" t="s">
        <v>372</v>
      </c>
      <c r="E11" s="492"/>
    </row>
    <row r="12" spans="1:5" x14ac:dyDescent="0.25">
      <c r="A12" s="488"/>
      <c r="B12" s="490"/>
      <c r="C12" s="490"/>
      <c r="D12" s="103" t="s">
        <v>98</v>
      </c>
      <c r="E12" s="294" t="s">
        <v>99</v>
      </c>
    </row>
    <row r="13" spans="1:5" ht="33" customHeight="1" x14ac:dyDescent="0.25">
      <c r="A13" s="521" t="s">
        <v>382</v>
      </c>
      <c r="B13" s="497" t="s">
        <v>317</v>
      </c>
      <c r="C13" s="498"/>
      <c r="D13" s="291"/>
      <c r="E13" s="298"/>
    </row>
    <row r="14" spans="1:5" ht="33" customHeight="1" x14ac:dyDescent="0.25">
      <c r="A14" s="493"/>
      <c r="B14" s="497" t="s">
        <v>321</v>
      </c>
      <c r="C14" s="498"/>
      <c r="D14" s="291"/>
      <c r="E14" s="298"/>
    </row>
    <row r="15" spans="1:5" ht="33" customHeight="1" x14ac:dyDescent="0.25">
      <c r="A15" s="493"/>
      <c r="B15" s="497" t="s">
        <v>318</v>
      </c>
      <c r="C15" s="498"/>
      <c r="D15" s="291"/>
      <c r="E15" s="298"/>
    </row>
    <row r="16" spans="1:5" ht="33" customHeight="1" x14ac:dyDescent="0.25">
      <c r="A16" s="493"/>
      <c r="B16" s="497" t="s">
        <v>319</v>
      </c>
      <c r="C16" s="498"/>
      <c r="D16" s="291"/>
      <c r="E16" s="298"/>
    </row>
    <row r="17" spans="1:5" ht="33" customHeight="1" x14ac:dyDescent="0.25">
      <c r="A17" s="493"/>
      <c r="B17" s="497" t="s">
        <v>320</v>
      </c>
      <c r="C17" s="498"/>
      <c r="D17" s="291"/>
      <c r="E17" s="298"/>
    </row>
    <row r="18" spans="1:5" ht="33" customHeight="1" x14ac:dyDescent="0.25">
      <c r="A18" s="493"/>
      <c r="B18" s="497" t="s">
        <v>322</v>
      </c>
      <c r="C18" s="498"/>
      <c r="D18" s="291"/>
      <c r="E18" s="298"/>
    </row>
    <row r="19" spans="1:5" ht="33" customHeight="1" x14ac:dyDescent="0.25">
      <c r="A19" s="493"/>
      <c r="B19" s="497" t="s">
        <v>323</v>
      </c>
      <c r="C19" s="498"/>
      <c r="D19" s="291"/>
      <c r="E19" s="298"/>
    </row>
    <row r="20" spans="1:5" ht="33" customHeight="1" x14ac:dyDescent="0.25">
      <c r="A20" s="493"/>
      <c r="B20" s="497" t="s">
        <v>324</v>
      </c>
      <c r="C20" s="498"/>
      <c r="D20" s="291"/>
      <c r="E20" s="298"/>
    </row>
    <row r="21" spans="1:5" ht="33" customHeight="1" x14ac:dyDescent="0.25">
      <c r="A21" s="493"/>
      <c r="B21" s="497" t="s">
        <v>325</v>
      </c>
      <c r="C21" s="498"/>
      <c r="D21" s="291"/>
      <c r="E21" s="298"/>
    </row>
    <row r="22" spans="1:5" ht="33" customHeight="1" x14ac:dyDescent="0.25">
      <c r="A22" s="493"/>
      <c r="B22" s="497" t="s">
        <v>326</v>
      </c>
      <c r="C22" s="498"/>
      <c r="D22" s="291"/>
      <c r="E22" s="298"/>
    </row>
    <row r="23" spans="1:5" ht="33" customHeight="1" x14ac:dyDescent="0.25">
      <c r="A23" s="493"/>
      <c r="B23" s="497" t="s">
        <v>327</v>
      </c>
      <c r="C23" s="498"/>
      <c r="D23" s="291"/>
      <c r="E23" s="298"/>
    </row>
    <row r="24" spans="1:5" ht="33" customHeight="1" x14ac:dyDescent="0.25">
      <c r="A24" s="493"/>
      <c r="B24" s="497" t="s">
        <v>328</v>
      </c>
      <c r="C24" s="498"/>
      <c r="D24" s="291"/>
      <c r="E24" s="298"/>
    </row>
    <row r="25" spans="1:5" ht="33" customHeight="1" x14ac:dyDescent="0.25">
      <c r="A25" s="493"/>
      <c r="B25" s="497" t="s">
        <v>329</v>
      </c>
      <c r="C25" s="498"/>
      <c r="D25" s="291"/>
      <c r="E25" s="298"/>
    </row>
    <row r="26" spans="1:5" ht="33" customHeight="1" x14ac:dyDescent="0.25">
      <c r="A26" s="493"/>
      <c r="B26" s="497" t="s">
        <v>330</v>
      </c>
      <c r="C26" s="498"/>
      <c r="D26" s="291"/>
      <c r="E26" s="298"/>
    </row>
    <row r="27" spans="1:5" ht="33" customHeight="1" x14ac:dyDescent="0.25">
      <c r="A27" s="493"/>
      <c r="B27" s="497" t="s">
        <v>331</v>
      </c>
      <c r="C27" s="498"/>
      <c r="D27" s="291"/>
      <c r="E27" s="298"/>
    </row>
    <row r="28" spans="1:5" ht="33" customHeight="1" x14ac:dyDescent="0.25">
      <c r="A28" s="493"/>
      <c r="B28" s="497" t="s">
        <v>332</v>
      </c>
      <c r="C28" s="498"/>
      <c r="D28" s="291"/>
      <c r="E28" s="298"/>
    </row>
    <row r="29" spans="1:5" ht="33" customHeight="1" x14ac:dyDescent="0.25">
      <c r="A29" s="493"/>
      <c r="B29" s="497" t="s">
        <v>333</v>
      </c>
      <c r="C29" s="498"/>
      <c r="D29" s="291"/>
      <c r="E29" s="298"/>
    </row>
    <row r="30" spans="1:5" ht="33" customHeight="1" x14ac:dyDescent="0.25">
      <c r="A30" s="493"/>
      <c r="B30" s="497" t="s">
        <v>334</v>
      </c>
      <c r="C30" s="498"/>
      <c r="D30" s="291"/>
      <c r="E30" s="298"/>
    </row>
    <row r="31" spans="1:5" ht="33" customHeight="1" x14ac:dyDescent="0.25">
      <c r="A31" s="493"/>
      <c r="B31" s="484" t="s">
        <v>335</v>
      </c>
      <c r="C31" s="484"/>
      <c r="D31" s="291"/>
      <c r="E31" s="298"/>
    </row>
    <row r="32" spans="1:5" ht="33" customHeight="1" x14ac:dyDescent="0.25">
      <c r="A32" s="493"/>
      <c r="B32" s="497" t="s">
        <v>336</v>
      </c>
      <c r="C32" s="498"/>
      <c r="D32" s="291"/>
      <c r="E32" s="298"/>
    </row>
    <row r="33" spans="1:5" ht="22.5" customHeight="1" x14ac:dyDescent="0.25">
      <c r="A33" s="493"/>
      <c r="B33" s="495" t="s">
        <v>369</v>
      </c>
      <c r="C33" s="495"/>
      <c r="D33" s="495"/>
      <c r="E33" s="496"/>
    </row>
    <row r="34" spans="1:5" ht="33" customHeight="1" x14ac:dyDescent="0.25">
      <c r="A34" s="493"/>
      <c r="B34" s="484" t="s">
        <v>358</v>
      </c>
      <c r="C34" s="484"/>
      <c r="D34" s="291"/>
      <c r="E34" s="295"/>
    </row>
    <row r="35" spans="1:5" ht="33" customHeight="1" x14ac:dyDescent="0.25">
      <c r="A35" s="493"/>
      <c r="B35" s="484" t="s">
        <v>355</v>
      </c>
      <c r="C35" s="484"/>
      <c r="D35" s="291"/>
      <c r="E35" s="295"/>
    </row>
    <row r="36" spans="1:5" ht="33" customHeight="1" x14ac:dyDescent="0.25">
      <c r="A36" s="493"/>
      <c r="B36" s="484" t="s">
        <v>356</v>
      </c>
      <c r="C36" s="484"/>
      <c r="D36" s="291"/>
      <c r="E36" s="295"/>
    </row>
    <row r="37" spans="1:5" ht="33" customHeight="1" x14ac:dyDescent="0.25">
      <c r="A37" s="493"/>
      <c r="B37" s="484" t="s">
        <v>357</v>
      </c>
      <c r="C37" s="484"/>
      <c r="D37" s="291"/>
      <c r="E37" s="295"/>
    </row>
    <row r="38" spans="1:5" ht="33" customHeight="1" x14ac:dyDescent="0.25">
      <c r="A38" s="493"/>
      <c r="B38" s="484" t="s">
        <v>359</v>
      </c>
      <c r="C38" s="484"/>
      <c r="D38" s="291"/>
      <c r="E38" s="295"/>
    </row>
    <row r="39" spans="1:5" ht="33" customHeight="1" x14ac:dyDescent="0.25">
      <c r="A39" s="493"/>
      <c r="B39" s="484" t="s">
        <v>360</v>
      </c>
      <c r="C39" s="484"/>
      <c r="D39" s="291"/>
      <c r="E39" s="295"/>
    </row>
    <row r="40" spans="1:5" ht="33" customHeight="1" x14ac:dyDescent="0.25">
      <c r="A40" s="493"/>
      <c r="B40" s="484" t="s">
        <v>361</v>
      </c>
      <c r="C40" s="484"/>
      <c r="D40" s="291"/>
      <c r="E40" s="295"/>
    </row>
    <row r="41" spans="1:5" ht="33" customHeight="1" x14ac:dyDescent="0.25">
      <c r="A41" s="493"/>
      <c r="B41" s="484" t="s">
        <v>362</v>
      </c>
      <c r="C41" s="484"/>
      <c r="D41" s="291"/>
      <c r="E41" s="295"/>
    </row>
    <row r="42" spans="1:5" ht="33" customHeight="1" x14ac:dyDescent="0.25">
      <c r="A42" s="493"/>
      <c r="B42" s="484" t="s">
        <v>363</v>
      </c>
      <c r="C42" s="484"/>
      <c r="D42" s="291"/>
      <c r="E42" s="295"/>
    </row>
    <row r="43" spans="1:5" ht="33" customHeight="1" x14ac:dyDescent="0.25">
      <c r="A43" s="493"/>
      <c r="B43" s="484" t="s">
        <v>364</v>
      </c>
      <c r="C43" s="484"/>
      <c r="D43" s="291"/>
      <c r="E43" s="295"/>
    </row>
    <row r="44" spans="1:5" ht="33" customHeight="1" x14ac:dyDescent="0.25">
      <c r="A44" s="493"/>
      <c r="B44" s="484" t="s">
        <v>365</v>
      </c>
      <c r="C44" s="484"/>
      <c r="D44" s="291"/>
      <c r="E44" s="295"/>
    </row>
    <row r="45" spans="1:5" ht="33" customHeight="1" x14ac:dyDescent="0.25">
      <c r="A45" s="493"/>
      <c r="B45" s="484" t="s">
        <v>366</v>
      </c>
      <c r="C45" s="484"/>
      <c r="D45" s="291"/>
      <c r="E45" s="295"/>
    </row>
    <row r="46" spans="1:5" ht="33" customHeight="1" x14ac:dyDescent="0.25">
      <c r="A46" s="493"/>
      <c r="B46" s="484" t="s">
        <v>367</v>
      </c>
      <c r="C46" s="484"/>
      <c r="D46" s="291"/>
      <c r="E46" s="295"/>
    </row>
    <row r="47" spans="1:5" ht="33" customHeight="1" thickBot="1" x14ac:dyDescent="0.3">
      <c r="A47" s="494"/>
      <c r="B47" s="486" t="s">
        <v>368</v>
      </c>
      <c r="C47" s="486"/>
      <c r="D47" s="241" t="s">
        <v>138</v>
      </c>
      <c r="E47" s="296"/>
    </row>
    <row r="49" spans="1:5" ht="15.75" thickBot="1" x14ac:dyDescent="0.3"/>
    <row r="50" spans="1:5" ht="30.75" customHeight="1" x14ac:dyDescent="0.25">
      <c r="A50" s="487" t="s">
        <v>371</v>
      </c>
      <c r="B50" s="489" t="s">
        <v>370</v>
      </c>
      <c r="C50" s="489"/>
      <c r="D50" s="491" t="s">
        <v>372</v>
      </c>
      <c r="E50" s="492"/>
    </row>
    <row r="51" spans="1:5" x14ac:dyDescent="0.25">
      <c r="A51" s="488"/>
      <c r="B51" s="490"/>
      <c r="C51" s="490"/>
      <c r="D51" s="103" t="s">
        <v>98</v>
      </c>
      <c r="E51" s="294" t="s">
        <v>99</v>
      </c>
    </row>
    <row r="52" spans="1:5" ht="33" customHeight="1" x14ac:dyDescent="0.25">
      <c r="A52" s="493"/>
      <c r="B52" s="484" t="s">
        <v>317</v>
      </c>
      <c r="C52" s="485"/>
      <c r="D52" s="291"/>
      <c r="E52" s="295"/>
    </row>
    <row r="53" spans="1:5" ht="33" customHeight="1" x14ac:dyDescent="0.25">
      <c r="A53" s="493"/>
      <c r="B53" s="484" t="s">
        <v>321</v>
      </c>
      <c r="C53" s="485"/>
      <c r="D53" s="291"/>
      <c r="E53" s="295"/>
    </row>
    <row r="54" spans="1:5" ht="33" customHeight="1" x14ac:dyDescent="0.25">
      <c r="A54" s="493"/>
      <c r="B54" s="484" t="s">
        <v>318</v>
      </c>
      <c r="C54" s="485"/>
      <c r="D54" s="291"/>
      <c r="E54" s="295"/>
    </row>
    <row r="55" spans="1:5" ht="33" customHeight="1" x14ac:dyDescent="0.25">
      <c r="A55" s="493"/>
      <c r="B55" s="484" t="s">
        <v>319</v>
      </c>
      <c r="C55" s="485"/>
      <c r="D55" s="291"/>
      <c r="E55" s="295"/>
    </row>
    <row r="56" spans="1:5" ht="33" customHeight="1" x14ac:dyDescent="0.25">
      <c r="A56" s="493"/>
      <c r="B56" s="484" t="s">
        <v>320</v>
      </c>
      <c r="C56" s="485"/>
      <c r="D56" s="291"/>
      <c r="E56" s="295"/>
    </row>
    <row r="57" spans="1:5" ht="33" customHeight="1" x14ac:dyDescent="0.25">
      <c r="A57" s="493"/>
      <c r="B57" s="484" t="s">
        <v>322</v>
      </c>
      <c r="C57" s="485"/>
      <c r="D57" s="291"/>
      <c r="E57" s="295"/>
    </row>
    <row r="58" spans="1:5" ht="33" customHeight="1" x14ac:dyDescent="0.25">
      <c r="A58" s="493"/>
      <c r="B58" s="484" t="s">
        <v>323</v>
      </c>
      <c r="C58" s="485"/>
      <c r="D58" s="291"/>
      <c r="E58" s="295"/>
    </row>
    <row r="59" spans="1:5" ht="33" customHeight="1" x14ac:dyDescent="0.25">
      <c r="A59" s="493"/>
      <c r="B59" s="484" t="s">
        <v>324</v>
      </c>
      <c r="C59" s="485"/>
      <c r="D59" s="291"/>
      <c r="E59" s="295"/>
    </row>
    <row r="60" spans="1:5" ht="33" customHeight="1" x14ac:dyDescent="0.25">
      <c r="A60" s="493"/>
      <c r="B60" s="484" t="s">
        <v>325</v>
      </c>
      <c r="C60" s="485"/>
      <c r="D60" s="291"/>
      <c r="E60" s="295"/>
    </row>
    <row r="61" spans="1:5" ht="33" customHeight="1" x14ac:dyDescent="0.25">
      <c r="A61" s="493"/>
      <c r="B61" s="484" t="s">
        <v>326</v>
      </c>
      <c r="C61" s="485"/>
      <c r="D61" s="291"/>
      <c r="E61" s="295"/>
    </row>
    <row r="62" spans="1:5" ht="33" customHeight="1" x14ac:dyDescent="0.25">
      <c r="A62" s="493"/>
      <c r="B62" s="484" t="s">
        <v>327</v>
      </c>
      <c r="C62" s="485"/>
      <c r="D62" s="291"/>
      <c r="E62" s="295"/>
    </row>
    <row r="63" spans="1:5" ht="33" customHeight="1" x14ac:dyDescent="0.25">
      <c r="A63" s="493"/>
      <c r="B63" s="484" t="s">
        <v>328</v>
      </c>
      <c r="C63" s="485"/>
      <c r="D63" s="291"/>
      <c r="E63" s="295"/>
    </row>
    <row r="64" spans="1:5" ht="33" customHeight="1" x14ac:dyDescent="0.25">
      <c r="A64" s="493"/>
      <c r="B64" s="484" t="s">
        <v>329</v>
      </c>
      <c r="C64" s="485"/>
      <c r="D64" s="291"/>
      <c r="E64" s="295"/>
    </row>
    <row r="65" spans="1:5" ht="33" customHeight="1" x14ac:dyDescent="0.25">
      <c r="A65" s="493"/>
      <c r="B65" s="484" t="s">
        <v>330</v>
      </c>
      <c r="C65" s="485"/>
      <c r="D65" s="291"/>
      <c r="E65" s="295"/>
    </row>
    <row r="66" spans="1:5" ht="33" customHeight="1" x14ac:dyDescent="0.25">
      <c r="A66" s="493"/>
      <c r="B66" s="484" t="s">
        <v>331</v>
      </c>
      <c r="C66" s="485"/>
      <c r="D66" s="291"/>
      <c r="E66" s="295"/>
    </row>
    <row r="67" spans="1:5" ht="33" customHeight="1" x14ac:dyDescent="0.25">
      <c r="A67" s="493"/>
      <c r="B67" s="484" t="s">
        <v>332</v>
      </c>
      <c r="C67" s="485"/>
      <c r="D67" s="291"/>
      <c r="E67" s="295"/>
    </row>
    <row r="68" spans="1:5" ht="33" customHeight="1" x14ac:dyDescent="0.25">
      <c r="A68" s="493"/>
      <c r="B68" s="484" t="s">
        <v>333</v>
      </c>
      <c r="C68" s="485"/>
      <c r="D68" s="291"/>
      <c r="E68" s="295"/>
    </row>
    <row r="69" spans="1:5" ht="33" customHeight="1" x14ac:dyDescent="0.25">
      <c r="A69" s="493"/>
      <c r="B69" s="484" t="s">
        <v>334</v>
      </c>
      <c r="C69" s="485"/>
      <c r="D69" s="291"/>
      <c r="E69" s="295"/>
    </row>
    <row r="70" spans="1:5" ht="33" customHeight="1" x14ac:dyDescent="0.25">
      <c r="A70" s="493"/>
      <c r="B70" s="484" t="s">
        <v>335</v>
      </c>
      <c r="C70" s="484"/>
      <c r="D70" s="291"/>
      <c r="E70" s="295"/>
    </row>
    <row r="71" spans="1:5" ht="33" customHeight="1" x14ac:dyDescent="0.25">
      <c r="A71" s="493"/>
      <c r="B71" s="484" t="s">
        <v>336</v>
      </c>
      <c r="C71" s="485"/>
      <c r="D71" s="291"/>
      <c r="E71" s="295"/>
    </row>
    <row r="72" spans="1:5" ht="33" customHeight="1" x14ac:dyDescent="0.25">
      <c r="A72" s="493"/>
      <c r="B72" s="495" t="s">
        <v>369</v>
      </c>
      <c r="C72" s="495"/>
      <c r="D72" s="495"/>
      <c r="E72" s="496"/>
    </row>
    <row r="73" spans="1:5" ht="33" customHeight="1" x14ac:dyDescent="0.25">
      <c r="A73" s="493"/>
      <c r="B73" s="484" t="s">
        <v>358</v>
      </c>
      <c r="C73" s="484"/>
      <c r="D73" s="291"/>
      <c r="E73" s="295"/>
    </row>
    <row r="74" spans="1:5" ht="33" customHeight="1" x14ac:dyDescent="0.25">
      <c r="A74" s="493"/>
      <c r="B74" s="484" t="s">
        <v>355</v>
      </c>
      <c r="C74" s="484"/>
      <c r="D74" s="291"/>
      <c r="E74" s="295"/>
    </row>
    <row r="75" spans="1:5" ht="33" customHeight="1" x14ac:dyDescent="0.25">
      <c r="A75" s="493"/>
      <c r="B75" s="484" t="s">
        <v>356</v>
      </c>
      <c r="C75" s="484"/>
      <c r="D75" s="291"/>
      <c r="E75" s="295"/>
    </row>
    <row r="76" spans="1:5" ht="33" customHeight="1" x14ac:dyDescent="0.25">
      <c r="A76" s="493"/>
      <c r="B76" s="484" t="s">
        <v>357</v>
      </c>
      <c r="C76" s="484"/>
      <c r="D76" s="291"/>
      <c r="E76" s="295"/>
    </row>
    <row r="77" spans="1:5" ht="33" customHeight="1" x14ac:dyDescent="0.25">
      <c r="A77" s="493"/>
      <c r="B77" s="484" t="s">
        <v>359</v>
      </c>
      <c r="C77" s="484"/>
      <c r="D77" s="291"/>
      <c r="E77" s="295"/>
    </row>
    <row r="78" spans="1:5" ht="33" customHeight="1" x14ac:dyDescent="0.25">
      <c r="A78" s="493"/>
      <c r="B78" s="484" t="s">
        <v>360</v>
      </c>
      <c r="C78" s="484"/>
      <c r="D78" s="291"/>
      <c r="E78" s="295"/>
    </row>
    <row r="79" spans="1:5" ht="33" customHeight="1" x14ac:dyDescent="0.25">
      <c r="A79" s="493"/>
      <c r="B79" s="484" t="s">
        <v>361</v>
      </c>
      <c r="C79" s="484"/>
      <c r="D79" s="291"/>
      <c r="E79" s="295"/>
    </row>
    <row r="80" spans="1:5" ht="33" customHeight="1" x14ac:dyDescent="0.25">
      <c r="A80" s="493"/>
      <c r="B80" s="484" t="s">
        <v>362</v>
      </c>
      <c r="C80" s="484"/>
      <c r="D80" s="291"/>
      <c r="E80" s="295"/>
    </row>
    <row r="81" spans="1:5" ht="33" customHeight="1" x14ac:dyDescent="0.25">
      <c r="A81" s="493"/>
      <c r="B81" s="484" t="s">
        <v>363</v>
      </c>
      <c r="C81" s="484"/>
      <c r="D81" s="291"/>
      <c r="E81" s="295"/>
    </row>
    <row r="82" spans="1:5" ht="33" customHeight="1" x14ac:dyDescent="0.25">
      <c r="A82" s="493"/>
      <c r="B82" s="484" t="s">
        <v>364</v>
      </c>
      <c r="C82" s="484"/>
      <c r="D82" s="291"/>
      <c r="E82" s="295"/>
    </row>
    <row r="83" spans="1:5" ht="33" customHeight="1" x14ac:dyDescent="0.25">
      <c r="A83" s="493"/>
      <c r="B83" s="484" t="s">
        <v>365</v>
      </c>
      <c r="C83" s="484"/>
      <c r="D83" s="291"/>
      <c r="E83" s="295"/>
    </row>
    <row r="84" spans="1:5" ht="33" customHeight="1" x14ac:dyDescent="0.25">
      <c r="A84" s="493"/>
      <c r="B84" s="484" t="s">
        <v>366</v>
      </c>
      <c r="C84" s="484"/>
      <c r="D84" s="291"/>
      <c r="E84" s="295"/>
    </row>
    <row r="85" spans="1:5" ht="33" customHeight="1" x14ac:dyDescent="0.25">
      <c r="A85" s="493"/>
      <c r="B85" s="484" t="s">
        <v>367</v>
      </c>
      <c r="C85" s="484"/>
      <c r="D85" s="291"/>
      <c r="E85" s="295"/>
    </row>
    <row r="86" spans="1:5" ht="33" customHeight="1" thickBot="1" x14ac:dyDescent="0.3">
      <c r="A86" s="494"/>
      <c r="B86" s="486" t="s">
        <v>368</v>
      </c>
      <c r="C86" s="486"/>
      <c r="D86" s="241"/>
      <c r="E86" s="296"/>
    </row>
    <row r="88" spans="1:5" ht="15.75" thickBot="1" x14ac:dyDescent="0.3"/>
    <row r="89" spans="1:5" ht="28.5" customHeight="1" x14ac:dyDescent="0.25">
      <c r="A89" s="487" t="s">
        <v>371</v>
      </c>
      <c r="B89" s="489" t="s">
        <v>370</v>
      </c>
      <c r="C89" s="489"/>
      <c r="D89" s="491" t="s">
        <v>372</v>
      </c>
      <c r="E89" s="492"/>
    </row>
    <row r="90" spans="1:5" x14ac:dyDescent="0.25">
      <c r="A90" s="488"/>
      <c r="B90" s="490"/>
      <c r="C90" s="490"/>
      <c r="D90" s="103" t="s">
        <v>98</v>
      </c>
      <c r="E90" s="294" t="s">
        <v>99</v>
      </c>
    </row>
    <row r="91" spans="1:5" ht="33" customHeight="1" x14ac:dyDescent="0.25">
      <c r="A91" s="493"/>
      <c r="B91" s="497" t="s">
        <v>317</v>
      </c>
      <c r="C91" s="498"/>
      <c r="D91" s="291"/>
      <c r="E91" s="298"/>
    </row>
    <row r="92" spans="1:5" ht="33" customHeight="1" x14ac:dyDescent="0.25">
      <c r="A92" s="493"/>
      <c r="B92" s="497" t="s">
        <v>321</v>
      </c>
      <c r="C92" s="498"/>
      <c r="D92" s="291"/>
      <c r="E92" s="298"/>
    </row>
    <row r="93" spans="1:5" ht="33" customHeight="1" x14ac:dyDescent="0.25">
      <c r="A93" s="493"/>
      <c r="B93" s="497" t="s">
        <v>318</v>
      </c>
      <c r="C93" s="498"/>
      <c r="D93" s="291"/>
      <c r="E93" s="298"/>
    </row>
    <row r="94" spans="1:5" ht="33" customHeight="1" x14ac:dyDescent="0.25">
      <c r="A94" s="493"/>
      <c r="B94" s="497" t="s">
        <v>319</v>
      </c>
      <c r="C94" s="498"/>
      <c r="D94" s="291"/>
      <c r="E94" s="298"/>
    </row>
    <row r="95" spans="1:5" ht="33" customHeight="1" x14ac:dyDescent="0.25">
      <c r="A95" s="493"/>
      <c r="B95" s="497" t="s">
        <v>320</v>
      </c>
      <c r="C95" s="498"/>
      <c r="D95" s="291"/>
      <c r="E95" s="298"/>
    </row>
    <row r="96" spans="1:5" ht="33" customHeight="1" x14ac:dyDescent="0.25">
      <c r="A96" s="493"/>
      <c r="B96" s="497" t="s">
        <v>322</v>
      </c>
      <c r="C96" s="498"/>
      <c r="D96" s="291"/>
      <c r="E96" s="298"/>
    </row>
    <row r="97" spans="1:5" ht="33" customHeight="1" x14ac:dyDescent="0.25">
      <c r="A97" s="493"/>
      <c r="B97" s="497" t="s">
        <v>323</v>
      </c>
      <c r="C97" s="498"/>
      <c r="D97" s="291"/>
      <c r="E97" s="298"/>
    </row>
    <row r="98" spans="1:5" ht="33" customHeight="1" x14ac:dyDescent="0.25">
      <c r="A98" s="493"/>
      <c r="B98" s="497" t="s">
        <v>324</v>
      </c>
      <c r="C98" s="498"/>
      <c r="D98" s="291"/>
      <c r="E98" s="298"/>
    </row>
    <row r="99" spans="1:5" ht="33" customHeight="1" x14ac:dyDescent="0.25">
      <c r="A99" s="493"/>
      <c r="B99" s="497" t="s">
        <v>325</v>
      </c>
      <c r="C99" s="498"/>
      <c r="D99" s="291"/>
      <c r="E99" s="298"/>
    </row>
    <row r="100" spans="1:5" ht="33" customHeight="1" x14ac:dyDescent="0.25">
      <c r="A100" s="493"/>
      <c r="B100" s="497" t="s">
        <v>326</v>
      </c>
      <c r="C100" s="498"/>
      <c r="D100" s="291"/>
      <c r="E100" s="298"/>
    </row>
    <row r="101" spans="1:5" ht="33" customHeight="1" x14ac:dyDescent="0.25">
      <c r="A101" s="493"/>
      <c r="B101" s="497" t="s">
        <v>327</v>
      </c>
      <c r="C101" s="498"/>
      <c r="D101" s="291"/>
      <c r="E101" s="298"/>
    </row>
    <row r="102" spans="1:5" ht="33" customHeight="1" x14ac:dyDescent="0.25">
      <c r="A102" s="493"/>
      <c r="B102" s="497" t="s">
        <v>328</v>
      </c>
      <c r="C102" s="498"/>
      <c r="D102" s="291"/>
      <c r="E102" s="298"/>
    </row>
    <row r="103" spans="1:5" ht="33" customHeight="1" x14ac:dyDescent="0.25">
      <c r="A103" s="493"/>
      <c r="B103" s="497" t="s">
        <v>329</v>
      </c>
      <c r="C103" s="498"/>
      <c r="D103" s="291"/>
      <c r="E103" s="298"/>
    </row>
    <row r="104" spans="1:5" ht="33" customHeight="1" x14ac:dyDescent="0.25">
      <c r="A104" s="493"/>
      <c r="B104" s="497" t="s">
        <v>330</v>
      </c>
      <c r="C104" s="498"/>
      <c r="D104" s="291"/>
      <c r="E104" s="298"/>
    </row>
    <row r="105" spans="1:5" ht="33" customHeight="1" x14ac:dyDescent="0.25">
      <c r="A105" s="493"/>
      <c r="B105" s="497" t="s">
        <v>331</v>
      </c>
      <c r="C105" s="498"/>
      <c r="D105" s="291"/>
      <c r="E105" s="298"/>
    </row>
    <row r="106" spans="1:5" ht="33" customHeight="1" x14ac:dyDescent="0.25">
      <c r="A106" s="493"/>
      <c r="B106" s="497" t="s">
        <v>332</v>
      </c>
      <c r="C106" s="498"/>
      <c r="D106" s="291"/>
      <c r="E106" s="298"/>
    </row>
    <row r="107" spans="1:5" ht="33" customHeight="1" x14ac:dyDescent="0.25">
      <c r="A107" s="493"/>
      <c r="B107" s="497" t="s">
        <v>333</v>
      </c>
      <c r="C107" s="498"/>
      <c r="D107" s="291"/>
      <c r="E107" s="298"/>
    </row>
    <row r="108" spans="1:5" ht="33" customHeight="1" x14ac:dyDescent="0.25">
      <c r="A108" s="493"/>
      <c r="B108" s="497" t="s">
        <v>334</v>
      </c>
      <c r="C108" s="498"/>
      <c r="D108" s="291"/>
      <c r="E108" s="298"/>
    </row>
    <row r="109" spans="1:5" ht="33" customHeight="1" x14ac:dyDescent="0.25">
      <c r="A109" s="493"/>
      <c r="B109" s="484" t="s">
        <v>335</v>
      </c>
      <c r="C109" s="484"/>
      <c r="D109" s="291"/>
      <c r="E109" s="298"/>
    </row>
    <row r="110" spans="1:5" ht="33" customHeight="1" x14ac:dyDescent="0.25">
      <c r="A110" s="493"/>
      <c r="B110" s="497" t="s">
        <v>336</v>
      </c>
      <c r="C110" s="498"/>
      <c r="D110" s="291"/>
      <c r="E110" s="298"/>
    </row>
    <row r="111" spans="1:5" ht="33" customHeight="1" x14ac:dyDescent="0.25">
      <c r="A111" s="493"/>
      <c r="B111" s="495" t="s">
        <v>369</v>
      </c>
      <c r="C111" s="495"/>
      <c r="D111" s="495"/>
      <c r="E111" s="496"/>
    </row>
    <row r="112" spans="1:5" ht="33" customHeight="1" x14ac:dyDescent="0.25">
      <c r="A112" s="493"/>
      <c r="B112" s="484" t="s">
        <v>358</v>
      </c>
      <c r="C112" s="484"/>
      <c r="D112" s="291"/>
      <c r="E112" s="295"/>
    </row>
    <row r="113" spans="1:5" ht="33" customHeight="1" x14ac:dyDescent="0.25">
      <c r="A113" s="493"/>
      <c r="B113" s="484" t="s">
        <v>355</v>
      </c>
      <c r="C113" s="484"/>
      <c r="D113" s="291"/>
      <c r="E113" s="295"/>
    </row>
    <row r="114" spans="1:5" ht="33" customHeight="1" x14ac:dyDescent="0.25">
      <c r="A114" s="493"/>
      <c r="B114" s="484" t="s">
        <v>356</v>
      </c>
      <c r="C114" s="484"/>
      <c r="D114" s="291"/>
      <c r="E114" s="295"/>
    </row>
    <row r="115" spans="1:5" ht="33" customHeight="1" x14ac:dyDescent="0.25">
      <c r="A115" s="493"/>
      <c r="B115" s="484" t="s">
        <v>357</v>
      </c>
      <c r="C115" s="484"/>
      <c r="D115" s="291"/>
      <c r="E115" s="295"/>
    </row>
    <row r="116" spans="1:5" ht="33" customHeight="1" x14ac:dyDescent="0.25">
      <c r="A116" s="493"/>
      <c r="B116" s="484" t="s">
        <v>359</v>
      </c>
      <c r="C116" s="484"/>
      <c r="D116" s="291"/>
      <c r="E116" s="295"/>
    </row>
    <row r="117" spans="1:5" ht="33" customHeight="1" x14ac:dyDescent="0.25">
      <c r="A117" s="493"/>
      <c r="B117" s="484" t="s">
        <v>360</v>
      </c>
      <c r="C117" s="484"/>
      <c r="D117" s="291"/>
      <c r="E117" s="295"/>
    </row>
    <row r="118" spans="1:5" ht="33" customHeight="1" x14ac:dyDescent="0.25">
      <c r="A118" s="493"/>
      <c r="B118" s="484" t="s">
        <v>361</v>
      </c>
      <c r="C118" s="484"/>
      <c r="D118" s="291"/>
      <c r="E118" s="295"/>
    </row>
    <row r="119" spans="1:5" ht="33" customHeight="1" x14ac:dyDescent="0.25">
      <c r="A119" s="493"/>
      <c r="B119" s="484" t="s">
        <v>362</v>
      </c>
      <c r="C119" s="484"/>
      <c r="D119" s="291"/>
      <c r="E119" s="295"/>
    </row>
    <row r="120" spans="1:5" ht="33" customHeight="1" x14ac:dyDescent="0.25">
      <c r="A120" s="493"/>
      <c r="B120" s="484" t="s">
        <v>363</v>
      </c>
      <c r="C120" s="484"/>
      <c r="D120" s="291"/>
      <c r="E120" s="295"/>
    </row>
    <row r="121" spans="1:5" ht="33" customHeight="1" x14ac:dyDescent="0.25">
      <c r="A121" s="493"/>
      <c r="B121" s="484" t="s">
        <v>364</v>
      </c>
      <c r="C121" s="484"/>
      <c r="D121" s="291"/>
      <c r="E121" s="295"/>
    </row>
    <row r="122" spans="1:5" ht="33" customHeight="1" x14ac:dyDescent="0.25">
      <c r="A122" s="493"/>
      <c r="B122" s="484" t="s">
        <v>365</v>
      </c>
      <c r="C122" s="484"/>
      <c r="D122" s="291"/>
      <c r="E122" s="295"/>
    </row>
    <row r="123" spans="1:5" ht="33" customHeight="1" x14ac:dyDescent="0.25">
      <c r="A123" s="493"/>
      <c r="B123" s="484" t="s">
        <v>366</v>
      </c>
      <c r="C123" s="484"/>
      <c r="D123" s="291"/>
      <c r="E123" s="295"/>
    </row>
    <row r="124" spans="1:5" ht="33" customHeight="1" x14ac:dyDescent="0.25">
      <c r="A124" s="493"/>
      <c r="B124" s="484" t="s">
        <v>367</v>
      </c>
      <c r="C124" s="484"/>
      <c r="D124" s="291"/>
      <c r="E124" s="295"/>
    </row>
    <row r="125" spans="1:5" ht="33" customHeight="1" thickBot="1" x14ac:dyDescent="0.3">
      <c r="A125" s="494"/>
      <c r="B125" s="486" t="s">
        <v>368</v>
      </c>
      <c r="C125" s="486"/>
      <c r="D125" s="241"/>
      <c r="E125" s="296"/>
    </row>
    <row r="127" spans="1:5" ht="15.75" thickBot="1" x14ac:dyDescent="0.3"/>
    <row r="128" spans="1:5" ht="30" customHeight="1" x14ac:dyDescent="0.25">
      <c r="A128" s="487" t="s">
        <v>371</v>
      </c>
      <c r="B128" s="489" t="s">
        <v>370</v>
      </c>
      <c r="C128" s="489"/>
      <c r="D128" s="491" t="s">
        <v>372</v>
      </c>
      <c r="E128" s="492"/>
    </row>
    <row r="129" spans="1:5" x14ac:dyDescent="0.25">
      <c r="A129" s="488"/>
      <c r="B129" s="490"/>
      <c r="C129" s="490"/>
      <c r="D129" s="103" t="s">
        <v>98</v>
      </c>
      <c r="E129" s="294" t="s">
        <v>99</v>
      </c>
    </row>
    <row r="130" spans="1:5" ht="33" customHeight="1" x14ac:dyDescent="0.25">
      <c r="A130" s="493"/>
      <c r="B130" s="484" t="s">
        <v>317</v>
      </c>
      <c r="C130" s="485"/>
      <c r="D130" s="291"/>
      <c r="E130" s="295"/>
    </row>
    <row r="131" spans="1:5" ht="33" customHeight="1" x14ac:dyDescent="0.25">
      <c r="A131" s="493"/>
      <c r="B131" s="484" t="s">
        <v>321</v>
      </c>
      <c r="C131" s="485"/>
      <c r="D131" s="291"/>
      <c r="E131" s="295"/>
    </row>
    <row r="132" spans="1:5" ht="33" customHeight="1" x14ac:dyDescent="0.25">
      <c r="A132" s="493"/>
      <c r="B132" s="484" t="s">
        <v>318</v>
      </c>
      <c r="C132" s="485"/>
      <c r="D132" s="291"/>
      <c r="E132" s="295"/>
    </row>
    <row r="133" spans="1:5" ht="33" customHeight="1" x14ac:dyDescent="0.25">
      <c r="A133" s="493"/>
      <c r="B133" s="484" t="s">
        <v>319</v>
      </c>
      <c r="C133" s="485"/>
      <c r="D133" s="291"/>
      <c r="E133" s="295"/>
    </row>
    <row r="134" spans="1:5" ht="33" customHeight="1" x14ac:dyDescent="0.25">
      <c r="A134" s="493"/>
      <c r="B134" s="484" t="s">
        <v>320</v>
      </c>
      <c r="C134" s="485"/>
      <c r="D134" s="291"/>
      <c r="E134" s="295"/>
    </row>
    <row r="135" spans="1:5" ht="33" customHeight="1" x14ac:dyDescent="0.25">
      <c r="A135" s="493"/>
      <c r="B135" s="484" t="s">
        <v>322</v>
      </c>
      <c r="C135" s="485"/>
      <c r="D135" s="291"/>
      <c r="E135" s="295"/>
    </row>
    <row r="136" spans="1:5" ht="33" customHeight="1" x14ac:dyDescent="0.25">
      <c r="A136" s="493"/>
      <c r="B136" s="484" t="s">
        <v>323</v>
      </c>
      <c r="C136" s="485"/>
      <c r="D136" s="291"/>
      <c r="E136" s="295"/>
    </row>
    <row r="137" spans="1:5" ht="33" customHeight="1" x14ac:dyDescent="0.25">
      <c r="A137" s="493"/>
      <c r="B137" s="484" t="s">
        <v>324</v>
      </c>
      <c r="C137" s="485"/>
      <c r="D137" s="291"/>
      <c r="E137" s="295"/>
    </row>
    <row r="138" spans="1:5" ht="33" customHeight="1" x14ac:dyDescent="0.25">
      <c r="A138" s="493"/>
      <c r="B138" s="484" t="s">
        <v>325</v>
      </c>
      <c r="C138" s="485"/>
      <c r="D138" s="291"/>
      <c r="E138" s="295"/>
    </row>
    <row r="139" spans="1:5" ht="33" customHeight="1" x14ac:dyDescent="0.25">
      <c r="A139" s="493"/>
      <c r="B139" s="484" t="s">
        <v>326</v>
      </c>
      <c r="C139" s="485"/>
      <c r="D139" s="291"/>
      <c r="E139" s="295"/>
    </row>
    <row r="140" spans="1:5" ht="33" customHeight="1" x14ac:dyDescent="0.25">
      <c r="A140" s="493"/>
      <c r="B140" s="484" t="s">
        <v>327</v>
      </c>
      <c r="C140" s="485"/>
      <c r="D140" s="291"/>
      <c r="E140" s="295"/>
    </row>
    <row r="141" spans="1:5" ht="33" customHeight="1" x14ac:dyDescent="0.25">
      <c r="A141" s="493"/>
      <c r="B141" s="484" t="s">
        <v>328</v>
      </c>
      <c r="C141" s="485"/>
      <c r="D141" s="291"/>
      <c r="E141" s="295"/>
    </row>
    <row r="142" spans="1:5" ht="33" customHeight="1" x14ac:dyDescent="0.25">
      <c r="A142" s="493"/>
      <c r="B142" s="484" t="s">
        <v>329</v>
      </c>
      <c r="C142" s="485"/>
      <c r="D142" s="291"/>
      <c r="E142" s="295"/>
    </row>
    <row r="143" spans="1:5" ht="33" customHeight="1" x14ac:dyDescent="0.25">
      <c r="A143" s="493"/>
      <c r="B143" s="484" t="s">
        <v>330</v>
      </c>
      <c r="C143" s="485"/>
      <c r="D143" s="291"/>
      <c r="E143" s="295"/>
    </row>
    <row r="144" spans="1:5" ht="33" customHeight="1" x14ac:dyDescent="0.25">
      <c r="A144" s="493"/>
      <c r="B144" s="484" t="s">
        <v>331</v>
      </c>
      <c r="C144" s="485"/>
      <c r="D144" s="291"/>
      <c r="E144" s="295"/>
    </row>
    <row r="145" spans="1:5" ht="33" customHeight="1" x14ac:dyDescent="0.25">
      <c r="A145" s="493"/>
      <c r="B145" s="484" t="s">
        <v>332</v>
      </c>
      <c r="C145" s="485"/>
      <c r="D145" s="291"/>
      <c r="E145" s="295"/>
    </row>
    <row r="146" spans="1:5" ht="33" customHeight="1" x14ac:dyDescent="0.25">
      <c r="A146" s="493"/>
      <c r="B146" s="484" t="s">
        <v>333</v>
      </c>
      <c r="C146" s="485"/>
      <c r="D146" s="291"/>
      <c r="E146" s="295"/>
    </row>
    <row r="147" spans="1:5" ht="33" customHeight="1" x14ac:dyDescent="0.25">
      <c r="A147" s="493"/>
      <c r="B147" s="484" t="s">
        <v>334</v>
      </c>
      <c r="C147" s="485"/>
      <c r="D147" s="291"/>
      <c r="E147" s="295"/>
    </row>
    <row r="148" spans="1:5" ht="33" customHeight="1" x14ac:dyDescent="0.25">
      <c r="A148" s="493"/>
      <c r="B148" s="484" t="s">
        <v>335</v>
      </c>
      <c r="C148" s="484"/>
      <c r="D148" s="291"/>
      <c r="E148" s="295"/>
    </row>
    <row r="149" spans="1:5" ht="33" customHeight="1" x14ac:dyDescent="0.25">
      <c r="A149" s="493"/>
      <c r="B149" s="484" t="s">
        <v>336</v>
      </c>
      <c r="C149" s="485"/>
      <c r="D149" s="291"/>
      <c r="E149" s="295"/>
    </row>
    <row r="150" spans="1:5" ht="33" customHeight="1" x14ac:dyDescent="0.25">
      <c r="A150" s="493"/>
      <c r="B150" s="495" t="s">
        <v>369</v>
      </c>
      <c r="C150" s="495"/>
      <c r="D150" s="495"/>
      <c r="E150" s="496"/>
    </row>
    <row r="151" spans="1:5" ht="33" customHeight="1" x14ac:dyDescent="0.25">
      <c r="A151" s="493"/>
      <c r="B151" s="484" t="s">
        <v>358</v>
      </c>
      <c r="C151" s="484"/>
      <c r="D151" s="291"/>
      <c r="E151" s="295"/>
    </row>
    <row r="152" spans="1:5" ht="33" customHeight="1" x14ac:dyDescent="0.25">
      <c r="A152" s="493"/>
      <c r="B152" s="484" t="s">
        <v>355</v>
      </c>
      <c r="C152" s="484"/>
      <c r="D152" s="291"/>
      <c r="E152" s="295"/>
    </row>
    <row r="153" spans="1:5" ht="33" customHeight="1" x14ac:dyDescent="0.25">
      <c r="A153" s="493"/>
      <c r="B153" s="484" t="s">
        <v>356</v>
      </c>
      <c r="C153" s="484"/>
      <c r="D153" s="291"/>
      <c r="E153" s="295"/>
    </row>
    <row r="154" spans="1:5" ht="33" customHeight="1" x14ac:dyDescent="0.25">
      <c r="A154" s="493"/>
      <c r="B154" s="484" t="s">
        <v>357</v>
      </c>
      <c r="C154" s="484"/>
      <c r="D154" s="291"/>
      <c r="E154" s="295"/>
    </row>
    <row r="155" spans="1:5" ht="33" customHeight="1" x14ac:dyDescent="0.25">
      <c r="A155" s="493"/>
      <c r="B155" s="484" t="s">
        <v>359</v>
      </c>
      <c r="C155" s="484"/>
      <c r="D155" s="291"/>
      <c r="E155" s="295"/>
    </row>
    <row r="156" spans="1:5" ht="33" customHeight="1" x14ac:dyDescent="0.25">
      <c r="A156" s="493"/>
      <c r="B156" s="484" t="s">
        <v>360</v>
      </c>
      <c r="C156" s="484"/>
      <c r="D156" s="291"/>
      <c r="E156" s="295"/>
    </row>
    <row r="157" spans="1:5" ht="33" customHeight="1" x14ac:dyDescent="0.25">
      <c r="A157" s="493"/>
      <c r="B157" s="484" t="s">
        <v>361</v>
      </c>
      <c r="C157" s="484"/>
      <c r="D157" s="291"/>
      <c r="E157" s="295"/>
    </row>
    <row r="158" spans="1:5" ht="33" customHeight="1" x14ac:dyDescent="0.25">
      <c r="A158" s="493"/>
      <c r="B158" s="484" t="s">
        <v>362</v>
      </c>
      <c r="C158" s="484"/>
      <c r="D158" s="291"/>
      <c r="E158" s="295"/>
    </row>
    <row r="159" spans="1:5" ht="33" customHeight="1" x14ac:dyDescent="0.25">
      <c r="A159" s="493"/>
      <c r="B159" s="484" t="s">
        <v>363</v>
      </c>
      <c r="C159" s="484"/>
      <c r="D159" s="291"/>
      <c r="E159" s="295"/>
    </row>
    <row r="160" spans="1:5" ht="33" customHeight="1" x14ac:dyDescent="0.25">
      <c r="A160" s="493"/>
      <c r="B160" s="484" t="s">
        <v>364</v>
      </c>
      <c r="C160" s="484"/>
      <c r="D160" s="291"/>
      <c r="E160" s="295"/>
    </row>
    <row r="161" spans="1:5" ht="33" customHeight="1" x14ac:dyDescent="0.25">
      <c r="A161" s="493"/>
      <c r="B161" s="484" t="s">
        <v>365</v>
      </c>
      <c r="C161" s="484"/>
      <c r="D161" s="291"/>
      <c r="E161" s="295"/>
    </row>
    <row r="162" spans="1:5" ht="33" customHeight="1" x14ac:dyDescent="0.25">
      <c r="A162" s="493"/>
      <c r="B162" s="484" t="s">
        <v>366</v>
      </c>
      <c r="C162" s="484"/>
      <c r="D162" s="291"/>
      <c r="E162" s="295"/>
    </row>
    <row r="163" spans="1:5" ht="33" customHeight="1" x14ac:dyDescent="0.25">
      <c r="A163" s="493"/>
      <c r="B163" s="484" t="s">
        <v>367</v>
      </c>
      <c r="C163" s="484"/>
      <c r="D163" s="291"/>
      <c r="E163" s="295"/>
    </row>
    <row r="164" spans="1:5" ht="33" customHeight="1" thickBot="1" x14ac:dyDescent="0.3">
      <c r="A164" s="494"/>
      <c r="B164" s="486" t="s">
        <v>368</v>
      </c>
      <c r="C164" s="486"/>
      <c r="D164" s="241"/>
      <c r="E164" s="296"/>
    </row>
    <row r="166" spans="1:5" ht="15.75" thickBot="1" x14ac:dyDescent="0.3"/>
    <row r="167" spans="1:5" ht="30" customHeight="1" x14ac:dyDescent="0.25">
      <c r="A167" s="487" t="s">
        <v>371</v>
      </c>
      <c r="B167" s="489" t="s">
        <v>370</v>
      </c>
      <c r="C167" s="489"/>
      <c r="D167" s="491" t="s">
        <v>372</v>
      </c>
      <c r="E167" s="492"/>
    </row>
    <row r="168" spans="1:5" x14ac:dyDescent="0.25">
      <c r="A168" s="488"/>
      <c r="B168" s="490"/>
      <c r="C168" s="490"/>
      <c r="D168" s="103" t="s">
        <v>98</v>
      </c>
      <c r="E168" s="294" t="s">
        <v>99</v>
      </c>
    </row>
    <row r="169" spans="1:5" ht="33" customHeight="1" x14ac:dyDescent="0.25">
      <c r="A169" s="493"/>
      <c r="B169" s="484" t="s">
        <v>317</v>
      </c>
      <c r="C169" s="485"/>
      <c r="D169" s="291"/>
      <c r="E169" s="295"/>
    </row>
    <row r="170" spans="1:5" ht="33" customHeight="1" x14ac:dyDescent="0.25">
      <c r="A170" s="493"/>
      <c r="B170" s="484" t="s">
        <v>321</v>
      </c>
      <c r="C170" s="485"/>
      <c r="D170" s="291"/>
      <c r="E170" s="295"/>
    </row>
    <row r="171" spans="1:5" ht="33" customHeight="1" x14ac:dyDescent="0.25">
      <c r="A171" s="493"/>
      <c r="B171" s="484" t="s">
        <v>318</v>
      </c>
      <c r="C171" s="485"/>
      <c r="D171" s="291"/>
      <c r="E171" s="295"/>
    </row>
    <row r="172" spans="1:5" ht="33" customHeight="1" x14ac:dyDescent="0.25">
      <c r="A172" s="493"/>
      <c r="B172" s="484" t="s">
        <v>319</v>
      </c>
      <c r="C172" s="485"/>
      <c r="D172" s="291"/>
      <c r="E172" s="295"/>
    </row>
    <row r="173" spans="1:5" ht="33" customHeight="1" x14ac:dyDescent="0.25">
      <c r="A173" s="493"/>
      <c r="B173" s="484" t="s">
        <v>320</v>
      </c>
      <c r="C173" s="485"/>
      <c r="D173" s="291"/>
      <c r="E173" s="295"/>
    </row>
    <row r="174" spans="1:5" ht="33" customHeight="1" x14ac:dyDescent="0.25">
      <c r="A174" s="493"/>
      <c r="B174" s="484" t="s">
        <v>322</v>
      </c>
      <c r="C174" s="485"/>
      <c r="D174" s="291"/>
      <c r="E174" s="295"/>
    </row>
    <row r="175" spans="1:5" ht="33" customHeight="1" x14ac:dyDescent="0.25">
      <c r="A175" s="493"/>
      <c r="B175" s="484" t="s">
        <v>323</v>
      </c>
      <c r="C175" s="485"/>
      <c r="D175" s="291"/>
      <c r="E175" s="295"/>
    </row>
    <row r="176" spans="1:5" ht="33" customHeight="1" x14ac:dyDescent="0.25">
      <c r="A176" s="493"/>
      <c r="B176" s="484" t="s">
        <v>324</v>
      </c>
      <c r="C176" s="485"/>
      <c r="D176" s="291"/>
      <c r="E176" s="295"/>
    </row>
    <row r="177" spans="1:5" ht="33" customHeight="1" x14ac:dyDescent="0.25">
      <c r="A177" s="493"/>
      <c r="B177" s="484" t="s">
        <v>325</v>
      </c>
      <c r="C177" s="485"/>
      <c r="D177" s="291"/>
      <c r="E177" s="295"/>
    </row>
    <row r="178" spans="1:5" ht="33" customHeight="1" x14ac:dyDescent="0.25">
      <c r="A178" s="493"/>
      <c r="B178" s="484" t="s">
        <v>326</v>
      </c>
      <c r="C178" s="485"/>
      <c r="D178" s="291"/>
      <c r="E178" s="295"/>
    </row>
    <row r="179" spans="1:5" ht="33" customHeight="1" x14ac:dyDescent="0.25">
      <c r="A179" s="493"/>
      <c r="B179" s="484" t="s">
        <v>327</v>
      </c>
      <c r="C179" s="485"/>
      <c r="D179" s="291"/>
      <c r="E179" s="295"/>
    </row>
    <row r="180" spans="1:5" ht="33" customHeight="1" x14ac:dyDescent="0.25">
      <c r="A180" s="493"/>
      <c r="B180" s="484" t="s">
        <v>328</v>
      </c>
      <c r="C180" s="485"/>
      <c r="D180" s="291"/>
      <c r="E180" s="295"/>
    </row>
    <row r="181" spans="1:5" ht="33" customHeight="1" x14ac:dyDescent="0.25">
      <c r="A181" s="493"/>
      <c r="B181" s="484" t="s">
        <v>329</v>
      </c>
      <c r="C181" s="485"/>
      <c r="D181" s="291"/>
      <c r="E181" s="295"/>
    </row>
    <row r="182" spans="1:5" ht="33" customHeight="1" x14ac:dyDescent="0.25">
      <c r="A182" s="493"/>
      <c r="B182" s="484" t="s">
        <v>330</v>
      </c>
      <c r="C182" s="485"/>
      <c r="D182" s="291"/>
      <c r="E182" s="295"/>
    </row>
    <row r="183" spans="1:5" ht="33" customHeight="1" x14ac:dyDescent="0.25">
      <c r="A183" s="493"/>
      <c r="B183" s="484" t="s">
        <v>331</v>
      </c>
      <c r="C183" s="485"/>
      <c r="D183" s="291"/>
      <c r="E183" s="295"/>
    </row>
    <row r="184" spans="1:5" ht="33" customHeight="1" x14ac:dyDescent="0.25">
      <c r="A184" s="493"/>
      <c r="B184" s="484" t="s">
        <v>332</v>
      </c>
      <c r="C184" s="485"/>
      <c r="D184" s="291"/>
      <c r="E184" s="295"/>
    </row>
    <row r="185" spans="1:5" ht="33" customHeight="1" x14ac:dyDescent="0.25">
      <c r="A185" s="493"/>
      <c r="B185" s="484" t="s">
        <v>333</v>
      </c>
      <c r="C185" s="485"/>
      <c r="D185" s="291"/>
      <c r="E185" s="295"/>
    </row>
    <row r="186" spans="1:5" ht="33" customHeight="1" x14ac:dyDescent="0.25">
      <c r="A186" s="493"/>
      <c r="B186" s="484" t="s">
        <v>334</v>
      </c>
      <c r="C186" s="485"/>
      <c r="D186" s="291"/>
      <c r="E186" s="295"/>
    </row>
    <row r="187" spans="1:5" ht="33" customHeight="1" x14ac:dyDescent="0.25">
      <c r="A187" s="493"/>
      <c r="B187" s="484" t="s">
        <v>335</v>
      </c>
      <c r="C187" s="484"/>
      <c r="D187" s="291"/>
      <c r="E187" s="295"/>
    </row>
    <row r="188" spans="1:5" ht="33" customHeight="1" x14ac:dyDescent="0.25">
      <c r="A188" s="493"/>
      <c r="B188" s="484" t="s">
        <v>336</v>
      </c>
      <c r="C188" s="485"/>
      <c r="D188" s="291"/>
      <c r="E188" s="295"/>
    </row>
    <row r="189" spans="1:5" ht="33" customHeight="1" x14ac:dyDescent="0.25">
      <c r="A189" s="493"/>
      <c r="B189" s="495" t="s">
        <v>369</v>
      </c>
      <c r="C189" s="495"/>
      <c r="D189" s="495"/>
      <c r="E189" s="496"/>
    </row>
    <row r="190" spans="1:5" ht="33" customHeight="1" x14ac:dyDescent="0.25">
      <c r="A190" s="493"/>
      <c r="B190" s="484" t="s">
        <v>358</v>
      </c>
      <c r="C190" s="484"/>
      <c r="D190" s="291"/>
      <c r="E190" s="295"/>
    </row>
    <row r="191" spans="1:5" ht="33" customHeight="1" x14ac:dyDescent="0.25">
      <c r="A191" s="493"/>
      <c r="B191" s="484" t="s">
        <v>355</v>
      </c>
      <c r="C191" s="484"/>
      <c r="D191" s="291"/>
      <c r="E191" s="295"/>
    </row>
    <row r="192" spans="1:5" ht="33" customHeight="1" x14ac:dyDescent="0.25">
      <c r="A192" s="493"/>
      <c r="B192" s="484" t="s">
        <v>356</v>
      </c>
      <c r="C192" s="484"/>
      <c r="D192" s="291"/>
      <c r="E192" s="295"/>
    </row>
    <row r="193" spans="1:5" ht="33" customHeight="1" x14ac:dyDescent="0.25">
      <c r="A193" s="493"/>
      <c r="B193" s="484" t="s">
        <v>357</v>
      </c>
      <c r="C193" s="484"/>
      <c r="D193" s="291"/>
      <c r="E193" s="295"/>
    </row>
    <row r="194" spans="1:5" ht="33" customHeight="1" x14ac:dyDescent="0.25">
      <c r="A194" s="493"/>
      <c r="B194" s="484" t="s">
        <v>359</v>
      </c>
      <c r="C194" s="484"/>
      <c r="D194" s="291"/>
      <c r="E194" s="295"/>
    </row>
    <row r="195" spans="1:5" ht="33" customHeight="1" x14ac:dyDescent="0.25">
      <c r="A195" s="493"/>
      <c r="B195" s="484" t="s">
        <v>360</v>
      </c>
      <c r="C195" s="484"/>
      <c r="D195" s="291"/>
      <c r="E195" s="295"/>
    </row>
    <row r="196" spans="1:5" ht="33" customHeight="1" x14ac:dyDescent="0.25">
      <c r="A196" s="493"/>
      <c r="B196" s="484" t="s">
        <v>361</v>
      </c>
      <c r="C196" s="484"/>
      <c r="D196" s="291"/>
      <c r="E196" s="295"/>
    </row>
    <row r="197" spans="1:5" ht="33" customHeight="1" x14ac:dyDescent="0.25">
      <c r="A197" s="493"/>
      <c r="B197" s="484" t="s">
        <v>362</v>
      </c>
      <c r="C197" s="484"/>
      <c r="D197" s="291"/>
      <c r="E197" s="295"/>
    </row>
    <row r="198" spans="1:5" ht="33" customHeight="1" x14ac:dyDescent="0.25">
      <c r="A198" s="493"/>
      <c r="B198" s="484" t="s">
        <v>363</v>
      </c>
      <c r="C198" s="484"/>
      <c r="D198" s="291"/>
      <c r="E198" s="295"/>
    </row>
    <row r="199" spans="1:5" ht="33" customHeight="1" x14ac:dyDescent="0.25">
      <c r="A199" s="493"/>
      <c r="B199" s="484" t="s">
        <v>364</v>
      </c>
      <c r="C199" s="484"/>
      <c r="D199" s="291"/>
      <c r="E199" s="295"/>
    </row>
    <row r="200" spans="1:5" ht="33" customHeight="1" x14ac:dyDescent="0.25">
      <c r="A200" s="493"/>
      <c r="B200" s="484" t="s">
        <v>365</v>
      </c>
      <c r="C200" s="484"/>
      <c r="D200" s="291"/>
      <c r="E200" s="295"/>
    </row>
    <row r="201" spans="1:5" ht="33" customHeight="1" x14ac:dyDescent="0.25">
      <c r="A201" s="493"/>
      <c r="B201" s="484" t="s">
        <v>366</v>
      </c>
      <c r="C201" s="484"/>
      <c r="D201" s="291"/>
      <c r="E201" s="295"/>
    </row>
    <row r="202" spans="1:5" ht="33" customHeight="1" x14ac:dyDescent="0.25">
      <c r="A202" s="493"/>
      <c r="B202" s="484" t="s">
        <v>367</v>
      </c>
      <c r="C202" s="484"/>
      <c r="D202" s="291"/>
      <c r="E202" s="295"/>
    </row>
    <row r="203" spans="1:5" ht="33" customHeight="1" thickBot="1" x14ac:dyDescent="0.3">
      <c r="A203" s="494"/>
      <c r="B203" s="486" t="s">
        <v>368</v>
      </c>
      <c r="C203" s="486"/>
      <c r="D203" s="241"/>
      <c r="E203" s="296"/>
    </row>
    <row r="205" spans="1:5" ht="15.75" thickBot="1" x14ac:dyDescent="0.3"/>
    <row r="206" spans="1:5" ht="29.25" customHeight="1" x14ac:dyDescent="0.25">
      <c r="A206" s="487" t="s">
        <v>371</v>
      </c>
      <c r="B206" s="489" t="s">
        <v>370</v>
      </c>
      <c r="C206" s="489"/>
      <c r="D206" s="491" t="s">
        <v>372</v>
      </c>
      <c r="E206" s="492"/>
    </row>
    <row r="207" spans="1:5" x14ac:dyDescent="0.25">
      <c r="A207" s="488"/>
      <c r="B207" s="490"/>
      <c r="C207" s="490"/>
      <c r="D207" s="103" t="s">
        <v>98</v>
      </c>
      <c r="E207" s="294" t="s">
        <v>99</v>
      </c>
    </row>
    <row r="208" spans="1:5" ht="33" customHeight="1" x14ac:dyDescent="0.25">
      <c r="A208" s="493"/>
      <c r="B208" s="484" t="s">
        <v>317</v>
      </c>
      <c r="C208" s="485"/>
      <c r="D208" s="291"/>
      <c r="E208" s="295"/>
    </row>
    <row r="209" spans="1:5" ht="33" customHeight="1" x14ac:dyDescent="0.25">
      <c r="A209" s="493"/>
      <c r="B209" s="484" t="s">
        <v>321</v>
      </c>
      <c r="C209" s="485"/>
      <c r="D209" s="291"/>
      <c r="E209" s="295"/>
    </row>
    <row r="210" spans="1:5" ht="33" customHeight="1" x14ac:dyDescent="0.25">
      <c r="A210" s="493"/>
      <c r="B210" s="484" t="s">
        <v>318</v>
      </c>
      <c r="C210" s="485"/>
      <c r="D210" s="291"/>
      <c r="E210" s="295"/>
    </row>
    <row r="211" spans="1:5" ht="33" customHeight="1" x14ac:dyDescent="0.25">
      <c r="A211" s="493"/>
      <c r="B211" s="484" t="s">
        <v>319</v>
      </c>
      <c r="C211" s="485"/>
      <c r="D211" s="291"/>
      <c r="E211" s="295"/>
    </row>
    <row r="212" spans="1:5" ht="33" customHeight="1" x14ac:dyDescent="0.25">
      <c r="A212" s="493"/>
      <c r="B212" s="484" t="s">
        <v>320</v>
      </c>
      <c r="C212" s="485"/>
      <c r="D212" s="291"/>
      <c r="E212" s="295"/>
    </row>
    <row r="213" spans="1:5" ht="33" customHeight="1" x14ac:dyDescent="0.25">
      <c r="A213" s="493"/>
      <c r="B213" s="484" t="s">
        <v>322</v>
      </c>
      <c r="C213" s="485"/>
      <c r="D213" s="291"/>
      <c r="E213" s="295"/>
    </row>
    <row r="214" spans="1:5" ht="33" customHeight="1" x14ac:dyDescent="0.25">
      <c r="A214" s="493"/>
      <c r="B214" s="484" t="s">
        <v>323</v>
      </c>
      <c r="C214" s="485"/>
      <c r="D214" s="291"/>
      <c r="E214" s="295"/>
    </row>
    <row r="215" spans="1:5" ht="33" customHeight="1" x14ac:dyDescent="0.25">
      <c r="A215" s="493"/>
      <c r="B215" s="484" t="s">
        <v>324</v>
      </c>
      <c r="C215" s="485"/>
      <c r="D215" s="291"/>
      <c r="E215" s="295"/>
    </row>
    <row r="216" spans="1:5" ht="33" customHeight="1" x14ac:dyDescent="0.25">
      <c r="A216" s="493"/>
      <c r="B216" s="484" t="s">
        <v>325</v>
      </c>
      <c r="C216" s="485"/>
      <c r="D216" s="291"/>
      <c r="E216" s="295"/>
    </row>
    <row r="217" spans="1:5" ht="33" customHeight="1" x14ac:dyDescent="0.25">
      <c r="A217" s="493"/>
      <c r="B217" s="484" t="s">
        <v>326</v>
      </c>
      <c r="C217" s="485"/>
      <c r="D217" s="291"/>
      <c r="E217" s="295"/>
    </row>
    <row r="218" spans="1:5" ht="33" customHeight="1" x14ac:dyDescent="0.25">
      <c r="A218" s="493"/>
      <c r="B218" s="484" t="s">
        <v>327</v>
      </c>
      <c r="C218" s="485"/>
      <c r="D218" s="291"/>
      <c r="E218" s="295"/>
    </row>
    <row r="219" spans="1:5" ht="33" customHeight="1" x14ac:dyDescent="0.25">
      <c r="A219" s="493"/>
      <c r="B219" s="484" t="s">
        <v>328</v>
      </c>
      <c r="C219" s="485"/>
      <c r="D219" s="291"/>
      <c r="E219" s="295"/>
    </row>
    <row r="220" spans="1:5" ht="33" customHeight="1" x14ac:dyDescent="0.25">
      <c r="A220" s="493"/>
      <c r="B220" s="484" t="s">
        <v>329</v>
      </c>
      <c r="C220" s="485"/>
      <c r="D220" s="291"/>
      <c r="E220" s="295"/>
    </row>
    <row r="221" spans="1:5" ht="33" customHeight="1" x14ac:dyDescent="0.25">
      <c r="A221" s="493"/>
      <c r="B221" s="484" t="s">
        <v>330</v>
      </c>
      <c r="C221" s="485"/>
      <c r="D221" s="291"/>
      <c r="E221" s="295"/>
    </row>
    <row r="222" spans="1:5" ht="33" customHeight="1" x14ac:dyDescent="0.25">
      <c r="A222" s="493"/>
      <c r="B222" s="484" t="s">
        <v>331</v>
      </c>
      <c r="C222" s="485"/>
      <c r="D222" s="291"/>
      <c r="E222" s="295"/>
    </row>
    <row r="223" spans="1:5" ht="33" customHeight="1" x14ac:dyDescent="0.25">
      <c r="A223" s="493"/>
      <c r="B223" s="484" t="s">
        <v>332</v>
      </c>
      <c r="C223" s="485"/>
      <c r="D223" s="291"/>
      <c r="E223" s="295"/>
    </row>
    <row r="224" spans="1:5" ht="33" customHeight="1" x14ac:dyDescent="0.25">
      <c r="A224" s="493"/>
      <c r="B224" s="484" t="s">
        <v>333</v>
      </c>
      <c r="C224" s="485"/>
      <c r="D224" s="291"/>
      <c r="E224" s="295"/>
    </row>
    <row r="225" spans="1:5" ht="33" customHeight="1" x14ac:dyDescent="0.25">
      <c r="A225" s="493"/>
      <c r="B225" s="484" t="s">
        <v>334</v>
      </c>
      <c r="C225" s="485"/>
      <c r="D225" s="291"/>
      <c r="E225" s="295"/>
    </row>
    <row r="226" spans="1:5" ht="33" customHeight="1" x14ac:dyDescent="0.25">
      <c r="A226" s="493"/>
      <c r="B226" s="484" t="s">
        <v>335</v>
      </c>
      <c r="C226" s="484"/>
      <c r="D226" s="291"/>
      <c r="E226" s="295"/>
    </row>
    <row r="227" spans="1:5" ht="33" customHeight="1" x14ac:dyDescent="0.25">
      <c r="A227" s="493"/>
      <c r="B227" s="484" t="s">
        <v>336</v>
      </c>
      <c r="C227" s="485"/>
      <c r="D227" s="291"/>
      <c r="E227" s="295"/>
    </row>
    <row r="228" spans="1:5" ht="33" customHeight="1" x14ac:dyDescent="0.25">
      <c r="A228" s="493"/>
      <c r="B228" s="495" t="s">
        <v>369</v>
      </c>
      <c r="C228" s="495"/>
      <c r="D228" s="495"/>
      <c r="E228" s="496"/>
    </row>
    <row r="229" spans="1:5" ht="33" customHeight="1" x14ac:dyDescent="0.25">
      <c r="A229" s="493"/>
      <c r="B229" s="484" t="s">
        <v>358</v>
      </c>
      <c r="C229" s="484"/>
      <c r="D229" s="291"/>
      <c r="E229" s="295"/>
    </row>
    <row r="230" spans="1:5" ht="33" customHeight="1" x14ac:dyDescent="0.25">
      <c r="A230" s="493"/>
      <c r="B230" s="484" t="s">
        <v>355</v>
      </c>
      <c r="C230" s="484"/>
      <c r="D230" s="291"/>
      <c r="E230" s="295"/>
    </row>
    <row r="231" spans="1:5" ht="33" customHeight="1" x14ac:dyDescent="0.25">
      <c r="A231" s="493"/>
      <c r="B231" s="484" t="s">
        <v>356</v>
      </c>
      <c r="C231" s="484"/>
      <c r="D231" s="291"/>
      <c r="E231" s="295"/>
    </row>
    <row r="232" spans="1:5" ht="33" customHeight="1" x14ac:dyDescent="0.25">
      <c r="A232" s="493"/>
      <c r="B232" s="484" t="s">
        <v>357</v>
      </c>
      <c r="C232" s="484"/>
      <c r="D232" s="291"/>
      <c r="E232" s="295"/>
    </row>
    <row r="233" spans="1:5" ht="33" customHeight="1" x14ac:dyDescent="0.25">
      <c r="A233" s="493"/>
      <c r="B233" s="484" t="s">
        <v>359</v>
      </c>
      <c r="C233" s="484"/>
      <c r="D233" s="291"/>
      <c r="E233" s="295"/>
    </row>
    <row r="234" spans="1:5" ht="33" customHeight="1" x14ac:dyDescent="0.25">
      <c r="A234" s="493"/>
      <c r="B234" s="484" t="s">
        <v>360</v>
      </c>
      <c r="C234" s="484"/>
      <c r="D234" s="291"/>
      <c r="E234" s="295"/>
    </row>
    <row r="235" spans="1:5" ht="33" customHeight="1" x14ac:dyDescent="0.25">
      <c r="A235" s="493"/>
      <c r="B235" s="484" t="s">
        <v>361</v>
      </c>
      <c r="C235" s="484"/>
      <c r="D235" s="291"/>
      <c r="E235" s="295"/>
    </row>
    <row r="236" spans="1:5" ht="33" customHeight="1" x14ac:dyDescent="0.25">
      <c r="A236" s="493"/>
      <c r="B236" s="484" t="s">
        <v>362</v>
      </c>
      <c r="C236" s="484"/>
      <c r="D236" s="291"/>
      <c r="E236" s="295"/>
    </row>
    <row r="237" spans="1:5" ht="33" customHeight="1" x14ac:dyDescent="0.25">
      <c r="A237" s="493"/>
      <c r="B237" s="484" t="s">
        <v>363</v>
      </c>
      <c r="C237" s="484"/>
      <c r="D237" s="291"/>
      <c r="E237" s="295"/>
    </row>
    <row r="238" spans="1:5" ht="33" customHeight="1" x14ac:dyDescent="0.25">
      <c r="A238" s="493"/>
      <c r="B238" s="484" t="s">
        <v>364</v>
      </c>
      <c r="C238" s="484"/>
      <c r="D238" s="291"/>
      <c r="E238" s="295"/>
    </row>
    <row r="239" spans="1:5" ht="33" customHeight="1" x14ac:dyDescent="0.25">
      <c r="A239" s="493"/>
      <c r="B239" s="484" t="s">
        <v>365</v>
      </c>
      <c r="C239" s="484"/>
      <c r="D239" s="291"/>
      <c r="E239" s="295"/>
    </row>
    <row r="240" spans="1:5" ht="33" customHeight="1" x14ac:dyDescent="0.25">
      <c r="A240" s="493"/>
      <c r="B240" s="484" t="s">
        <v>366</v>
      </c>
      <c r="C240" s="484"/>
      <c r="D240" s="291"/>
      <c r="E240" s="295"/>
    </row>
    <row r="241" spans="1:5" ht="33" customHeight="1" x14ac:dyDescent="0.25">
      <c r="A241" s="493"/>
      <c r="B241" s="484" t="s">
        <v>367</v>
      </c>
      <c r="C241" s="484"/>
      <c r="D241" s="291"/>
      <c r="E241" s="295"/>
    </row>
    <row r="242" spans="1:5" ht="33" customHeight="1" thickBot="1" x14ac:dyDescent="0.3">
      <c r="A242" s="494"/>
      <c r="B242" s="486" t="s">
        <v>368</v>
      </c>
      <c r="C242" s="486"/>
      <c r="D242" s="241"/>
      <c r="E242" s="296"/>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800-000000000000}">
          <x14:formula1>
            <xm:f>NOOO!$C$35:$C$36</xm:f>
          </x14:formula1>
          <xm:sqref>D13:E32 D34:E47 D52:E71 D73:E86 D91:E110 D112:E125 D130:E149 D151:E164 D169:E188 D190:E203 D208:E227 D229:E242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FFC000"/>
  </sheetPr>
  <dimension ref="A1:N132"/>
  <sheetViews>
    <sheetView topLeftCell="E40" zoomScale="110" zoomScaleNormal="110" zoomScalePageLayoutView="110" workbookViewId="0">
      <selection activeCell="G40" sqref="G40:J40"/>
    </sheetView>
  </sheetViews>
  <sheetFormatPr baseColWidth="10" defaultColWidth="11.42578125" defaultRowHeight="14.25" x14ac:dyDescent="0.2"/>
  <cols>
    <col min="1" max="2" width="6.42578125" style="1" customWidth="1"/>
    <col min="3" max="3" width="32.7109375" style="1" customWidth="1"/>
    <col min="4" max="4" width="27.42578125" style="1" customWidth="1"/>
    <col min="5" max="5" width="38" style="1" customWidth="1"/>
    <col min="6" max="6" width="30.28515625" style="1" customWidth="1"/>
    <col min="7" max="7" width="18.28515625" style="1" customWidth="1"/>
    <col min="8" max="8" width="15.42578125" style="1" customWidth="1"/>
    <col min="9" max="9" width="19.28515625" style="1" customWidth="1"/>
    <col min="10" max="10" width="14.42578125" style="1" customWidth="1"/>
    <col min="11" max="16384" width="11.42578125" style="1"/>
  </cols>
  <sheetData>
    <row r="1" spans="1:14" ht="15" customHeight="1" x14ac:dyDescent="0.2">
      <c r="A1" s="571" t="str">
        <f>CONTEXTO!B1</f>
        <v>PROCESO: GESTIÓN DE LA INFRAESTRUCTURA Y OBRAS PÚBLICAS</v>
      </c>
      <c r="B1" s="397"/>
      <c r="C1" s="397"/>
      <c r="D1" s="397"/>
      <c r="E1" s="397"/>
      <c r="F1" s="397"/>
      <c r="G1" s="398"/>
      <c r="H1" s="566" t="s">
        <v>478</v>
      </c>
      <c r="I1" s="566"/>
      <c r="J1" s="584"/>
      <c r="K1" s="2"/>
      <c r="N1" s="421"/>
    </row>
    <row r="2" spans="1:14" ht="15" customHeight="1" x14ac:dyDescent="0.2">
      <c r="A2" s="572"/>
      <c r="B2" s="400"/>
      <c r="C2" s="400"/>
      <c r="D2" s="400"/>
      <c r="E2" s="400"/>
      <c r="F2" s="400"/>
      <c r="G2" s="401"/>
      <c r="H2" s="484" t="s">
        <v>471</v>
      </c>
      <c r="I2" s="484"/>
      <c r="J2" s="585"/>
      <c r="K2" s="2"/>
      <c r="N2" s="421"/>
    </row>
    <row r="3" spans="1:14" ht="15" customHeight="1" x14ac:dyDescent="0.2">
      <c r="A3" s="572" t="s">
        <v>60</v>
      </c>
      <c r="B3" s="400"/>
      <c r="C3" s="400"/>
      <c r="D3" s="400"/>
      <c r="E3" s="400"/>
      <c r="F3" s="400"/>
      <c r="G3" s="401"/>
      <c r="H3" s="484" t="s">
        <v>472</v>
      </c>
      <c r="I3" s="484"/>
      <c r="J3" s="585"/>
      <c r="K3" s="2"/>
      <c r="N3" s="421"/>
    </row>
    <row r="4" spans="1:14" ht="15.75" customHeight="1" x14ac:dyDescent="0.2">
      <c r="A4" s="573"/>
      <c r="B4" s="475"/>
      <c r="C4" s="475"/>
      <c r="D4" s="475"/>
      <c r="E4" s="475"/>
      <c r="F4" s="475"/>
      <c r="G4" s="574"/>
      <c r="H4" s="484" t="s">
        <v>479</v>
      </c>
      <c r="I4" s="484"/>
      <c r="J4" s="586"/>
      <c r="K4" s="2"/>
      <c r="N4" s="421"/>
    </row>
    <row r="5" spans="1:14" ht="15.75" customHeight="1" x14ac:dyDescent="0.2">
      <c r="A5" s="581"/>
      <c r="B5" s="582"/>
      <c r="C5" s="582"/>
      <c r="D5" s="582"/>
      <c r="E5" s="582"/>
      <c r="F5" s="582"/>
      <c r="G5" s="582"/>
      <c r="H5" s="582"/>
      <c r="I5" s="582"/>
      <c r="J5" s="583"/>
      <c r="K5" s="2"/>
      <c r="N5" s="63"/>
    </row>
    <row r="6" spans="1:14" ht="15" customHeight="1" x14ac:dyDescent="0.2">
      <c r="A6" s="575" t="str">
        <f>CONTEXTO!A8</f>
        <v>PROCESO: GESTIÓN DE INFRAESTRUCTURA Y OBRAS PÚBLICAS</v>
      </c>
      <c r="B6" s="576"/>
      <c r="C6" s="576"/>
      <c r="D6" s="576"/>
      <c r="E6" s="576"/>
      <c r="F6" s="576"/>
      <c r="G6" s="576"/>
      <c r="H6" s="576"/>
      <c r="I6" s="576"/>
      <c r="J6" s="577"/>
    </row>
    <row r="7" spans="1:14" ht="32.25" customHeight="1" thickBot="1" x14ac:dyDescent="0.25">
      <c r="A7" s="578"/>
      <c r="B7" s="579"/>
      <c r="C7" s="579"/>
      <c r="D7" s="579"/>
      <c r="E7" s="579"/>
      <c r="F7" s="579"/>
      <c r="G7" s="579"/>
      <c r="H7" s="579"/>
      <c r="I7" s="579"/>
      <c r="J7" s="580"/>
    </row>
    <row r="8" spans="1:14" ht="23.25" customHeight="1" x14ac:dyDescent="0.2">
      <c r="A8" s="589" t="s">
        <v>61</v>
      </c>
      <c r="B8" s="589"/>
      <c r="C8" s="589"/>
      <c r="D8" s="589"/>
      <c r="E8" s="557" t="s">
        <v>9</v>
      </c>
      <c r="F8" s="587"/>
      <c r="G8" s="587"/>
      <c r="H8" s="587"/>
      <c r="I8" s="587"/>
      <c r="J8" s="588"/>
    </row>
    <row r="9" spans="1:14" ht="23.25" customHeight="1" x14ac:dyDescent="0.2">
      <c r="A9" s="589"/>
      <c r="B9" s="589"/>
      <c r="C9" s="589"/>
      <c r="D9" s="589"/>
      <c r="E9" s="556" t="s">
        <v>62</v>
      </c>
      <c r="F9" s="556"/>
      <c r="G9" s="556" t="s">
        <v>63</v>
      </c>
      <c r="H9" s="556"/>
      <c r="I9" s="556"/>
      <c r="J9" s="556"/>
    </row>
    <row r="10" spans="1:14" ht="23.25" customHeight="1" x14ac:dyDescent="0.25">
      <c r="A10" s="589"/>
      <c r="B10" s="589"/>
      <c r="C10" s="589"/>
      <c r="D10" s="589"/>
      <c r="E10" s="528" t="s">
        <v>64</v>
      </c>
      <c r="F10" s="528"/>
      <c r="G10" s="568" t="s">
        <v>65</v>
      </c>
      <c r="H10" s="569"/>
      <c r="I10" s="569"/>
      <c r="J10" s="570"/>
    </row>
    <row r="11" spans="1:14" ht="43.5" customHeight="1" x14ac:dyDescent="0.2">
      <c r="A11" s="589"/>
      <c r="B11" s="589"/>
      <c r="C11" s="589"/>
      <c r="D11" s="589"/>
      <c r="E11" s="553" t="s">
        <v>403</v>
      </c>
      <c r="F11" s="554"/>
      <c r="G11" s="567" t="s">
        <v>413</v>
      </c>
      <c r="H11" s="567"/>
      <c r="I11" s="567"/>
      <c r="J11" s="567"/>
    </row>
    <row r="12" spans="1:14" ht="43.5" customHeight="1" x14ac:dyDescent="0.2">
      <c r="A12" s="589"/>
      <c r="B12" s="589"/>
      <c r="C12" s="589"/>
      <c r="D12" s="589"/>
      <c r="E12" s="553" t="s">
        <v>404</v>
      </c>
      <c r="F12" s="554"/>
      <c r="G12" s="567" t="s">
        <v>414</v>
      </c>
      <c r="H12" s="567"/>
      <c r="I12" s="567"/>
      <c r="J12" s="567"/>
    </row>
    <row r="13" spans="1:14" ht="43.5" customHeight="1" x14ac:dyDescent="0.2">
      <c r="A13" s="589"/>
      <c r="B13" s="589"/>
      <c r="C13" s="589"/>
      <c r="D13" s="589"/>
      <c r="E13" s="553" t="s">
        <v>405</v>
      </c>
      <c r="F13" s="554"/>
      <c r="G13" s="535" t="s">
        <v>415</v>
      </c>
      <c r="H13" s="535"/>
      <c r="I13" s="535"/>
      <c r="J13" s="535"/>
    </row>
    <row r="14" spans="1:14" ht="43.5" customHeight="1" x14ac:dyDescent="0.2">
      <c r="A14" s="589"/>
      <c r="B14" s="589"/>
      <c r="C14" s="589"/>
      <c r="D14" s="589"/>
      <c r="E14" s="532" t="s">
        <v>406</v>
      </c>
      <c r="F14" s="533"/>
      <c r="G14" s="567" t="s">
        <v>416</v>
      </c>
      <c r="H14" s="567"/>
      <c r="I14" s="567"/>
      <c r="J14" s="567"/>
    </row>
    <row r="15" spans="1:14" ht="49.5" customHeight="1" x14ac:dyDescent="0.2">
      <c r="A15" s="589"/>
      <c r="B15" s="589"/>
      <c r="C15" s="589"/>
      <c r="D15" s="589"/>
      <c r="E15" s="553"/>
      <c r="F15" s="554"/>
      <c r="G15" s="567" t="s">
        <v>417</v>
      </c>
      <c r="H15" s="567"/>
      <c r="I15" s="567"/>
      <c r="J15" s="567"/>
    </row>
    <row r="16" spans="1:14" ht="49.5" customHeight="1" x14ac:dyDescent="0.2">
      <c r="A16" s="589"/>
      <c r="B16" s="589"/>
      <c r="C16" s="589"/>
      <c r="D16" s="589"/>
      <c r="E16" s="553"/>
      <c r="F16" s="554"/>
      <c r="G16" s="567" t="s">
        <v>418</v>
      </c>
      <c r="H16" s="567"/>
      <c r="I16" s="567"/>
      <c r="J16" s="567"/>
    </row>
    <row r="17" spans="1:10" ht="54.75" customHeight="1" x14ac:dyDescent="0.2">
      <c r="A17" s="589"/>
      <c r="B17" s="589"/>
      <c r="C17" s="589"/>
      <c r="D17" s="589"/>
      <c r="E17" s="553"/>
      <c r="F17" s="554"/>
      <c r="G17" s="553" t="s">
        <v>419</v>
      </c>
      <c r="H17" s="590"/>
      <c r="I17" s="590"/>
      <c r="J17" s="554"/>
    </row>
    <row r="18" spans="1:10" ht="48.75" customHeight="1" x14ac:dyDescent="0.2">
      <c r="A18" s="589"/>
      <c r="B18" s="589"/>
      <c r="C18" s="589"/>
      <c r="D18" s="589"/>
      <c r="E18" s="553"/>
      <c r="F18" s="554"/>
      <c r="G18" s="555"/>
      <c r="H18" s="555"/>
      <c r="I18" s="555"/>
      <c r="J18" s="555"/>
    </row>
    <row r="19" spans="1:10" ht="54.75" customHeight="1" x14ac:dyDescent="0.2">
      <c r="A19" s="589"/>
      <c r="B19" s="589"/>
      <c r="C19" s="589"/>
      <c r="D19" s="589"/>
      <c r="E19" s="553"/>
      <c r="F19" s="554"/>
      <c r="G19" s="555"/>
      <c r="H19" s="555"/>
      <c r="I19" s="555"/>
      <c r="J19" s="555"/>
    </row>
    <row r="20" spans="1:10" ht="59.25" customHeight="1" x14ac:dyDescent="0.2">
      <c r="A20" s="589"/>
      <c r="B20" s="589"/>
      <c r="C20" s="589"/>
      <c r="D20" s="589"/>
      <c r="E20" s="553"/>
      <c r="F20" s="554"/>
      <c r="G20" s="555"/>
      <c r="H20" s="555"/>
      <c r="I20" s="555"/>
      <c r="J20" s="555"/>
    </row>
    <row r="21" spans="1:10" ht="49.5" customHeight="1" x14ac:dyDescent="0.2">
      <c r="A21" s="589"/>
      <c r="B21" s="589"/>
      <c r="C21" s="589"/>
      <c r="D21" s="589"/>
      <c r="E21" s="553"/>
      <c r="F21" s="554"/>
      <c r="G21" s="560"/>
      <c r="H21" s="561"/>
      <c r="I21" s="561"/>
      <c r="J21" s="562"/>
    </row>
    <row r="22" spans="1:10" ht="49.5" customHeight="1" x14ac:dyDescent="0.2">
      <c r="A22" s="589"/>
      <c r="B22" s="589"/>
      <c r="C22" s="589"/>
      <c r="D22" s="589"/>
      <c r="E22" s="553"/>
      <c r="F22" s="554"/>
      <c r="G22" s="563"/>
      <c r="H22" s="564"/>
      <c r="I22" s="564"/>
      <c r="J22" s="565"/>
    </row>
    <row r="23" spans="1:10" ht="49.5" customHeight="1" x14ac:dyDescent="0.2">
      <c r="A23" s="589"/>
      <c r="B23" s="589"/>
      <c r="C23" s="589"/>
      <c r="D23" s="589"/>
      <c r="E23" s="553"/>
      <c r="F23" s="554"/>
      <c r="G23" s="563"/>
      <c r="H23" s="564"/>
      <c r="I23" s="564"/>
      <c r="J23" s="565"/>
    </row>
    <row r="24" spans="1:10" ht="49.5" customHeight="1" x14ac:dyDescent="0.2">
      <c r="A24" s="589"/>
      <c r="B24" s="589"/>
      <c r="C24" s="589"/>
      <c r="D24" s="589"/>
      <c r="E24" s="553"/>
      <c r="F24" s="554"/>
      <c r="G24" s="563"/>
      <c r="H24" s="564"/>
      <c r="I24" s="564"/>
      <c r="J24" s="565"/>
    </row>
    <row r="25" spans="1:10" ht="49.5" customHeight="1" x14ac:dyDescent="0.2">
      <c r="A25" s="589"/>
      <c r="B25" s="589"/>
      <c r="C25" s="589"/>
      <c r="D25" s="589"/>
      <c r="E25" s="553"/>
      <c r="F25" s="554"/>
      <c r="G25" s="560"/>
      <c r="H25" s="561"/>
      <c r="I25" s="561"/>
      <c r="J25" s="562"/>
    </row>
    <row r="26" spans="1:10" ht="51.75" customHeight="1" x14ac:dyDescent="0.2">
      <c r="A26" s="522" t="s">
        <v>7</v>
      </c>
      <c r="B26" s="522" t="s">
        <v>63</v>
      </c>
      <c r="C26" s="528" t="s">
        <v>66</v>
      </c>
      <c r="D26" s="528"/>
      <c r="E26" s="556" t="s">
        <v>258</v>
      </c>
      <c r="F26" s="528"/>
      <c r="G26" s="557" t="s">
        <v>259</v>
      </c>
      <c r="H26" s="558"/>
      <c r="I26" s="558"/>
      <c r="J26" s="559"/>
    </row>
    <row r="27" spans="1:10" ht="48.75" customHeight="1" x14ac:dyDescent="0.2">
      <c r="A27" s="522"/>
      <c r="B27" s="522"/>
      <c r="C27" s="530" t="s">
        <v>446</v>
      </c>
      <c r="D27" s="531"/>
      <c r="E27" s="532" t="s">
        <v>438</v>
      </c>
      <c r="F27" s="533"/>
      <c r="G27" s="532" t="s">
        <v>440</v>
      </c>
      <c r="H27" s="544"/>
      <c r="I27" s="544"/>
      <c r="J27" s="533"/>
    </row>
    <row r="28" spans="1:10" ht="51" customHeight="1" x14ac:dyDescent="0.2">
      <c r="A28" s="522"/>
      <c r="B28" s="522"/>
      <c r="C28" s="530" t="s">
        <v>432</v>
      </c>
      <c r="D28" s="531"/>
      <c r="E28" s="532" t="s">
        <v>455</v>
      </c>
      <c r="F28" s="533"/>
      <c r="G28" s="532" t="s">
        <v>441</v>
      </c>
      <c r="H28" s="544"/>
      <c r="I28" s="544"/>
      <c r="J28" s="533"/>
    </row>
    <row r="29" spans="1:10" ht="54.75" customHeight="1" x14ac:dyDescent="0.2">
      <c r="A29" s="522"/>
      <c r="B29" s="522"/>
      <c r="C29" s="530" t="s">
        <v>433</v>
      </c>
      <c r="D29" s="531"/>
      <c r="E29" s="532" t="s">
        <v>439</v>
      </c>
      <c r="F29" s="533"/>
      <c r="G29" s="532" t="s">
        <v>442</v>
      </c>
      <c r="H29" s="544"/>
      <c r="I29" s="544"/>
      <c r="J29" s="533"/>
    </row>
    <row r="30" spans="1:10" ht="49.5" customHeight="1" x14ac:dyDescent="0.2">
      <c r="A30" s="522"/>
      <c r="B30" s="522"/>
      <c r="C30" s="536" t="s">
        <v>434</v>
      </c>
      <c r="D30" s="537"/>
      <c r="E30" s="532"/>
      <c r="F30" s="533"/>
      <c r="G30" s="532"/>
      <c r="H30" s="544"/>
      <c r="I30" s="544"/>
      <c r="J30" s="533"/>
    </row>
    <row r="31" spans="1:10" ht="51" customHeight="1" x14ac:dyDescent="0.2">
      <c r="A31" s="522"/>
      <c r="B31" s="522"/>
      <c r="C31" s="537" t="s">
        <v>435</v>
      </c>
      <c r="D31" s="537"/>
      <c r="E31" s="532"/>
      <c r="F31" s="533"/>
      <c r="G31" s="529"/>
      <c r="H31" s="546"/>
      <c r="I31" s="546"/>
      <c r="J31" s="540"/>
    </row>
    <row r="32" spans="1:10" ht="52.5" customHeight="1" x14ac:dyDescent="0.2">
      <c r="A32" s="522"/>
      <c r="B32" s="522"/>
      <c r="C32" s="530" t="s">
        <v>436</v>
      </c>
      <c r="D32" s="534"/>
      <c r="E32" s="532"/>
      <c r="F32" s="533"/>
      <c r="G32" s="529"/>
      <c r="H32" s="529"/>
      <c r="I32" s="529"/>
      <c r="J32" s="529"/>
    </row>
    <row r="33" spans="1:10" ht="47.25" customHeight="1" x14ac:dyDescent="0.2">
      <c r="A33" s="522"/>
      <c r="B33" s="522"/>
      <c r="C33" s="530" t="s">
        <v>437</v>
      </c>
      <c r="D33" s="534"/>
      <c r="E33" s="547"/>
      <c r="F33" s="548"/>
      <c r="G33" s="539"/>
      <c r="H33" s="546"/>
      <c r="I33" s="546"/>
      <c r="J33" s="540"/>
    </row>
    <row r="34" spans="1:10" ht="51" customHeight="1" x14ac:dyDescent="0.2">
      <c r="A34" s="522"/>
      <c r="B34" s="522"/>
      <c r="C34" s="529"/>
      <c r="D34" s="529"/>
      <c r="E34" s="535"/>
      <c r="F34" s="535"/>
      <c r="G34" s="529"/>
      <c r="H34" s="529"/>
      <c r="I34" s="529"/>
      <c r="J34" s="529"/>
    </row>
    <row r="35" spans="1:10" ht="51" customHeight="1" x14ac:dyDescent="0.2">
      <c r="A35" s="522"/>
      <c r="B35" s="522"/>
      <c r="C35" s="535"/>
      <c r="D35" s="535"/>
      <c r="E35" s="529"/>
      <c r="F35" s="529"/>
      <c r="G35" s="529"/>
      <c r="H35" s="529"/>
      <c r="I35" s="529"/>
      <c r="J35" s="529"/>
    </row>
    <row r="36" spans="1:10" ht="51" customHeight="1" x14ac:dyDescent="0.2">
      <c r="A36" s="522"/>
      <c r="B36" s="522"/>
      <c r="C36" s="532"/>
      <c r="D36" s="533"/>
      <c r="E36" s="539"/>
      <c r="F36" s="540"/>
      <c r="G36" s="539"/>
      <c r="H36" s="546"/>
      <c r="I36" s="546"/>
      <c r="J36" s="540"/>
    </row>
    <row r="37" spans="1:10" ht="45.75" customHeight="1" x14ac:dyDescent="0.2">
      <c r="A37" s="522"/>
      <c r="B37" s="522"/>
      <c r="C37" s="532"/>
      <c r="D37" s="533"/>
      <c r="E37" s="539"/>
      <c r="F37" s="540"/>
      <c r="G37" s="539"/>
      <c r="H37" s="546"/>
      <c r="I37" s="546"/>
      <c r="J37" s="540"/>
    </row>
    <row r="38" spans="1:10" ht="41.25" customHeight="1" x14ac:dyDescent="0.2">
      <c r="A38" s="522"/>
      <c r="B38" s="522"/>
      <c r="C38" s="529"/>
      <c r="D38" s="529"/>
      <c r="E38" s="549"/>
      <c r="F38" s="549"/>
      <c r="G38" s="549"/>
      <c r="H38" s="549"/>
      <c r="I38" s="549"/>
      <c r="J38" s="549"/>
    </row>
    <row r="39" spans="1:10" ht="66" customHeight="1" x14ac:dyDescent="0.25">
      <c r="A39" s="522"/>
      <c r="B39" s="522" t="s">
        <v>62</v>
      </c>
      <c r="C39" s="528" t="s">
        <v>67</v>
      </c>
      <c r="D39" s="528"/>
      <c r="E39" s="523" t="s">
        <v>260</v>
      </c>
      <c r="F39" s="524"/>
      <c r="G39" s="525" t="s">
        <v>261</v>
      </c>
      <c r="H39" s="526"/>
      <c r="I39" s="526"/>
      <c r="J39" s="527"/>
    </row>
    <row r="40" spans="1:10" ht="51.75" customHeight="1" x14ac:dyDescent="0.2">
      <c r="A40" s="522"/>
      <c r="B40" s="522"/>
      <c r="C40" s="532" t="s">
        <v>407</v>
      </c>
      <c r="D40" s="533"/>
      <c r="E40" s="541" t="s">
        <v>450</v>
      </c>
      <c r="F40" s="542"/>
      <c r="G40" s="541" t="s">
        <v>495</v>
      </c>
      <c r="H40" s="543"/>
      <c r="I40" s="543"/>
      <c r="J40" s="542"/>
    </row>
    <row r="41" spans="1:10" ht="47.25" customHeight="1" x14ac:dyDescent="0.2">
      <c r="A41" s="522"/>
      <c r="B41" s="522"/>
      <c r="C41" s="532" t="s">
        <v>408</v>
      </c>
      <c r="D41" s="533"/>
      <c r="E41" s="532" t="s">
        <v>445</v>
      </c>
      <c r="F41" s="533"/>
      <c r="G41" s="532" t="s">
        <v>456</v>
      </c>
      <c r="H41" s="544"/>
      <c r="I41" s="544"/>
      <c r="J41" s="533"/>
    </row>
    <row r="42" spans="1:10" ht="49.5" customHeight="1" x14ac:dyDescent="0.2">
      <c r="A42" s="522"/>
      <c r="B42" s="522"/>
      <c r="C42" s="532" t="s">
        <v>409</v>
      </c>
      <c r="D42" s="533"/>
      <c r="E42" s="535" t="s">
        <v>468</v>
      </c>
      <c r="F42" s="535"/>
      <c r="G42" s="532" t="s">
        <v>444</v>
      </c>
      <c r="H42" s="544"/>
      <c r="I42" s="544"/>
      <c r="J42" s="533"/>
    </row>
    <row r="43" spans="1:10" ht="48" customHeight="1" x14ac:dyDescent="0.2">
      <c r="A43" s="522"/>
      <c r="B43" s="522"/>
      <c r="C43" s="529" t="s">
        <v>410</v>
      </c>
      <c r="D43" s="529"/>
      <c r="E43" s="535" t="s">
        <v>443</v>
      </c>
      <c r="F43" s="535"/>
      <c r="G43" s="532" t="s">
        <v>464</v>
      </c>
      <c r="H43" s="544"/>
      <c r="I43" s="544"/>
      <c r="J43" s="533"/>
    </row>
    <row r="44" spans="1:10" ht="45.75" customHeight="1" x14ac:dyDescent="0.2">
      <c r="A44" s="522"/>
      <c r="B44" s="522"/>
      <c r="C44" s="529" t="s">
        <v>411</v>
      </c>
      <c r="D44" s="529"/>
      <c r="E44" s="529"/>
      <c r="F44" s="529"/>
      <c r="G44" s="532" t="s">
        <v>462</v>
      </c>
      <c r="H44" s="544"/>
      <c r="I44" s="544"/>
      <c r="J44" s="533"/>
    </row>
    <row r="45" spans="1:10" ht="45.75" customHeight="1" x14ac:dyDescent="0.2">
      <c r="A45" s="522"/>
      <c r="B45" s="522"/>
      <c r="C45" s="532" t="s">
        <v>412</v>
      </c>
      <c r="D45" s="533"/>
      <c r="E45" s="529"/>
      <c r="F45" s="529"/>
      <c r="G45" s="529"/>
      <c r="H45" s="529"/>
      <c r="I45" s="529"/>
      <c r="J45" s="529"/>
    </row>
    <row r="46" spans="1:10" ht="45" customHeight="1" x14ac:dyDescent="0.2">
      <c r="A46" s="522"/>
      <c r="B46" s="522"/>
      <c r="C46" s="539"/>
      <c r="D46" s="540"/>
      <c r="E46" s="539"/>
      <c r="F46" s="540"/>
      <c r="G46" s="539"/>
      <c r="H46" s="546"/>
      <c r="I46" s="546"/>
      <c r="J46" s="540"/>
    </row>
    <row r="47" spans="1:10" ht="50.25" customHeight="1" x14ac:dyDescent="0.2">
      <c r="A47" s="522"/>
      <c r="B47" s="522"/>
      <c r="C47" s="539"/>
      <c r="D47" s="540"/>
      <c r="E47" s="539"/>
      <c r="F47" s="540"/>
      <c r="G47" s="539"/>
      <c r="H47" s="546"/>
      <c r="I47" s="546"/>
      <c r="J47" s="540"/>
    </row>
    <row r="48" spans="1:10" ht="52.5" customHeight="1" x14ac:dyDescent="0.2">
      <c r="A48" s="522"/>
      <c r="B48" s="522"/>
      <c r="C48" s="539"/>
      <c r="D48" s="540"/>
      <c r="E48" s="550"/>
      <c r="F48" s="551"/>
      <c r="G48" s="550"/>
      <c r="H48" s="552"/>
      <c r="I48" s="552"/>
      <c r="J48" s="551"/>
    </row>
    <row r="49" spans="1:10" ht="48" customHeight="1" x14ac:dyDescent="0.2">
      <c r="A49" s="522"/>
      <c r="B49" s="522"/>
      <c r="C49" s="539"/>
      <c r="D49" s="540"/>
      <c r="E49" s="539"/>
      <c r="F49" s="540"/>
      <c r="G49" s="539"/>
      <c r="H49" s="546"/>
      <c r="I49" s="546"/>
      <c r="J49" s="540"/>
    </row>
    <row r="50" spans="1:10" ht="46.5" customHeight="1" x14ac:dyDescent="0.2">
      <c r="A50" s="522"/>
      <c r="B50" s="522"/>
      <c r="C50" s="539"/>
      <c r="D50" s="540"/>
      <c r="E50" s="550"/>
      <c r="F50" s="551"/>
      <c r="G50" s="550"/>
      <c r="H50" s="552"/>
      <c r="I50" s="552"/>
      <c r="J50" s="551"/>
    </row>
    <row r="51" spans="1:10" ht="48" customHeight="1" x14ac:dyDescent="0.2">
      <c r="A51" s="522"/>
      <c r="B51" s="522"/>
      <c r="C51" s="539"/>
      <c r="D51" s="540"/>
      <c r="E51" s="539"/>
      <c r="F51" s="540"/>
      <c r="G51" s="539"/>
      <c r="H51" s="546"/>
      <c r="I51" s="546"/>
      <c r="J51" s="540"/>
    </row>
    <row r="52" spans="1:10" ht="53.25" customHeight="1" x14ac:dyDescent="0.2">
      <c r="A52" s="522"/>
      <c r="B52" s="522"/>
      <c r="C52" s="539"/>
      <c r="D52" s="540"/>
      <c r="E52" s="539"/>
      <c r="F52" s="540"/>
      <c r="G52" s="539"/>
      <c r="H52" s="546"/>
      <c r="I52" s="546"/>
      <c r="J52" s="540"/>
    </row>
    <row r="53" spans="1:10" ht="43.5" customHeight="1" x14ac:dyDescent="0.2">
      <c r="A53" s="522"/>
      <c r="B53" s="522"/>
      <c r="C53" s="529"/>
      <c r="D53" s="529"/>
      <c r="E53" s="529"/>
      <c r="F53" s="529"/>
      <c r="G53" s="529"/>
      <c r="H53" s="529"/>
      <c r="I53" s="529"/>
      <c r="J53" s="529"/>
    </row>
    <row r="54" spans="1:10" ht="48.75" customHeight="1" x14ac:dyDescent="0.2">
      <c r="A54" s="522"/>
      <c r="B54" s="522"/>
      <c r="C54" s="529"/>
      <c r="D54" s="529"/>
      <c r="E54" s="529"/>
      <c r="F54" s="529"/>
      <c r="G54" s="529"/>
      <c r="H54" s="529"/>
      <c r="I54" s="529"/>
      <c r="J54" s="529"/>
    </row>
    <row r="55" spans="1:10" x14ac:dyDescent="0.2">
      <c r="C55" s="68"/>
      <c r="D55" s="68"/>
      <c r="E55" s="545"/>
      <c r="F55" s="545"/>
      <c r="G55" s="545"/>
      <c r="H55" s="545"/>
      <c r="I55" s="545"/>
      <c r="J55" s="545"/>
    </row>
    <row r="56" spans="1:10" x14ac:dyDescent="0.2">
      <c r="C56" s="68"/>
      <c r="D56" s="68"/>
      <c r="E56" s="545"/>
      <c r="F56" s="545"/>
      <c r="G56" s="545"/>
      <c r="H56" s="545"/>
      <c r="I56" s="545"/>
      <c r="J56" s="545"/>
    </row>
    <row r="57" spans="1:10" x14ac:dyDescent="0.2">
      <c r="E57" s="538"/>
      <c r="F57" s="538"/>
      <c r="G57" s="538"/>
      <c r="H57" s="538"/>
      <c r="I57" s="538"/>
      <c r="J57" s="538"/>
    </row>
    <row r="58" spans="1:10" x14ac:dyDescent="0.2">
      <c r="E58" s="538"/>
      <c r="F58" s="538"/>
      <c r="G58" s="538"/>
      <c r="H58" s="538"/>
      <c r="I58" s="538"/>
      <c r="J58" s="538"/>
    </row>
    <row r="59" spans="1:10" x14ac:dyDescent="0.2">
      <c r="E59" s="538"/>
      <c r="F59" s="538"/>
      <c r="G59" s="538"/>
      <c r="H59" s="538"/>
      <c r="I59" s="538"/>
      <c r="J59" s="538"/>
    </row>
    <row r="60" spans="1:10" x14ac:dyDescent="0.2">
      <c r="E60" s="538"/>
      <c r="F60" s="538"/>
      <c r="G60" s="538"/>
      <c r="H60" s="538"/>
      <c r="I60" s="538"/>
      <c r="J60" s="538"/>
    </row>
    <row r="61" spans="1:10" x14ac:dyDescent="0.2">
      <c r="E61" s="538"/>
      <c r="F61" s="538"/>
      <c r="G61" s="538"/>
      <c r="H61" s="538"/>
      <c r="I61" s="538"/>
      <c r="J61" s="538"/>
    </row>
    <row r="62" spans="1:10" x14ac:dyDescent="0.2">
      <c r="E62" s="538"/>
      <c r="F62" s="538"/>
      <c r="G62" s="538"/>
      <c r="H62" s="538"/>
      <c r="I62" s="538"/>
      <c r="J62" s="538"/>
    </row>
    <row r="63" spans="1:10" x14ac:dyDescent="0.2">
      <c r="E63" s="538"/>
      <c r="F63" s="538"/>
      <c r="G63" s="538"/>
      <c r="H63" s="538"/>
      <c r="I63" s="538"/>
      <c r="J63" s="538"/>
    </row>
    <row r="64" spans="1:10" x14ac:dyDescent="0.2">
      <c r="E64" s="538"/>
      <c r="F64" s="538"/>
      <c r="G64" s="538"/>
      <c r="H64" s="538"/>
      <c r="I64" s="538"/>
      <c r="J64" s="538"/>
    </row>
    <row r="65" spans="5:10" x14ac:dyDescent="0.2">
      <c r="E65" s="538"/>
      <c r="F65" s="538"/>
      <c r="G65" s="538"/>
      <c r="H65" s="538"/>
      <c r="I65" s="538"/>
      <c r="J65" s="538"/>
    </row>
    <row r="66" spans="5:10" x14ac:dyDescent="0.2">
      <c r="E66" s="538"/>
      <c r="F66" s="538"/>
      <c r="G66" s="538"/>
      <c r="H66" s="538"/>
      <c r="I66" s="538"/>
      <c r="J66" s="538"/>
    </row>
    <row r="67" spans="5:10" x14ac:dyDescent="0.2">
      <c r="E67" s="538"/>
      <c r="F67" s="538"/>
      <c r="G67" s="538"/>
      <c r="H67" s="538"/>
      <c r="I67" s="538"/>
      <c r="J67" s="538"/>
    </row>
    <row r="68" spans="5:10" x14ac:dyDescent="0.2">
      <c r="E68" s="538"/>
      <c r="F68" s="538"/>
      <c r="G68" s="538"/>
      <c r="H68" s="538"/>
      <c r="I68" s="538"/>
      <c r="J68" s="538"/>
    </row>
    <row r="69" spans="5:10" x14ac:dyDescent="0.2">
      <c r="E69" s="538"/>
      <c r="F69" s="538"/>
      <c r="G69" s="538"/>
      <c r="H69" s="538"/>
      <c r="I69" s="538"/>
      <c r="J69" s="538"/>
    </row>
    <row r="70" spans="5:10" x14ac:dyDescent="0.2">
      <c r="E70" s="538"/>
      <c r="F70" s="538"/>
      <c r="G70" s="538"/>
      <c r="H70" s="538"/>
      <c r="I70" s="538"/>
      <c r="J70" s="538"/>
    </row>
    <row r="71" spans="5:10" x14ac:dyDescent="0.2">
      <c r="E71" s="538"/>
      <c r="F71" s="538"/>
      <c r="G71" s="538"/>
      <c r="H71" s="538"/>
      <c r="I71" s="538"/>
      <c r="J71" s="538"/>
    </row>
    <row r="72" spans="5:10" x14ac:dyDescent="0.2">
      <c r="E72" s="538"/>
      <c r="F72" s="538"/>
      <c r="G72" s="538"/>
      <c r="H72" s="538"/>
      <c r="I72" s="538"/>
      <c r="J72" s="538"/>
    </row>
    <row r="73" spans="5:10" x14ac:dyDescent="0.2">
      <c r="E73" s="538"/>
      <c r="F73" s="538"/>
      <c r="G73" s="538"/>
      <c r="H73" s="538"/>
      <c r="I73" s="538"/>
      <c r="J73" s="538"/>
    </row>
    <row r="74" spans="5:10" x14ac:dyDescent="0.2">
      <c r="E74" s="538"/>
      <c r="F74" s="538"/>
      <c r="G74" s="538"/>
      <c r="H74" s="538"/>
      <c r="I74" s="538"/>
      <c r="J74" s="538"/>
    </row>
    <row r="75" spans="5:10" x14ac:dyDescent="0.2">
      <c r="E75" s="538"/>
      <c r="F75" s="538"/>
      <c r="G75" s="538"/>
      <c r="H75" s="538"/>
      <c r="I75" s="538"/>
      <c r="J75" s="538"/>
    </row>
    <row r="76" spans="5:10" x14ac:dyDescent="0.2">
      <c r="E76" s="538"/>
      <c r="F76" s="538"/>
      <c r="G76" s="538"/>
      <c r="H76" s="538"/>
      <c r="I76" s="538"/>
      <c r="J76" s="538"/>
    </row>
    <row r="77" spans="5:10" x14ac:dyDescent="0.2">
      <c r="E77" s="538"/>
      <c r="F77" s="538"/>
      <c r="G77" s="538"/>
      <c r="H77" s="538"/>
      <c r="I77" s="538"/>
      <c r="J77" s="538"/>
    </row>
    <row r="78" spans="5:10" x14ac:dyDescent="0.2">
      <c r="E78" s="538"/>
      <c r="F78" s="538"/>
      <c r="G78" s="538"/>
      <c r="H78" s="538"/>
      <c r="I78" s="538"/>
      <c r="J78" s="538"/>
    </row>
    <row r="79" spans="5:10" x14ac:dyDescent="0.2">
      <c r="E79" s="538"/>
      <c r="F79" s="538"/>
      <c r="G79" s="538"/>
      <c r="H79" s="538"/>
      <c r="I79" s="538"/>
      <c r="J79" s="538"/>
    </row>
    <row r="80" spans="5:10" x14ac:dyDescent="0.2">
      <c r="E80" s="538"/>
      <c r="F80" s="538"/>
      <c r="G80" s="538"/>
      <c r="H80" s="538"/>
      <c r="I80" s="538"/>
      <c r="J80" s="538"/>
    </row>
    <row r="81" spans="5:10" x14ac:dyDescent="0.2">
      <c r="E81" s="538"/>
      <c r="F81" s="538"/>
      <c r="G81" s="538"/>
      <c r="H81" s="538"/>
      <c r="I81" s="538"/>
      <c r="J81" s="538"/>
    </row>
    <row r="82" spans="5:10" x14ac:dyDescent="0.2">
      <c r="E82" s="538"/>
      <c r="F82" s="538"/>
      <c r="G82" s="538"/>
      <c r="H82" s="538"/>
      <c r="I82" s="538"/>
      <c r="J82" s="538"/>
    </row>
    <row r="83" spans="5:10" x14ac:dyDescent="0.2">
      <c r="E83" s="538"/>
      <c r="F83" s="538"/>
      <c r="G83" s="538"/>
      <c r="H83" s="538"/>
      <c r="I83" s="538"/>
      <c r="J83" s="538"/>
    </row>
    <row r="84" spans="5:10" x14ac:dyDescent="0.2">
      <c r="E84" s="538"/>
      <c r="F84" s="538"/>
      <c r="G84" s="538"/>
      <c r="H84" s="538"/>
      <c r="I84" s="538"/>
      <c r="J84" s="538"/>
    </row>
    <row r="85" spans="5:10" x14ac:dyDescent="0.2">
      <c r="E85" s="538"/>
      <c r="F85" s="538"/>
      <c r="G85" s="538"/>
      <c r="H85" s="538"/>
      <c r="I85" s="538"/>
      <c r="J85" s="538"/>
    </row>
    <row r="86" spans="5:10" x14ac:dyDescent="0.2">
      <c r="E86" s="538"/>
      <c r="F86" s="538"/>
      <c r="G86" s="538"/>
      <c r="H86" s="538"/>
      <c r="I86" s="538"/>
      <c r="J86" s="538"/>
    </row>
    <row r="87" spans="5:10" x14ac:dyDescent="0.2">
      <c r="E87" s="538"/>
      <c r="F87" s="538"/>
      <c r="G87" s="538"/>
      <c r="H87" s="538"/>
      <c r="I87" s="538"/>
      <c r="J87" s="538"/>
    </row>
    <row r="88" spans="5:10" x14ac:dyDescent="0.2">
      <c r="E88" s="538"/>
      <c r="F88" s="538"/>
      <c r="G88" s="538"/>
      <c r="H88" s="538"/>
      <c r="I88" s="538"/>
      <c r="J88" s="538"/>
    </row>
    <row r="89" spans="5:10" x14ac:dyDescent="0.2">
      <c r="E89" s="538"/>
      <c r="F89" s="538"/>
      <c r="G89" s="538"/>
      <c r="H89" s="538"/>
      <c r="I89" s="538"/>
      <c r="J89" s="538"/>
    </row>
    <row r="90" spans="5:10" x14ac:dyDescent="0.2">
      <c r="E90" s="538"/>
      <c r="F90" s="538"/>
      <c r="G90" s="538"/>
      <c r="H90" s="538"/>
      <c r="I90" s="538"/>
      <c r="J90" s="538"/>
    </row>
    <row r="91" spans="5:10" x14ac:dyDescent="0.2">
      <c r="E91" s="538"/>
      <c r="F91" s="538"/>
      <c r="G91" s="538"/>
      <c r="H91" s="538"/>
      <c r="I91" s="538"/>
      <c r="J91" s="538"/>
    </row>
    <row r="92" spans="5:10" x14ac:dyDescent="0.2">
      <c r="E92" s="538"/>
      <c r="F92" s="538"/>
      <c r="G92" s="538"/>
      <c r="H92" s="538"/>
      <c r="I92" s="538"/>
      <c r="J92" s="538"/>
    </row>
    <row r="93" spans="5:10" x14ac:dyDescent="0.2">
      <c r="E93" s="538"/>
      <c r="F93" s="538"/>
      <c r="G93" s="538"/>
      <c r="H93" s="538"/>
      <c r="I93" s="538"/>
      <c r="J93" s="538"/>
    </row>
    <row r="94" spans="5:10" x14ac:dyDescent="0.2">
      <c r="E94" s="538"/>
      <c r="F94" s="538"/>
      <c r="G94" s="538"/>
      <c r="H94" s="538"/>
      <c r="I94" s="538"/>
      <c r="J94" s="538"/>
    </row>
    <row r="95" spans="5:10" x14ac:dyDescent="0.2">
      <c r="E95" s="538"/>
      <c r="F95" s="538"/>
      <c r="G95" s="538"/>
      <c r="H95" s="538"/>
      <c r="I95" s="538"/>
      <c r="J95" s="538"/>
    </row>
    <row r="96" spans="5:10" x14ac:dyDescent="0.2">
      <c r="E96" s="538"/>
      <c r="F96" s="538"/>
      <c r="G96" s="538"/>
      <c r="H96" s="538"/>
      <c r="I96" s="538"/>
      <c r="J96" s="538"/>
    </row>
    <row r="97" spans="5:10" x14ac:dyDescent="0.2">
      <c r="E97" s="538"/>
      <c r="F97" s="538"/>
      <c r="G97" s="538"/>
      <c r="H97" s="538"/>
      <c r="I97" s="538"/>
      <c r="J97" s="538"/>
    </row>
    <row r="98" spans="5:10" x14ac:dyDescent="0.2">
      <c r="E98" s="538"/>
      <c r="F98" s="538"/>
      <c r="G98" s="538"/>
      <c r="H98" s="538"/>
      <c r="I98" s="538"/>
      <c r="J98" s="538"/>
    </row>
    <row r="99" spans="5:10" x14ac:dyDescent="0.2">
      <c r="E99" s="538"/>
      <c r="F99" s="538"/>
      <c r="G99" s="538"/>
      <c r="H99" s="538"/>
      <c r="I99" s="538"/>
      <c r="J99" s="538"/>
    </row>
    <row r="100" spans="5:10" x14ac:dyDescent="0.2">
      <c r="E100" s="538"/>
      <c r="F100" s="538"/>
      <c r="G100" s="538"/>
      <c r="H100" s="538"/>
      <c r="I100" s="538"/>
      <c r="J100" s="538"/>
    </row>
    <row r="101" spans="5:10" x14ac:dyDescent="0.2">
      <c r="E101" s="538"/>
      <c r="F101" s="538"/>
      <c r="G101" s="538"/>
      <c r="H101" s="538"/>
      <c r="I101" s="538"/>
      <c r="J101" s="538"/>
    </row>
    <row r="102" spans="5:10" x14ac:dyDescent="0.2">
      <c r="E102" s="538"/>
      <c r="F102" s="538"/>
      <c r="G102" s="538"/>
      <c r="H102" s="538"/>
      <c r="I102" s="538"/>
      <c r="J102" s="538"/>
    </row>
    <row r="103" spans="5:10" x14ac:dyDescent="0.2">
      <c r="E103" s="538"/>
      <c r="F103" s="538"/>
      <c r="G103" s="538"/>
      <c r="H103" s="538"/>
      <c r="I103" s="538"/>
      <c r="J103" s="538"/>
    </row>
    <row r="104" spans="5:10" x14ac:dyDescent="0.2">
      <c r="E104" s="538"/>
      <c r="F104" s="538"/>
      <c r="G104" s="538"/>
      <c r="H104" s="538"/>
      <c r="I104" s="538"/>
      <c r="J104" s="538"/>
    </row>
    <row r="105" spans="5:10" x14ac:dyDescent="0.2">
      <c r="E105" s="538"/>
      <c r="F105" s="538"/>
      <c r="G105" s="538"/>
      <c r="H105" s="538"/>
      <c r="I105" s="538"/>
      <c r="J105" s="538"/>
    </row>
    <row r="106" spans="5:10" x14ac:dyDescent="0.2">
      <c r="E106" s="538"/>
      <c r="F106" s="538"/>
      <c r="G106" s="538"/>
      <c r="H106" s="538"/>
      <c r="I106" s="538"/>
      <c r="J106" s="538"/>
    </row>
    <row r="107" spans="5:10" x14ac:dyDescent="0.2">
      <c r="E107" s="538"/>
      <c r="F107" s="538"/>
      <c r="G107" s="538"/>
      <c r="H107" s="538"/>
      <c r="I107" s="538"/>
      <c r="J107" s="538"/>
    </row>
    <row r="108" spans="5:10" x14ac:dyDescent="0.2">
      <c r="E108" s="538"/>
      <c r="F108" s="538"/>
      <c r="G108" s="538"/>
      <c r="H108" s="538"/>
      <c r="I108" s="538"/>
      <c r="J108" s="538"/>
    </row>
    <row r="109" spans="5:10" x14ac:dyDescent="0.2">
      <c r="E109" s="538"/>
      <c r="F109" s="538"/>
      <c r="G109" s="538"/>
      <c r="H109" s="538"/>
      <c r="I109" s="538"/>
      <c r="J109" s="538"/>
    </row>
    <row r="110" spans="5:10" x14ac:dyDescent="0.2">
      <c r="E110" s="538"/>
      <c r="F110" s="538"/>
      <c r="G110" s="538"/>
      <c r="H110" s="538"/>
      <c r="I110" s="538"/>
      <c r="J110" s="538"/>
    </row>
    <row r="111" spans="5:10" x14ac:dyDescent="0.2">
      <c r="E111" s="538"/>
      <c r="F111" s="538"/>
      <c r="G111" s="538"/>
      <c r="H111" s="538"/>
      <c r="I111" s="538"/>
      <c r="J111" s="538"/>
    </row>
    <row r="112" spans="5:10" x14ac:dyDescent="0.2">
      <c r="E112" s="538"/>
      <c r="F112" s="538"/>
      <c r="G112" s="538"/>
      <c r="H112" s="538"/>
      <c r="I112" s="538"/>
      <c r="J112" s="538"/>
    </row>
    <row r="113" spans="5:10" x14ac:dyDescent="0.2">
      <c r="E113" s="538"/>
      <c r="F113" s="538"/>
      <c r="G113" s="538"/>
      <c r="H113" s="538"/>
      <c r="I113" s="538"/>
      <c r="J113" s="538"/>
    </row>
    <row r="114" spans="5:10" x14ac:dyDescent="0.2">
      <c r="E114" s="538"/>
      <c r="F114" s="538"/>
      <c r="G114" s="538"/>
      <c r="H114" s="538"/>
      <c r="I114" s="538"/>
      <c r="J114" s="538"/>
    </row>
    <row r="115" spans="5:10" x14ac:dyDescent="0.2">
      <c r="E115" s="538"/>
      <c r="F115" s="538"/>
      <c r="G115" s="538"/>
      <c r="H115" s="538"/>
      <c r="I115" s="538"/>
      <c r="J115" s="538"/>
    </row>
    <row r="116" spans="5:10" x14ac:dyDescent="0.2">
      <c r="E116" s="538"/>
      <c r="F116" s="538"/>
      <c r="G116" s="538"/>
      <c r="H116" s="538"/>
      <c r="I116" s="538"/>
      <c r="J116" s="538"/>
    </row>
    <row r="117" spans="5:10" x14ac:dyDescent="0.2">
      <c r="E117" s="538"/>
      <c r="F117" s="538"/>
      <c r="G117" s="538"/>
      <c r="H117" s="538"/>
      <c r="I117" s="538"/>
      <c r="J117" s="538"/>
    </row>
    <row r="118" spans="5:10" x14ac:dyDescent="0.2">
      <c r="E118" s="538"/>
      <c r="F118" s="538"/>
      <c r="G118" s="538"/>
      <c r="H118" s="538"/>
      <c r="I118" s="538"/>
      <c r="J118" s="538"/>
    </row>
    <row r="119" spans="5:10" x14ac:dyDescent="0.2">
      <c r="E119" s="538"/>
      <c r="F119" s="538"/>
      <c r="G119" s="538"/>
      <c r="H119" s="538"/>
      <c r="I119" s="538"/>
      <c r="J119" s="538"/>
    </row>
    <row r="120" spans="5:10" x14ac:dyDescent="0.2">
      <c r="E120" s="538"/>
      <c r="F120" s="538"/>
      <c r="G120" s="538"/>
      <c r="H120" s="538"/>
      <c r="I120" s="538"/>
      <c r="J120" s="538"/>
    </row>
    <row r="121" spans="5:10" x14ac:dyDescent="0.2">
      <c r="E121" s="538"/>
      <c r="F121" s="538"/>
      <c r="G121" s="538"/>
      <c r="H121" s="538"/>
      <c r="I121" s="538"/>
      <c r="J121" s="538"/>
    </row>
    <row r="122" spans="5:10" x14ac:dyDescent="0.2">
      <c r="E122" s="538"/>
      <c r="F122" s="538"/>
      <c r="G122" s="538"/>
      <c r="H122" s="538"/>
      <c r="I122" s="538"/>
      <c r="J122" s="538"/>
    </row>
    <row r="123" spans="5:10" x14ac:dyDescent="0.2">
      <c r="E123" s="538"/>
      <c r="F123" s="538"/>
      <c r="G123" s="538"/>
      <c r="H123" s="538"/>
      <c r="I123" s="538"/>
      <c r="J123" s="538"/>
    </row>
    <row r="124" spans="5:10" x14ac:dyDescent="0.2">
      <c r="E124" s="538"/>
      <c r="F124" s="538"/>
      <c r="G124" s="538"/>
      <c r="H124" s="538"/>
      <c r="I124" s="538"/>
      <c r="J124" s="538"/>
    </row>
    <row r="125" spans="5:10" x14ac:dyDescent="0.2">
      <c r="E125" s="538"/>
      <c r="F125" s="538"/>
      <c r="G125" s="538"/>
      <c r="H125" s="538"/>
      <c r="I125" s="538"/>
      <c r="J125" s="538"/>
    </row>
    <row r="126" spans="5:10" x14ac:dyDescent="0.2">
      <c r="E126" s="538"/>
      <c r="F126" s="538"/>
      <c r="G126" s="538"/>
      <c r="H126" s="538"/>
      <c r="I126" s="538"/>
      <c r="J126" s="538"/>
    </row>
    <row r="127" spans="5:10" x14ac:dyDescent="0.2">
      <c r="E127" s="538"/>
      <c r="F127" s="538"/>
      <c r="G127" s="538"/>
      <c r="H127" s="538"/>
      <c r="I127" s="538"/>
      <c r="J127" s="538"/>
    </row>
    <row r="128" spans="5:10" x14ac:dyDescent="0.2">
      <c r="E128" s="538"/>
      <c r="F128" s="538"/>
      <c r="G128" s="538"/>
      <c r="H128" s="538"/>
      <c r="I128" s="538"/>
      <c r="J128" s="538"/>
    </row>
    <row r="129" spans="5:10" x14ac:dyDescent="0.2">
      <c r="E129" s="538"/>
      <c r="F129" s="538"/>
      <c r="G129" s="538"/>
      <c r="H129" s="538"/>
      <c r="I129" s="538"/>
      <c r="J129" s="538"/>
    </row>
    <row r="130" spans="5:10" x14ac:dyDescent="0.2">
      <c r="E130" s="538"/>
      <c r="F130" s="538"/>
      <c r="G130" s="538"/>
      <c r="H130" s="538"/>
      <c r="I130" s="538"/>
      <c r="J130" s="538"/>
    </row>
    <row r="131" spans="5:10" x14ac:dyDescent="0.2">
      <c r="E131" s="538"/>
      <c r="F131" s="538"/>
      <c r="G131" s="538"/>
      <c r="H131" s="538"/>
      <c r="I131" s="538"/>
      <c r="J131" s="538"/>
    </row>
    <row r="132" spans="5:10" x14ac:dyDescent="0.2">
      <c r="E132" s="538"/>
      <c r="F132" s="538"/>
      <c r="G132" s="538"/>
      <c r="H132" s="538"/>
      <c r="I132" s="538"/>
      <c r="J132" s="538"/>
    </row>
  </sheetData>
  <sheetProtection selectLockedCells="1"/>
  <mergeCells count="292">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theme="6"/>
  </sheetPr>
  <dimension ref="A1:L41"/>
  <sheetViews>
    <sheetView topLeftCell="E1" zoomScale="120" zoomScaleNormal="120" zoomScalePageLayoutView="120" workbookViewId="0">
      <selection activeCell="F1" sqref="F1:I4"/>
    </sheetView>
  </sheetViews>
  <sheetFormatPr baseColWidth="10" defaultColWidth="11.42578125" defaultRowHeight="14.25" x14ac:dyDescent="0.2"/>
  <cols>
    <col min="1" max="1" width="31" style="1" customWidth="1"/>
    <col min="2" max="2" width="39.42578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2" ht="28.5" customHeight="1" x14ac:dyDescent="0.2">
      <c r="A1" s="471"/>
      <c r="B1" s="422" t="str">
        <f>CONTEXTO!B1</f>
        <v>PROCESO: GESTIÓN DE LA INFRAESTRUCTURA Y OBRAS PÚBLICAS</v>
      </c>
      <c r="C1" s="422"/>
      <c r="D1" s="422"/>
      <c r="E1" s="422"/>
      <c r="F1" s="566" t="s">
        <v>470</v>
      </c>
      <c r="G1" s="566"/>
      <c r="H1" s="566"/>
      <c r="I1" s="566"/>
      <c r="J1" s="598"/>
    </row>
    <row r="2" spans="1:12" x14ac:dyDescent="0.2">
      <c r="A2" s="472"/>
      <c r="B2" s="423" t="s">
        <v>68</v>
      </c>
      <c r="C2" s="423"/>
      <c r="D2" s="423"/>
      <c r="E2" s="423"/>
      <c r="F2" s="484" t="s">
        <v>471</v>
      </c>
      <c r="G2" s="484"/>
      <c r="H2" s="484"/>
      <c r="I2" s="484"/>
      <c r="J2" s="599"/>
    </row>
    <row r="3" spans="1:12" ht="15" customHeight="1" x14ac:dyDescent="0.2">
      <c r="A3" s="472"/>
      <c r="B3" s="423"/>
      <c r="C3" s="423"/>
      <c r="D3" s="423"/>
      <c r="E3" s="423"/>
      <c r="F3" s="484" t="s">
        <v>472</v>
      </c>
      <c r="G3" s="484"/>
      <c r="H3" s="484"/>
      <c r="I3" s="484"/>
      <c r="J3" s="599"/>
    </row>
    <row r="4" spans="1:12" ht="15" thickBot="1" x14ac:dyDescent="0.25">
      <c r="A4" s="472"/>
      <c r="B4" s="423"/>
      <c r="C4" s="423"/>
      <c r="D4" s="423"/>
      <c r="E4" s="423"/>
      <c r="F4" s="484" t="s">
        <v>480</v>
      </c>
      <c r="G4" s="484"/>
      <c r="H4" s="484"/>
      <c r="I4" s="484"/>
      <c r="J4" s="600"/>
    </row>
    <row r="5" spans="1:12" ht="15.75" x14ac:dyDescent="0.2">
      <c r="A5" s="608"/>
      <c r="B5" s="609"/>
      <c r="C5" s="609"/>
      <c r="D5" s="609"/>
      <c r="E5" s="609"/>
      <c r="F5" s="609"/>
      <c r="G5" s="609"/>
      <c r="H5" s="609"/>
      <c r="I5" s="609"/>
      <c r="J5" s="610"/>
    </row>
    <row r="6" spans="1:12" ht="39.75" customHeight="1" x14ac:dyDescent="0.2">
      <c r="A6" s="604" t="str">
        <f>CONTEXTO!A8</f>
        <v>PROCESO: GESTIÓN DE INFRAESTRUCTURA Y OBRAS PÚBLICAS</v>
      </c>
      <c r="B6" s="605"/>
      <c r="C6" s="605"/>
      <c r="D6" s="605"/>
      <c r="E6" s="605"/>
      <c r="F6" s="605"/>
      <c r="G6" s="605"/>
      <c r="H6" s="605"/>
      <c r="I6" s="605"/>
      <c r="J6" s="606"/>
    </row>
    <row r="7" spans="1:12" s="74" customFormat="1" ht="63" customHeight="1" thickBot="1" x14ac:dyDescent="0.25">
      <c r="A7" s="601"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7" s="602"/>
      <c r="C7" s="602"/>
      <c r="D7" s="602"/>
      <c r="E7" s="602"/>
      <c r="F7" s="602"/>
      <c r="G7" s="602"/>
      <c r="H7" s="602"/>
      <c r="I7" s="602"/>
      <c r="J7" s="603"/>
    </row>
    <row r="8" spans="1:12" s="74" customFormat="1" ht="25.5" customHeight="1" thickBot="1" x14ac:dyDescent="0.25">
      <c r="A8" s="607"/>
      <c r="B8" s="607"/>
      <c r="C8" s="607"/>
      <c r="D8" s="607"/>
      <c r="E8" s="607"/>
      <c r="F8" s="607"/>
      <c r="G8" s="607"/>
      <c r="H8" s="607"/>
      <c r="I8" s="607"/>
      <c r="J8" s="607"/>
    </row>
    <row r="9" spans="1:12" s="74" customFormat="1" ht="69" customHeight="1" x14ac:dyDescent="0.2">
      <c r="A9" s="88" t="s">
        <v>264</v>
      </c>
      <c r="B9" s="89" t="s">
        <v>263</v>
      </c>
      <c r="C9" s="90" t="s">
        <v>265</v>
      </c>
      <c r="D9" s="91" t="s">
        <v>79</v>
      </c>
      <c r="E9" s="92" t="s">
        <v>69</v>
      </c>
      <c r="F9" s="93" t="s">
        <v>70</v>
      </c>
      <c r="G9" s="93" t="s">
        <v>71</v>
      </c>
      <c r="H9" s="93" t="s">
        <v>72</v>
      </c>
      <c r="I9" s="93" t="s">
        <v>73</v>
      </c>
      <c r="J9" s="94" t="s">
        <v>74</v>
      </c>
    </row>
    <row r="10" spans="1:12" s="74" customFormat="1" ht="32.25" customHeight="1" x14ac:dyDescent="0.2">
      <c r="A10" s="596" t="s">
        <v>423</v>
      </c>
      <c r="B10" s="250" t="s">
        <v>385</v>
      </c>
      <c r="C10" s="597" t="s">
        <v>426</v>
      </c>
      <c r="D10" s="251" t="s">
        <v>431</v>
      </c>
      <c r="E10" s="597" t="s">
        <v>420</v>
      </c>
      <c r="F10" s="591" t="s">
        <v>138</v>
      </c>
      <c r="G10" s="591" t="s">
        <v>138</v>
      </c>
      <c r="H10" s="591" t="s">
        <v>138</v>
      </c>
      <c r="I10" s="591" t="s">
        <v>139</v>
      </c>
      <c r="J10" s="592" t="str">
        <f>IF(F10="NA","GESTION",IF(G10="NA","GESTION",IF(H10="NA","GESTION",IF(I10="NA","GESTION",IF(F10&lt;&gt;"X"," ",IF(G10&lt;&gt;"X"," ",IF(H10&lt;&gt;"X"," ",IF(I10&lt;&gt;"X"," ","CORRUPCION"))))))))</f>
        <v>GESTION</v>
      </c>
      <c r="K10" s="87"/>
      <c r="L10" s="87"/>
    </row>
    <row r="11" spans="1:12" ht="55.5" customHeight="1" x14ac:dyDescent="0.2">
      <c r="A11" s="596"/>
      <c r="B11" s="250" t="s">
        <v>424</v>
      </c>
      <c r="C11" s="597"/>
      <c r="D11" s="251" t="s">
        <v>427</v>
      </c>
      <c r="E11" s="597"/>
      <c r="F11" s="591"/>
      <c r="G11" s="591"/>
      <c r="H11" s="591"/>
      <c r="I11" s="591"/>
      <c r="J11" s="592"/>
    </row>
    <row r="12" spans="1:12" ht="60.75" customHeight="1" x14ac:dyDescent="0.2">
      <c r="A12" s="596"/>
      <c r="B12" s="250" t="s">
        <v>425</v>
      </c>
      <c r="C12" s="597"/>
      <c r="D12" s="314" t="s">
        <v>428</v>
      </c>
      <c r="E12" s="597"/>
      <c r="F12" s="591"/>
      <c r="G12" s="591"/>
      <c r="H12" s="591"/>
      <c r="I12" s="591"/>
      <c r="J12" s="592"/>
    </row>
    <row r="13" spans="1:12" ht="67.5" customHeight="1" x14ac:dyDescent="0.2">
      <c r="A13" s="614" t="s">
        <v>422</v>
      </c>
      <c r="B13" s="250" t="s">
        <v>386</v>
      </c>
      <c r="C13" s="593" t="str">
        <f>+C10</f>
        <v>En cualquier etapa del proceso</v>
      </c>
      <c r="D13" s="314" t="s">
        <v>431</v>
      </c>
      <c r="E13" s="593" t="s">
        <v>421</v>
      </c>
      <c r="F13" s="591" t="s">
        <v>138</v>
      </c>
      <c r="G13" s="591" t="s">
        <v>139</v>
      </c>
      <c r="H13" s="591" t="s">
        <v>138</v>
      </c>
      <c r="I13" s="591" t="s">
        <v>139</v>
      </c>
      <c r="J13" s="592" t="str">
        <f t="shared" ref="J13" si="0">IF(F13="NA","GESTION",IF(G13="NA","GESTION",IF(H13="NA","GESTION",IF(I13="NA","GESTION",IF(F13&lt;&gt;"X"," ",IF(G13&lt;&gt;"X"," ",IF(H13&lt;&gt;"X"," ",IF(I13&lt;&gt;"X"," ","CORRUPCION"))))))))</f>
        <v>GESTION</v>
      </c>
    </row>
    <row r="14" spans="1:12" ht="63.75" customHeight="1" x14ac:dyDescent="0.2">
      <c r="A14" s="615"/>
      <c r="B14" s="250" t="s">
        <v>396</v>
      </c>
      <c r="C14" s="594"/>
      <c r="D14" s="314" t="s">
        <v>427</v>
      </c>
      <c r="E14" s="594"/>
      <c r="F14" s="591"/>
      <c r="G14" s="591"/>
      <c r="H14" s="591"/>
      <c r="I14" s="591"/>
      <c r="J14" s="592"/>
    </row>
    <row r="15" spans="1:12" ht="64.5" customHeight="1" x14ac:dyDescent="0.2">
      <c r="A15" s="616"/>
      <c r="B15" s="250" t="s">
        <v>399</v>
      </c>
      <c r="C15" s="595"/>
      <c r="D15" s="314" t="s">
        <v>428</v>
      </c>
      <c r="E15" s="595"/>
      <c r="F15" s="591"/>
      <c r="G15" s="591"/>
      <c r="H15" s="591"/>
      <c r="I15" s="591"/>
      <c r="J15" s="592"/>
    </row>
    <row r="16" spans="1:12" ht="64.5" customHeight="1" x14ac:dyDescent="0.2">
      <c r="A16" s="596"/>
      <c r="B16" s="250"/>
      <c r="C16" s="597"/>
      <c r="D16" s="252"/>
      <c r="E16" s="597"/>
      <c r="F16" s="591"/>
      <c r="G16" s="591"/>
      <c r="H16" s="591"/>
      <c r="I16" s="591"/>
      <c r="J16" s="592" t="str">
        <f t="shared" ref="J16" si="1">IF(F16="NA","GESTION",IF(G16="NA","GESTION",IF(H16="NA","GESTION",IF(I16="NA","GESTION",IF(F16&lt;&gt;"X"," ",IF(G16&lt;&gt;"X"," ",IF(H16&lt;&gt;"X"," ",IF(I16&lt;&gt;"X"," ","CORRUPCION"))))))))</f>
        <v xml:space="preserve"> </v>
      </c>
    </row>
    <row r="17" spans="1:10" ht="63.75" customHeight="1" x14ac:dyDescent="0.2">
      <c r="A17" s="596"/>
      <c r="B17" s="250"/>
      <c r="C17" s="597"/>
      <c r="D17" s="250"/>
      <c r="E17" s="597"/>
      <c r="F17" s="591"/>
      <c r="G17" s="591"/>
      <c r="H17" s="591"/>
      <c r="I17" s="591"/>
      <c r="J17" s="592"/>
    </row>
    <row r="18" spans="1:10" ht="50.25" customHeight="1" x14ac:dyDescent="0.2">
      <c r="A18" s="596"/>
      <c r="B18" s="250"/>
      <c r="C18" s="597"/>
      <c r="D18" s="250"/>
      <c r="E18" s="597"/>
      <c r="F18" s="591"/>
      <c r="G18" s="591"/>
      <c r="H18" s="591"/>
      <c r="I18" s="591"/>
      <c r="J18" s="592"/>
    </row>
    <row r="19" spans="1:10" ht="58.5" customHeight="1" x14ac:dyDescent="0.2">
      <c r="A19" s="253"/>
      <c r="B19" s="254"/>
      <c r="C19" s="254"/>
      <c r="D19" s="254"/>
      <c r="E19" s="611" t="s">
        <v>270</v>
      </c>
      <c r="F19" s="254"/>
      <c r="G19" s="254"/>
      <c r="H19" s="254"/>
      <c r="I19" s="254"/>
      <c r="J19" s="592" t="str">
        <f t="shared" ref="J19" si="2">IF(F19="NA","GESTION",IF(G19="NA","GESTION",IF(H19="NA","GESTION",IF(I19="NA","GESTION",IF(F19&lt;&gt;"X"," ",IF(G19&lt;&gt;"X"," ",IF(H19&lt;&gt;"X"," ",IF(I19&lt;&gt;"X"," ","CORRUPCION"))))))))</f>
        <v xml:space="preserve"> </v>
      </c>
    </row>
    <row r="20" spans="1:10" ht="67.5" customHeight="1" x14ac:dyDescent="0.2">
      <c r="A20" s="253"/>
      <c r="B20" s="254"/>
      <c r="C20" s="254"/>
      <c r="D20" s="254"/>
      <c r="E20" s="612"/>
      <c r="F20" s="254"/>
      <c r="G20" s="254"/>
      <c r="H20" s="254"/>
      <c r="I20" s="254"/>
      <c r="J20" s="592"/>
    </row>
    <row r="21" spans="1:10" ht="78.75" customHeight="1" x14ac:dyDescent="0.2">
      <c r="A21" s="253"/>
      <c r="B21" s="254"/>
      <c r="C21" s="254"/>
      <c r="D21" s="254"/>
      <c r="E21" s="613"/>
      <c r="F21" s="254"/>
      <c r="G21" s="254"/>
      <c r="H21" s="254"/>
      <c r="I21" s="254"/>
      <c r="J21" s="592"/>
    </row>
    <row r="22" spans="1:10" ht="71.25" customHeight="1" x14ac:dyDescent="0.2">
      <c r="A22" s="253"/>
      <c r="B22" s="254"/>
      <c r="C22" s="254"/>
      <c r="D22" s="254"/>
      <c r="E22" s="611" t="s">
        <v>252</v>
      </c>
      <c r="F22" s="254"/>
      <c r="G22" s="254"/>
      <c r="H22" s="254"/>
      <c r="I22" s="254"/>
      <c r="J22" s="592" t="str">
        <f t="shared" ref="J22" si="3">IF(F22="NA","GESTION",IF(G22="NA","GESTION",IF(H22="NA","GESTION",IF(I22="NA","GESTION",IF(F22&lt;&gt;"X"," ",IF(G22&lt;&gt;"X"," ",IF(H22&lt;&gt;"X"," ",IF(I22&lt;&gt;"X"," ","CORRUPCION"))))))))</f>
        <v xml:space="preserve"> </v>
      </c>
    </row>
    <row r="23" spans="1:10" ht="80.25" customHeight="1" x14ac:dyDescent="0.2">
      <c r="A23" s="253"/>
      <c r="B23" s="254"/>
      <c r="C23" s="254"/>
      <c r="D23" s="254"/>
      <c r="E23" s="612"/>
      <c r="F23" s="254"/>
      <c r="G23" s="254"/>
      <c r="H23" s="254"/>
      <c r="I23" s="254"/>
      <c r="J23" s="592"/>
    </row>
    <row r="24" spans="1:10" ht="69.75" customHeight="1" x14ac:dyDescent="0.2">
      <c r="A24" s="253"/>
      <c r="B24" s="254"/>
      <c r="C24" s="254"/>
      <c r="D24" s="254"/>
      <c r="E24" s="613"/>
      <c r="F24" s="254"/>
      <c r="G24" s="254"/>
      <c r="H24" s="254"/>
      <c r="I24" s="254"/>
      <c r="J24" s="592"/>
    </row>
    <row r="25" spans="1:10" ht="54.75" customHeight="1" x14ac:dyDescent="0.2">
      <c r="A25" s="253"/>
      <c r="B25" s="254"/>
      <c r="C25" s="254"/>
      <c r="D25" s="254"/>
      <c r="E25" s="611" t="s">
        <v>271</v>
      </c>
      <c r="F25" s="254"/>
      <c r="G25" s="254"/>
      <c r="H25" s="254"/>
      <c r="I25" s="254"/>
      <c r="J25" s="592" t="str">
        <f t="shared" ref="J25" si="4">IF(F25="NA","GESTION",IF(G25="NA","GESTION",IF(H25="NA","GESTION",IF(I25="NA","GESTION",IF(F25&lt;&gt;"X"," ",IF(G25&lt;&gt;"X"," ",IF(H25&lt;&gt;"X"," ",IF(I25&lt;&gt;"X"," ","CORRUPCION"))))))))</f>
        <v xml:space="preserve"> </v>
      </c>
    </row>
    <row r="26" spans="1:10" ht="65.25" customHeight="1" x14ac:dyDescent="0.2">
      <c r="A26" s="253"/>
      <c r="B26" s="254"/>
      <c r="C26" s="254"/>
      <c r="D26" s="254"/>
      <c r="E26" s="612"/>
      <c r="F26" s="254"/>
      <c r="G26" s="254"/>
      <c r="H26" s="254"/>
      <c r="I26" s="254"/>
      <c r="J26" s="592"/>
    </row>
    <row r="27" spans="1:10" ht="69.75" customHeight="1" x14ac:dyDescent="0.2">
      <c r="A27" s="253"/>
      <c r="B27" s="254"/>
      <c r="C27" s="254"/>
      <c r="D27" s="254"/>
      <c r="E27" s="613"/>
      <c r="F27" s="254"/>
      <c r="G27" s="254"/>
      <c r="H27" s="254"/>
      <c r="I27" s="254"/>
      <c r="J27" s="592"/>
    </row>
    <row r="28" spans="1:10" ht="68.25" customHeight="1" x14ac:dyDescent="0.2">
      <c r="A28" s="253"/>
      <c r="B28" s="254"/>
      <c r="C28" s="254"/>
      <c r="D28" s="254"/>
      <c r="E28" s="611" t="s">
        <v>266</v>
      </c>
      <c r="F28" s="254"/>
      <c r="G28" s="254"/>
      <c r="H28" s="254"/>
      <c r="I28" s="254"/>
      <c r="J28" s="592" t="str">
        <f>IF(F28="NA","GESTION",IF(G28="NA","GESTION",IF(H28="NA","GESTION",IF(I28="NA","GESTION",IF(F28&lt;&gt;"X"," ",IF(G28&lt;&gt;"X"," ",IF(H28&lt;&gt;"X"," ",IF(I28&lt;&gt;"X"," ","CORRUPCION"))))))))</f>
        <v xml:space="preserve"> </v>
      </c>
    </row>
    <row r="29" spans="1:10" ht="69" customHeight="1" x14ac:dyDescent="0.2">
      <c r="A29" s="253"/>
      <c r="B29" s="254"/>
      <c r="C29" s="254"/>
      <c r="D29" s="254"/>
      <c r="E29" s="612"/>
      <c r="F29" s="254"/>
      <c r="G29" s="254"/>
      <c r="H29" s="254"/>
      <c r="I29" s="254"/>
      <c r="J29" s="592"/>
    </row>
    <row r="30" spans="1:10" ht="59.25" customHeight="1" x14ac:dyDescent="0.2">
      <c r="A30" s="253"/>
      <c r="B30" s="254"/>
      <c r="C30" s="254"/>
      <c r="D30" s="254"/>
      <c r="E30" s="613"/>
      <c r="F30" s="254"/>
      <c r="G30" s="254"/>
      <c r="H30" s="254"/>
      <c r="I30" s="254"/>
      <c r="J30" s="592"/>
    </row>
    <row r="31" spans="1:10" ht="57" customHeight="1" x14ac:dyDescent="0.2">
      <c r="A31" s="253"/>
      <c r="B31" s="254"/>
      <c r="C31" s="254"/>
      <c r="D31" s="254"/>
      <c r="E31" s="611" t="s">
        <v>267</v>
      </c>
      <c r="F31" s="254"/>
      <c r="G31" s="254"/>
      <c r="H31" s="254"/>
      <c r="I31" s="254"/>
      <c r="J31" s="592" t="str">
        <f t="shared" ref="J31" si="5">IF(F31="NA","GESTION",IF(G31="NA","GESTION",IF(H31="NA","GESTION",IF(I31="NA","GESTION",IF(F31&lt;&gt;"X"," ",IF(G31&lt;&gt;"X"," ",IF(H31&lt;&gt;"X"," ",IF(I31&lt;&gt;"X"," ","CORRUPCION"))))))))</f>
        <v xml:space="preserve"> </v>
      </c>
    </row>
    <row r="32" spans="1:10" ht="61.5" customHeight="1" x14ac:dyDescent="0.2">
      <c r="A32" s="253"/>
      <c r="B32" s="254"/>
      <c r="C32" s="254"/>
      <c r="D32" s="254"/>
      <c r="E32" s="612"/>
      <c r="F32" s="254"/>
      <c r="G32" s="254"/>
      <c r="H32" s="254"/>
      <c r="I32" s="254"/>
      <c r="J32" s="592"/>
    </row>
    <row r="33" spans="1:10" ht="71.25" customHeight="1" x14ac:dyDescent="0.2">
      <c r="A33" s="253"/>
      <c r="B33" s="254"/>
      <c r="C33" s="254"/>
      <c r="D33" s="254"/>
      <c r="E33" s="613"/>
      <c r="F33" s="254"/>
      <c r="G33" s="254"/>
      <c r="H33" s="254"/>
      <c r="I33" s="254"/>
      <c r="J33" s="592"/>
    </row>
    <row r="34" spans="1:10" ht="64.5" customHeight="1" x14ac:dyDescent="0.2">
      <c r="A34" s="255"/>
      <c r="B34" s="256"/>
      <c r="C34" s="256"/>
      <c r="D34" s="256"/>
      <c r="E34" s="617" t="s">
        <v>268</v>
      </c>
      <c r="F34" s="256"/>
      <c r="G34" s="256"/>
      <c r="H34" s="256"/>
      <c r="I34" s="256"/>
      <c r="J34" s="592" t="str">
        <f t="shared" ref="J34" si="6">IF(F34="NA","GESTION",IF(G34="NA","GESTION",IF(H34="NA","GESTION",IF(I34="NA","GESTION",IF(F34&lt;&gt;"X"," ",IF(G34&lt;&gt;"X"," ",IF(H34&lt;&gt;"X"," ",IF(I34&lt;&gt;"X"," ","CORRUPCION"))))))))</f>
        <v xml:space="preserve"> </v>
      </c>
    </row>
    <row r="35" spans="1:10" ht="74.25" customHeight="1" x14ac:dyDescent="0.2">
      <c r="A35" s="257"/>
      <c r="B35" s="258"/>
      <c r="C35" s="258"/>
      <c r="D35" s="258"/>
      <c r="E35" s="618"/>
      <c r="F35" s="258"/>
      <c r="G35" s="258"/>
      <c r="H35" s="258"/>
      <c r="I35" s="258"/>
      <c r="J35" s="592"/>
    </row>
    <row r="36" spans="1:10" ht="54.75" customHeight="1" x14ac:dyDescent="0.2">
      <c r="A36" s="257"/>
      <c r="B36" s="258"/>
      <c r="C36" s="258"/>
      <c r="D36" s="258"/>
      <c r="E36" s="620"/>
      <c r="F36" s="258"/>
      <c r="G36" s="258"/>
      <c r="H36" s="258"/>
      <c r="I36" s="258"/>
      <c r="J36" s="592"/>
    </row>
    <row r="37" spans="1:10" ht="77.25" customHeight="1" x14ac:dyDescent="0.2">
      <c r="A37" s="257"/>
      <c r="B37" s="258"/>
      <c r="C37" s="258"/>
      <c r="D37" s="258"/>
      <c r="E37" s="617" t="s">
        <v>269</v>
      </c>
      <c r="F37" s="258"/>
      <c r="G37" s="258"/>
      <c r="H37" s="258"/>
      <c r="I37" s="258"/>
      <c r="J37" s="592" t="str">
        <f t="shared" ref="J37" si="7">IF(F37="NA","GESTION",IF(G37="NA","GESTION",IF(H37="NA","GESTION",IF(I37="NA","GESTION",IF(F37&lt;&gt;"X"," ",IF(G37&lt;&gt;"X"," ",IF(H37&lt;&gt;"X"," ",IF(I37&lt;&gt;"X"," ","CORRUPCION"))))))))</f>
        <v xml:space="preserve"> </v>
      </c>
    </row>
    <row r="38" spans="1:10" ht="66.75" customHeight="1" x14ac:dyDescent="0.2">
      <c r="A38" s="257"/>
      <c r="B38" s="258"/>
      <c r="C38" s="258"/>
      <c r="D38" s="258"/>
      <c r="E38" s="618"/>
      <c r="F38" s="258"/>
      <c r="G38" s="258"/>
      <c r="H38" s="258"/>
      <c r="I38" s="258"/>
      <c r="J38" s="592"/>
    </row>
    <row r="39" spans="1:10" ht="52.5" customHeight="1" thickBot="1" x14ac:dyDescent="0.25">
      <c r="A39" s="259"/>
      <c r="B39" s="260"/>
      <c r="C39" s="260"/>
      <c r="D39" s="260"/>
      <c r="E39" s="619"/>
      <c r="F39" s="260"/>
      <c r="G39" s="260"/>
      <c r="H39" s="260"/>
      <c r="I39" s="260"/>
      <c r="J39" s="592"/>
    </row>
    <row r="40" spans="1:10" ht="66" customHeight="1" x14ac:dyDescent="0.2"/>
    <row r="41" spans="1:10" ht="76.5" customHeight="1" x14ac:dyDescent="0.2"/>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NOOO!$A$2:$A$4</xm:f>
          </x14:formula1>
          <xm:sqref>F10:I18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theme="6"/>
  </sheetPr>
  <dimension ref="A1:F39"/>
  <sheetViews>
    <sheetView topLeftCell="D1" zoomScale="89" zoomScaleNormal="89" zoomScalePageLayoutView="170" workbookViewId="0">
      <selection activeCell="D1" sqref="D1:E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42578125" style="1" customWidth="1"/>
    <col min="7" max="16384" width="11.42578125" style="1"/>
  </cols>
  <sheetData>
    <row r="1" spans="1:6" ht="28.5" customHeight="1" x14ac:dyDescent="0.2">
      <c r="A1" s="471"/>
      <c r="B1" s="422" t="str">
        <f>CONTEXTO!B1</f>
        <v>PROCESO: GESTIÓN DE LA INFRAESTRUCTURA Y OBRAS PÚBLICAS</v>
      </c>
      <c r="C1" s="422"/>
      <c r="D1" s="566" t="s">
        <v>470</v>
      </c>
      <c r="E1" s="566"/>
      <c r="F1" s="598"/>
    </row>
    <row r="2" spans="1:6" x14ac:dyDescent="0.2">
      <c r="A2" s="472"/>
      <c r="B2" s="423" t="s">
        <v>75</v>
      </c>
      <c r="C2" s="423"/>
      <c r="D2" s="484" t="s">
        <v>471</v>
      </c>
      <c r="E2" s="484"/>
      <c r="F2" s="599"/>
    </row>
    <row r="3" spans="1:6" ht="15" customHeight="1" x14ac:dyDescent="0.2">
      <c r="A3" s="472"/>
      <c r="B3" s="423"/>
      <c r="C3" s="423"/>
      <c r="D3" s="484" t="s">
        <v>472</v>
      </c>
      <c r="E3" s="484"/>
      <c r="F3" s="599"/>
    </row>
    <row r="4" spans="1:6" ht="15" thickBot="1" x14ac:dyDescent="0.25">
      <c r="A4" s="472"/>
      <c r="B4" s="423"/>
      <c r="C4" s="423"/>
      <c r="D4" s="484" t="s">
        <v>481</v>
      </c>
      <c r="E4" s="484"/>
      <c r="F4" s="600"/>
    </row>
    <row r="5" spans="1:6" ht="15.75" x14ac:dyDescent="0.2">
      <c r="A5" s="608"/>
      <c r="B5" s="609"/>
      <c r="C5" s="609"/>
      <c r="D5" s="609"/>
      <c r="E5" s="609"/>
      <c r="F5" s="610"/>
    </row>
    <row r="6" spans="1:6" s="74" customFormat="1" ht="25.5" customHeight="1" x14ac:dyDescent="0.2">
      <c r="A6" s="643" t="str">
        <f>CONTEXTO!A8</f>
        <v>PROCESO: GESTIÓN DE INFRAESTRUCTURA Y OBRAS PÚBLICAS</v>
      </c>
      <c r="B6" s="644"/>
      <c r="C6" s="644"/>
      <c r="D6" s="644"/>
      <c r="E6" s="644"/>
      <c r="F6" s="645"/>
    </row>
    <row r="7" spans="1:6" s="74" customFormat="1" ht="65.25" customHeight="1" thickBot="1" x14ac:dyDescent="0.25">
      <c r="A7" s="646"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7" s="647"/>
      <c r="C7" s="647"/>
      <c r="D7" s="647"/>
      <c r="E7" s="647"/>
      <c r="F7" s="648"/>
    </row>
    <row r="8" spans="1:6" s="74" customFormat="1" ht="18.75" customHeight="1" thickBot="1" x14ac:dyDescent="0.25">
      <c r="A8" s="607"/>
      <c r="B8" s="607"/>
      <c r="C8" s="607"/>
      <c r="D8" s="607"/>
      <c r="E8" s="607"/>
      <c r="F8" s="638"/>
    </row>
    <row r="9" spans="1:6" ht="31.5" customHeight="1" x14ac:dyDescent="0.2">
      <c r="A9" s="95" t="s">
        <v>69</v>
      </c>
      <c r="B9" s="96" t="s">
        <v>76</v>
      </c>
      <c r="C9" s="96" t="s">
        <v>77</v>
      </c>
      <c r="D9" s="166" t="s">
        <v>78</v>
      </c>
      <c r="E9" s="482" t="s">
        <v>79</v>
      </c>
      <c r="F9" s="483"/>
    </row>
    <row r="10" spans="1:6" ht="63" customHeight="1" x14ac:dyDescent="0.2">
      <c r="A10" s="641" t="str">
        <f>'IDENTIFICACION DE RIESGOS'!E10:E12</f>
        <v>Posibilidad de incumplimiento de la meta física, por la falta de los recursos, originados por la demora en las intervenciones para atender la necesidades de la población.</v>
      </c>
      <c r="B10" s="624" t="s">
        <v>429</v>
      </c>
      <c r="C10" s="642" t="str">
        <f>'IDENTIFICACION DE RIESGOS'!J10:J12</f>
        <v>GESTION</v>
      </c>
      <c r="D10" s="167" t="str">
        <f>'IDENTIFICACION DE RIESGOS'!B10</f>
        <v>Constantes cambios normativos, diversidad jurídica</v>
      </c>
      <c r="E10" s="632" t="str">
        <f>'IDENTIFICACION DE RIESGOS'!D10</f>
        <v>Faltas y/o sanciones  fiscales, disciplinarias y  penales</v>
      </c>
      <c r="F10" s="633"/>
    </row>
    <row r="11" spans="1:6" ht="51.75" customHeight="1" x14ac:dyDescent="0.2">
      <c r="A11" s="641"/>
      <c r="B11" s="625"/>
      <c r="C11" s="642"/>
      <c r="D11" s="167" t="str">
        <f>'IDENTIFICACION DE RIESGOS'!B11</f>
        <v xml:space="preserve"> Personal de contrato y de apoyo que no cumple con la experiencia requerida</v>
      </c>
      <c r="E11" s="632" t="str">
        <f>'IDENTIFICACION DE RIESGOS'!D11</f>
        <v>Perdida  de credibilidad institucional</v>
      </c>
      <c r="F11" s="633"/>
    </row>
    <row r="12" spans="1:6" ht="47.25" customHeight="1" x14ac:dyDescent="0.2">
      <c r="A12" s="641"/>
      <c r="B12" s="626"/>
      <c r="C12" s="642"/>
      <c r="D12" s="167" t="str">
        <f>'IDENTIFICACION DE RIESGOS'!B12</f>
        <v>Cambios de gobierno</v>
      </c>
      <c r="E12" s="636" t="str">
        <f>'IDENTIFICACION DE RIESGOS'!D12</f>
        <v xml:space="preserve">Incumplimiento del plan de desarrollo municipal </v>
      </c>
      <c r="F12" s="637"/>
    </row>
    <row r="13" spans="1:6" ht="58.5" customHeight="1" x14ac:dyDescent="0.2">
      <c r="A13" s="621" t="str">
        <f>'IDENTIFICACION DE RIESGOS'!E13:E15</f>
        <v>Posibilidad que la obras queden inconclusas o terminadas  sin las debidas condiciones técnicas y de calidad requeridas.</v>
      </c>
      <c r="B13" s="624" t="s">
        <v>430</v>
      </c>
      <c r="C13" s="629" t="str">
        <f>'IDENTIFICACION DE RIESGOS'!J13:J15</f>
        <v>GESTION</v>
      </c>
      <c r="D13" s="167" t="str">
        <f>'IDENTIFICACION DE RIESGOS'!B13</f>
        <v>Cambios de las diferentes normas tecnicas de diseño y construccion.</v>
      </c>
      <c r="E13" s="627" t="str">
        <f>'IDENTIFICACION DE RIESGOS'!D13</f>
        <v>Faltas y/o sanciones  fiscales, disciplinarias y  penales</v>
      </c>
      <c r="F13" s="628"/>
    </row>
    <row r="14" spans="1:6" ht="55.5" customHeight="1" x14ac:dyDescent="0.2">
      <c r="A14" s="622"/>
      <c r="B14" s="625"/>
      <c r="C14" s="630"/>
      <c r="D14" s="167" t="str">
        <f>'IDENTIFICACION DE RIESGOS'!B14</f>
        <v>Falta de politicas públicas claras y concretas, acordes  a los desarrollos de los procesos.</v>
      </c>
      <c r="E14" s="627" t="str">
        <f>'IDENTIFICACION DE RIESGOS'!D14</f>
        <v>Perdida  de credibilidad institucional</v>
      </c>
      <c r="F14" s="628"/>
    </row>
    <row r="15" spans="1:6" ht="57.75" customHeight="1" x14ac:dyDescent="0.2">
      <c r="A15" s="623"/>
      <c r="B15" s="626"/>
      <c r="C15" s="631"/>
      <c r="D15" s="167" t="str">
        <f>'IDENTIFICACION DE RIESGOS'!B15</f>
        <v>Personal de contrato y de apoyo que no cumple con la experiencia requerida</v>
      </c>
      <c r="E15" s="627" t="str">
        <f>'IDENTIFICACION DE RIESGOS'!D15</f>
        <v xml:space="preserve">Incumplimiento del plan de desarrollo municipal </v>
      </c>
      <c r="F15" s="628"/>
    </row>
    <row r="16" spans="1:6" ht="53.25" customHeight="1" x14ac:dyDescent="0.2">
      <c r="A16" s="641">
        <f>'IDENTIFICACION DE RIESGOS'!E16:E18</f>
        <v>0</v>
      </c>
      <c r="B16" s="649"/>
      <c r="C16" s="642" t="str">
        <f>'IDENTIFICACION DE RIESGOS'!J16:J18</f>
        <v xml:space="preserve"> </v>
      </c>
      <c r="D16" s="167">
        <f>'IDENTIFICACION DE RIESGOS'!B16</f>
        <v>0</v>
      </c>
      <c r="E16" s="632">
        <f>'IDENTIFICACION DE RIESGOS'!D16</f>
        <v>0</v>
      </c>
      <c r="F16" s="633"/>
    </row>
    <row r="17" spans="1:6" ht="42.75" customHeight="1" x14ac:dyDescent="0.2">
      <c r="A17" s="641"/>
      <c r="B17" s="649"/>
      <c r="C17" s="642"/>
      <c r="D17" s="167">
        <f>'IDENTIFICACION DE RIESGOS'!B17</f>
        <v>0</v>
      </c>
      <c r="E17" s="634">
        <f>'IDENTIFICACION DE RIESGOS'!D17</f>
        <v>0</v>
      </c>
      <c r="F17" s="635"/>
    </row>
    <row r="18" spans="1:6" ht="63" customHeight="1" x14ac:dyDescent="0.2">
      <c r="A18" s="641"/>
      <c r="B18" s="649"/>
      <c r="C18" s="642"/>
      <c r="D18" s="167">
        <f>'IDENTIFICACION DE RIESGOS'!B18</f>
        <v>0</v>
      </c>
      <c r="E18" s="632">
        <f>'IDENTIFICACION DE RIESGOS'!D18</f>
        <v>0</v>
      </c>
      <c r="F18" s="633"/>
    </row>
    <row r="19" spans="1:6" ht="57" customHeight="1" x14ac:dyDescent="0.2">
      <c r="A19" s="650" t="str">
        <f>'IDENTIFICACION DE RIESGOS'!E19</f>
        <v>d</v>
      </c>
      <c r="B19" s="653"/>
      <c r="C19" s="629" t="str">
        <f>'IDENTIFICACION DE RIESGOS'!J19</f>
        <v xml:space="preserve"> </v>
      </c>
      <c r="D19" s="114">
        <f>'IDENTIFICACION DE RIESGOS'!B19</f>
        <v>0</v>
      </c>
      <c r="E19" s="639">
        <f>'IDENTIFICACION DE RIESGOS'!D19</f>
        <v>0</v>
      </c>
      <c r="F19" s="640"/>
    </row>
    <row r="20" spans="1:6" ht="57" customHeight="1" x14ac:dyDescent="0.2">
      <c r="A20" s="651"/>
      <c r="B20" s="654"/>
      <c r="C20" s="630"/>
      <c r="D20" s="114">
        <f>'IDENTIFICACION DE RIESGOS'!B20</f>
        <v>0</v>
      </c>
      <c r="E20" s="639">
        <f>'IDENTIFICACION DE RIESGOS'!D20</f>
        <v>0</v>
      </c>
      <c r="F20" s="640"/>
    </row>
    <row r="21" spans="1:6" ht="57" customHeight="1" x14ac:dyDescent="0.2">
      <c r="A21" s="652"/>
      <c r="B21" s="655"/>
      <c r="C21" s="631"/>
      <c r="D21" s="114">
        <f>'IDENTIFICACION DE RIESGOS'!B21</f>
        <v>0</v>
      </c>
      <c r="E21" s="639">
        <f>'IDENTIFICACION DE RIESGOS'!D21</f>
        <v>0</v>
      </c>
      <c r="F21" s="640"/>
    </row>
    <row r="22" spans="1:6" ht="63" customHeight="1" x14ac:dyDescent="0.2">
      <c r="A22" s="650" t="str">
        <f>'IDENTIFICACION DE RIESGOS'!E22</f>
        <v>e</v>
      </c>
      <c r="B22" s="653"/>
      <c r="C22" s="629" t="str">
        <f>'IDENTIFICACION DE RIESGOS'!J22</f>
        <v xml:space="preserve"> </v>
      </c>
      <c r="D22" s="114">
        <f>'IDENTIFICACION DE RIESGOS'!B22</f>
        <v>0</v>
      </c>
      <c r="E22" s="639">
        <f>'IDENTIFICACION DE RIESGOS'!D22</f>
        <v>0</v>
      </c>
      <c r="F22" s="640"/>
    </row>
    <row r="23" spans="1:6" ht="54.75" customHeight="1" x14ac:dyDescent="0.2">
      <c r="A23" s="651"/>
      <c r="B23" s="654"/>
      <c r="C23" s="630"/>
      <c r="D23" s="114">
        <f>'IDENTIFICACION DE RIESGOS'!B23</f>
        <v>0</v>
      </c>
      <c r="E23" s="639">
        <f>'IDENTIFICACION DE RIESGOS'!D23</f>
        <v>0</v>
      </c>
      <c r="F23" s="640"/>
    </row>
    <row r="24" spans="1:6" ht="54.75" customHeight="1" x14ac:dyDescent="0.2">
      <c r="A24" s="652"/>
      <c r="B24" s="655"/>
      <c r="C24" s="631"/>
      <c r="D24" s="114">
        <f>'IDENTIFICACION DE RIESGOS'!B24</f>
        <v>0</v>
      </c>
      <c r="E24" s="639">
        <f>'IDENTIFICACION DE RIESGOS'!D24</f>
        <v>0</v>
      </c>
      <c r="F24" s="640"/>
    </row>
    <row r="25" spans="1:6" ht="47.25" customHeight="1" x14ac:dyDescent="0.2">
      <c r="A25" s="650" t="str">
        <f>'IDENTIFICACION DE RIESGOS'!E25</f>
        <v>f</v>
      </c>
      <c r="B25" s="653"/>
      <c r="C25" s="629" t="str">
        <f>'IDENTIFICACION DE RIESGOS'!J25</f>
        <v xml:space="preserve"> </v>
      </c>
      <c r="D25" s="114">
        <f>'IDENTIFICACION DE RIESGOS'!B25</f>
        <v>0</v>
      </c>
      <c r="E25" s="639">
        <f>'IDENTIFICACION DE RIESGOS'!D25</f>
        <v>0</v>
      </c>
      <c r="F25" s="640"/>
    </row>
    <row r="26" spans="1:6" ht="44.25" customHeight="1" x14ac:dyDescent="0.2">
      <c r="A26" s="651"/>
      <c r="B26" s="654"/>
      <c r="C26" s="630"/>
      <c r="D26" s="114">
        <f>'IDENTIFICACION DE RIESGOS'!B26</f>
        <v>0</v>
      </c>
      <c r="E26" s="639">
        <f>'IDENTIFICACION DE RIESGOS'!D26</f>
        <v>0</v>
      </c>
      <c r="F26" s="640"/>
    </row>
    <row r="27" spans="1:6" ht="45" customHeight="1" x14ac:dyDescent="0.2">
      <c r="A27" s="652"/>
      <c r="B27" s="655"/>
      <c r="C27" s="631"/>
      <c r="D27" s="114">
        <f>'IDENTIFICACION DE RIESGOS'!B27</f>
        <v>0</v>
      </c>
      <c r="E27" s="639">
        <f>'IDENTIFICACION DE RIESGOS'!D27</f>
        <v>0</v>
      </c>
      <c r="F27" s="640"/>
    </row>
    <row r="28" spans="1:6" ht="58.5" customHeight="1" x14ac:dyDescent="0.2">
      <c r="A28" s="650" t="str">
        <f>'IDENTIFICACION DE RIESGOS'!E28</f>
        <v>g</v>
      </c>
      <c r="B28" s="653"/>
      <c r="C28" s="629" t="str">
        <f>'IDENTIFICACION DE RIESGOS'!J28</f>
        <v xml:space="preserve"> </v>
      </c>
      <c r="D28" s="114">
        <f>'IDENTIFICACION DE RIESGOS'!B28</f>
        <v>0</v>
      </c>
      <c r="E28" s="639">
        <f>'IDENTIFICACION DE RIESGOS'!D28</f>
        <v>0</v>
      </c>
      <c r="F28" s="640"/>
    </row>
    <row r="29" spans="1:6" ht="55.5" customHeight="1" x14ac:dyDescent="0.2">
      <c r="A29" s="651"/>
      <c r="B29" s="654"/>
      <c r="C29" s="630"/>
      <c r="D29" s="114">
        <f>'IDENTIFICACION DE RIESGOS'!B29</f>
        <v>0</v>
      </c>
      <c r="E29" s="639">
        <f>'IDENTIFICACION DE RIESGOS'!D29</f>
        <v>0</v>
      </c>
      <c r="F29" s="640"/>
    </row>
    <row r="30" spans="1:6" ht="63.75" customHeight="1" x14ac:dyDescent="0.2">
      <c r="A30" s="652"/>
      <c r="B30" s="655"/>
      <c r="C30" s="631"/>
      <c r="D30" s="114">
        <f>'IDENTIFICACION DE RIESGOS'!B30</f>
        <v>0</v>
      </c>
      <c r="E30" s="639">
        <f>'IDENTIFICACION DE RIESGOS'!D30</f>
        <v>0</v>
      </c>
      <c r="F30" s="640"/>
    </row>
    <row r="31" spans="1:6" ht="47.25" customHeight="1" x14ac:dyDescent="0.2">
      <c r="A31" s="650" t="str">
        <f>'IDENTIFICACION DE RIESGOS'!E31</f>
        <v>h</v>
      </c>
      <c r="B31" s="653"/>
      <c r="C31" s="629" t="str">
        <f>'IDENTIFICACION DE RIESGOS'!J31</f>
        <v xml:space="preserve"> </v>
      </c>
      <c r="D31" s="114">
        <f>'IDENTIFICACION DE RIESGOS'!B31</f>
        <v>0</v>
      </c>
      <c r="E31" s="639">
        <f>'IDENTIFICACION DE RIESGOS'!D31</f>
        <v>0</v>
      </c>
      <c r="F31" s="640"/>
    </row>
    <row r="32" spans="1:6" ht="55.5" customHeight="1" x14ac:dyDescent="0.2">
      <c r="A32" s="651"/>
      <c r="B32" s="654"/>
      <c r="C32" s="630"/>
      <c r="D32" s="114">
        <f>'IDENTIFICACION DE RIESGOS'!B32</f>
        <v>0</v>
      </c>
      <c r="E32" s="639">
        <f>'IDENTIFICACION DE RIESGOS'!D32</f>
        <v>0</v>
      </c>
      <c r="F32" s="640"/>
    </row>
    <row r="33" spans="1:6" ht="57.75" customHeight="1" x14ac:dyDescent="0.2">
      <c r="A33" s="652"/>
      <c r="B33" s="655"/>
      <c r="C33" s="631"/>
      <c r="D33" s="114">
        <f>'IDENTIFICACION DE RIESGOS'!B33</f>
        <v>0</v>
      </c>
      <c r="E33" s="639">
        <f>'IDENTIFICACION DE RIESGOS'!D33</f>
        <v>0</v>
      </c>
      <c r="F33" s="640"/>
    </row>
    <row r="34" spans="1:6" ht="45.75" customHeight="1" x14ac:dyDescent="0.2">
      <c r="A34" s="656" t="str">
        <f>'IDENTIFICACION DE RIESGOS'!E34</f>
        <v>i</v>
      </c>
      <c r="B34" s="668"/>
      <c r="C34" s="659" t="str">
        <f>'IDENTIFICACION DE RIESGOS'!J34</f>
        <v xml:space="preserve"> </v>
      </c>
      <c r="D34" s="115">
        <f>'IDENTIFICACION DE RIESGOS'!B34</f>
        <v>0</v>
      </c>
      <c r="E34" s="662">
        <f>'IDENTIFICACION DE RIESGOS'!D34</f>
        <v>0</v>
      </c>
      <c r="F34" s="663"/>
    </row>
    <row r="35" spans="1:6" ht="57.75" customHeight="1" x14ac:dyDescent="0.2">
      <c r="A35" s="657"/>
      <c r="B35" s="669"/>
      <c r="C35" s="660"/>
      <c r="D35" s="116">
        <f>'IDENTIFICACION DE RIESGOS'!B35</f>
        <v>0</v>
      </c>
      <c r="E35" s="662">
        <f>'IDENTIFICACION DE RIESGOS'!D35</f>
        <v>0</v>
      </c>
      <c r="F35" s="663"/>
    </row>
    <row r="36" spans="1:6" ht="51" customHeight="1" x14ac:dyDescent="0.2">
      <c r="A36" s="658"/>
      <c r="B36" s="670"/>
      <c r="C36" s="661"/>
      <c r="D36" s="116">
        <f>'IDENTIFICACION DE RIESGOS'!B36</f>
        <v>0</v>
      </c>
      <c r="E36" s="662">
        <f>'IDENTIFICACION DE RIESGOS'!D36</f>
        <v>0</v>
      </c>
      <c r="F36" s="663"/>
    </row>
    <row r="37" spans="1:6" ht="51" customHeight="1" x14ac:dyDescent="0.2">
      <c r="A37" s="656" t="str">
        <f>'IDENTIFICACION DE RIESGOS'!E37</f>
        <v>j</v>
      </c>
      <c r="B37" s="668"/>
      <c r="C37" s="659">
        <f>'IDENTIFICACION DE RIESGOS'!J39</f>
        <v>0</v>
      </c>
      <c r="D37" s="116">
        <f>'IDENTIFICACION DE RIESGOS'!B37</f>
        <v>0</v>
      </c>
      <c r="E37" s="662">
        <f>'IDENTIFICACION DE RIESGOS'!D37</f>
        <v>0</v>
      </c>
      <c r="F37" s="663"/>
    </row>
    <row r="38" spans="1:6" ht="51" customHeight="1" x14ac:dyDescent="0.2">
      <c r="A38" s="657"/>
      <c r="B38" s="669"/>
      <c r="C38" s="660"/>
      <c r="D38" s="116">
        <f>'IDENTIFICACION DE RIESGOS'!B38</f>
        <v>0</v>
      </c>
      <c r="E38" s="662">
        <f>'IDENTIFICACION DE RIESGOS'!D38</f>
        <v>0</v>
      </c>
      <c r="F38" s="663"/>
    </row>
    <row r="39" spans="1:6" ht="54" customHeight="1" thickBot="1" x14ac:dyDescent="0.25">
      <c r="A39" s="665"/>
      <c r="B39" s="671"/>
      <c r="C39" s="664"/>
      <c r="D39" s="117">
        <f>'IDENTIFICACION DE RIESGOS'!B39</f>
        <v>0</v>
      </c>
      <c r="E39" s="666">
        <f>'IDENTIFICACION DE RIESGOS'!D39</f>
        <v>0</v>
      </c>
      <c r="F39" s="667"/>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rgb="FF009999"/>
  </sheetPr>
  <dimension ref="A1:W20"/>
  <sheetViews>
    <sheetView topLeftCell="C1" zoomScale="110" zoomScaleNormal="110" zoomScalePageLayoutView="110"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7" customWidth="1"/>
    <col min="20" max="20" width="18.85546875" style="1" customWidth="1"/>
    <col min="21" max="16384" width="11.42578125" style="1"/>
  </cols>
  <sheetData>
    <row r="1" spans="1:23" ht="27.75" customHeight="1" x14ac:dyDescent="0.2">
      <c r="A1" s="471"/>
      <c r="B1" s="396" t="str">
        <f>CONTEXTO!B1</f>
        <v>PROCESO: GESTIÓN DE LA INFRAESTRUCTURA Y OBRAS PÚBLICAS</v>
      </c>
      <c r="C1" s="397"/>
      <c r="D1" s="397"/>
      <c r="E1" s="397"/>
      <c r="F1" s="397"/>
      <c r="G1" s="397"/>
      <c r="H1" s="397"/>
      <c r="I1" s="397"/>
      <c r="J1" s="397"/>
      <c r="K1" s="397"/>
      <c r="L1" s="397"/>
      <c r="M1" s="397"/>
      <c r="N1" s="397"/>
      <c r="O1" s="397"/>
      <c r="P1" s="398"/>
      <c r="Q1" s="566" t="s">
        <v>482</v>
      </c>
      <c r="R1" s="566"/>
      <c r="S1" s="566"/>
      <c r="T1" s="598"/>
    </row>
    <row r="2" spans="1:23" ht="20.25" customHeight="1" x14ac:dyDescent="0.2">
      <c r="A2" s="472"/>
      <c r="B2" s="474"/>
      <c r="C2" s="475"/>
      <c r="D2" s="475"/>
      <c r="E2" s="475"/>
      <c r="F2" s="475"/>
      <c r="G2" s="475"/>
      <c r="H2" s="475"/>
      <c r="I2" s="475"/>
      <c r="J2" s="475"/>
      <c r="K2" s="475"/>
      <c r="L2" s="475"/>
      <c r="M2" s="475"/>
      <c r="N2" s="475"/>
      <c r="O2" s="475"/>
      <c r="P2" s="574"/>
      <c r="Q2" s="484" t="s">
        <v>471</v>
      </c>
      <c r="R2" s="484"/>
      <c r="S2" s="484"/>
      <c r="T2" s="599"/>
    </row>
    <row r="3" spans="1:23" ht="18.75" customHeight="1" x14ac:dyDescent="0.2">
      <c r="A3" s="472"/>
      <c r="B3" s="479" t="s">
        <v>81</v>
      </c>
      <c r="C3" s="480"/>
      <c r="D3" s="480"/>
      <c r="E3" s="480"/>
      <c r="F3" s="480"/>
      <c r="G3" s="480"/>
      <c r="H3" s="480"/>
      <c r="I3" s="480"/>
      <c r="J3" s="480"/>
      <c r="K3" s="480"/>
      <c r="L3" s="480"/>
      <c r="M3" s="480"/>
      <c r="N3" s="480"/>
      <c r="O3" s="480"/>
      <c r="P3" s="676"/>
      <c r="Q3" s="484" t="s">
        <v>472</v>
      </c>
      <c r="R3" s="484"/>
      <c r="S3" s="484"/>
      <c r="T3" s="599"/>
    </row>
    <row r="4" spans="1:23" ht="19.5" customHeight="1" thickBot="1" x14ac:dyDescent="0.25">
      <c r="A4" s="473"/>
      <c r="B4" s="402"/>
      <c r="C4" s="403"/>
      <c r="D4" s="403"/>
      <c r="E4" s="403"/>
      <c r="F4" s="403"/>
      <c r="G4" s="403"/>
      <c r="H4" s="403"/>
      <c r="I4" s="403"/>
      <c r="J4" s="403"/>
      <c r="K4" s="403"/>
      <c r="L4" s="403"/>
      <c r="M4" s="403"/>
      <c r="N4" s="403"/>
      <c r="O4" s="403"/>
      <c r="P4" s="404"/>
      <c r="Q4" s="484" t="s">
        <v>483</v>
      </c>
      <c r="R4" s="484"/>
      <c r="S4" s="484"/>
      <c r="T4" s="600"/>
    </row>
    <row r="5" spans="1:23" ht="19.5" customHeight="1" x14ac:dyDescent="0.2">
      <c r="A5" s="608"/>
      <c r="B5" s="609"/>
      <c r="C5" s="609"/>
      <c r="D5" s="609"/>
      <c r="E5" s="609"/>
      <c r="F5" s="609"/>
      <c r="G5" s="609"/>
      <c r="H5" s="609"/>
      <c r="I5" s="609"/>
      <c r="J5" s="609"/>
      <c r="K5" s="609"/>
      <c r="L5" s="609"/>
      <c r="M5" s="609"/>
      <c r="N5" s="609"/>
      <c r="O5" s="609"/>
      <c r="P5" s="609"/>
      <c r="Q5" s="609"/>
      <c r="R5" s="609"/>
      <c r="S5" s="609"/>
      <c r="T5" s="610"/>
    </row>
    <row r="6" spans="1:23" ht="24.75" customHeight="1" x14ac:dyDescent="0.2">
      <c r="A6" s="643" t="str">
        <f>CONTEXTO!A8</f>
        <v>PROCESO: GESTIÓN DE INFRAESTRUCTURA Y OBRAS PÚBLICAS</v>
      </c>
      <c r="B6" s="644"/>
      <c r="C6" s="644"/>
      <c r="D6" s="644"/>
      <c r="E6" s="644"/>
      <c r="F6" s="644"/>
      <c r="G6" s="644"/>
      <c r="H6" s="644"/>
      <c r="I6" s="644"/>
      <c r="J6" s="644"/>
      <c r="K6" s="644"/>
      <c r="L6" s="644"/>
      <c r="M6" s="644"/>
      <c r="N6" s="644"/>
      <c r="O6" s="644"/>
      <c r="P6" s="644"/>
      <c r="Q6" s="644"/>
      <c r="R6" s="644"/>
      <c r="S6" s="644"/>
      <c r="T6" s="645"/>
    </row>
    <row r="7" spans="1:23" ht="66.75" customHeight="1" thickBot="1" x14ac:dyDescent="0.25">
      <c r="A7" s="690"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7" s="691"/>
      <c r="C7" s="691"/>
      <c r="D7" s="691"/>
      <c r="E7" s="691"/>
      <c r="F7" s="691"/>
      <c r="G7" s="691"/>
      <c r="H7" s="691"/>
      <c r="I7" s="691"/>
      <c r="J7" s="691"/>
      <c r="K7" s="691"/>
      <c r="L7" s="691"/>
      <c r="M7" s="691"/>
      <c r="N7" s="691"/>
      <c r="O7" s="691"/>
      <c r="P7" s="691"/>
      <c r="Q7" s="691"/>
      <c r="R7" s="691"/>
      <c r="S7" s="691"/>
      <c r="T7" s="692"/>
    </row>
    <row r="8" spans="1:23" ht="19.5" customHeight="1" thickBot="1" x14ac:dyDescent="0.25">
      <c r="A8" s="607"/>
      <c r="B8" s="607"/>
      <c r="C8" s="607"/>
      <c r="D8" s="607"/>
      <c r="E8" s="607"/>
      <c r="F8" s="607"/>
      <c r="G8" s="607"/>
      <c r="H8" s="607"/>
      <c r="I8" s="607"/>
      <c r="J8" s="607"/>
      <c r="K8" s="607"/>
      <c r="L8" s="607"/>
      <c r="M8" s="607"/>
      <c r="N8" s="607"/>
      <c r="O8" s="607"/>
      <c r="P8" s="607"/>
      <c r="Q8" s="607"/>
      <c r="R8" s="607"/>
      <c r="S8" s="607"/>
      <c r="T8" s="638"/>
    </row>
    <row r="9" spans="1:23" ht="37.5" customHeight="1" x14ac:dyDescent="0.2">
      <c r="A9" s="677" t="s">
        <v>69</v>
      </c>
      <c r="B9" s="678"/>
      <c r="C9" s="681" t="s">
        <v>82</v>
      </c>
      <c r="D9" s="682"/>
      <c r="E9" s="682"/>
      <c r="F9" s="682"/>
      <c r="G9" s="682"/>
      <c r="H9" s="682"/>
      <c r="I9" s="682"/>
      <c r="J9" s="682"/>
      <c r="K9" s="682"/>
      <c r="L9" s="682"/>
      <c r="M9" s="682"/>
      <c r="N9" s="682"/>
      <c r="O9" s="682"/>
      <c r="P9" s="682"/>
      <c r="Q9" s="682"/>
      <c r="R9" s="682"/>
      <c r="S9" s="682"/>
      <c r="T9" s="683"/>
    </row>
    <row r="10" spans="1:23" ht="25.5" customHeight="1" x14ac:dyDescent="0.2">
      <c r="A10" s="679"/>
      <c r="B10" s="680"/>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
      <c r="A11" s="684" t="str">
        <f>DESCRIPCION!A10</f>
        <v>Posibilidad de incumplimiento de la meta física, por la falta de los recursos, originados por la demora en las intervenciones para atender la necesidades de la población.</v>
      </c>
      <c r="B11" s="685"/>
      <c r="C11" s="238">
        <v>4</v>
      </c>
      <c r="D11" s="238">
        <v>4</v>
      </c>
      <c r="E11" s="238">
        <v>3</v>
      </c>
      <c r="F11" s="238">
        <v>4</v>
      </c>
      <c r="G11" s="238">
        <v>4</v>
      </c>
      <c r="H11" s="238">
        <v>4</v>
      </c>
      <c r="I11" s="238"/>
      <c r="J11" s="238"/>
      <c r="K11" s="238"/>
      <c r="L11" s="238"/>
      <c r="M11" s="238"/>
      <c r="N11" s="238"/>
      <c r="O11" s="238"/>
      <c r="P11" s="238"/>
      <c r="Q11" s="238"/>
      <c r="R11" s="111">
        <f>SUM(C11:Q11)</f>
        <v>23</v>
      </c>
      <c r="S11" s="119">
        <f t="shared" ref="S11:S20" si="0">IF(ISERROR(AVERAGE(C11:Q11)),0,AVERAGE(C11:Q11))</f>
        <v>3.8333333333333335</v>
      </c>
      <c r="T11" s="78" t="str">
        <f>IF(AND(S11&gt;=1,S11&lt;1.5),"Rara Vez",IF(AND(S11&gt;=1.6,S11&lt;2.5),"Improbable",IF(AND(S11&gt;=2.6,S11&lt;3.5),"Posible",IF(AND(S11&gt;=3.6,S11&lt;4.5),"Probable",IF(AND(S11&gt;=4.6),"Casi Seguro"," ")))))</f>
        <v>Probable</v>
      </c>
      <c r="W11" s="76"/>
    </row>
    <row r="12" spans="1:23" ht="38.25" customHeight="1" x14ac:dyDescent="0.2">
      <c r="A12" s="686" t="str">
        <f>DESCRIPCION!A13</f>
        <v>Posibilidad que la obras queden inconclusas o terminadas  sin las debidas condiciones técnicas y de calidad requeridas.</v>
      </c>
      <c r="B12" s="687"/>
      <c r="C12" s="238">
        <v>1</v>
      </c>
      <c r="D12" s="238">
        <v>2</v>
      </c>
      <c r="E12" s="238">
        <v>1</v>
      </c>
      <c r="F12" s="238">
        <v>2</v>
      </c>
      <c r="G12" s="238">
        <v>2</v>
      </c>
      <c r="H12" s="238">
        <v>2</v>
      </c>
      <c r="I12" s="238"/>
      <c r="J12" s="238"/>
      <c r="K12" s="238"/>
      <c r="L12" s="238"/>
      <c r="M12" s="238"/>
      <c r="N12" s="238"/>
      <c r="O12" s="238"/>
      <c r="P12" s="238"/>
      <c r="Q12" s="238"/>
      <c r="R12" s="168">
        <f>SUM(C12:Q12)</f>
        <v>10</v>
      </c>
      <c r="S12" s="119">
        <f t="shared" si="0"/>
        <v>1.6666666666666667</v>
      </c>
      <c r="T12" s="78" t="str">
        <f>IF(AND(S12&gt;=1,S12&lt;1.5),"Rara Vez",IF(AND(S12&gt;=1.6,S12&lt;2.5),"Improbable",IF(AND(S12&gt;=2.6,S12&lt;3.5),"Posible",IF(AND(S12&gt;=3.6,S12&lt;4.5),"Probable",IF(AND(S12&gt;=4.6),"Casi Seguro"," ")))))</f>
        <v>Improbable</v>
      </c>
      <c r="W12" s="76"/>
    </row>
    <row r="13" spans="1:23" ht="39.75" customHeight="1" x14ac:dyDescent="0.2">
      <c r="A13" s="688">
        <f>DESCRIPCION!A16</f>
        <v>0</v>
      </c>
      <c r="B13" s="689"/>
      <c r="C13" s="238"/>
      <c r="D13" s="238"/>
      <c r="E13" s="238"/>
      <c r="F13" s="238"/>
      <c r="G13" s="238"/>
      <c r="H13" s="238"/>
      <c r="I13" s="238"/>
      <c r="J13" s="238"/>
      <c r="K13" s="238"/>
      <c r="L13" s="238"/>
      <c r="M13" s="238"/>
      <c r="N13" s="238"/>
      <c r="O13" s="238"/>
      <c r="P13" s="238"/>
      <c r="Q13" s="238"/>
      <c r="R13" s="111">
        <f t="shared" ref="R13:R20" si="1">SUM(C13:Q13)</f>
        <v>0</v>
      </c>
      <c r="S13" s="119">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72" t="str">
        <f>DESCRIPCION!A19</f>
        <v>d</v>
      </c>
      <c r="B14" s="673"/>
      <c r="C14" s="238"/>
      <c r="D14" s="238"/>
      <c r="E14" s="238"/>
      <c r="F14" s="238"/>
      <c r="G14" s="238"/>
      <c r="H14" s="238"/>
      <c r="I14" s="238"/>
      <c r="J14" s="238"/>
      <c r="K14" s="238"/>
      <c r="L14" s="238"/>
      <c r="M14" s="238"/>
      <c r="N14" s="238"/>
      <c r="O14" s="238"/>
      <c r="P14" s="238"/>
      <c r="Q14" s="238"/>
      <c r="R14" s="111">
        <f t="shared" si="1"/>
        <v>0</v>
      </c>
      <c r="S14" s="119">
        <f t="shared" si="0"/>
        <v>0</v>
      </c>
      <c r="T14" s="78" t="str">
        <f t="shared" si="2"/>
        <v xml:space="preserve"> </v>
      </c>
    </row>
    <row r="15" spans="1:23" ht="39.75" customHeight="1" x14ac:dyDescent="0.2">
      <c r="A15" s="672" t="str">
        <f>DESCRIPCION!A22</f>
        <v>e</v>
      </c>
      <c r="B15" s="673"/>
      <c r="C15" s="238"/>
      <c r="D15" s="238"/>
      <c r="E15" s="238"/>
      <c r="F15" s="238"/>
      <c r="G15" s="238"/>
      <c r="H15" s="238"/>
      <c r="I15" s="238"/>
      <c r="J15" s="238"/>
      <c r="K15" s="238"/>
      <c r="L15" s="238"/>
      <c r="M15" s="238"/>
      <c r="N15" s="238"/>
      <c r="O15" s="238"/>
      <c r="P15" s="238"/>
      <c r="Q15" s="238"/>
      <c r="R15" s="111">
        <f t="shared" si="1"/>
        <v>0</v>
      </c>
      <c r="S15" s="119">
        <f t="shared" si="0"/>
        <v>0</v>
      </c>
      <c r="T15" s="78" t="str">
        <f t="shared" si="2"/>
        <v xml:space="preserve"> </v>
      </c>
    </row>
    <row r="16" spans="1:23" ht="39.75" customHeight="1" x14ac:dyDescent="0.2">
      <c r="A16" s="672" t="str">
        <f>DESCRIPCION!A25</f>
        <v>f</v>
      </c>
      <c r="B16" s="673"/>
      <c r="C16" s="238"/>
      <c r="D16" s="238"/>
      <c r="E16" s="238"/>
      <c r="F16" s="238"/>
      <c r="G16" s="238"/>
      <c r="H16" s="238"/>
      <c r="I16" s="238"/>
      <c r="J16" s="238"/>
      <c r="K16" s="238"/>
      <c r="L16" s="238"/>
      <c r="M16" s="238"/>
      <c r="N16" s="238"/>
      <c r="O16" s="238"/>
      <c r="P16" s="238"/>
      <c r="Q16" s="238"/>
      <c r="R16" s="111">
        <f t="shared" si="1"/>
        <v>0</v>
      </c>
      <c r="S16" s="119">
        <f t="shared" si="0"/>
        <v>0</v>
      </c>
      <c r="T16" s="78" t="str">
        <f t="shared" si="2"/>
        <v xml:space="preserve"> </v>
      </c>
    </row>
    <row r="17" spans="1:20" ht="39.75" customHeight="1" x14ac:dyDescent="0.2">
      <c r="A17" s="672" t="str">
        <f>DESCRIPCION!A28</f>
        <v>g</v>
      </c>
      <c r="B17" s="673"/>
      <c r="C17" s="238"/>
      <c r="D17" s="238"/>
      <c r="E17" s="238"/>
      <c r="F17" s="238"/>
      <c r="G17" s="238"/>
      <c r="H17" s="238"/>
      <c r="I17" s="238"/>
      <c r="J17" s="238"/>
      <c r="K17" s="238"/>
      <c r="L17" s="238"/>
      <c r="M17" s="238"/>
      <c r="N17" s="238"/>
      <c r="O17" s="238"/>
      <c r="P17" s="238"/>
      <c r="Q17" s="238"/>
      <c r="R17" s="111">
        <f t="shared" si="1"/>
        <v>0</v>
      </c>
      <c r="S17" s="119">
        <f t="shared" si="0"/>
        <v>0</v>
      </c>
      <c r="T17" s="78" t="str">
        <f t="shared" si="2"/>
        <v xml:space="preserve"> </v>
      </c>
    </row>
    <row r="18" spans="1:20" ht="39.75" customHeight="1" x14ac:dyDescent="0.2">
      <c r="A18" s="672" t="str">
        <f>DESCRIPCION!A31</f>
        <v>h</v>
      </c>
      <c r="B18" s="673"/>
      <c r="C18" s="238"/>
      <c r="D18" s="238"/>
      <c r="E18" s="238"/>
      <c r="F18" s="238"/>
      <c r="G18" s="238"/>
      <c r="H18" s="238"/>
      <c r="I18" s="238"/>
      <c r="J18" s="238"/>
      <c r="K18" s="238"/>
      <c r="L18" s="238"/>
      <c r="M18" s="238"/>
      <c r="N18" s="238"/>
      <c r="O18" s="238"/>
      <c r="P18" s="238"/>
      <c r="Q18" s="238"/>
      <c r="R18" s="111">
        <f t="shared" si="1"/>
        <v>0</v>
      </c>
      <c r="S18" s="119">
        <f t="shared" si="0"/>
        <v>0</v>
      </c>
      <c r="T18" s="78" t="str">
        <f t="shared" si="2"/>
        <v xml:space="preserve"> </v>
      </c>
    </row>
    <row r="19" spans="1:20" ht="39.75" customHeight="1" x14ac:dyDescent="0.2">
      <c r="A19" s="672" t="str">
        <f>DESCRIPCION!A34</f>
        <v>i</v>
      </c>
      <c r="B19" s="673"/>
      <c r="C19" s="238"/>
      <c r="D19" s="238"/>
      <c r="E19" s="238"/>
      <c r="F19" s="238"/>
      <c r="G19" s="238"/>
      <c r="H19" s="238"/>
      <c r="I19" s="238"/>
      <c r="J19" s="238"/>
      <c r="K19" s="238"/>
      <c r="L19" s="238"/>
      <c r="M19" s="238"/>
      <c r="N19" s="238"/>
      <c r="O19" s="238"/>
      <c r="P19" s="238"/>
      <c r="Q19" s="238"/>
      <c r="R19" s="111">
        <f t="shared" si="1"/>
        <v>0</v>
      </c>
      <c r="S19" s="119">
        <f t="shared" si="0"/>
        <v>0</v>
      </c>
      <c r="T19" s="78" t="str">
        <f t="shared" si="2"/>
        <v xml:space="preserve"> </v>
      </c>
    </row>
    <row r="20" spans="1:20" ht="39.75" customHeight="1" thickBot="1" x14ac:dyDescent="0.25">
      <c r="A20" s="674" t="str">
        <f>DESCRIPCION!A37</f>
        <v>j</v>
      </c>
      <c r="B20" s="675"/>
      <c r="C20" s="238"/>
      <c r="D20" s="238"/>
      <c r="E20" s="238"/>
      <c r="F20" s="238"/>
      <c r="G20" s="238"/>
      <c r="H20" s="238"/>
      <c r="I20" s="238"/>
      <c r="J20" s="238"/>
      <c r="K20" s="238"/>
      <c r="L20" s="238"/>
      <c r="M20" s="238"/>
      <c r="N20" s="238"/>
      <c r="O20" s="238"/>
      <c r="P20" s="238"/>
      <c r="Q20" s="238"/>
      <c r="R20" s="112">
        <f t="shared" si="1"/>
        <v>0</v>
      </c>
      <c r="S20" s="120">
        <f t="shared" si="0"/>
        <v>0</v>
      </c>
      <c r="T20" s="98"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C00-000000000000}">
      <formula1>1</formula1>
      <formula2>5</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tabColor theme="5" tint="-0.249977111117893"/>
  </sheetPr>
  <dimension ref="A1:G22"/>
  <sheetViews>
    <sheetView topLeftCell="D1" zoomScaleNormal="100" zoomScalePageLayoutView="70"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698"/>
      <c r="B1" s="422" t="str">
        <f>CONTEXTO!B1</f>
        <v>PROCESO: GESTIÓN DE LA INFRAESTRUCTURA Y OBRAS PÚBLICAS</v>
      </c>
      <c r="C1" s="422"/>
      <c r="D1" s="422"/>
      <c r="E1" s="30" t="s">
        <v>484</v>
      </c>
      <c r="F1" s="598"/>
    </row>
    <row r="2" spans="1:7" ht="15.75" customHeight="1" x14ac:dyDescent="0.2">
      <c r="A2" s="507"/>
      <c r="B2" s="423"/>
      <c r="C2" s="423"/>
      <c r="D2" s="423"/>
      <c r="E2" s="31" t="s">
        <v>471</v>
      </c>
      <c r="F2" s="599"/>
    </row>
    <row r="3" spans="1:7" ht="15" customHeight="1" x14ac:dyDescent="0.2">
      <c r="A3" s="507"/>
      <c r="B3" s="423" t="s">
        <v>85</v>
      </c>
      <c r="C3" s="423"/>
      <c r="D3" s="423"/>
      <c r="E3" s="31" t="s">
        <v>472</v>
      </c>
      <c r="F3" s="599"/>
    </row>
    <row r="4" spans="1:7" ht="15.75" customHeight="1" x14ac:dyDescent="0.2">
      <c r="A4" s="693"/>
      <c r="B4" s="423"/>
      <c r="C4" s="423"/>
      <c r="D4" s="423"/>
      <c r="E4" s="31" t="s">
        <v>485</v>
      </c>
      <c r="F4" s="599"/>
    </row>
    <row r="5" spans="1:7" ht="15.75" customHeight="1" x14ac:dyDescent="0.2">
      <c r="A5" s="693"/>
      <c r="B5" s="694"/>
      <c r="C5" s="694"/>
      <c r="D5" s="694"/>
      <c r="E5" s="694"/>
      <c r="F5" s="695"/>
    </row>
    <row r="6" spans="1:7" x14ac:dyDescent="0.2">
      <c r="A6" s="511" t="str">
        <f>CONTEXTO!A8</f>
        <v>PROCESO: GESTIÓN DE INFRAESTRUCTURA Y OBRAS PÚBLICAS</v>
      </c>
      <c r="B6" s="512"/>
      <c r="C6" s="512"/>
      <c r="D6" s="512"/>
      <c r="E6" s="512"/>
      <c r="F6" s="513"/>
    </row>
    <row r="7" spans="1:7" ht="13.5" customHeight="1" x14ac:dyDescent="0.2">
      <c r="A7" s="511"/>
      <c r="B7" s="512"/>
      <c r="C7" s="512"/>
      <c r="D7" s="512"/>
      <c r="E7" s="512"/>
      <c r="F7" s="513"/>
    </row>
    <row r="8" spans="1:7" ht="59.25" customHeight="1" x14ac:dyDescent="0.2">
      <c r="A8" s="701"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8" s="702"/>
      <c r="C8" s="702"/>
      <c r="D8" s="702"/>
      <c r="E8" s="702"/>
      <c r="F8" s="703"/>
    </row>
    <row r="9" spans="1:7" ht="15" thickBot="1" x14ac:dyDescent="0.25">
      <c r="A9" s="704"/>
      <c r="B9" s="705"/>
      <c r="C9" s="705"/>
      <c r="D9" s="705"/>
      <c r="E9" s="705"/>
      <c r="F9" s="706"/>
    </row>
    <row r="10" spans="1:7" ht="15" thickBot="1" x14ac:dyDescent="0.25">
      <c r="A10" s="707"/>
      <c r="B10" s="607"/>
      <c r="C10" s="607"/>
      <c r="D10" s="607"/>
      <c r="E10" s="607"/>
      <c r="F10" s="607"/>
      <c r="G10" s="62"/>
    </row>
    <row r="11" spans="1:7" ht="51" customHeight="1" x14ac:dyDescent="0.2">
      <c r="A11" s="709" t="s">
        <v>87</v>
      </c>
      <c r="B11" s="699" t="s">
        <v>88</v>
      </c>
      <c r="C11" s="699" t="s">
        <v>89</v>
      </c>
      <c r="D11" s="699"/>
      <c r="E11" s="699"/>
      <c r="F11" s="708"/>
    </row>
    <row r="12" spans="1:7" ht="15" x14ac:dyDescent="0.2">
      <c r="A12" s="710"/>
      <c r="B12" s="700"/>
      <c r="C12" s="700" t="s">
        <v>90</v>
      </c>
      <c r="D12" s="700"/>
      <c r="E12" s="711" t="s">
        <v>91</v>
      </c>
      <c r="F12" s="712"/>
    </row>
    <row r="13" spans="1:7" ht="174" customHeight="1" x14ac:dyDescent="0.2">
      <c r="A13" s="315" t="s">
        <v>420</v>
      </c>
      <c r="B13" s="236" t="s">
        <v>152</v>
      </c>
      <c r="C13" s="498"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98"/>
      <c r="E13" s="696"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697"/>
    </row>
    <row r="14" spans="1:7" ht="174" customHeight="1" x14ac:dyDescent="0.2">
      <c r="A14" s="322" t="s">
        <v>421</v>
      </c>
      <c r="B14" s="236" t="s">
        <v>152</v>
      </c>
      <c r="C14" s="498" t="str">
        <f>IF(B14="5. CATASTROFICO",+NOOO!$C$28,IF(B14="4. MAYOR",+NOOO!$C$29,IF(B14="3. MODERADO",+NOOO!$C$30,IF(B14="2. MENOR",+NOOO!$C$31,IF(B14="1.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4" s="498"/>
      <c r="E14" s="696" t="str">
        <f>IF(B14="5. CATASTROFICO",+NOOO!$B$28,IF(B14="4. MAYOR",+NOOO!$B$29,IF(B14="3. MODERADO",+NOOO!$B$30,IF(B14="2. MENOR",+NOOO!$B$31,IF(B14="1.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4" s="697"/>
    </row>
    <row r="15" spans="1:7" ht="174" customHeight="1" x14ac:dyDescent="0.2">
      <c r="A15" s="239"/>
      <c r="B15" s="236" t="s">
        <v>92</v>
      </c>
      <c r="C15" s="498" t="str">
        <f>IF(B15="5. CATASTROFICO",+NOOO!$C$28,IF(B15="4. MAYOR",+NOOO!$C$29,IF(B15="3. MODERADO",+NOOO!$C$30,IF(B15="2. MENOR",+NOOO!$C$31,IF(B15="1. INSIGNIFICANTE",NOOO!$C$32," ")))))</f>
        <v xml:space="preserve"> </v>
      </c>
      <c r="D15" s="498"/>
      <c r="E15" s="696" t="str">
        <f>IF(B15="5. CATASTROFICO",+NOOO!$B$28,IF(B15="4. MAYOR",+NOOO!$B$29,IF(B15="3. MODERADO",+NOOO!$B$30,IF(B15="2. MENOR",+NOOO!$B$31,IF(B15="1. INSIGNIFICANTE",NOOO!$B$32," ")))))</f>
        <v xml:space="preserve"> </v>
      </c>
      <c r="F15" s="697"/>
    </row>
    <row r="16" spans="1:7" ht="174" customHeight="1" x14ac:dyDescent="0.2">
      <c r="A16" s="239"/>
      <c r="B16" s="236" t="s">
        <v>92</v>
      </c>
      <c r="C16" s="498" t="str">
        <f>IF(B16="5. CATASTROFICO",+NOOO!$C$28,IF(B16="4. MAYOR",+NOOO!$C$29,IF(B16="3. MODERADO",+NOOO!$C$30,IF(B16="2. MENOR",+NOOO!$C$31,IF(B16="1. INSIGNIFICANTE",NOOO!$C$32," ")))))</f>
        <v xml:space="preserve"> </v>
      </c>
      <c r="D16" s="498"/>
      <c r="E16" s="696" t="str">
        <f>IF(B16="5. CATASTROFICO",+NOOO!$B$28,IF(B16="4. MAYOR",+NOOO!$B$29,IF(B16="3. MODERADO",+NOOO!$B$30,IF(B16="2. MENOR",+NOOO!$B$31,IF(B16="1. INSIGNIFICANTE",NOOO!$B$32," ")))))</f>
        <v xml:space="preserve"> </v>
      </c>
      <c r="F16" s="697"/>
    </row>
    <row r="17" spans="1:6" ht="174" customHeight="1" x14ac:dyDescent="0.2">
      <c r="A17" s="239"/>
      <c r="B17" s="236" t="s">
        <v>92</v>
      </c>
      <c r="C17" s="498" t="str">
        <f>IF(B17="5. CATASTROFICO",+NOOO!$C$28,IF(B17="4. MAYOR",+NOOO!$C$29,IF(B17="3. MODERADO",+NOOO!$C$30,IF(B17="2. MENOR",+NOOO!$C$31,IF(B17="1. INSIGNIFICANTE",NOOO!$C$32," ")))))</f>
        <v xml:space="preserve"> </v>
      </c>
      <c r="D17" s="498"/>
      <c r="E17" s="696" t="str">
        <f>IF(B17="5. CATASTROFICO",+NOOO!$B$28,IF(B17="4. MAYOR",+NOOO!$B$29,IF(B17="3. MODERADO",+NOOO!$B$30,IF(B17="2. MENOR",+NOOO!$B$31,IF(B17="1. INSIGNIFICANTE",NOOO!$B$32," ")))))</f>
        <v xml:space="preserve"> </v>
      </c>
      <c r="F17" s="697"/>
    </row>
    <row r="18" spans="1:6" ht="174" customHeight="1" x14ac:dyDescent="0.2">
      <c r="A18" s="239"/>
      <c r="B18" s="236" t="s">
        <v>92</v>
      </c>
      <c r="C18" s="498" t="str">
        <f>IF(B18="5. CATASTROFICO",+NOOO!$C$28,IF(B18="4. MAYOR",+NOOO!$C$29,IF(B18="3. MODERADO",+NOOO!$C$30,IF(B18="2. MENOR",+NOOO!$C$31,IF(B18="1. INSIGNIFICANTE",NOOO!$C$32," ")))))</f>
        <v xml:space="preserve"> </v>
      </c>
      <c r="D18" s="498"/>
      <c r="E18" s="696" t="str">
        <f>IF(B18="5. CATASTROFICO",+NOOO!$B$28,IF(B18="4. MAYOR",+NOOO!$B$29,IF(B18="3. MODERADO",+NOOO!$B$30,IF(B18="2. MENOR",+NOOO!$B$31,IF(B18="1. INSIGNIFICANTE",NOOO!$B$32," ")))))</f>
        <v xml:space="preserve"> </v>
      </c>
      <c r="F18" s="697"/>
    </row>
    <row r="19" spans="1:6" ht="174" customHeight="1" x14ac:dyDescent="0.2">
      <c r="A19" s="239"/>
      <c r="B19" s="236" t="s">
        <v>92</v>
      </c>
      <c r="C19" s="498" t="str">
        <f>IF(B19="5. CATASTROFICO",+NOOO!$C$28,IF(B19="4. MAYOR",+NOOO!$C$29,IF(B19="3. MODERADO",+NOOO!$C$30,IF(B19="2. MENOR",+NOOO!$C$31,IF(B19="1. INSIGNIFICANTE",NOOO!$C$32," ")))))</f>
        <v xml:space="preserve"> </v>
      </c>
      <c r="D19" s="498"/>
      <c r="E19" s="696" t="str">
        <f>IF(B19="5. CATASTROFICO",+NOOO!$B$28,IF(B19="4. MAYOR",+NOOO!$B$29,IF(B19="3. MODERADO",+NOOO!$B$30,IF(B19="2. MENOR",+NOOO!$B$31,IF(B19="1. INSIGNIFICANTE",NOOO!$B$32," ")))))</f>
        <v xml:space="preserve"> </v>
      </c>
      <c r="F19" s="697"/>
    </row>
    <row r="20" spans="1:6" ht="174" customHeight="1" x14ac:dyDescent="0.2">
      <c r="A20" s="239"/>
      <c r="B20" s="236" t="s">
        <v>92</v>
      </c>
      <c r="C20" s="498" t="str">
        <f>IF(B20="5. CATASTROFICO",+NOOO!$C$28,IF(B20="4. MAYOR",+NOOO!$C$29,IF(B20="3. MODERADO",+NOOO!$C$30,IF(B20="2. MENOR",+NOOO!$C$31,IF(B20="1. INSIGNIFICANTE",NOOO!$C$32," ")))))</f>
        <v xml:space="preserve"> </v>
      </c>
      <c r="D20" s="498"/>
      <c r="E20" s="696" t="str">
        <f>IF(B20="5. CATASTROFICO",+NOOO!$B$28,IF(B20="4. MAYOR",+NOOO!$B$29,IF(B20="3. MODERADO",+NOOO!$B$30,IF(B20="2. MENOR",+NOOO!$B$31,IF(B20="1. INSIGNIFICANTE",NOOO!$B$32," ")))))</f>
        <v xml:space="preserve"> </v>
      </c>
      <c r="F20" s="697"/>
    </row>
    <row r="21" spans="1:6" ht="188.25" customHeight="1" x14ac:dyDescent="0.2">
      <c r="A21" s="239"/>
      <c r="B21" s="236" t="s">
        <v>92</v>
      </c>
      <c r="C21" s="498" t="str">
        <f>IF(B21="5. CATASTROFICO",+NOOO!$C$28,IF(B21="4. MAYOR",+NOOO!$C$29,IF(B21="3. MODERADO",+NOOO!$C$30,IF(B21="2. MENOR",+NOOO!$C$31,IF(B21="1. INSIGNIFICANTE",NOOO!$C$32," ")))))</f>
        <v xml:space="preserve"> </v>
      </c>
      <c r="D21" s="498"/>
      <c r="E21" s="696" t="str">
        <f>IF(B21="5. CATASTROFICO",+NOOO!$B$28,IF(B21="4. MAYOR",+NOOO!$B$29,IF(B21="3. MODERADO",+NOOO!$B$30,IF(B21="2. MENOR",+NOOO!$B$31,IF(B21="1. INSIGNIFICANTE",NOOO!$B$32," ")))))</f>
        <v xml:space="preserve"> </v>
      </c>
      <c r="F21" s="697"/>
    </row>
    <row r="22" spans="1:6" ht="183" customHeight="1" thickBot="1" x14ac:dyDescent="0.25">
      <c r="A22" s="240"/>
      <c r="B22" s="241" t="s">
        <v>92</v>
      </c>
      <c r="C22" s="413" t="str">
        <f>IF(B22="5. CATASTROFICO",+NOOO!$C$28,IF(B22="4. MAYOR",+NOOO!$C$29,IF(B22="3. MODERADO",+NOOO!$C$30,IF(B22="2. MENOR",+NOOO!$C$31,IF(B22="1. INSIGNIFICANTE",NOOO!$C$32," ")))))</f>
        <v xml:space="preserve"> </v>
      </c>
      <c r="D22" s="413"/>
      <c r="E22" s="713" t="str">
        <f>IF(B22="5. CATASTROFICO",+NOOO!$B$28,IF(B22="4. MAYOR",+NOOO!$B$29,IF(B22="3. MODERADO",+NOOO!$B$30,IF(B22="2. MENOR",+NOOO!$B$31,IF(B22="1. INSIGNIFICANTE",NOOO!$B$32," ")))))</f>
        <v xml:space="preserve"> </v>
      </c>
      <c r="F22" s="714"/>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NOOO!$A$20:$A$25</xm:f>
          </x14:formula1>
          <xm:sqref>B13:B22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tabColor theme="5" tint="-0.249977111117893"/>
  </sheetPr>
  <dimension ref="A1:F124"/>
  <sheetViews>
    <sheetView topLeftCell="C1" zoomScale="80" zoomScaleNormal="80" zoomScalePageLayoutView="80" workbookViewId="0">
      <selection activeCell="C1" sqref="C1:E4"/>
    </sheetView>
  </sheetViews>
  <sheetFormatPr baseColWidth="10" defaultColWidth="11.42578125" defaultRowHeight="14.25" x14ac:dyDescent="0.2"/>
  <cols>
    <col min="1" max="1" width="34" style="1" customWidth="1"/>
    <col min="2" max="2" width="91" style="1" customWidth="1"/>
    <col min="3" max="3" width="16.42578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502"/>
      <c r="B1" s="422" t="str">
        <f>CONTEXTO!B1</f>
        <v>PROCESO: GESTIÓN DE LA INFRAESTRUCTURA Y OBRAS PÚBLICAS</v>
      </c>
      <c r="C1" s="734" t="s">
        <v>486</v>
      </c>
      <c r="D1" s="734"/>
      <c r="E1" s="734"/>
      <c r="F1" s="735"/>
    </row>
    <row r="2" spans="1:6" ht="15.75" customHeight="1" x14ac:dyDescent="0.2">
      <c r="A2" s="503"/>
      <c r="B2" s="423"/>
      <c r="C2" s="632" t="s">
        <v>471</v>
      </c>
      <c r="D2" s="632"/>
      <c r="E2" s="632"/>
      <c r="F2" s="736"/>
    </row>
    <row r="3" spans="1:6" ht="15" customHeight="1" x14ac:dyDescent="0.2">
      <c r="A3" s="503"/>
      <c r="B3" s="423" t="s">
        <v>93</v>
      </c>
      <c r="C3" s="632" t="s">
        <v>472</v>
      </c>
      <c r="D3" s="632"/>
      <c r="E3" s="632"/>
      <c r="F3" s="736"/>
    </row>
    <row r="4" spans="1:6" ht="15.75" customHeight="1" x14ac:dyDescent="0.2">
      <c r="A4" s="503"/>
      <c r="B4" s="423"/>
      <c r="C4" s="632" t="s">
        <v>487</v>
      </c>
      <c r="D4" s="632"/>
      <c r="E4" s="632"/>
      <c r="F4" s="736"/>
    </row>
    <row r="5" spans="1:6" ht="15.75" customHeight="1" x14ac:dyDescent="0.2">
      <c r="A5" s="728"/>
      <c r="B5" s="729"/>
      <c r="C5" s="729"/>
      <c r="D5" s="729"/>
      <c r="E5" s="729"/>
      <c r="F5" s="730"/>
    </row>
    <row r="6" spans="1:6" x14ac:dyDescent="0.2">
      <c r="A6" s="511" t="str">
        <f>+CONTEXTO!A8</f>
        <v>PROCESO: GESTIÓN DE INFRAESTRUCTURA Y OBRAS PÚBLICAS</v>
      </c>
      <c r="B6" s="512"/>
      <c r="C6" s="512"/>
      <c r="D6" s="512"/>
      <c r="E6" s="512"/>
      <c r="F6" s="513"/>
    </row>
    <row r="7" spans="1:6" ht="12.75" customHeight="1" x14ac:dyDescent="0.2">
      <c r="A7" s="511"/>
      <c r="B7" s="512"/>
      <c r="C7" s="512"/>
      <c r="D7" s="512"/>
      <c r="E7" s="512"/>
      <c r="F7" s="513"/>
    </row>
    <row r="8" spans="1:6" ht="60.75" customHeight="1" x14ac:dyDescent="0.2">
      <c r="A8" s="514"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8" s="515"/>
      <c r="C8" s="515"/>
      <c r="D8" s="515"/>
      <c r="E8" s="515"/>
      <c r="F8" s="516"/>
    </row>
    <row r="9" spans="1:6" ht="3.75" customHeight="1" thickBot="1" x14ac:dyDescent="0.25">
      <c r="A9" s="517"/>
      <c r="B9" s="518"/>
      <c r="C9" s="518"/>
      <c r="D9" s="518"/>
      <c r="E9" s="518"/>
      <c r="F9" s="519"/>
    </row>
    <row r="10" spans="1:6" ht="13.5" customHeight="1" thickBot="1" x14ac:dyDescent="0.25">
      <c r="A10" s="520"/>
      <c r="B10" s="520"/>
      <c r="C10" s="520"/>
      <c r="D10" s="520"/>
      <c r="E10" s="520"/>
      <c r="F10" s="520"/>
    </row>
    <row r="11" spans="1:6" ht="34.5" customHeight="1" x14ac:dyDescent="0.25">
      <c r="A11" s="721" t="s">
        <v>94</v>
      </c>
      <c r="B11" s="489" t="s">
        <v>95</v>
      </c>
      <c r="C11" s="489"/>
      <c r="D11" s="723" t="s">
        <v>96</v>
      </c>
      <c r="E11" s="723"/>
      <c r="F11" s="719" t="s">
        <v>97</v>
      </c>
    </row>
    <row r="12" spans="1:6" ht="21" customHeight="1" x14ac:dyDescent="0.2">
      <c r="A12" s="722"/>
      <c r="B12" s="490"/>
      <c r="C12" s="490"/>
      <c r="D12" s="103" t="s">
        <v>98</v>
      </c>
      <c r="E12" s="103" t="s">
        <v>99</v>
      </c>
      <c r="F12" s="720"/>
    </row>
    <row r="13" spans="1:6" ht="26.25" customHeight="1" x14ac:dyDescent="0.2">
      <c r="A13" s="493"/>
      <c r="B13" s="498" t="s">
        <v>100</v>
      </c>
      <c r="C13" s="498"/>
      <c r="D13" s="236"/>
      <c r="E13" s="236"/>
      <c r="F13" s="731" t="str">
        <f>IF(D28="X","CATASTROFICO",IF(AND(D32&gt;0,D32&lt;=5),"MODERADO",IF(AND(D32&gt;=6,D32&lt;=11),"MAYOR",IF(AND(D32&gt;=12,D32&lt;=19),"CATASTROFICO",IF(AND(D32=0),"MENOR")))))</f>
        <v>MENOR</v>
      </c>
    </row>
    <row r="14" spans="1:6" ht="26.25" customHeight="1" x14ac:dyDescent="0.2">
      <c r="A14" s="493"/>
      <c r="B14" s="498" t="s">
        <v>101</v>
      </c>
      <c r="C14" s="498"/>
      <c r="D14" s="236"/>
      <c r="E14" s="236"/>
      <c r="F14" s="732"/>
    </row>
    <row r="15" spans="1:6" ht="26.25" customHeight="1" x14ac:dyDescent="0.2">
      <c r="A15" s="493"/>
      <c r="B15" s="498" t="s">
        <v>102</v>
      </c>
      <c r="C15" s="498"/>
      <c r="D15" s="236"/>
      <c r="E15" s="236"/>
      <c r="F15" s="732"/>
    </row>
    <row r="16" spans="1:6" ht="26.25" customHeight="1" x14ac:dyDescent="0.2">
      <c r="A16" s="493"/>
      <c r="B16" s="498" t="s">
        <v>103</v>
      </c>
      <c r="C16" s="498"/>
      <c r="D16" s="236"/>
      <c r="E16" s="236"/>
      <c r="F16" s="732"/>
    </row>
    <row r="17" spans="1:6" ht="26.25" customHeight="1" x14ac:dyDescent="0.2">
      <c r="A17" s="493"/>
      <c r="B17" s="498" t="s">
        <v>104</v>
      </c>
      <c r="C17" s="498"/>
      <c r="D17" s="236"/>
      <c r="E17" s="236"/>
      <c r="F17" s="732"/>
    </row>
    <row r="18" spans="1:6" ht="26.25" customHeight="1" x14ac:dyDescent="0.2">
      <c r="A18" s="493"/>
      <c r="B18" s="498" t="s">
        <v>105</v>
      </c>
      <c r="C18" s="498"/>
      <c r="D18" s="236"/>
      <c r="E18" s="236"/>
      <c r="F18" s="732"/>
    </row>
    <row r="19" spans="1:6" ht="26.25" customHeight="1" x14ac:dyDescent="0.2">
      <c r="A19" s="493"/>
      <c r="B19" s="498" t="s">
        <v>106</v>
      </c>
      <c r="C19" s="498"/>
      <c r="D19" s="236"/>
      <c r="E19" s="236"/>
      <c r="F19" s="732"/>
    </row>
    <row r="20" spans="1:6" ht="33" customHeight="1" x14ac:dyDescent="0.2">
      <c r="A20" s="493"/>
      <c r="B20" s="498" t="s">
        <v>107</v>
      </c>
      <c r="C20" s="498"/>
      <c r="D20" s="236"/>
      <c r="E20" s="236"/>
      <c r="F20" s="732"/>
    </row>
    <row r="21" spans="1:6" ht="26.25" customHeight="1" x14ac:dyDescent="0.2">
      <c r="A21" s="493"/>
      <c r="B21" s="498" t="s">
        <v>108</v>
      </c>
      <c r="C21" s="498"/>
      <c r="D21" s="236"/>
      <c r="E21" s="236"/>
      <c r="F21" s="732"/>
    </row>
    <row r="22" spans="1:6" ht="26.25" customHeight="1" x14ac:dyDescent="0.2">
      <c r="A22" s="493"/>
      <c r="B22" s="498" t="s">
        <v>109</v>
      </c>
      <c r="C22" s="498"/>
      <c r="D22" s="236"/>
      <c r="E22" s="236"/>
      <c r="F22" s="732"/>
    </row>
    <row r="23" spans="1:6" ht="26.25" customHeight="1" x14ac:dyDescent="0.2">
      <c r="A23" s="493"/>
      <c r="B23" s="498" t="s">
        <v>110</v>
      </c>
      <c r="C23" s="498"/>
      <c r="D23" s="236"/>
      <c r="E23" s="236"/>
      <c r="F23" s="732"/>
    </row>
    <row r="24" spans="1:6" ht="26.25" customHeight="1" x14ac:dyDescent="0.2">
      <c r="A24" s="493"/>
      <c r="B24" s="498" t="s">
        <v>111</v>
      </c>
      <c r="C24" s="498"/>
      <c r="D24" s="236"/>
      <c r="E24" s="236"/>
      <c r="F24" s="732"/>
    </row>
    <row r="25" spans="1:6" ht="26.25" customHeight="1" x14ac:dyDescent="0.2">
      <c r="A25" s="493"/>
      <c r="B25" s="498" t="s">
        <v>112</v>
      </c>
      <c r="C25" s="498"/>
      <c r="D25" s="236"/>
      <c r="E25" s="236"/>
      <c r="F25" s="732"/>
    </row>
    <row r="26" spans="1:6" ht="26.25" customHeight="1" x14ac:dyDescent="0.2">
      <c r="A26" s="493"/>
      <c r="B26" s="498" t="s">
        <v>113</v>
      </c>
      <c r="C26" s="498"/>
      <c r="D26" s="236"/>
      <c r="E26" s="236"/>
      <c r="F26" s="732"/>
    </row>
    <row r="27" spans="1:6" ht="26.25" customHeight="1" x14ac:dyDescent="0.2">
      <c r="A27" s="493"/>
      <c r="B27" s="498" t="s">
        <v>114</v>
      </c>
      <c r="C27" s="498"/>
      <c r="D27" s="236"/>
      <c r="E27" s="236"/>
      <c r="F27" s="732"/>
    </row>
    <row r="28" spans="1:6" ht="26.25" customHeight="1" x14ac:dyDescent="0.2">
      <c r="A28" s="493"/>
      <c r="B28" s="498" t="s">
        <v>115</v>
      </c>
      <c r="C28" s="498"/>
      <c r="D28" s="236"/>
      <c r="E28" s="236"/>
      <c r="F28" s="732"/>
    </row>
    <row r="29" spans="1:6" ht="26.25" customHeight="1" x14ac:dyDescent="0.2">
      <c r="A29" s="493"/>
      <c r="B29" s="498" t="s">
        <v>116</v>
      </c>
      <c r="C29" s="498"/>
      <c r="D29" s="236"/>
      <c r="E29" s="236"/>
      <c r="F29" s="732"/>
    </row>
    <row r="30" spans="1:6" ht="26.25" customHeight="1" x14ac:dyDescent="0.2">
      <c r="A30" s="493"/>
      <c r="B30" s="498" t="s">
        <v>117</v>
      </c>
      <c r="C30" s="498"/>
      <c r="D30" s="236"/>
      <c r="E30" s="236"/>
      <c r="F30" s="732"/>
    </row>
    <row r="31" spans="1:6" ht="26.25" customHeight="1" x14ac:dyDescent="0.2">
      <c r="A31" s="493"/>
      <c r="B31" s="498" t="s">
        <v>118</v>
      </c>
      <c r="C31" s="498"/>
      <c r="D31" s="236"/>
      <c r="E31" s="236"/>
      <c r="F31" s="732"/>
    </row>
    <row r="32" spans="1:6" ht="16.5" thickBot="1" x14ac:dyDescent="0.3">
      <c r="A32" s="494"/>
      <c r="B32" s="724" t="s">
        <v>58</v>
      </c>
      <c r="C32" s="725"/>
      <c r="D32" s="99">
        <f>+NOOO!B54</f>
        <v>0</v>
      </c>
      <c r="E32" s="100"/>
      <c r="F32" s="733"/>
    </row>
    <row r="33" spans="1:6" ht="15.75" customHeight="1" thickBot="1" x14ac:dyDescent="0.25">
      <c r="A33" s="726"/>
      <c r="B33" s="353"/>
      <c r="C33" s="353"/>
      <c r="D33" s="353"/>
      <c r="E33" s="353"/>
      <c r="F33" s="727"/>
    </row>
    <row r="34" spans="1:6" ht="34.5" customHeight="1" x14ac:dyDescent="0.25">
      <c r="A34" s="721" t="s">
        <v>94</v>
      </c>
      <c r="B34" s="489" t="s">
        <v>95</v>
      </c>
      <c r="C34" s="489"/>
      <c r="D34" s="723" t="s">
        <v>96</v>
      </c>
      <c r="E34" s="723"/>
      <c r="F34" s="719" t="s">
        <v>97</v>
      </c>
    </row>
    <row r="35" spans="1:6" ht="21" customHeight="1" x14ac:dyDescent="0.25">
      <c r="A35" s="722"/>
      <c r="B35" s="490"/>
      <c r="C35" s="490"/>
      <c r="D35" s="79" t="s">
        <v>98</v>
      </c>
      <c r="E35" s="79" t="s">
        <v>99</v>
      </c>
      <c r="F35" s="720"/>
    </row>
    <row r="36" spans="1:6" ht="26.25" customHeight="1" x14ac:dyDescent="0.2">
      <c r="A36" s="493"/>
      <c r="B36" s="498" t="s">
        <v>100</v>
      </c>
      <c r="C36" s="498"/>
      <c r="D36" s="236"/>
      <c r="E36" s="236"/>
      <c r="F36" s="717" t="str">
        <f>IF(D51="X","CATASTROFICO",IF(AND(D55&gt;0,D55&lt;=5),"MODERADO",IF(AND(D55&gt;=6,D55&lt;=11),"MAYOR",IF(AND(D55&gt;=12,D55&lt;=19),"CATASTROFICO"," "))))</f>
        <v xml:space="preserve"> </v>
      </c>
    </row>
    <row r="37" spans="1:6" ht="26.25" customHeight="1" x14ac:dyDescent="0.2">
      <c r="A37" s="493"/>
      <c r="B37" s="498" t="s">
        <v>101</v>
      </c>
      <c r="C37" s="498"/>
      <c r="D37" s="236"/>
      <c r="E37" s="236"/>
      <c r="F37" s="717"/>
    </row>
    <row r="38" spans="1:6" ht="26.25" customHeight="1" x14ac:dyDescent="0.2">
      <c r="A38" s="493"/>
      <c r="B38" s="498" t="s">
        <v>102</v>
      </c>
      <c r="C38" s="498"/>
      <c r="D38" s="236"/>
      <c r="E38" s="236"/>
      <c r="F38" s="717"/>
    </row>
    <row r="39" spans="1:6" ht="26.25" customHeight="1" x14ac:dyDescent="0.2">
      <c r="A39" s="493"/>
      <c r="B39" s="498" t="s">
        <v>103</v>
      </c>
      <c r="C39" s="498"/>
      <c r="D39" s="236"/>
      <c r="E39" s="236"/>
      <c r="F39" s="717"/>
    </row>
    <row r="40" spans="1:6" ht="26.25" customHeight="1" x14ac:dyDescent="0.2">
      <c r="A40" s="493"/>
      <c r="B40" s="498" t="s">
        <v>104</v>
      </c>
      <c r="C40" s="498"/>
      <c r="D40" s="236"/>
      <c r="E40" s="236"/>
      <c r="F40" s="717"/>
    </row>
    <row r="41" spans="1:6" ht="26.25" customHeight="1" x14ac:dyDescent="0.2">
      <c r="A41" s="493"/>
      <c r="B41" s="498" t="s">
        <v>105</v>
      </c>
      <c r="C41" s="498"/>
      <c r="D41" s="236"/>
      <c r="E41" s="236"/>
      <c r="F41" s="717"/>
    </row>
    <row r="42" spans="1:6" ht="26.25" customHeight="1" x14ac:dyDescent="0.2">
      <c r="A42" s="493"/>
      <c r="B42" s="498" t="s">
        <v>106</v>
      </c>
      <c r="C42" s="498"/>
      <c r="D42" s="236"/>
      <c r="E42" s="236"/>
      <c r="F42" s="717"/>
    </row>
    <row r="43" spans="1:6" ht="33" customHeight="1" x14ac:dyDescent="0.2">
      <c r="A43" s="493"/>
      <c r="B43" s="498" t="s">
        <v>107</v>
      </c>
      <c r="C43" s="498"/>
      <c r="D43" s="236"/>
      <c r="E43" s="236"/>
      <c r="F43" s="717"/>
    </row>
    <row r="44" spans="1:6" ht="26.25" customHeight="1" x14ac:dyDescent="0.2">
      <c r="A44" s="493"/>
      <c r="B44" s="498" t="s">
        <v>108</v>
      </c>
      <c r="C44" s="498"/>
      <c r="D44" s="236"/>
      <c r="E44" s="236"/>
      <c r="F44" s="717"/>
    </row>
    <row r="45" spans="1:6" ht="26.25" customHeight="1" x14ac:dyDescent="0.2">
      <c r="A45" s="493"/>
      <c r="B45" s="498" t="s">
        <v>109</v>
      </c>
      <c r="C45" s="498"/>
      <c r="D45" s="236"/>
      <c r="E45" s="236"/>
      <c r="F45" s="717"/>
    </row>
    <row r="46" spans="1:6" ht="26.25" customHeight="1" x14ac:dyDescent="0.2">
      <c r="A46" s="493"/>
      <c r="B46" s="498" t="s">
        <v>110</v>
      </c>
      <c r="C46" s="498"/>
      <c r="D46" s="236"/>
      <c r="E46" s="236"/>
      <c r="F46" s="717"/>
    </row>
    <row r="47" spans="1:6" ht="26.25" customHeight="1" x14ac:dyDescent="0.2">
      <c r="A47" s="493"/>
      <c r="B47" s="498" t="s">
        <v>111</v>
      </c>
      <c r="C47" s="498"/>
      <c r="D47" s="242"/>
      <c r="E47" s="242"/>
      <c r="F47" s="717"/>
    </row>
    <row r="48" spans="1:6" ht="26.25" customHeight="1" x14ac:dyDescent="0.2">
      <c r="A48" s="493"/>
      <c r="B48" s="498" t="s">
        <v>112</v>
      </c>
      <c r="C48" s="498"/>
      <c r="D48" s="242"/>
      <c r="E48" s="242"/>
      <c r="F48" s="717"/>
    </row>
    <row r="49" spans="1:6" ht="26.25" customHeight="1" x14ac:dyDescent="0.2">
      <c r="A49" s="493"/>
      <c r="B49" s="498" t="s">
        <v>113</v>
      </c>
      <c r="C49" s="498"/>
      <c r="D49" s="242"/>
      <c r="E49" s="242"/>
      <c r="F49" s="717"/>
    </row>
    <row r="50" spans="1:6" ht="26.25" customHeight="1" x14ac:dyDescent="0.2">
      <c r="A50" s="493"/>
      <c r="B50" s="498" t="s">
        <v>114</v>
      </c>
      <c r="C50" s="498"/>
      <c r="D50" s="242"/>
      <c r="E50" s="242"/>
      <c r="F50" s="717"/>
    </row>
    <row r="51" spans="1:6" ht="26.25" customHeight="1" x14ac:dyDescent="0.2">
      <c r="A51" s="493"/>
      <c r="B51" s="498" t="s">
        <v>115</v>
      </c>
      <c r="C51" s="498"/>
      <c r="D51" s="242"/>
      <c r="E51" s="242"/>
      <c r="F51" s="717"/>
    </row>
    <row r="52" spans="1:6" ht="26.25" customHeight="1" x14ac:dyDescent="0.2">
      <c r="A52" s="493"/>
      <c r="B52" s="498" t="s">
        <v>116</v>
      </c>
      <c r="C52" s="498"/>
      <c r="D52" s="242"/>
      <c r="E52" s="242"/>
      <c r="F52" s="717"/>
    </row>
    <row r="53" spans="1:6" ht="26.25" customHeight="1" x14ac:dyDescent="0.2">
      <c r="A53" s="493"/>
      <c r="B53" s="498" t="s">
        <v>117</v>
      </c>
      <c r="C53" s="498"/>
      <c r="D53" s="242"/>
      <c r="E53" s="242"/>
      <c r="F53" s="717"/>
    </row>
    <row r="54" spans="1:6" ht="26.25" customHeight="1" x14ac:dyDescent="0.2">
      <c r="A54" s="493"/>
      <c r="B54" s="498" t="s">
        <v>118</v>
      </c>
      <c r="C54" s="498"/>
      <c r="D54" s="242"/>
      <c r="E54" s="242"/>
      <c r="F54" s="717"/>
    </row>
    <row r="55" spans="1:6" ht="16.5" thickBot="1" x14ac:dyDescent="0.3">
      <c r="A55" s="494"/>
      <c r="B55" s="724" t="s">
        <v>58</v>
      </c>
      <c r="C55" s="725"/>
      <c r="D55" s="99">
        <f>+NOOO!B77</f>
        <v>0</v>
      </c>
      <c r="E55" s="100"/>
      <c r="F55" s="718"/>
    </row>
    <row r="56" spans="1:6" ht="15" thickBot="1" x14ac:dyDescent="0.25"/>
    <row r="57" spans="1:6" ht="34.5" customHeight="1" x14ac:dyDescent="0.25">
      <c r="A57" s="721" t="s">
        <v>94</v>
      </c>
      <c r="B57" s="489" t="s">
        <v>95</v>
      </c>
      <c r="C57" s="489"/>
      <c r="D57" s="723" t="s">
        <v>96</v>
      </c>
      <c r="E57" s="723"/>
      <c r="F57" s="719" t="s">
        <v>97</v>
      </c>
    </row>
    <row r="58" spans="1:6" ht="21" customHeight="1" x14ac:dyDescent="0.25">
      <c r="A58" s="722"/>
      <c r="B58" s="490"/>
      <c r="C58" s="490"/>
      <c r="D58" s="79" t="s">
        <v>98</v>
      </c>
      <c r="E58" s="79" t="s">
        <v>99</v>
      </c>
      <c r="F58" s="720"/>
    </row>
    <row r="59" spans="1:6" ht="26.25" customHeight="1" x14ac:dyDescent="0.2">
      <c r="A59" s="715"/>
      <c r="B59" s="498" t="s">
        <v>100</v>
      </c>
      <c r="C59" s="498"/>
      <c r="D59" s="243"/>
      <c r="E59" s="243"/>
      <c r="F59" s="717" t="str">
        <f>IF(D74="X","CATASTROFICO",IF(AND(D78&gt;0,D78&lt;=5),"MODERADO",IF(AND(D78&gt;=6,D78&lt;=11),"MAYOR",IF(AND(D78&gt;=12,D78&lt;=19),"CATASTROFICO"," "))))</f>
        <v xml:space="preserve"> </v>
      </c>
    </row>
    <row r="60" spans="1:6" ht="26.25" customHeight="1" x14ac:dyDescent="0.2">
      <c r="A60" s="715"/>
      <c r="B60" s="498" t="s">
        <v>101</v>
      </c>
      <c r="C60" s="498"/>
      <c r="D60" s="243"/>
      <c r="E60" s="243"/>
      <c r="F60" s="717"/>
    </row>
    <row r="61" spans="1:6" ht="26.25" customHeight="1" x14ac:dyDescent="0.2">
      <c r="A61" s="715"/>
      <c r="B61" s="498" t="s">
        <v>102</v>
      </c>
      <c r="C61" s="498"/>
      <c r="D61" s="243"/>
      <c r="E61" s="243"/>
      <c r="F61" s="717"/>
    </row>
    <row r="62" spans="1:6" ht="26.25" customHeight="1" x14ac:dyDescent="0.2">
      <c r="A62" s="715"/>
      <c r="B62" s="498" t="s">
        <v>103</v>
      </c>
      <c r="C62" s="498"/>
      <c r="D62" s="243"/>
      <c r="E62" s="243"/>
      <c r="F62" s="717"/>
    </row>
    <row r="63" spans="1:6" ht="26.25" customHeight="1" x14ac:dyDescent="0.2">
      <c r="A63" s="715"/>
      <c r="B63" s="498" t="s">
        <v>104</v>
      </c>
      <c r="C63" s="498"/>
      <c r="D63" s="243"/>
      <c r="E63" s="243"/>
      <c r="F63" s="717"/>
    </row>
    <row r="64" spans="1:6" ht="26.25" customHeight="1" x14ac:dyDescent="0.2">
      <c r="A64" s="715"/>
      <c r="B64" s="498" t="s">
        <v>105</v>
      </c>
      <c r="C64" s="498"/>
      <c r="D64" s="243"/>
      <c r="E64" s="243"/>
      <c r="F64" s="717"/>
    </row>
    <row r="65" spans="1:6" ht="26.25" customHeight="1" x14ac:dyDescent="0.2">
      <c r="A65" s="715"/>
      <c r="B65" s="498" t="s">
        <v>106</v>
      </c>
      <c r="C65" s="498"/>
      <c r="D65" s="243"/>
      <c r="E65" s="243"/>
      <c r="F65" s="717"/>
    </row>
    <row r="66" spans="1:6" ht="32.25" customHeight="1" x14ac:dyDescent="0.2">
      <c r="A66" s="715"/>
      <c r="B66" s="498" t="s">
        <v>107</v>
      </c>
      <c r="C66" s="498"/>
      <c r="D66" s="243"/>
      <c r="E66" s="243"/>
      <c r="F66" s="717"/>
    </row>
    <row r="67" spans="1:6" ht="26.25" customHeight="1" x14ac:dyDescent="0.2">
      <c r="A67" s="715"/>
      <c r="B67" s="498" t="s">
        <v>108</v>
      </c>
      <c r="C67" s="498"/>
      <c r="D67" s="243"/>
      <c r="E67" s="243"/>
      <c r="F67" s="717"/>
    </row>
    <row r="68" spans="1:6" ht="26.25" customHeight="1" x14ac:dyDescent="0.2">
      <c r="A68" s="715"/>
      <c r="B68" s="498" t="s">
        <v>109</v>
      </c>
      <c r="C68" s="498"/>
      <c r="D68" s="243"/>
      <c r="E68" s="243"/>
      <c r="F68" s="717"/>
    </row>
    <row r="69" spans="1:6" ht="26.25" customHeight="1" x14ac:dyDescent="0.2">
      <c r="A69" s="715"/>
      <c r="B69" s="498" t="s">
        <v>110</v>
      </c>
      <c r="C69" s="498"/>
      <c r="D69" s="243"/>
      <c r="E69" s="243"/>
      <c r="F69" s="717"/>
    </row>
    <row r="70" spans="1:6" ht="26.25" customHeight="1" x14ac:dyDescent="0.2">
      <c r="A70" s="715"/>
      <c r="B70" s="498" t="s">
        <v>111</v>
      </c>
      <c r="C70" s="498"/>
      <c r="D70" s="243"/>
      <c r="E70" s="243"/>
      <c r="F70" s="717"/>
    </row>
    <row r="71" spans="1:6" ht="26.25" customHeight="1" x14ac:dyDescent="0.2">
      <c r="A71" s="715"/>
      <c r="B71" s="498" t="s">
        <v>112</v>
      </c>
      <c r="C71" s="498"/>
      <c r="D71" s="243"/>
      <c r="E71" s="243"/>
      <c r="F71" s="717"/>
    </row>
    <row r="72" spans="1:6" ht="26.25" customHeight="1" x14ac:dyDescent="0.2">
      <c r="A72" s="715"/>
      <c r="B72" s="498" t="s">
        <v>113</v>
      </c>
      <c r="C72" s="498"/>
      <c r="D72" s="243"/>
      <c r="E72" s="243"/>
      <c r="F72" s="717"/>
    </row>
    <row r="73" spans="1:6" ht="26.25" customHeight="1" x14ac:dyDescent="0.2">
      <c r="A73" s="715"/>
      <c r="B73" s="498" t="s">
        <v>114</v>
      </c>
      <c r="C73" s="498"/>
      <c r="D73" s="243"/>
      <c r="E73" s="243"/>
      <c r="F73" s="717"/>
    </row>
    <row r="74" spans="1:6" ht="26.25" customHeight="1" x14ac:dyDescent="0.2">
      <c r="A74" s="715"/>
      <c r="B74" s="498" t="s">
        <v>115</v>
      </c>
      <c r="C74" s="498"/>
      <c r="D74" s="243"/>
      <c r="E74" s="243"/>
      <c r="F74" s="717"/>
    </row>
    <row r="75" spans="1:6" ht="26.25" customHeight="1" x14ac:dyDescent="0.2">
      <c r="A75" s="715"/>
      <c r="B75" s="498" t="s">
        <v>116</v>
      </c>
      <c r="C75" s="498"/>
      <c r="D75" s="243"/>
      <c r="E75" s="243"/>
      <c r="F75" s="717"/>
    </row>
    <row r="76" spans="1:6" ht="26.25" customHeight="1" x14ac:dyDescent="0.2">
      <c r="A76" s="715"/>
      <c r="B76" s="498" t="s">
        <v>117</v>
      </c>
      <c r="C76" s="498"/>
      <c r="D76" s="243"/>
      <c r="E76" s="243"/>
      <c r="F76" s="717"/>
    </row>
    <row r="77" spans="1:6" ht="26.25" customHeight="1" x14ac:dyDescent="0.2">
      <c r="A77" s="715"/>
      <c r="B77" s="498" t="s">
        <v>118</v>
      </c>
      <c r="C77" s="498"/>
      <c r="D77" s="243"/>
      <c r="E77" s="243"/>
      <c r="F77" s="717"/>
    </row>
    <row r="78" spans="1:6" ht="16.5" thickBot="1" x14ac:dyDescent="0.3">
      <c r="A78" s="716"/>
      <c r="B78" s="724" t="s">
        <v>58</v>
      </c>
      <c r="C78" s="725"/>
      <c r="D78" s="99">
        <f>+NOOO!B100</f>
        <v>0</v>
      </c>
      <c r="E78" s="100"/>
      <c r="F78" s="718"/>
    </row>
    <row r="79" spans="1:6" ht="15" thickBot="1" x14ac:dyDescent="0.25"/>
    <row r="80" spans="1:6" ht="34.5" customHeight="1" x14ac:dyDescent="0.25">
      <c r="A80" s="721" t="s">
        <v>94</v>
      </c>
      <c r="B80" s="489" t="s">
        <v>95</v>
      </c>
      <c r="C80" s="489"/>
      <c r="D80" s="723" t="s">
        <v>96</v>
      </c>
      <c r="E80" s="723"/>
      <c r="F80" s="719" t="s">
        <v>97</v>
      </c>
    </row>
    <row r="81" spans="1:6" ht="21" customHeight="1" x14ac:dyDescent="0.25">
      <c r="A81" s="722"/>
      <c r="B81" s="490"/>
      <c r="C81" s="490"/>
      <c r="D81" s="79" t="s">
        <v>98</v>
      </c>
      <c r="E81" s="79" t="s">
        <v>99</v>
      </c>
      <c r="F81" s="720"/>
    </row>
    <row r="82" spans="1:6" ht="26.25" customHeight="1" x14ac:dyDescent="0.2">
      <c r="A82" s="715"/>
      <c r="B82" s="498" t="s">
        <v>100</v>
      </c>
      <c r="C82" s="498"/>
      <c r="D82" s="243"/>
      <c r="E82" s="243"/>
      <c r="F82" s="717" t="str">
        <f>IF(D97="X","CATASTROFICO",IF(AND(D101&gt;0,D101&lt;=5),"MODERADO",IF(AND(D101&gt;=6,D101&lt;=11),"MAYOR",IF(AND(D101&gt;=12,D101&lt;=19),"CATASTROFICO"," "))))</f>
        <v xml:space="preserve"> </v>
      </c>
    </row>
    <row r="83" spans="1:6" ht="26.25" customHeight="1" x14ac:dyDescent="0.2">
      <c r="A83" s="715"/>
      <c r="B83" s="498" t="s">
        <v>101</v>
      </c>
      <c r="C83" s="498"/>
      <c r="D83" s="243"/>
      <c r="E83" s="243"/>
      <c r="F83" s="717"/>
    </row>
    <row r="84" spans="1:6" ht="26.25" customHeight="1" x14ac:dyDescent="0.2">
      <c r="A84" s="715"/>
      <c r="B84" s="498" t="s">
        <v>102</v>
      </c>
      <c r="C84" s="498"/>
      <c r="D84" s="243"/>
      <c r="E84" s="243"/>
      <c r="F84" s="717"/>
    </row>
    <row r="85" spans="1:6" ht="26.25" customHeight="1" x14ac:dyDescent="0.2">
      <c r="A85" s="715"/>
      <c r="B85" s="498" t="s">
        <v>103</v>
      </c>
      <c r="C85" s="498"/>
      <c r="D85" s="243"/>
      <c r="E85" s="243"/>
      <c r="F85" s="717"/>
    </row>
    <row r="86" spans="1:6" ht="26.25" customHeight="1" x14ac:dyDescent="0.2">
      <c r="A86" s="715"/>
      <c r="B86" s="498" t="s">
        <v>104</v>
      </c>
      <c r="C86" s="498"/>
      <c r="D86" s="243"/>
      <c r="E86" s="243"/>
      <c r="F86" s="717"/>
    </row>
    <row r="87" spans="1:6" ht="26.25" customHeight="1" x14ac:dyDescent="0.2">
      <c r="A87" s="715"/>
      <c r="B87" s="498" t="s">
        <v>105</v>
      </c>
      <c r="C87" s="498"/>
      <c r="D87" s="243"/>
      <c r="E87" s="243"/>
      <c r="F87" s="717"/>
    </row>
    <row r="88" spans="1:6" ht="26.25" customHeight="1" x14ac:dyDescent="0.2">
      <c r="A88" s="715"/>
      <c r="B88" s="498" t="s">
        <v>106</v>
      </c>
      <c r="C88" s="498"/>
      <c r="D88" s="243"/>
      <c r="E88" s="243"/>
      <c r="F88" s="717"/>
    </row>
    <row r="89" spans="1:6" ht="33" customHeight="1" x14ac:dyDescent="0.2">
      <c r="A89" s="715"/>
      <c r="B89" s="498" t="s">
        <v>107</v>
      </c>
      <c r="C89" s="498"/>
      <c r="D89" s="243"/>
      <c r="E89" s="243"/>
      <c r="F89" s="717"/>
    </row>
    <row r="90" spans="1:6" ht="26.25" customHeight="1" x14ac:dyDescent="0.2">
      <c r="A90" s="715"/>
      <c r="B90" s="498" t="s">
        <v>108</v>
      </c>
      <c r="C90" s="498"/>
      <c r="D90" s="243"/>
      <c r="E90" s="243"/>
      <c r="F90" s="717"/>
    </row>
    <row r="91" spans="1:6" ht="26.25" customHeight="1" x14ac:dyDescent="0.2">
      <c r="A91" s="715"/>
      <c r="B91" s="498" t="s">
        <v>109</v>
      </c>
      <c r="C91" s="498"/>
      <c r="D91" s="243"/>
      <c r="E91" s="243"/>
      <c r="F91" s="717"/>
    </row>
    <row r="92" spans="1:6" ht="26.25" customHeight="1" x14ac:dyDescent="0.2">
      <c r="A92" s="715"/>
      <c r="B92" s="498" t="s">
        <v>110</v>
      </c>
      <c r="C92" s="498"/>
      <c r="D92" s="243"/>
      <c r="E92" s="243"/>
      <c r="F92" s="717"/>
    </row>
    <row r="93" spans="1:6" ht="26.25" customHeight="1" x14ac:dyDescent="0.2">
      <c r="A93" s="715"/>
      <c r="B93" s="498" t="s">
        <v>111</v>
      </c>
      <c r="C93" s="498"/>
      <c r="D93" s="243"/>
      <c r="E93" s="243"/>
      <c r="F93" s="717"/>
    </row>
    <row r="94" spans="1:6" ht="26.25" customHeight="1" x14ac:dyDescent="0.2">
      <c r="A94" s="715"/>
      <c r="B94" s="498" t="s">
        <v>112</v>
      </c>
      <c r="C94" s="498"/>
      <c r="D94" s="243"/>
      <c r="E94" s="243"/>
      <c r="F94" s="717"/>
    </row>
    <row r="95" spans="1:6" ht="26.25" customHeight="1" x14ac:dyDescent="0.2">
      <c r="A95" s="715"/>
      <c r="B95" s="498" t="s">
        <v>113</v>
      </c>
      <c r="C95" s="498"/>
      <c r="D95" s="243"/>
      <c r="E95" s="243"/>
      <c r="F95" s="717"/>
    </row>
    <row r="96" spans="1:6" ht="26.25" customHeight="1" x14ac:dyDescent="0.2">
      <c r="A96" s="715"/>
      <c r="B96" s="498" t="s">
        <v>114</v>
      </c>
      <c r="C96" s="498"/>
      <c r="D96" s="243"/>
      <c r="E96" s="243"/>
      <c r="F96" s="717"/>
    </row>
    <row r="97" spans="1:6" ht="26.25" customHeight="1" x14ac:dyDescent="0.2">
      <c r="A97" s="715"/>
      <c r="B97" s="498" t="s">
        <v>115</v>
      </c>
      <c r="C97" s="498"/>
      <c r="D97" s="243"/>
      <c r="E97" s="243"/>
      <c r="F97" s="717"/>
    </row>
    <row r="98" spans="1:6" ht="26.25" customHeight="1" x14ac:dyDescent="0.2">
      <c r="A98" s="715"/>
      <c r="B98" s="498" t="s">
        <v>116</v>
      </c>
      <c r="C98" s="498"/>
      <c r="D98" s="243"/>
      <c r="E98" s="243"/>
      <c r="F98" s="717"/>
    </row>
    <row r="99" spans="1:6" ht="26.25" customHeight="1" x14ac:dyDescent="0.2">
      <c r="A99" s="715"/>
      <c r="B99" s="498" t="s">
        <v>117</v>
      </c>
      <c r="C99" s="498"/>
      <c r="D99" s="243"/>
      <c r="E99" s="243"/>
      <c r="F99" s="717"/>
    </row>
    <row r="100" spans="1:6" ht="26.25" customHeight="1" x14ac:dyDescent="0.2">
      <c r="A100" s="715"/>
      <c r="B100" s="498" t="s">
        <v>118</v>
      </c>
      <c r="C100" s="498"/>
      <c r="D100" s="243"/>
      <c r="E100" s="243"/>
      <c r="F100" s="717"/>
    </row>
    <row r="101" spans="1:6" ht="16.5" thickBot="1" x14ac:dyDescent="0.3">
      <c r="A101" s="716"/>
      <c r="B101" s="724" t="s">
        <v>58</v>
      </c>
      <c r="C101" s="725"/>
      <c r="D101" s="99">
        <f>+NOOO!B123</f>
        <v>0</v>
      </c>
      <c r="E101" s="100"/>
      <c r="F101" s="718"/>
    </row>
    <row r="102" spans="1:6" ht="15" thickBot="1" x14ac:dyDescent="0.25"/>
    <row r="103" spans="1:6" ht="34.5" customHeight="1" x14ac:dyDescent="0.25">
      <c r="A103" s="721" t="s">
        <v>94</v>
      </c>
      <c r="B103" s="489" t="s">
        <v>95</v>
      </c>
      <c r="C103" s="489"/>
      <c r="D103" s="723" t="s">
        <v>96</v>
      </c>
      <c r="E103" s="723"/>
      <c r="F103" s="719" t="s">
        <v>97</v>
      </c>
    </row>
    <row r="104" spans="1:6" ht="21" customHeight="1" x14ac:dyDescent="0.25">
      <c r="A104" s="722"/>
      <c r="B104" s="490"/>
      <c r="C104" s="490"/>
      <c r="D104" s="79" t="s">
        <v>98</v>
      </c>
      <c r="E104" s="79" t="s">
        <v>99</v>
      </c>
      <c r="F104" s="720"/>
    </row>
    <row r="105" spans="1:6" ht="26.25" customHeight="1" x14ac:dyDescent="0.2">
      <c r="A105" s="715"/>
      <c r="B105" s="498" t="s">
        <v>100</v>
      </c>
      <c r="C105" s="498"/>
      <c r="D105" s="243"/>
      <c r="E105" s="243"/>
      <c r="F105" s="717" t="str">
        <f>IF(D120="X","CATASTROFICO",IF(AND(D124&gt;0,D124&lt;=5),"MODERADO",IF(AND(D124&gt;=6,D124&lt;=11),"MAYOR",IF(AND(D124&gt;=12,D124&lt;=19),"CATASTROFICO"," "))))</f>
        <v xml:space="preserve"> </v>
      </c>
    </row>
    <row r="106" spans="1:6" ht="26.25" customHeight="1" x14ac:dyDescent="0.2">
      <c r="A106" s="715"/>
      <c r="B106" s="498" t="s">
        <v>101</v>
      </c>
      <c r="C106" s="498"/>
      <c r="D106" s="243"/>
      <c r="E106" s="243"/>
      <c r="F106" s="717"/>
    </row>
    <row r="107" spans="1:6" ht="26.25" customHeight="1" x14ac:dyDescent="0.2">
      <c r="A107" s="715"/>
      <c r="B107" s="498" t="s">
        <v>102</v>
      </c>
      <c r="C107" s="498"/>
      <c r="D107" s="243"/>
      <c r="E107" s="243"/>
      <c r="F107" s="717"/>
    </row>
    <row r="108" spans="1:6" ht="26.25" customHeight="1" x14ac:dyDescent="0.2">
      <c r="A108" s="715"/>
      <c r="B108" s="498" t="s">
        <v>103</v>
      </c>
      <c r="C108" s="498"/>
      <c r="D108" s="243"/>
      <c r="E108" s="243"/>
      <c r="F108" s="717"/>
    </row>
    <row r="109" spans="1:6" ht="26.25" customHeight="1" x14ac:dyDescent="0.2">
      <c r="A109" s="715"/>
      <c r="B109" s="498" t="s">
        <v>104</v>
      </c>
      <c r="C109" s="498"/>
      <c r="D109" s="243"/>
      <c r="E109" s="243"/>
      <c r="F109" s="717"/>
    </row>
    <row r="110" spans="1:6" ht="26.25" customHeight="1" x14ac:dyDescent="0.2">
      <c r="A110" s="715"/>
      <c r="B110" s="498" t="s">
        <v>105</v>
      </c>
      <c r="C110" s="498"/>
      <c r="D110" s="243"/>
      <c r="E110" s="243"/>
      <c r="F110" s="717"/>
    </row>
    <row r="111" spans="1:6" ht="26.25" customHeight="1" x14ac:dyDescent="0.2">
      <c r="A111" s="715"/>
      <c r="B111" s="498" t="s">
        <v>106</v>
      </c>
      <c r="C111" s="498"/>
      <c r="D111" s="243"/>
      <c r="E111" s="243"/>
      <c r="F111" s="717"/>
    </row>
    <row r="112" spans="1:6" ht="36" customHeight="1" x14ac:dyDescent="0.2">
      <c r="A112" s="715"/>
      <c r="B112" s="498" t="s">
        <v>107</v>
      </c>
      <c r="C112" s="498"/>
      <c r="D112" s="243"/>
      <c r="E112" s="243"/>
      <c r="F112" s="717"/>
    </row>
    <row r="113" spans="1:6" ht="26.25" customHeight="1" x14ac:dyDescent="0.2">
      <c r="A113" s="715"/>
      <c r="B113" s="498" t="s">
        <v>108</v>
      </c>
      <c r="C113" s="498"/>
      <c r="D113" s="243"/>
      <c r="E113" s="243"/>
      <c r="F113" s="717"/>
    </row>
    <row r="114" spans="1:6" ht="26.25" customHeight="1" x14ac:dyDescent="0.2">
      <c r="A114" s="715"/>
      <c r="B114" s="498" t="s">
        <v>109</v>
      </c>
      <c r="C114" s="498"/>
      <c r="D114" s="243"/>
      <c r="E114" s="243"/>
      <c r="F114" s="717"/>
    </row>
    <row r="115" spans="1:6" ht="26.25" customHeight="1" x14ac:dyDescent="0.2">
      <c r="A115" s="715"/>
      <c r="B115" s="498" t="s">
        <v>110</v>
      </c>
      <c r="C115" s="498"/>
      <c r="D115" s="243"/>
      <c r="E115" s="243"/>
      <c r="F115" s="717"/>
    </row>
    <row r="116" spans="1:6" ht="26.25" customHeight="1" x14ac:dyDescent="0.2">
      <c r="A116" s="715"/>
      <c r="B116" s="498" t="s">
        <v>111</v>
      </c>
      <c r="C116" s="498"/>
      <c r="D116" s="243"/>
      <c r="E116" s="243"/>
      <c r="F116" s="717"/>
    </row>
    <row r="117" spans="1:6" ht="26.25" customHeight="1" x14ac:dyDescent="0.2">
      <c r="A117" s="715"/>
      <c r="B117" s="498" t="s">
        <v>112</v>
      </c>
      <c r="C117" s="498"/>
      <c r="D117" s="243"/>
      <c r="E117" s="243"/>
      <c r="F117" s="717"/>
    </row>
    <row r="118" spans="1:6" ht="26.25" customHeight="1" x14ac:dyDescent="0.2">
      <c r="A118" s="715"/>
      <c r="B118" s="498" t="s">
        <v>113</v>
      </c>
      <c r="C118" s="498"/>
      <c r="D118" s="243"/>
      <c r="E118" s="243"/>
      <c r="F118" s="717"/>
    </row>
    <row r="119" spans="1:6" ht="26.25" customHeight="1" x14ac:dyDescent="0.2">
      <c r="A119" s="715"/>
      <c r="B119" s="498" t="s">
        <v>114</v>
      </c>
      <c r="C119" s="498"/>
      <c r="D119" s="243"/>
      <c r="E119" s="243"/>
      <c r="F119" s="717"/>
    </row>
    <row r="120" spans="1:6" ht="26.25" customHeight="1" x14ac:dyDescent="0.2">
      <c r="A120" s="715"/>
      <c r="B120" s="498" t="s">
        <v>115</v>
      </c>
      <c r="C120" s="498"/>
      <c r="D120" s="243"/>
      <c r="E120" s="243"/>
      <c r="F120" s="717"/>
    </row>
    <row r="121" spans="1:6" ht="26.25" customHeight="1" x14ac:dyDescent="0.2">
      <c r="A121" s="715"/>
      <c r="B121" s="498" t="s">
        <v>116</v>
      </c>
      <c r="C121" s="498"/>
      <c r="D121" s="243"/>
      <c r="E121" s="243"/>
      <c r="F121" s="717"/>
    </row>
    <row r="122" spans="1:6" ht="26.25" customHeight="1" x14ac:dyDescent="0.2">
      <c r="A122" s="715"/>
      <c r="B122" s="498" t="s">
        <v>117</v>
      </c>
      <c r="C122" s="498"/>
      <c r="D122" s="243"/>
      <c r="E122" s="243"/>
      <c r="F122" s="717"/>
    </row>
    <row r="123" spans="1:6" ht="26.25" customHeight="1" x14ac:dyDescent="0.2">
      <c r="A123" s="715"/>
      <c r="B123" s="498" t="s">
        <v>118</v>
      </c>
      <c r="C123" s="498"/>
      <c r="D123" s="243"/>
      <c r="E123" s="243"/>
      <c r="F123" s="717"/>
    </row>
    <row r="124" spans="1:6" ht="16.5" thickBot="1" x14ac:dyDescent="0.3">
      <c r="A124" s="716"/>
      <c r="B124" s="724" t="s">
        <v>58</v>
      </c>
      <c r="C124" s="725"/>
      <c r="D124" s="99">
        <f>+NOOO!B146</f>
        <v>0</v>
      </c>
      <c r="E124" s="100"/>
      <c r="F124" s="718"/>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E00-000000000000}">
          <x14:formula1>
            <xm:f>NOOO!$C$35:$C$36</xm:f>
          </x14:formula1>
          <xm:sqref>D13:E31 D36:E54 D59:E77 D82:E100 D105:E123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tabColor theme="8" tint="-0.249977111117893"/>
  </sheetPr>
  <dimension ref="A1:L210"/>
  <sheetViews>
    <sheetView workbookViewId="0">
      <selection activeCell="G1" sqref="G1:I4"/>
    </sheetView>
  </sheetViews>
  <sheetFormatPr baseColWidth="10" defaultColWidth="11.42578125" defaultRowHeight="14.25" x14ac:dyDescent="0.2"/>
  <cols>
    <col min="1" max="1" width="14.42578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71"/>
      <c r="B1" s="787"/>
      <c r="C1" s="422" t="str">
        <f>CONTEXTO!B1</f>
        <v>PROCESO: GESTIÓN DE LA INFRAESTRUCTURA Y OBRAS PÚBLICAS</v>
      </c>
      <c r="D1" s="422"/>
      <c r="E1" s="422"/>
      <c r="F1" s="422"/>
      <c r="G1" s="566" t="s">
        <v>470</v>
      </c>
      <c r="H1" s="566"/>
      <c r="I1" s="566"/>
      <c r="J1" s="785"/>
      <c r="K1" s="393"/>
    </row>
    <row r="2" spans="1:12" ht="15" customHeight="1" x14ac:dyDescent="0.2">
      <c r="A2" s="472"/>
      <c r="B2" s="466"/>
      <c r="C2" s="423"/>
      <c r="D2" s="423"/>
      <c r="E2" s="423"/>
      <c r="F2" s="423"/>
      <c r="G2" s="484" t="s">
        <v>488</v>
      </c>
      <c r="H2" s="484"/>
      <c r="I2" s="484"/>
      <c r="J2" s="786"/>
      <c r="K2" s="394"/>
    </row>
    <row r="3" spans="1:12" ht="34.5" customHeight="1" x14ac:dyDescent="0.2">
      <c r="A3" s="472"/>
      <c r="B3" s="466"/>
      <c r="C3" s="423" t="s">
        <v>32</v>
      </c>
      <c r="D3" s="423"/>
      <c r="E3" s="423"/>
      <c r="F3" s="423"/>
      <c r="G3" s="484" t="s">
        <v>472</v>
      </c>
      <c r="H3" s="484"/>
      <c r="I3" s="484"/>
      <c r="J3" s="786"/>
      <c r="K3" s="394"/>
    </row>
    <row r="4" spans="1:12" ht="15.75" customHeight="1" x14ac:dyDescent="0.2">
      <c r="A4" s="472"/>
      <c r="B4" s="466"/>
      <c r="C4" s="423"/>
      <c r="D4" s="423"/>
      <c r="E4" s="423"/>
      <c r="F4" s="423"/>
      <c r="G4" s="484" t="s">
        <v>489</v>
      </c>
      <c r="H4" s="484"/>
      <c r="I4" s="484"/>
      <c r="J4" s="786"/>
      <c r="K4" s="394"/>
    </row>
    <row r="5" spans="1:12" ht="15.75" customHeight="1" x14ac:dyDescent="0.2">
      <c r="A5" s="425"/>
      <c r="B5" s="426"/>
      <c r="C5" s="426"/>
      <c r="D5" s="426"/>
      <c r="E5" s="426"/>
      <c r="F5" s="426"/>
      <c r="G5" s="426"/>
      <c r="H5" s="426"/>
      <c r="I5" s="426"/>
      <c r="J5" s="426"/>
      <c r="K5" s="427"/>
    </row>
    <row r="6" spans="1:12" x14ac:dyDescent="0.2">
      <c r="A6" s="794" t="s">
        <v>119</v>
      </c>
      <c r="B6" s="795"/>
      <c r="C6" s="795"/>
      <c r="D6" s="795"/>
      <c r="E6" s="795"/>
      <c r="F6" s="795"/>
      <c r="G6" s="795"/>
      <c r="H6" s="795"/>
      <c r="I6" s="795"/>
      <c r="J6" s="795"/>
      <c r="K6" s="796"/>
    </row>
    <row r="7" spans="1:12" ht="11.25" customHeight="1" x14ac:dyDescent="0.2">
      <c r="A7" s="794"/>
      <c r="B7" s="795"/>
      <c r="C7" s="795"/>
      <c r="D7" s="795"/>
      <c r="E7" s="795"/>
      <c r="F7" s="795"/>
      <c r="G7" s="795"/>
      <c r="H7" s="795"/>
      <c r="I7" s="795"/>
      <c r="J7" s="795"/>
      <c r="K7" s="796"/>
    </row>
    <row r="8" spans="1:12" ht="24" customHeight="1" x14ac:dyDescent="0.2">
      <c r="A8" s="790" t="str">
        <f>CONTEXTO!A8</f>
        <v>PROCESO: GESTIÓN DE INFRAESTRUCTURA Y OBRAS PÚBLICAS</v>
      </c>
      <c r="B8" s="429"/>
      <c r="C8" s="429"/>
      <c r="D8" s="429"/>
      <c r="E8" s="429"/>
      <c r="F8" s="429"/>
      <c r="G8" s="429"/>
      <c r="H8" s="429"/>
      <c r="I8" s="429"/>
      <c r="J8" s="429"/>
      <c r="K8" s="430"/>
    </row>
    <row r="9" spans="1:12" ht="56.25" customHeight="1" thickBot="1" x14ac:dyDescent="0.25">
      <c r="A9" s="791"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9" s="792"/>
      <c r="C9" s="792"/>
      <c r="D9" s="792"/>
      <c r="E9" s="792"/>
      <c r="F9" s="792"/>
      <c r="G9" s="792"/>
      <c r="H9" s="792"/>
      <c r="I9" s="792"/>
      <c r="J9" s="792"/>
      <c r="K9" s="793"/>
    </row>
    <row r="10" spans="1:12" ht="19.5" customHeight="1" thickBot="1" x14ac:dyDescent="0.25">
      <c r="A10" s="788"/>
      <c r="B10" s="789"/>
      <c r="C10" s="789"/>
      <c r="D10" s="789"/>
      <c r="E10" s="789"/>
      <c r="F10" s="789"/>
      <c r="G10" s="789"/>
      <c r="H10" s="789"/>
      <c r="I10" s="789"/>
      <c r="J10" s="789"/>
      <c r="K10" s="789"/>
      <c r="L10" s="62"/>
    </row>
    <row r="11" spans="1:12" ht="29.25" customHeight="1" thickBot="1" x14ac:dyDescent="0.25">
      <c r="A11" s="152" t="s">
        <v>120</v>
      </c>
      <c r="B11" s="756" t="str">
        <f>DESCRIPCION!A10</f>
        <v>Posibilidad de incumplimiento de la meta física, por la falta de los recursos, originados por la demora en las intervenciones para atender la necesidades de la población.</v>
      </c>
      <c r="C11" s="757"/>
      <c r="D11" s="757"/>
      <c r="E11" s="757"/>
      <c r="F11" s="757"/>
      <c r="G11" s="757"/>
      <c r="H11" s="757"/>
      <c r="I11" s="758"/>
      <c r="J11" s="153" t="s">
        <v>351</v>
      </c>
      <c r="K11" s="156" t="str">
        <f>IF(J17="x","EXTREMA",IF(J19="x","ALTA",IF(J21="x","MODERADA",IF(J23="x","BAJA",""))))</f>
        <v>ALTA</v>
      </c>
    </row>
    <row r="12" spans="1:12" ht="16.5" customHeight="1" thickBot="1" x14ac:dyDescent="0.25">
      <c r="A12" s="737" t="s">
        <v>122</v>
      </c>
      <c r="B12" s="738"/>
      <c r="C12" s="738"/>
      <c r="D12" s="739" t="str">
        <f>PROBABILIDAD!T11</f>
        <v>Probable</v>
      </c>
      <c r="E12" s="740"/>
      <c r="F12" s="737" t="s">
        <v>352</v>
      </c>
      <c r="G12" s="738"/>
      <c r="H12" s="738"/>
      <c r="I12" s="741"/>
      <c r="J12" s="742" t="s">
        <v>133</v>
      </c>
      <c r="K12" s="743"/>
    </row>
    <row r="13" spans="1:12" x14ac:dyDescent="0.2">
      <c r="A13" s="191"/>
      <c r="B13" s="169"/>
      <c r="C13" s="169"/>
      <c r="D13" s="169"/>
      <c r="E13" s="169"/>
      <c r="F13" s="169"/>
      <c r="G13" s="169"/>
      <c r="H13" s="169"/>
      <c r="I13" s="169"/>
      <c r="J13" s="187"/>
      <c r="K13" s="188"/>
    </row>
    <row r="14" spans="1:12" x14ac:dyDescent="0.2">
      <c r="A14" s="191"/>
      <c r="B14" s="169"/>
      <c r="C14" s="192"/>
      <c r="D14" s="169"/>
      <c r="E14" s="169"/>
      <c r="F14" s="169"/>
      <c r="G14" s="169"/>
      <c r="H14" s="169"/>
      <c r="I14" s="169"/>
      <c r="J14" s="187"/>
      <c r="K14" s="188"/>
    </row>
    <row r="15" spans="1:12" ht="30" customHeight="1" x14ac:dyDescent="0.2">
      <c r="A15" s="753" t="s">
        <v>122</v>
      </c>
      <c r="B15" s="169">
        <v>5</v>
      </c>
      <c r="C15" s="754"/>
      <c r="D15" s="750"/>
      <c r="E15" s="751"/>
      <c r="F15" s="751"/>
      <c r="G15" s="751"/>
      <c r="H15" s="169"/>
      <c r="I15" s="169"/>
      <c r="J15" s="760" t="s">
        <v>121</v>
      </c>
      <c r="K15" s="761"/>
    </row>
    <row r="16" spans="1:12" ht="30" customHeight="1" x14ac:dyDescent="0.2">
      <c r="A16" s="753"/>
      <c r="B16" s="169" t="s">
        <v>124</v>
      </c>
      <c r="C16" s="755"/>
      <c r="D16" s="750"/>
      <c r="E16" s="751"/>
      <c r="F16" s="751"/>
      <c r="G16" s="751"/>
      <c r="H16" s="169"/>
      <c r="I16" s="169"/>
      <c r="J16" s="171"/>
      <c r="K16" s="172"/>
    </row>
    <row r="17" spans="1:11" ht="30" customHeight="1" x14ac:dyDescent="0.2">
      <c r="A17" s="753"/>
      <c r="B17" s="169">
        <v>4</v>
      </c>
      <c r="C17" s="797"/>
      <c r="D17" s="750"/>
      <c r="E17" s="750" t="s">
        <v>348</v>
      </c>
      <c r="F17" s="759"/>
      <c r="G17" s="751"/>
      <c r="H17" s="169"/>
      <c r="I17" s="169"/>
      <c r="J17" s="178" t="str">
        <f xml:space="preserve"> IF(OR(E15="X",F15="X",G15="x",F17="x",G17="X",F19="X",G19="X",G21="X" ),"x","")</f>
        <v/>
      </c>
      <c r="K17" s="172" t="s">
        <v>123</v>
      </c>
    </row>
    <row r="18" spans="1:11" ht="30" customHeight="1" x14ac:dyDescent="0.2">
      <c r="A18" s="753"/>
      <c r="B18" s="169" t="s">
        <v>126</v>
      </c>
      <c r="C18" s="798"/>
      <c r="D18" s="750"/>
      <c r="E18" s="750"/>
      <c r="F18" s="759"/>
      <c r="G18" s="751"/>
      <c r="H18" s="169"/>
      <c r="I18" s="169"/>
      <c r="J18" s="179"/>
      <c r="K18" s="172"/>
    </row>
    <row r="19" spans="1:11" ht="30" customHeight="1" x14ac:dyDescent="0.2">
      <c r="A19" s="753"/>
      <c r="B19" s="169">
        <v>3</v>
      </c>
      <c r="C19" s="744"/>
      <c r="D19" s="748"/>
      <c r="E19" s="749"/>
      <c r="F19" s="759"/>
      <c r="G19" s="751"/>
      <c r="H19" s="169"/>
      <c r="I19" s="169"/>
      <c r="J19" s="180" t="str">
        <f xml:space="preserve"> IF(OR(C15="X",D15="X",D17="x",E17="x",E19="X",F21="X",F23="X",G23="X" ),"x","")</f>
        <v>x</v>
      </c>
      <c r="K19" s="172" t="s">
        <v>125</v>
      </c>
    </row>
    <row r="20" spans="1:11" ht="30" customHeight="1" x14ac:dyDescent="0.2">
      <c r="A20" s="753"/>
      <c r="B20" s="169" t="s">
        <v>128</v>
      </c>
      <c r="C20" s="745"/>
      <c r="D20" s="748"/>
      <c r="E20" s="750"/>
      <c r="F20" s="759"/>
      <c r="G20" s="751"/>
      <c r="H20" s="169"/>
      <c r="I20" s="169"/>
      <c r="J20" s="181"/>
      <c r="K20" s="172"/>
    </row>
    <row r="21" spans="1:11" ht="30" customHeight="1" x14ac:dyDescent="0.2">
      <c r="A21" s="753"/>
      <c r="B21" s="169">
        <v>2</v>
      </c>
      <c r="C21" s="744"/>
      <c r="D21" s="746"/>
      <c r="E21" s="747"/>
      <c r="F21" s="749"/>
      <c r="G21" s="751"/>
      <c r="H21" s="169"/>
      <c r="I21" s="169"/>
      <c r="J21" s="182" t="str">
        <f xml:space="preserve"> IF(OR(C17="X",D19="X",E21="x",E23="x" ),"x","")</f>
        <v/>
      </c>
      <c r="K21" s="172" t="s">
        <v>127</v>
      </c>
    </row>
    <row r="22" spans="1:11" ht="30" customHeight="1" x14ac:dyDescent="0.2">
      <c r="A22" s="753"/>
      <c r="B22" s="169" t="s">
        <v>250</v>
      </c>
      <c r="C22" s="745"/>
      <c r="D22" s="746"/>
      <c r="E22" s="748"/>
      <c r="F22" s="750"/>
      <c r="G22" s="751"/>
      <c r="H22" s="169"/>
      <c r="I22" s="169"/>
      <c r="J22" s="181"/>
      <c r="K22" s="172"/>
    </row>
    <row r="23" spans="1:11" ht="30" customHeight="1" x14ac:dyDescent="0.2">
      <c r="A23" s="753"/>
      <c r="B23" s="169">
        <v>1</v>
      </c>
      <c r="C23" s="744"/>
      <c r="D23" s="775"/>
      <c r="E23" s="777"/>
      <c r="F23" s="779"/>
      <c r="G23" s="781"/>
      <c r="H23" s="169"/>
      <c r="I23" s="169"/>
      <c r="J23" s="183" t="str">
        <f xml:space="preserve"> IF(OR(C19="X",C21="X",C23="x",D21="x",D23="x" ),"x","")</f>
        <v/>
      </c>
      <c r="K23" s="172" t="s">
        <v>129</v>
      </c>
    </row>
    <row r="24" spans="1:11" ht="30" customHeight="1" x14ac:dyDescent="0.2">
      <c r="A24" s="753"/>
      <c r="B24" s="169" t="s">
        <v>130</v>
      </c>
      <c r="C24" s="774"/>
      <c r="D24" s="776"/>
      <c r="E24" s="778"/>
      <c r="F24" s="780"/>
      <c r="G24" s="782"/>
      <c r="H24" s="169"/>
      <c r="I24" s="169"/>
      <c r="J24" s="154"/>
      <c r="K24" s="155"/>
    </row>
    <row r="25" spans="1:11" x14ac:dyDescent="0.2">
      <c r="A25" s="191"/>
      <c r="B25" s="169"/>
      <c r="C25" s="169">
        <v>1</v>
      </c>
      <c r="D25" s="169">
        <v>2</v>
      </c>
      <c r="E25" s="169">
        <v>3</v>
      </c>
      <c r="F25" s="169">
        <v>4</v>
      </c>
      <c r="G25" s="169">
        <v>5</v>
      </c>
      <c r="H25" s="169"/>
      <c r="I25" s="169"/>
      <c r="J25" s="762"/>
      <c r="K25" s="763"/>
    </row>
    <row r="26" spans="1:11" x14ac:dyDescent="0.2">
      <c r="A26" s="191"/>
      <c r="B26" s="169"/>
      <c r="C26" s="169" t="s">
        <v>131</v>
      </c>
      <c r="D26" s="169" t="s">
        <v>132</v>
      </c>
      <c r="E26" s="169" t="s">
        <v>133</v>
      </c>
      <c r="F26" s="169" t="s">
        <v>134</v>
      </c>
      <c r="G26" s="169" t="s">
        <v>135</v>
      </c>
      <c r="H26" s="169"/>
      <c r="I26" s="169"/>
      <c r="J26" s="169"/>
      <c r="K26" s="188"/>
    </row>
    <row r="27" spans="1:11" x14ac:dyDescent="0.2">
      <c r="A27" s="191"/>
      <c r="B27" s="169"/>
      <c r="C27" s="752" t="s">
        <v>136</v>
      </c>
      <c r="D27" s="752"/>
      <c r="E27" s="752"/>
      <c r="F27" s="752"/>
      <c r="G27" s="752"/>
      <c r="H27" s="169"/>
      <c r="I27" s="169"/>
      <c r="J27" s="169"/>
      <c r="K27" s="188"/>
    </row>
    <row r="28" spans="1:11" x14ac:dyDescent="0.2">
      <c r="A28" s="191"/>
      <c r="B28" s="169"/>
      <c r="C28" s="752"/>
      <c r="D28" s="752"/>
      <c r="E28" s="752"/>
      <c r="F28" s="752"/>
      <c r="G28" s="752"/>
      <c r="H28" s="169"/>
      <c r="I28" s="169"/>
      <c r="J28" s="169"/>
      <c r="K28" s="188"/>
    </row>
    <row r="29" spans="1:11" ht="15.75" customHeight="1" thickBot="1" x14ac:dyDescent="0.25">
      <c r="A29" s="193"/>
      <c r="B29" s="194"/>
      <c r="C29" s="194"/>
      <c r="D29" s="194"/>
      <c r="E29" s="194"/>
      <c r="F29" s="194"/>
      <c r="G29" s="194"/>
      <c r="H29" s="194"/>
      <c r="I29" s="194"/>
      <c r="J29" s="194"/>
      <c r="K29" s="195"/>
    </row>
    <row r="30" spans="1:11" ht="15" thickBot="1" x14ac:dyDescent="0.25"/>
    <row r="31" spans="1:11" ht="28.5" customHeight="1" thickBot="1" x14ac:dyDescent="0.25">
      <c r="A31" s="101" t="s">
        <v>120</v>
      </c>
      <c r="B31" s="773" t="str">
        <f>DESCRIPCION!A13</f>
        <v>Posibilidad que la obras queden inconclusas o terminadas  sin las debidas condiciones técnicas y de calidad requeridas.</v>
      </c>
      <c r="C31" s="757"/>
      <c r="D31" s="757"/>
      <c r="E31" s="757"/>
      <c r="F31" s="757"/>
      <c r="G31" s="757"/>
      <c r="H31" s="757"/>
      <c r="I31" s="758"/>
      <c r="J31" s="153" t="s">
        <v>351</v>
      </c>
      <c r="K31" s="151" t="str">
        <f>IF(J37="x","EXTREMA",IF(J39="x","ALTA",IF(J41="x","MODERADA",IF(J43="x","BAJA",""))))</f>
        <v>MODERADA</v>
      </c>
    </row>
    <row r="32" spans="1:11" ht="16.5" thickBot="1" x14ac:dyDescent="0.25">
      <c r="A32" s="737" t="s">
        <v>122</v>
      </c>
      <c r="B32" s="738"/>
      <c r="C32" s="738"/>
      <c r="D32" s="739" t="str">
        <f>PROBABILIDAD!T12</f>
        <v>Improbable</v>
      </c>
      <c r="E32" s="740"/>
      <c r="F32" s="737" t="s">
        <v>352</v>
      </c>
      <c r="G32" s="738"/>
      <c r="H32" s="738"/>
      <c r="I32" s="741"/>
      <c r="J32" s="742" t="s">
        <v>133</v>
      </c>
      <c r="K32" s="743"/>
    </row>
    <row r="33" spans="1:11" ht="15" x14ac:dyDescent="0.2">
      <c r="A33" s="186"/>
      <c r="B33" s="185"/>
      <c r="C33" s="185"/>
      <c r="D33" s="185"/>
      <c r="E33" s="185"/>
      <c r="F33" s="185"/>
      <c r="G33" s="185"/>
      <c r="H33" s="185"/>
      <c r="I33" s="185"/>
      <c r="J33" s="187"/>
      <c r="K33" s="188"/>
    </row>
    <row r="34" spans="1:11" ht="15.75" thickBot="1" x14ac:dyDescent="0.25">
      <c r="A34" s="186"/>
      <c r="B34" s="184"/>
      <c r="C34" s="185"/>
      <c r="D34" s="185"/>
      <c r="E34" s="185"/>
      <c r="F34" s="185"/>
      <c r="G34" s="185"/>
      <c r="H34" s="185"/>
      <c r="I34" s="185"/>
      <c r="J34" s="187"/>
      <c r="K34" s="188"/>
    </row>
    <row r="35" spans="1:11" ht="30.75" customHeight="1" thickBot="1" x14ac:dyDescent="0.25">
      <c r="A35" s="766" t="s">
        <v>122</v>
      </c>
      <c r="B35" s="184">
        <v>5</v>
      </c>
      <c r="C35" s="783"/>
      <c r="D35" s="769"/>
      <c r="E35" s="767"/>
      <c r="F35" s="767"/>
      <c r="G35" s="767"/>
      <c r="H35" s="185"/>
      <c r="I35" s="185"/>
      <c r="J35" s="764" t="s">
        <v>121</v>
      </c>
      <c r="K35" s="765"/>
    </row>
    <row r="36" spans="1:11" ht="21" customHeight="1" thickBot="1" x14ac:dyDescent="0.25">
      <c r="A36" s="766"/>
      <c r="B36" s="184" t="s">
        <v>124</v>
      </c>
      <c r="C36" s="783"/>
      <c r="D36" s="769"/>
      <c r="E36" s="767"/>
      <c r="F36" s="767"/>
      <c r="G36" s="767"/>
      <c r="H36" s="185"/>
      <c r="I36" s="185"/>
      <c r="J36" s="189"/>
      <c r="K36" s="20"/>
    </row>
    <row r="37" spans="1:11" ht="34.5" customHeight="1" thickBot="1" x14ac:dyDescent="0.25">
      <c r="A37" s="766"/>
      <c r="B37" s="184">
        <v>4</v>
      </c>
      <c r="C37" s="768"/>
      <c r="D37" s="769"/>
      <c r="E37" s="769"/>
      <c r="F37" s="770"/>
      <c r="G37" s="767"/>
      <c r="H37" s="185"/>
      <c r="I37" s="185"/>
      <c r="J37" s="199" t="str">
        <f xml:space="preserve"> IF(OR(E35="X",F35="X",G35="x",F37="x",G37="X",F39="X",G39="X",G41="X" ),"x","")</f>
        <v/>
      </c>
      <c r="K37" s="20" t="s">
        <v>123</v>
      </c>
    </row>
    <row r="38" spans="1:11" ht="29.25" thickBot="1" x14ac:dyDescent="0.25">
      <c r="A38" s="766"/>
      <c r="B38" s="184" t="s">
        <v>126</v>
      </c>
      <c r="C38" s="768"/>
      <c r="D38" s="769"/>
      <c r="E38" s="769"/>
      <c r="F38" s="771"/>
      <c r="G38" s="767"/>
      <c r="H38" s="185"/>
      <c r="I38" s="185"/>
      <c r="J38" s="200"/>
      <c r="K38" s="20"/>
    </row>
    <row r="39" spans="1:11" ht="35.25" customHeight="1" thickBot="1" x14ac:dyDescent="0.25">
      <c r="A39" s="766"/>
      <c r="B39" s="184">
        <v>3</v>
      </c>
      <c r="C39" s="772"/>
      <c r="D39" s="784"/>
      <c r="E39" s="799"/>
      <c r="F39" s="770"/>
      <c r="G39" s="767"/>
      <c r="H39" s="185"/>
      <c r="I39" s="185"/>
      <c r="J39" s="201" t="str">
        <f xml:space="preserve"> IF(OR(C35="X",D35="X",D37="x",E37="x",E39="X",F41="X",F43="X",G43="X" ),"x","")</f>
        <v/>
      </c>
      <c r="K39" s="20" t="s">
        <v>125</v>
      </c>
    </row>
    <row r="40" spans="1:11" ht="29.25" thickBot="1" x14ac:dyDescent="0.25">
      <c r="A40" s="766"/>
      <c r="B40" s="184" t="s">
        <v>128</v>
      </c>
      <c r="C40" s="772"/>
      <c r="D40" s="784"/>
      <c r="E40" s="769"/>
      <c r="F40" s="771"/>
      <c r="G40" s="767"/>
      <c r="H40" s="185"/>
      <c r="I40" s="185"/>
      <c r="J40" s="202"/>
      <c r="K40" s="20"/>
    </row>
    <row r="41" spans="1:11" ht="36" customHeight="1" thickBot="1" x14ac:dyDescent="0.25">
      <c r="A41" s="766"/>
      <c r="B41" s="184">
        <v>2</v>
      </c>
      <c r="C41" s="772"/>
      <c r="D41" s="802"/>
      <c r="E41" s="809" t="s">
        <v>348</v>
      </c>
      <c r="F41" s="810"/>
      <c r="G41" s="767"/>
      <c r="H41" s="185"/>
      <c r="I41" s="185"/>
      <c r="J41" s="203" t="str">
        <f xml:space="preserve"> IF(OR(C37="X",D39="X",E41="x",E43="x" ),"x","")</f>
        <v>x</v>
      </c>
      <c r="K41" s="20" t="s">
        <v>127</v>
      </c>
    </row>
    <row r="42" spans="1:11" ht="29.25" thickBot="1" x14ac:dyDescent="0.25">
      <c r="A42" s="766"/>
      <c r="B42" s="184" t="s">
        <v>250</v>
      </c>
      <c r="C42" s="772"/>
      <c r="D42" s="802"/>
      <c r="E42" s="784"/>
      <c r="F42" s="811"/>
      <c r="G42" s="767"/>
      <c r="H42" s="185"/>
      <c r="I42" s="185"/>
      <c r="J42" s="202"/>
      <c r="K42" s="20"/>
    </row>
    <row r="43" spans="1:11" ht="38.25" customHeight="1" thickBot="1" x14ac:dyDescent="0.25">
      <c r="A43" s="766"/>
      <c r="B43" s="184">
        <v>1</v>
      </c>
      <c r="C43" s="772"/>
      <c r="D43" s="802"/>
      <c r="E43" s="804"/>
      <c r="F43" s="806"/>
      <c r="G43" s="769"/>
      <c r="H43" s="185"/>
      <c r="I43" s="185"/>
      <c r="J43" s="204" t="str">
        <f xml:space="preserve"> IF(OR(C39="X",C41="X",D41="x",C43="x",D43="x" ),"x","")</f>
        <v/>
      </c>
      <c r="K43" s="20" t="s">
        <v>129</v>
      </c>
    </row>
    <row r="44" spans="1:11" ht="17.25" customHeight="1" thickBot="1" x14ac:dyDescent="0.25">
      <c r="A44" s="766"/>
      <c r="B44" s="184" t="s">
        <v>130</v>
      </c>
      <c r="C44" s="801"/>
      <c r="D44" s="803"/>
      <c r="E44" s="805"/>
      <c r="F44" s="807"/>
      <c r="G44" s="808"/>
      <c r="H44" s="190"/>
      <c r="I44" s="185"/>
      <c r="J44" s="185"/>
      <c r="K44" s="184"/>
    </row>
    <row r="45" spans="1:11" ht="15" x14ac:dyDescent="0.2">
      <c r="A45" s="186"/>
      <c r="B45" s="185"/>
      <c r="C45" s="185">
        <v>1</v>
      </c>
      <c r="D45" s="185">
        <v>2</v>
      </c>
      <c r="E45" s="185">
        <v>3</v>
      </c>
      <c r="F45" s="185">
        <v>4</v>
      </c>
      <c r="G45" s="185">
        <v>5</v>
      </c>
      <c r="H45" s="185"/>
      <c r="I45" s="185"/>
      <c r="J45" s="185"/>
      <c r="K45" s="184"/>
    </row>
    <row r="46" spans="1:11" ht="15" x14ac:dyDescent="0.2">
      <c r="A46" s="186"/>
      <c r="B46" s="185"/>
      <c r="C46" s="185" t="s">
        <v>131</v>
      </c>
      <c r="D46" s="185" t="s">
        <v>132</v>
      </c>
      <c r="E46" s="185" t="s">
        <v>133</v>
      </c>
      <c r="F46" s="185" t="s">
        <v>134</v>
      </c>
      <c r="G46" s="185" t="s">
        <v>135</v>
      </c>
      <c r="H46" s="185"/>
      <c r="I46" s="185"/>
      <c r="J46" s="185"/>
      <c r="K46" s="184"/>
    </row>
    <row r="47" spans="1:11" ht="15" x14ac:dyDescent="0.2">
      <c r="A47" s="186"/>
      <c r="B47" s="185"/>
      <c r="C47" s="800" t="s">
        <v>136</v>
      </c>
      <c r="D47" s="800"/>
      <c r="E47" s="800"/>
      <c r="F47" s="800"/>
      <c r="G47" s="800"/>
      <c r="H47" s="185"/>
      <c r="I47" s="185"/>
      <c r="J47" s="185"/>
      <c r="K47" s="184"/>
    </row>
    <row r="48" spans="1:11" ht="15" x14ac:dyDescent="0.2">
      <c r="A48" s="186"/>
      <c r="B48" s="185"/>
      <c r="C48" s="800"/>
      <c r="D48" s="800"/>
      <c r="E48" s="800"/>
      <c r="F48" s="800"/>
      <c r="G48" s="800"/>
      <c r="H48" s="185"/>
      <c r="I48" s="185"/>
      <c r="J48" s="185"/>
      <c r="K48" s="184"/>
    </row>
    <row r="49" spans="1:11" ht="22.5" customHeight="1" thickBot="1" x14ac:dyDescent="0.3">
      <c r="A49" s="21"/>
      <c r="B49" s="19"/>
      <c r="C49" s="19"/>
      <c r="D49" s="19"/>
      <c r="E49" s="19"/>
      <c r="F49" s="19"/>
      <c r="G49" s="19"/>
      <c r="H49" s="19"/>
      <c r="I49" s="149"/>
      <c r="J49" s="149"/>
      <c r="K49" s="150"/>
    </row>
    <row r="50" spans="1:11" ht="15" thickBot="1" x14ac:dyDescent="0.25"/>
    <row r="51" spans="1:11" ht="36.75" customHeight="1" thickBot="1" x14ac:dyDescent="0.25">
      <c r="A51" s="157" t="s">
        <v>120</v>
      </c>
      <c r="B51" s="756">
        <f>DESCRIPCION!A16</f>
        <v>0</v>
      </c>
      <c r="C51" s="757"/>
      <c r="D51" s="757"/>
      <c r="E51" s="757"/>
      <c r="F51" s="757"/>
      <c r="G51" s="757"/>
      <c r="H51" s="757"/>
      <c r="I51" s="758"/>
      <c r="J51" s="153" t="s">
        <v>351</v>
      </c>
      <c r="K51" s="151" t="str">
        <f>IF(J57="x","EXTREMA",IF(J59="x","ALTA",IF(J61="x","MODERADA",IF(J63="x","BAJA",""))))</f>
        <v/>
      </c>
    </row>
    <row r="52" spans="1:11" ht="16.5" thickBot="1" x14ac:dyDescent="0.25">
      <c r="A52" s="737" t="s">
        <v>122</v>
      </c>
      <c r="B52" s="738"/>
      <c r="C52" s="738"/>
      <c r="D52" s="739" t="str">
        <f>PROBABILIDAD!T13</f>
        <v xml:space="preserve"> </v>
      </c>
      <c r="E52" s="740"/>
      <c r="F52" s="737" t="s">
        <v>352</v>
      </c>
      <c r="G52" s="738"/>
      <c r="H52" s="738"/>
      <c r="I52" s="741"/>
      <c r="J52" s="742"/>
      <c r="K52" s="743"/>
    </row>
    <row r="53" spans="1:11" ht="15" x14ac:dyDescent="0.2">
      <c r="A53" s="186"/>
      <c r="B53" s="185"/>
      <c r="C53" s="185"/>
      <c r="D53" s="185"/>
      <c r="E53" s="185"/>
      <c r="F53" s="185"/>
      <c r="G53" s="185"/>
      <c r="H53" s="185"/>
      <c r="I53" s="185"/>
      <c r="J53" s="187"/>
      <c r="K53" s="188"/>
    </row>
    <row r="54" spans="1:11" ht="15.75" thickBot="1" x14ac:dyDescent="0.25">
      <c r="A54" s="186"/>
      <c r="B54" s="184"/>
      <c r="C54" s="185"/>
      <c r="D54" s="185"/>
      <c r="E54" s="185"/>
      <c r="F54" s="185"/>
      <c r="G54" s="185"/>
      <c r="H54" s="185"/>
      <c r="I54" s="185"/>
      <c r="J54" s="187"/>
      <c r="K54" s="188"/>
    </row>
    <row r="55" spans="1:11" ht="26.25" customHeight="1" thickBot="1" x14ac:dyDescent="0.25">
      <c r="A55" s="766" t="s">
        <v>122</v>
      </c>
      <c r="B55" s="184">
        <v>5</v>
      </c>
      <c r="C55" s="783"/>
      <c r="D55" s="769"/>
      <c r="E55" s="767"/>
      <c r="F55" s="767"/>
      <c r="G55" s="767"/>
      <c r="H55" s="185"/>
      <c r="I55" s="185"/>
      <c r="J55" s="764" t="s">
        <v>121</v>
      </c>
      <c r="K55" s="765"/>
    </row>
    <row r="56" spans="1:11" ht="18.75" customHeight="1" thickBot="1" x14ac:dyDescent="0.25">
      <c r="A56" s="766"/>
      <c r="B56" s="184" t="s">
        <v>124</v>
      </c>
      <c r="C56" s="783"/>
      <c r="D56" s="769"/>
      <c r="E56" s="767"/>
      <c r="F56" s="767"/>
      <c r="G56" s="767"/>
      <c r="H56" s="185"/>
      <c r="I56" s="185"/>
      <c r="J56" s="189"/>
      <c r="K56" s="20"/>
    </row>
    <row r="57" spans="1:11" ht="30.75" customHeight="1" thickBot="1" x14ac:dyDescent="0.25">
      <c r="A57" s="766"/>
      <c r="B57" s="184">
        <v>4</v>
      </c>
      <c r="C57" s="768"/>
      <c r="D57" s="769"/>
      <c r="E57" s="769"/>
      <c r="F57" s="770"/>
      <c r="G57" s="767"/>
      <c r="H57" s="185"/>
      <c r="I57" s="185"/>
      <c r="J57" s="199" t="str">
        <f xml:space="preserve"> IF(OR(E55="X",F55="X",G55="x",F57="x",G57="X",F59="X",G59="X",G61="X" ),"x","")</f>
        <v/>
      </c>
      <c r="K57" s="20" t="s">
        <v>123</v>
      </c>
    </row>
    <row r="58" spans="1:11" ht="29.25" thickBot="1" x14ac:dyDescent="0.25">
      <c r="A58" s="766"/>
      <c r="B58" s="184" t="s">
        <v>126</v>
      </c>
      <c r="C58" s="768"/>
      <c r="D58" s="769"/>
      <c r="E58" s="769"/>
      <c r="F58" s="771"/>
      <c r="G58" s="767"/>
      <c r="H58" s="185"/>
      <c r="I58" s="185"/>
      <c r="J58" s="200"/>
      <c r="K58" s="20"/>
    </row>
    <row r="59" spans="1:11" ht="26.25" customHeight="1" thickBot="1" x14ac:dyDescent="0.25">
      <c r="A59" s="766"/>
      <c r="B59" s="184">
        <v>3</v>
      </c>
      <c r="C59" s="772"/>
      <c r="D59" s="784"/>
      <c r="E59" s="799"/>
      <c r="F59" s="770"/>
      <c r="G59" s="767"/>
      <c r="H59" s="185"/>
      <c r="I59" s="185"/>
      <c r="J59" s="201" t="str">
        <f xml:space="preserve"> IF(OR(C55="X",D55="X",D57="x",E57="x",E59="X",F61="X",F63="X",G63="X" ),"x","")</f>
        <v/>
      </c>
      <c r="K59" s="20" t="s">
        <v>125</v>
      </c>
    </row>
    <row r="60" spans="1:11" ht="29.25" thickBot="1" x14ac:dyDescent="0.25">
      <c r="A60" s="766"/>
      <c r="B60" s="184" t="s">
        <v>128</v>
      </c>
      <c r="C60" s="772"/>
      <c r="D60" s="784"/>
      <c r="E60" s="769"/>
      <c r="F60" s="771"/>
      <c r="G60" s="767"/>
      <c r="H60" s="185"/>
      <c r="I60" s="185"/>
      <c r="J60" s="202"/>
      <c r="K60" s="20"/>
    </row>
    <row r="61" spans="1:11" ht="30" customHeight="1" thickBot="1" x14ac:dyDescent="0.25">
      <c r="A61" s="766"/>
      <c r="B61" s="184">
        <v>2</v>
      </c>
      <c r="C61" s="772"/>
      <c r="D61" s="802"/>
      <c r="E61" s="809"/>
      <c r="F61" s="810"/>
      <c r="G61" s="767"/>
      <c r="H61" s="185"/>
      <c r="I61" s="185"/>
      <c r="J61" s="203" t="str">
        <f xml:space="preserve"> IF(OR(C57="X",D59="X",E61="x",E63="x" ),"x","")</f>
        <v/>
      </c>
      <c r="K61" s="20" t="s">
        <v>127</v>
      </c>
    </row>
    <row r="62" spans="1:11" ht="29.25" thickBot="1" x14ac:dyDescent="0.25">
      <c r="A62" s="766"/>
      <c r="B62" s="184" t="s">
        <v>250</v>
      </c>
      <c r="C62" s="772"/>
      <c r="D62" s="802"/>
      <c r="E62" s="784"/>
      <c r="F62" s="811"/>
      <c r="G62" s="767"/>
      <c r="H62" s="185"/>
      <c r="I62" s="185"/>
      <c r="J62" s="202"/>
      <c r="K62" s="20"/>
    </row>
    <row r="63" spans="1:11" ht="30.75" customHeight="1" thickBot="1" x14ac:dyDescent="0.25">
      <c r="A63" s="766"/>
      <c r="B63" s="184">
        <v>1</v>
      </c>
      <c r="C63" s="772"/>
      <c r="D63" s="802"/>
      <c r="E63" s="784"/>
      <c r="F63" s="769"/>
      <c r="G63" s="769"/>
      <c r="H63" s="185"/>
      <c r="I63" s="185"/>
      <c r="J63" s="204" t="str">
        <f xml:space="preserve"> IF(OR(C59="X",C61="X",D61="x",C63="x",D63="x" ),"x","")</f>
        <v/>
      </c>
      <c r="K63" s="20" t="s">
        <v>129</v>
      </c>
    </row>
    <row r="64" spans="1:11" ht="20.25" customHeight="1" thickBot="1" x14ac:dyDescent="0.25">
      <c r="A64" s="766"/>
      <c r="B64" s="184" t="s">
        <v>130</v>
      </c>
      <c r="C64" s="801"/>
      <c r="D64" s="803"/>
      <c r="E64" s="805"/>
      <c r="F64" s="808"/>
      <c r="G64" s="808"/>
      <c r="H64" s="190"/>
      <c r="I64" s="185"/>
      <c r="J64" s="185"/>
      <c r="K64" s="184"/>
    </row>
    <row r="65" spans="1:11" ht="15" x14ac:dyDescent="0.2">
      <c r="A65" s="186"/>
      <c r="B65" s="185"/>
      <c r="C65" s="185">
        <v>1</v>
      </c>
      <c r="D65" s="185">
        <v>2</v>
      </c>
      <c r="E65" s="185">
        <v>3</v>
      </c>
      <c r="F65" s="185">
        <v>4</v>
      </c>
      <c r="G65" s="185">
        <v>5</v>
      </c>
      <c r="H65" s="185"/>
      <c r="I65" s="185"/>
      <c r="J65" s="185"/>
      <c r="K65" s="184"/>
    </row>
    <row r="66" spans="1:11" ht="15" x14ac:dyDescent="0.2">
      <c r="A66" s="186"/>
      <c r="B66" s="185"/>
      <c r="C66" s="185" t="s">
        <v>131</v>
      </c>
      <c r="D66" s="185" t="s">
        <v>132</v>
      </c>
      <c r="E66" s="185" t="s">
        <v>133</v>
      </c>
      <c r="F66" s="185" t="s">
        <v>134</v>
      </c>
      <c r="G66" s="185" t="s">
        <v>135</v>
      </c>
      <c r="H66" s="185"/>
      <c r="I66" s="185"/>
      <c r="J66" s="185"/>
      <c r="K66" s="184"/>
    </row>
    <row r="67" spans="1:11" ht="15" customHeight="1" x14ac:dyDescent="0.2">
      <c r="A67" s="186"/>
      <c r="B67" s="185"/>
      <c r="C67" s="800" t="s">
        <v>136</v>
      </c>
      <c r="D67" s="800"/>
      <c r="E67" s="800"/>
      <c r="F67" s="800"/>
      <c r="G67" s="800"/>
      <c r="H67" s="185"/>
      <c r="I67" s="185"/>
      <c r="J67" s="185"/>
      <c r="K67" s="184"/>
    </row>
    <row r="68" spans="1:11" ht="15" customHeight="1" x14ac:dyDescent="0.2">
      <c r="A68" s="186"/>
      <c r="B68" s="185"/>
      <c r="C68" s="800"/>
      <c r="D68" s="800"/>
      <c r="E68" s="800"/>
      <c r="F68" s="800"/>
      <c r="G68" s="800"/>
      <c r="H68" s="185"/>
      <c r="I68" s="185"/>
      <c r="J68" s="185"/>
      <c r="K68" s="184"/>
    </row>
    <row r="69" spans="1:11" ht="45.75" customHeight="1" thickBot="1" x14ac:dyDescent="0.25">
      <c r="A69" s="196"/>
      <c r="B69" s="197"/>
      <c r="C69" s="197"/>
      <c r="D69" s="197"/>
      <c r="E69" s="197"/>
      <c r="F69" s="197"/>
      <c r="G69" s="197"/>
      <c r="H69" s="197"/>
      <c r="I69" s="197"/>
      <c r="J69" s="197"/>
      <c r="K69" s="198"/>
    </row>
    <row r="70" spans="1:11" ht="15" thickBot="1" x14ac:dyDescent="0.25"/>
    <row r="71" spans="1:11" ht="30.75" customHeight="1" thickBot="1" x14ac:dyDescent="0.25">
      <c r="A71" s="101" t="s">
        <v>120</v>
      </c>
      <c r="B71" s="773" t="str">
        <f>DESCRIPCION!A19</f>
        <v>d</v>
      </c>
      <c r="C71" s="757"/>
      <c r="D71" s="757"/>
      <c r="E71" s="757"/>
      <c r="F71" s="757"/>
      <c r="G71" s="757"/>
      <c r="H71" s="757"/>
      <c r="I71" s="758"/>
      <c r="J71" s="153" t="s">
        <v>351</v>
      </c>
      <c r="K71" s="151" t="str">
        <f>IF(J77="x","EXTREMA",IF(J79="x","ALTA",IF(J81="x","MODERADA",IF(J83="x","BAJA",""))))</f>
        <v/>
      </c>
    </row>
    <row r="72" spans="1:11" ht="16.5" thickBot="1" x14ac:dyDescent="0.25">
      <c r="A72" s="737" t="s">
        <v>122</v>
      </c>
      <c r="B72" s="738"/>
      <c r="C72" s="738"/>
      <c r="D72" s="739" t="str">
        <f>PROBABILIDAD!T14</f>
        <v xml:space="preserve"> </v>
      </c>
      <c r="E72" s="740"/>
      <c r="F72" s="737" t="s">
        <v>352</v>
      </c>
      <c r="G72" s="738"/>
      <c r="H72" s="738"/>
      <c r="I72" s="741"/>
      <c r="J72" s="742"/>
      <c r="K72" s="743"/>
    </row>
    <row r="73" spans="1:11" ht="21.75" customHeight="1" x14ac:dyDescent="0.2">
      <c r="A73" s="191"/>
      <c r="B73" s="169"/>
      <c r="C73" s="169"/>
      <c r="D73" s="169"/>
      <c r="E73" s="169"/>
      <c r="F73" s="169"/>
      <c r="G73" s="169"/>
      <c r="H73" s="169"/>
      <c r="I73" s="169"/>
      <c r="J73" s="187"/>
      <c r="K73" s="188"/>
    </row>
    <row r="74" spans="1:11" ht="18.75" customHeight="1" x14ac:dyDescent="0.2">
      <c r="A74" s="191"/>
      <c r="B74" s="169"/>
      <c r="C74" s="192"/>
      <c r="D74" s="169"/>
      <c r="E74" s="169"/>
      <c r="F74" s="169"/>
      <c r="G74" s="169"/>
      <c r="H74" s="169"/>
      <c r="I74" s="169"/>
      <c r="J74" s="187"/>
      <c r="K74" s="188"/>
    </row>
    <row r="75" spans="1:11" ht="42.75" customHeight="1" x14ac:dyDescent="0.2">
      <c r="A75" s="753" t="s">
        <v>122</v>
      </c>
      <c r="B75" s="169">
        <v>5</v>
      </c>
      <c r="C75" s="754"/>
      <c r="D75" s="750"/>
      <c r="E75" s="751"/>
      <c r="F75" s="751"/>
      <c r="G75" s="751"/>
      <c r="H75" s="169"/>
      <c r="I75" s="169"/>
      <c r="J75" s="760" t="s">
        <v>121</v>
      </c>
      <c r="K75" s="761"/>
    </row>
    <row r="76" spans="1:11" ht="15" x14ac:dyDescent="0.2">
      <c r="A76" s="753"/>
      <c r="B76" s="169" t="s">
        <v>124</v>
      </c>
      <c r="C76" s="755"/>
      <c r="D76" s="750"/>
      <c r="E76" s="751"/>
      <c r="F76" s="751"/>
      <c r="G76" s="751"/>
      <c r="H76" s="169"/>
      <c r="I76" s="169"/>
      <c r="J76" s="171"/>
      <c r="K76" s="172"/>
    </row>
    <row r="77" spans="1:11" ht="29.25" customHeight="1" x14ac:dyDescent="0.2">
      <c r="A77" s="753"/>
      <c r="B77" s="169">
        <v>4</v>
      </c>
      <c r="C77" s="797"/>
      <c r="D77" s="750"/>
      <c r="E77" s="750"/>
      <c r="F77" s="759"/>
      <c r="G77" s="751"/>
      <c r="H77" s="169"/>
      <c r="I77" s="169"/>
      <c r="J77" s="178" t="str">
        <f xml:space="preserve"> IF(OR(E75="X",F75="X",G75="x",F77="x",G77="X",F79="X",G79="X",G81="X" ),"x","")</f>
        <v/>
      </c>
      <c r="K77" s="172" t="s">
        <v>123</v>
      </c>
    </row>
    <row r="78" spans="1:11" ht="27.75" x14ac:dyDescent="0.2">
      <c r="A78" s="753"/>
      <c r="B78" s="169" t="s">
        <v>126</v>
      </c>
      <c r="C78" s="798"/>
      <c r="D78" s="750"/>
      <c r="E78" s="750"/>
      <c r="F78" s="759"/>
      <c r="G78" s="751"/>
      <c r="H78" s="169"/>
      <c r="I78" s="169"/>
      <c r="J78" s="179"/>
      <c r="K78" s="172"/>
    </row>
    <row r="79" spans="1:11" ht="29.25" customHeight="1" x14ac:dyDescent="0.2">
      <c r="A79" s="753"/>
      <c r="B79" s="169">
        <v>3</v>
      </c>
      <c r="C79" s="744"/>
      <c r="D79" s="748"/>
      <c r="E79" s="749"/>
      <c r="F79" s="759"/>
      <c r="G79" s="751"/>
      <c r="H79" s="169"/>
      <c r="I79" s="169"/>
      <c r="J79" s="180" t="str">
        <f xml:space="preserve"> IF(OR(C75="X",D75="X",D77="x",E77="x",E79="X",F81="X",F83="X",G83="X" ),"x","")</f>
        <v/>
      </c>
      <c r="K79" s="172" t="s">
        <v>125</v>
      </c>
    </row>
    <row r="80" spans="1:11" ht="27.75" x14ac:dyDescent="0.2">
      <c r="A80" s="753"/>
      <c r="B80" s="169" t="s">
        <v>128</v>
      </c>
      <c r="C80" s="745"/>
      <c r="D80" s="748"/>
      <c r="E80" s="750"/>
      <c r="F80" s="759"/>
      <c r="G80" s="751"/>
      <c r="H80" s="169"/>
      <c r="I80" s="169"/>
      <c r="J80" s="181"/>
      <c r="K80" s="172"/>
    </row>
    <row r="81" spans="1:11" ht="29.25" customHeight="1" x14ac:dyDescent="0.2">
      <c r="A81" s="753"/>
      <c r="B81" s="169">
        <v>2</v>
      </c>
      <c r="C81" s="744"/>
      <c r="D81" s="746"/>
      <c r="E81" s="747"/>
      <c r="F81" s="749"/>
      <c r="G81" s="751"/>
      <c r="H81" s="169"/>
      <c r="I81" s="169"/>
      <c r="J81" s="182" t="str">
        <f xml:space="preserve"> IF(OR(C77="X",D79="X",E81="x",E83="x" ),"x","")</f>
        <v/>
      </c>
      <c r="K81" s="172" t="s">
        <v>127</v>
      </c>
    </row>
    <row r="82" spans="1:11" ht="27.75" x14ac:dyDescent="0.2">
      <c r="A82" s="753"/>
      <c r="B82" s="169" t="s">
        <v>250</v>
      </c>
      <c r="C82" s="745"/>
      <c r="D82" s="746"/>
      <c r="E82" s="748"/>
      <c r="F82" s="750"/>
      <c r="G82" s="751"/>
      <c r="H82" s="169"/>
      <c r="I82" s="169"/>
      <c r="J82" s="181"/>
      <c r="K82" s="172"/>
    </row>
    <row r="83" spans="1:11" ht="28.5" customHeight="1" x14ac:dyDescent="0.2">
      <c r="A83" s="753"/>
      <c r="B83" s="169">
        <v>1</v>
      </c>
      <c r="C83" s="744"/>
      <c r="D83" s="775"/>
      <c r="E83" s="777"/>
      <c r="F83" s="779"/>
      <c r="G83" s="781"/>
      <c r="H83" s="169"/>
      <c r="I83" s="169"/>
      <c r="J83" s="183" t="str">
        <f xml:space="preserve"> IF(OR(C79="X",C81="X",D81="x",D83="x",C83="x" ),"x","")</f>
        <v/>
      </c>
      <c r="K83" s="172" t="s">
        <v>129</v>
      </c>
    </row>
    <row r="84" spans="1:11" ht="19.5" customHeight="1" x14ac:dyDescent="0.2">
      <c r="A84" s="753"/>
      <c r="B84" s="169" t="s">
        <v>130</v>
      </c>
      <c r="C84" s="774"/>
      <c r="D84" s="776"/>
      <c r="E84" s="778"/>
      <c r="F84" s="780"/>
      <c r="G84" s="782"/>
      <c r="H84" s="169"/>
      <c r="I84" s="169"/>
      <c r="J84" s="169"/>
      <c r="K84" s="170"/>
    </row>
    <row r="85" spans="1:11" x14ac:dyDescent="0.2">
      <c r="A85" s="191"/>
      <c r="B85" s="169"/>
      <c r="C85" s="169">
        <v>1</v>
      </c>
      <c r="D85" s="169">
        <v>2</v>
      </c>
      <c r="E85" s="169">
        <v>3</v>
      </c>
      <c r="F85" s="169">
        <v>4</v>
      </c>
      <c r="G85" s="169">
        <v>5</v>
      </c>
      <c r="H85" s="169"/>
      <c r="I85" s="169"/>
      <c r="J85" s="169"/>
      <c r="K85" s="170"/>
    </row>
    <row r="86" spans="1:11" x14ac:dyDescent="0.2">
      <c r="A86" s="191"/>
      <c r="B86" s="169"/>
      <c r="C86" s="169" t="s">
        <v>131</v>
      </c>
      <c r="D86" s="169" t="s">
        <v>132</v>
      </c>
      <c r="E86" s="169" t="s">
        <v>133</v>
      </c>
      <c r="F86" s="169" t="s">
        <v>134</v>
      </c>
      <c r="G86" s="169" t="s">
        <v>135</v>
      </c>
      <c r="H86" s="169"/>
      <c r="I86" s="169"/>
      <c r="J86" s="169"/>
      <c r="K86" s="170"/>
    </row>
    <row r="87" spans="1:11" x14ac:dyDescent="0.2">
      <c r="A87" s="191"/>
      <c r="B87" s="169"/>
      <c r="C87" s="752" t="s">
        <v>136</v>
      </c>
      <c r="D87" s="752"/>
      <c r="E87" s="752"/>
      <c r="F87" s="752"/>
      <c r="G87" s="752"/>
      <c r="H87" s="169"/>
      <c r="I87" s="169"/>
      <c r="J87" s="169"/>
      <c r="K87" s="170"/>
    </row>
    <row r="88" spans="1:11" x14ac:dyDescent="0.2">
      <c r="A88" s="191"/>
      <c r="B88" s="169"/>
      <c r="C88" s="752"/>
      <c r="D88" s="752"/>
      <c r="E88" s="752"/>
      <c r="F88" s="752"/>
      <c r="G88" s="752"/>
      <c r="H88" s="169"/>
      <c r="I88" s="169"/>
      <c r="J88" s="169"/>
      <c r="K88" s="170"/>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52" t="s">
        <v>120</v>
      </c>
      <c r="B91" s="756" t="str">
        <f>DESCRIPCION!A22</f>
        <v>e</v>
      </c>
      <c r="C91" s="757"/>
      <c r="D91" s="757"/>
      <c r="E91" s="757"/>
      <c r="F91" s="757"/>
      <c r="G91" s="757"/>
      <c r="H91" s="757"/>
      <c r="I91" s="758"/>
      <c r="J91" s="153" t="s">
        <v>351</v>
      </c>
      <c r="K91" s="151" t="str">
        <f>IF(J97="x","EXTREMA",IF(J99="x","ALTA",IF(J101="x","MODERADA",IF(J103="x","BAJA",""))))</f>
        <v/>
      </c>
    </row>
    <row r="92" spans="1:11" ht="16.5" thickBot="1" x14ac:dyDescent="0.25">
      <c r="A92" s="737" t="s">
        <v>122</v>
      </c>
      <c r="B92" s="738"/>
      <c r="C92" s="738"/>
      <c r="D92" s="739" t="str">
        <f>PROBABILIDAD!T15</f>
        <v xml:space="preserve"> </v>
      </c>
      <c r="E92" s="740"/>
      <c r="F92" s="737" t="s">
        <v>352</v>
      </c>
      <c r="G92" s="738"/>
      <c r="H92" s="738"/>
      <c r="I92" s="741"/>
      <c r="J92" s="742"/>
      <c r="K92" s="743"/>
    </row>
    <row r="93" spans="1:11" x14ac:dyDescent="0.2">
      <c r="A93" s="80"/>
      <c r="B93" s="84"/>
      <c r="C93" s="84"/>
      <c r="D93" s="84"/>
      <c r="E93" s="84"/>
      <c r="F93" s="84"/>
      <c r="G93" s="84"/>
      <c r="H93" s="84"/>
      <c r="I93" s="84"/>
      <c r="J93" s="62"/>
      <c r="K93" s="73"/>
    </row>
    <row r="94" spans="1:11" x14ac:dyDescent="0.2">
      <c r="A94" s="191"/>
      <c r="B94" s="169"/>
      <c r="C94" s="192"/>
      <c r="D94" s="169"/>
      <c r="E94" s="169"/>
      <c r="F94" s="169"/>
      <c r="G94" s="169"/>
      <c r="H94" s="169"/>
      <c r="I94" s="169"/>
      <c r="J94" s="187"/>
      <c r="K94" s="188"/>
    </row>
    <row r="95" spans="1:11" ht="56.25" customHeight="1" x14ac:dyDescent="0.2">
      <c r="A95" s="753" t="s">
        <v>122</v>
      </c>
      <c r="B95" s="169">
        <v>5</v>
      </c>
      <c r="C95" s="754"/>
      <c r="D95" s="750"/>
      <c r="E95" s="751"/>
      <c r="F95" s="751"/>
      <c r="G95" s="751"/>
      <c r="H95" s="169"/>
      <c r="I95" s="169"/>
      <c r="J95" s="760" t="s">
        <v>121</v>
      </c>
      <c r="K95" s="761"/>
    </row>
    <row r="96" spans="1:11" ht="5.25" customHeight="1" x14ac:dyDescent="0.2">
      <c r="A96" s="753"/>
      <c r="B96" s="169" t="s">
        <v>124</v>
      </c>
      <c r="C96" s="755"/>
      <c r="D96" s="750"/>
      <c r="E96" s="751"/>
      <c r="F96" s="751"/>
      <c r="G96" s="751"/>
      <c r="H96" s="169"/>
      <c r="I96" s="169"/>
      <c r="J96" s="171"/>
      <c r="K96" s="172"/>
    </row>
    <row r="97" spans="1:11" ht="27.75" customHeight="1" x14ac:dyDescent="0.2">
      <c r="A97" s="753"/>
      <c r="B97" s="169">
        <v>4</v>
      </c>
      <c r="C97" s="797"/>
      <c r="D97" s="750"/>
      <c r="E97" s="750"/>
      <c r="F97" s="759"/>
      <c r="G97" s="751"/>
      <c r="H97" s="169"/>
      <c r="I97" s="169"/>
      <c r="J97" s="178" t="str">
        <f xml:space="preserve"> IF(OR(E95="X",F95="X",G95="x",F97="x",G97="X",F99="X",G99="X",G101="X" ),"x","")</f>
        <v/>
      </c>
      <c r="K97" s="172" t="s">
        <v>123</v>
      </c>
    </row>
    <row r="98" spans="1:11" ht="27.75" x14ac:dyDescent="0.2">
      <c r="A98" s="753"/>
      <c r="B98" s="169" t="s">
        <v>126</v>
      </c>
      <c r="C98" s="798"/>
      <c r="D98" s="750"/>
      <c r="E98" s="750"/>
      <c r="F98" s="759"/>
      <c r="G98" s="751"/>
      <c r="H98" s="169"/>
      <c r="I98" s="169"/>
      <c r="J98" s="179"/>
      <c r="K98" s="172"/>
    </row>
    <row r="99" spans="1:11" ht="27" customHeight="1" x14ac:dyDescent="0.2">
      <c r="A99" s="753"/>
      <c r="B99" s="169">
        <v>3</v>
      </c>
      <c r="C99" s="744"/>
      <c r="D99" s="748"/>
      <c r="E99" s="749"/>
      <c r="F99" s="759"/>
      <c r="G99" s="751"/>
      <c r="H99" s="169"/>
      <c r="I99" s="169"/>
      <c r="J99" s="180" t="str">
        <f xml:space="preserve"> IF(OR(C95="X",D95="X",D97="x",E97="x",E99="X",F101="X",F103="X",G103="X" ),"x","")</f>
        <v/>
      </c>
      <c r="K99" s="172" t="s">
        <v>125</v>
      </c>
    </row>
    <row r="100" spans="1:11" ht="27.75" x14ac:dyDescent="0.2">
      <c r="A100" s="753"/>
      <c r="B100" s="169" t="s">
        <v>128</v>
      </c>
      <c r="C100" s="745"/>
      <c r="D100" s="748"/>
      <c r="E100" s="750"/>
      <c r="F100" s="759"/>
      <c r="G100" s="751"/>
      <c r="H100" s="169"/>
      <c r="I100" s="169"/>
      <c r="J100" s="181"/>
      <c r="K100" s="172"/>
    </row>
    <row r="101" spans="1:11" ht="25.5" customHeight="1" x14ac:dyDescent="0.2">
      <c r="A101" s="753"/>
      <c r="B101" s="169">
        <v>2</v>
      </c>
      <c r="C101" s="744"/>
      <c r="D101" s="746"/>
      <c r="E101" s="747"/>
      <c r="F101" s="749"/>
      <c r="G101" s="751"/>
      <c r="H101" s="169"/>
      <c r="I101" s="169"/>
      <c r="J101" s="182" t="str">
        <f xml:space="preserve"> IF(OR(C97="X",D99="X",E103="x",E101="x" ),"x","")</f>
        <v/>
      </c>
      <c r="K101" s="172" t="s">
        <v>127</v>
      </c>
    </row>
    <row r="102" spans="1:11" ht="27.75" x14ac:dyDescent="0.2">
      <c r="A102" s="753"/>
      <c r="B102" s="169" t="s">
        <v>250</v>
      </c>
      <c r="C102" s="745"/>
      <c r="D102" s="746"/>
      <c r="E102" s="748"/>
      <c r="F102" s="750"/>
      <c r="G102" s="751"/>
      <c r="H102" s="169"/>
      <c r="I102" s="169"/>
      <c r="J102" s="181"/>
      <c r="K102" s="172"/>
    </row>
    <row r="103" spans="1:11" ht="29.25" customHeight="1" x14ac:dyDescent="0.2">
      <c r="A103" s="753"/>
      <c r="B103" s="169">
        <v>1</v>
      </c>
      <c r="C103" s="744"/>
      <c r="D103" s="775"/>
      <c r="E103" s="777"/>
      <c r="F103" s="779"/>
      <c r="G103" s="781"/>
      <c r="H103" s="169"/>
      <c r="I103" s="169"/>
      <c r="J103" s="183" t="str">
        <f xml:space="preserve"> IF(OR(C99="X",C101="X",C103="x",D101="x",D103="x" ),"x","")</f>
        <v/>
      </c>
      <c r="K103" s="172" t="s">
        <v>129</v>
      </c>
    </row>
    <row r="104" spans="1:11" ht="13.5" customHeight="1" x14ac:dyDescent="0.2">
      <c r="A104" s="753"/>
      <c r="B104" s="169" t="s">
        <v>130</v>
      </c>
      <c r="C104" s="774"/>
      <c r="D104" s="776"/>
      <c r="E104" s="778"/>
      <c r="F104" s="780"/>
      <c r="G104" s="782"/>
      <c r="H104" s="169"/>
      <c r="I104" s="169"/>
      <c r="J104" s="169"/>
      <c r="K104" s="170"/>
    </row>
    <row r="105" spans="1:11" x14ac:dyDescent="0.2">
      <c r="A105" s="191"/>
      <c r="B105" s="169"/>
      <c r="C105" s="169">
        <v>1</v>
      </c>
      <c r="D105" s="169">
        <v>2</v>
      </c>
      <c r="E105" s="169">
        <v>3</v>
      </c>
      <c r="F105" s="169">
        <v>4</v>
      </c>
      <c r="G105" s="169">
        <v>5</v>
      </c>
      <c r="H105" s="169"/>
      <c r="I105" s="169"/>
      <c r="J105" s="169"/>
      <c r="K105" s="170"/>
    </row>
    <row r="106" spans="1:11" x14ac:dyDescent="0.2">
      <c r="A106" s="191"/>
      <c r="B106" s="169"/>
      <c r="C106" s="169" t="s">
        <v>131</v>
      </c>
      <c r="D106" s="169" t="s">
        <v>132</v>
      </c>
      <c r="E106" s="169" t="s">
        <v>133</v>
      </c>
      <c r="F106" s="169" t="s">
        <v>134</v>
      </c>
      <c r="G106" s="169" t="s">
        <v>135</v>
      </c>
      <c r="H106" s="169"/>
      <c r="I106" s="169"/>
      <c r="J106" s="169"/>
      <c r="K106" s="170"/>
    </row>
    <row r="107" spans="1:11" x14ac:dyDescent="0.2">
      <c r="A107" s="191"/>
      <c r="B107" s="169"/>
      <c r="C107" s="752" t="s">
        <v>136</v>
      </c>
      <c r="D107" s="752"/>
      <c r="E107" s="752"/>
      <c r="F107" s="752"/>
      <c r="G107" s="752"/>
      <c r="H107" s="169"/>
      <c r="I107" s="169"/>
      <c r="J107" s="169"/>
      <c r="K107" s="170"/>
    </row>
    <row r="108" spans="1:11" x14ac:dyDescent="0.2">
      <c r="A108" s="191"/>
      <c r="B108" s="169"/>
      <c r="C108" s="752"/>
      <c r="D108" s="752"/>
      <c r="E108" s="752"/>
      <c r="F108" s="752"/>
      <c r="G108" s="752"/>
      <c r="H108" s="169"/>
      <c r="I108" s="169"/>
      <c r="J108" s="169"/>
      <c r="K108" s="170"/>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52" t="s">
        <v>120</v>
      </c>
      <c r="B111" s="756" t="str">
        <f>DESCRIPCION!A25</f>
        <v>f</v>
      </c>
      <c r="C111" s="757"/>
      <c r="D111" s="757"/>
      <c r="E111" s="757"/>
      <c r="F111" s="757"/>
      <c r="G111" s="757"/>
      <c r="H111" s="757"/>
      <c r="I111" s="758"/>
      <c r="J111" s="153" t="s">
        <v>351</v>
      </c>
      <c r="K111" s="151" t="str">
        <f>IF(J117="x","EXTREMA",IF(J119="x","ALTA",IF(J121="x","MODERADA",IF(J123="x","BAJA",""))))</f>
        <v/>
      </c>
    </row>
    <row r="112" spans="1:11" ht="16.5" thickBot="1" x14ac:dyDescent="0.25">
      <c r="A112" s="737" t="s">
        <v>122</v>
      </c>
      <c r="B112" s="738"/>
      <c r="C112" s="738"/>
      <c r="D112" s="739" t="str">
        <f>PROBABILIDAD!T16</f>
        <v xml:space="preserve"> </v>
      </c>
      <c r="E112" s="740"/>
      <c r="F112" s="737" t="s">
        <v>352</v>
      </c>
      <c r="G112" s="738"/>
      <c r="H112" s="738"/>
      <c r="I112" s="741"/>
      <c r="J112" s="742"/>
      <c r="K112" s="743"/>
    </row>
    <row r="113" spans="1:11" x14ac:dyDescent="0.2">
      <c r="A113" s="191"/>
      <c r="B113" s="169"/>
      <c r="C113" s="169"/>
      <c r="D113" s="169"/>
      <c r="E113" s="169"/>
      <c r="F113" s="169"/>
      <c r="G113" s="169"/>
      <c r="H113" s="169"/>
      <c r="I113" s="169"/>
      <c r="J113" s="62"/>
      <c r="K113" s="73"/>
    </row>
    <row r="114" spans="1:11" x14ac:dyDescent="0.2">
      <c r="A114" s="191"/>
      <c r="B114" s="169"/>
      <c r="C114" s="192"/>
      <c r="D114" s="169"/>
      <c r="E114" s="169"/>
      <c r="F114" s="169"/>
      <c r="G114" s="169"/>
      <c r="H114" s="169"/>
      <c r="I114" s="169"/>
      <c r="J114" s="62"/>
      <c r="K114" s="73"/>
    </row>
    <row r="115" spans="1:11" ht="33" x14ac:dyDescent="0.2">
      <c r="A115" s="753" t="s">
        <v>122</v>
      </c>
      <c r="B115" s="169">
        <v>5</v>
      </c>
      <c r="C115" s="812"/>
      <c r="D115" s="814"/>
      <c r="E115" s="815"/>
      <c r="F115" s="815"/>
      <c r="G115" s="815"/>
      <c r="H115" s="205"/>
      <c r="I115" s="169"/>
      <c r="J115" s="760" t="s">
        <v>121</v>
      </c>
      <c r="K115" s="761"/>
    </row>
    <row r="116" spans="1:11" ht="33" x14ac:dyDescent="0.2">
      <c r="A116" s="753"/>
      <c r="B116" s="169" t="s">
        <v>124</v>
      </c>
      <c r="C116" s="813"/>
      <c r="D116" s="814"/>
      <c r="E116" s="815"/>
      <c r="F116" s="815"/>
      <c r="G116" s="815"/>
      <c r="H116" s="205"/>
      <c r="I116" s="169"/>
      <c r="J116" s="171"/>
      <c r="K116" s="172"/>
    </row>
    <row r="117" spans="1:11" ht="33" x14ac:dyDescent="0.2">
      <c r="A117" s="753"/>
      <c r="B117" s="169">
        <v>4</v>
      </c>
      <c r="C117" s="816"/>
      <c r="D117" s="814"/>
      <c r="E117" s="814"/>
      <c r="F117" s="818"/>
      <c r="G117" s="815"/>
      <c r="H117" s="205"/>
      <c r="I117" s="169"/>
      <c r="J117" s="178" t="str">
        <f xml:space="preserve"> IF(OR(E115="X",F115="X",G115="x",F117="x",G117="X",F119="X",G119="X",G121="X" ),"x","")</f>
        <v/>
      </c>
      <c r="K117" s="172" t="s">
        <v>123</v>
      </c>
    </row>
    <row r="118" spans="1:11" ht="33" x14ac:dyDescent="0.2">
      <c r="A118" s="753"/>
      <c r="B118" s="169" t="s">
        <v>126</v>
      </c>
      <c r="C118" s="817"/>
      <c r="D118" s="814"/>
      <c r="E118" s="814"/>
      <c r="F118" s="818"/>
      <c r="G118" s="815"/>
      <c r="H118" s="205"/>
      <c r="I118" s="169"/>
      <c r="J118" s="179"/>
      <c r="K118" s="172"/>
    </row>
    <row r="119" spans="1:11" ht="33" x14ac:dyDescent="0.2">
      <c r="A119" s="753"/>
      <c r="B119" s="169">
        <v>3</v>
      </c>
      <c r="C119" s="819"/>
      <c r="D119" s="821"/>
      <c r="E119" s="831"/>
      <c r="F119" s="818"/>
      <c r="G119" s="815"/>
      <c r="H119" s="205"/>
      <c r="I119" s="169"/>
      <c r="J119" s="180" t="str">
        <f xml:space="preserve"> IF(OR(C115="X",D115="X",D117="x",E117="x",E119="X",F121="X",F123="X",G123="X" ),"x","")</f>
        <v/>
      </c>
      <c r="K119" s="172" t="s">
        <v>125</v>
      </c>
    </row>
    <row r="120" spans="1:11" ht="33" x14ac:dyDescent="0.2">
      <c r="A120" s="753"/>
      <c r="B120" s="169" t="s">
        <v>128</v>
      </c>
      <c r="C120" s="820"/>
      <c r="D120" s="821"/>
      <c r="E120" s="814"/>
      <c r="F120" s="818"/>
      <c r="G120" s="815"/>
      <c r="H120" s="205"/>
      <c r="I120" s="169"/>
      <c r="J120" s="181"/>
      <c r="K120" s="172"/>
    </row>
    <row r="121" spans="1:11" ht="33" x14ac:dyDescent="0.2">
      <c r="A121" s="753"/>
      <c r="B121" s="169">
        <v>2</v>
      </c>
      <c r="C121" s="819"/>
      <c r="D121" s="832"/>
      <c r="E121" s="833"/>
      <c r="F121" s="831"/>
      <c r="G121" s="815"/>
      <c r="H121" s="205"/>
      <c r="I121" s="169"/>
      <c r="J121" s="182" t="str">
        <f xml:space="preserve"> IF(OR(C117="X",D119="X",E121="x",E123="x" ),"x","")</f>
        <v/>
      </c>
      <c r="K121" s="172" t="s">
        <v>127</v>
      </c>
    </row>
    <row r="122" spans="1:11" ht="33" x14ac:dyDescent="0.2">
      <c r="A122" s="753"/>
      <c r="B122" s="169" t="s">
        <v>250</v>
      </c>
      <c r="C122" s="820"/>
      <c r="D122" s="832"/>
      <c r="E122" s="821"/>
      <c r="F122" s="814"/>
      <c r="G122" s="815"/>
      <c r="H122" s="205"/>
      <c r="I122" s="169"/>
      <c r="J122" s="181"/>
      <c r="K122" s="172"/>
    </row>
    <row r="123" spans="1:11" ht="33" x14ac:dyDescent="0.2">
      <c r="A123" s="753"/>
      <c r="B123" s="169">
        <v>1</v>
      </c>
      <c r="C123" s="819"/>
      <c r="D123" s="823"/>
      <c r="E123" s="825"/>
      <c r="F123" s="827"/>
      <c r="G123" s="829"/>
      <c r="H123" s="205"/>
      <c r="I123" s="169"/>
      <c r="J123" s="183" t="str">
        <f xml:space="preserve"> IF(OR(C119="X",C121="X",D121="x",C123="x",D123="x" ),"x","")</f>
        <v/>
      </c>
      <c r="K123" s="172" t="s">
        <v>129</v>
      </c>
    </row>
    <row r="124" spans="1:11" ht="33" x14ac:dyDescent="0.2">
      <c r="A124" s="753"/>
      <c r="B124" s="169" t="s">
        <v>130</v>
      </c>
      <c r="C124" s="822"/>
      <c r="D124" s="824"/>
      <c r="E124" s="826"/>
      <c r="F124" s="828"/>
      <c r="G124" s="830"/>
      <c r="H124" s="205"/>
      <c r="I124" s="169"/>
      <c r="J124" s="169"/>
      <c r="K124" s="170"/>
    </row>
    <row r="125" spans="1:11" x14ac:dyDescent="0.2">
      <c r="A125" s="191"/>
      <c r="B125" s="169"/>
      <c r="C125" s="169">
        <v>1</v>
      </c>
      <c r="D125" s="169">
        <v>2</v>
      </c>
      <c r="E125" s="169">
        <v>3</v>
      </c>
      <c r="F125" s="169">
        <v>4</v>
      </c>
      <c r="G125" s="169">
        <v>5</v>
      </c>
      <c r="H125" s="169"/>
      <c r="I125" s="169"/>
      <c r="J125" s="169"/>
      <c r="K125" s="170"/>
    </row>
    <row r="126" spans="1:11" x14ac:dyDescent="0.2">
      <c r="A126" s="191"/>
      <c r="B126" s="169"/>
      <c r="C126" s="169" t="s">
        <v>131</v>
      </c>
      <c r="D126" s="169" t="s">
        <v>132</v>
      </c>
      <c r="E126" s="169" t="s">
        <v>133</v>
      </c>
      <c r="F126" s="169" t="s">
        <v>134</v>
      </c>
      <c r="G126" s="169" t="s">
        <v>135</v>
      </c>
      <c r="H126" s="169"/>
      <c r="I126" s="169"/>
      <c r="J126" s="169"/>
      <c r="K126" s="170"/>
    </row>
    <row r="127" spans="1:11" x14ac:dyDescent="0.2">
      <c r="A127" s="191"/>
      <c r="B127" s="169"/>
      <c r="C127" s="752" t="s">
        <v>136</v>
      </c>
      <c r="D127" s="752"/>
      <c r="E127" s="752"/>
      <c r="F127" s="752"/>
      <c r="G127" s="752"/>
      <c r="H127" s="169"/>
      <c r="I127" s="169"/>
      <c r="J127" s="169"/>
      <c r="K127" s="170"/>
    </row>
    <row r="128" spans="1:11" x14ac:dyDescent="0.2">
      <c r="A128" s="191"/>
      <c r="B128" s="169"/>
      <c r="C128" s="752"/>
      <c r="D128" s="752"/>
      <c r="E128" s="752"/>
      <c r="F128" s="752"/>
      <c r="G128" s="752"/>
      <c r="H128" s="169"/>
      <c r="I128" s="169"/>
      <c r="J128" s="169"/>
      <c r="K128" s="170"/>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52" t="s">
        <v>120</v>
      </c>
      <c r="B131" s="756" t="str">
        <f>DESCRIPCION!A28</f>
        <v>g</v>
      </c>
      <c r="C131" s="757"/>
      <c r="D131" s="757"/>
      <c r="E131" s="757"/>
      <c r="F131" s="757"/>
      <c r="G131" s="757"/>
      <c r="H131" s="757"/>
      <c r="I131" s="758"/>
      <c r="J131" s="153" t="s">
        <v>351</v>
      </c>
      <c r="K131" s="151" t="str">
        <f>IF(J137="x","EXTREMA",IF(J139="x","ALTA",IF(J141="x","MODERADA",IF(J143="x","BAJA",""))))</f>
        <v/>
      </c>
    </row>
    <row r="132" spans="1:11" ht="16.5" thickBot="1" x14ac:dyDescent="0.25">
      <c r="A132" s="737" t="s">
        <v>122</v>
      </c>
      <c r="B132" s="738"/>
      <c r="C132" s="738"/>
      <c r="D132" s="739" t="str">
        <f>PROBABILIDAD!T17</f>
        <v xml:space="preserve"> </v>
      </c>
      <c r="E132" s="740"/>
      <c r="F132" s="737" t="s">
        <v>352</v>
      </c>
      <c r="G132" s="738"/>
      <c r="H132" s="738"/>
      <c r="I132" s="741"/>
      <c r="J132" s="742"/>
      <c r="K132" s="743"/>
    </row>
    <row r="133" spans="1:11" x14ac:dyDescent="0.2">
      <c r="A133" s="191"/>
      <c r="B133" s="169"/>
      <c r="C133" s="169"/>
      <c r="D133" s="169"/>
      <c r="E133" s="169"/>
      <c r="F133" s="169"/>
      <c r="G133" s="169"/>
      <c r="H133" s="169"/>
      <c r="I133" s="169"/>
      <c r="J133" s="187"/>
      <c r="K133" s="188"/>
    </row>
    <row r="134" spans="1:11" x14ac:dyDescent="0.2">
      <c r="A134" s="191"/>
      <c r="B134" s="169"/>
      <c r="C134" s="192"/>
      <c r="D134" s="169"/>
      <c r="E134" s="169"/>
      <c r="F134" s="169"/>
      <c r="G134" s="169"/>
      <c r="H134" s="169"/>
      <c r="I134" s="169"/>
      <c r="J134" s="187"/>
      <c r="K134" s="188"/>
    </row>
    <row r="135" spans="1:11" ht="45.75" customHeight="1" x14ac:dyDescent="0.2">
      <c r="A135" s="753" t="s">
        <v>122</v>
      </c>
      <c r="B135" s="169">
        <v>5</v>
      </c>
      <c r="C135" s="754"/>
      <c r="D135" s="750"/>
      <c r="E135" s="751"/>
      <c r="F135" s="751"/>
      <c r="G135" s="751"/>
      <c r="H135" s="169"/>
      <c r="I135" s="169"/>
      <c r="J135" s="760" t="s">
        <v>121</v>
      </c>
      <c r="K135" s="761"/>
    </row>
    <row r="136" spans="1:11" ht="15" x14ac:dyDescent="0.2">
      <c r="A136" s="753"/>
      <c r="B136" s="169" t="s">
        <v>124</v>
      </c>
      <c r="C136" s="755"/>
      <c r="D136" s="750"/>
      <c r="E136" s="751"/>
      <c r="F136" s="751"/>
      <c r="G136" s="751"/>
      <c r="H136" s="169"/>
      <c r="I136" s="169"/>
      <c r="J136" s="171"/>
      <c r="K136" s="172"/>
    </row>
    <row r="137" spans="1:11" ht="27" customHeight="1" x14ac:dyDescent="0.2">
      <c r="A137" s="753"/>
      <c r="B137" s="169">
        <v>4</v>
      </c>
      <c r="C137" s="797"/>
      <c r="D137" s="750"/>
      <c r="E137" s="750"/>
      <c r="F137" s="759"/>
      <c r="G137" s="751"/>
      <c r="H137" s="169"/>
      <c r="I137" s="169"/>
      <c r="J137" s="178" t="str">
        <f xml:space="preserve"> IF(OR(E135="X",F135="X",G135="x",F137="x",G137="X",F139="X",G139="X",G141="X" ),"x","")</f>
        <v/>
      </c>
      <c r="K137" s="172" t="s">
        <v>123</v>
      </c>
    </row>
    <row r="138" spans="1:11" ht="27.75" x14ac:dyDescent="0.2">
      <c r="A138" s="753"/>
      <c r="B138" s="169" t="s">
        <v>126</v>
      </c>
      <c r="C138" s="798"/>
      <c r="D138" s="750"/>
      <c r="E138" s="750"/>
      <c r="F138" s="759"/>
      <c r="G138" s="751"/>
      <c r="H138" s="169"/>
      <c r="I138" s="169"/>
      <c r="J138" s="179"/>
      <c r="K138" s="172"/>
    </row>
    <row r="139" spans="1:11" ht="32.25" customHeight="1" x14ac:dyDescent="0.2">
      <c r="A139" s="753"/>
      <c r="B139" s="169">
        <v>3</v>
      </c>
      <c r="C139" s="744"/>
      <c r="D139" s="748"/>
      <c r="E139" s="749"/>
      <c r="F139" s="759"/>
      <c r="G139" s="751"/>
      <c r="H139" s="169"/>
      <c r="I139" s="169"/>
      <c r="J139" s="180" t="str">
        <f xml:space="preserve"> IF(OR(C135="X",D135="X",D137="x",E137="x",E139="X",F141="X",F143="X",G143="X" ),"x","")</f>
        <v/>
      </c>
      <c r="K139" s="172" t="s">
        <v>125</v>
      </c>
    </row>
    <row r="140" spans="1:11" ht="27.75" x14ac:dyDescent="0.2">
      <c r="A140" s="753"/>
      <c r="B140" s="169" t="s">
        <v>128</v>
      </c>
      <c r="C140" s="745"/>
      <c r="D140" s="748"/>
      <c r="E140" s="750"/>
      <c r="F140" s="759"/>
      <c r="G140" s="751"/>
      <c r="H140" s="169"/>
      <c r="I140" s="169"/>
      <c r="J140" s="181"/>
      <c r="K140" s="172"/>
    </row>
    <row r="141" spans="1:11" ht="27.75" customHeight="1" x14ac:dyDescent="0.2">
      <c r="A141" s="753"/>
      <c r="B141" s="169">
        <v>2</v>
      </c>
      <c r="C141" s="744"/>
      <c r="D141" s="746"/>
      <c r="E141" s="747"/>
      <c r="F141" s="749"/>
      <c r="G141" s="751"/>
      <c r="H141" s="169"/>
      <c r="I141" s="169"/>
      <c r="J141" s="182" t="str">
        <f xml:space="preserve"> IF(OR(C137="X",D139="X",E141="x",E143="x" ),"x","")</f>
        <v/>
      </c>
      <c r="K141" s="172" t="s">
        <v>127</v>
      </c>
    </row>
    <row r="142" spans="1:11" ht="27.75" x14ac:dyDescent="0.2">
      <c r="A142" s="753"/>
      <c r="B142" s="169" t="s">
        <v>250</v>
      </c>
      <c r="C142" s="745"/>
      <c r="D142" s="746"/>
      <c r="E142" s="748"/>
      <c r="F142" s="750"/>
      <c r="G142" s="751"/>
      <c r="H142" s="169"/>
      <c r="I142" s="169"/>
      <c r="J142" s="181"/>
      <c r="K142" s="172"/>
    </row>
    <row r="143" spans="1:11" ht="30" customHeight="1" x14ac:dyDescent="0.2">
      <c r="A143" s="753"/>
      <c r="B143" s="169">
        <v>1</v>
      </c>
      <c r="C143" s="744"/>
      <c r="D143" s="775"/>
      <c r="E143" s="777"/>
      <c r="F143" s="779"/>
      <c r="G143" s="781"/>
      <c r="H143" s="169"/>
      <c r="I143" s="169"/>
      <c r="J143" s="183" t="str">
        <f xml:space="preserve"> IF(OR(C139="X",C141="X",C143="x",D141="x",D143="x" ),"x","")</f>
        <v/>
      </c>
      <c r="K143" s="172" t="s">
        <v>129</v>
      </c>
    </row>
    <row r="144" spans="1:11" x14ac:dyDescent="0.2">
      <c r="A144" s="753"/>
      <c r="B144" s="169" t="s">
        <v>130</v>
      </c>
      <c r="C144" s="774"/>
      <c r="D144" s="776"/>
      <c r="E144" s="778"/>
      <c r="F144" s="780"/>
      <c r="G144" s="782"/>
      <c r="H144" s="169"/>
      <c r="I144" s="169"/>
      <c r="J144" s="169"/>
      <c r="K144" s="170"/>
    </row>
    <row r="145" spans="1:11" x14ac:dyDescent="0.2">
      <c r="A145" s="191"/>
      <c r="B145" s="169"/>
      <c r="C145" s="169">
        <v>1</v>
      </c>
      <c r="D145" s="169">
        <v>2</v>
      </c>
      <c r="E145" s="169">
        <v>3</v>
      </c>
      <c r="F145" s="169">
        <v>4</v>
      </c>
      <c r="G145" s="169">
        <v>5</v>
      </c>
      <c r="H145" s="169"/>
      <c r="I145" s="169"/>
      <c r="J145" s="169"/>
      <c r="K145" s="170"/>
    </row>
    <row r="146" spans="1:11" x14ac:dyDescent="0.2">
      <c r="A146" s="191"/>
      <c r="B146" s="169"/>
      <c r="C146" s="169" t="s">
        <v>131</v>
      </c>
      <c r="D146" s="169" t="s">
        <v>132</v>
      </c>
      <c r="E146" s="169" t="s">
        <v>133</v>
      </c>
      <c r="F146" s="169" t="s">
        <v>134</v>
      </c>
      <c r="G146" s="169" t="s">
        <v>135</v>
      </c>
      <c r="H146" s="169"/>
      <c r="I146" s="169"/>
      <c r="J146" s="169"/>
      <c r="K146" s="170"/>
    </row>
    <row r="147" spans="1:11" x14ac:dyDescent="0.2">
      <c r="A147" s="191"/>
      <c r="B147" s="169"/>
      <c r="C147" s="752" t="s">
        <v>136</v>
      </c>
      <c r="D147" s="752"/>
      <c r="E147" s="752"/>
      <c r="F147" s="752"/>
      <c r="G147" s="752"/>
      <c r="H147" s="169"/>
      <c r="I147" s="169"/>
      <c r="J147" s="169"/>
      <c r="K147" s="170"/>
    </row>
    <row r="148" spans="1:11" x14ac:dyDescent="0.2">
      <c r="A148" s="191"/>
      <c r="B148" s="169"/>
      <c r="C148" s="752"/>
      <c r="D148" s="752"/>
      <c r="E148" s="752"/>
      <c r="F148" s="752"/>
      <c r="G148" s="752"/>
      <c r="H148" s="169"/>
      <c r="I148" s="169"/>
      <c r="J148" s="169"/>
      <c r="K148" s="170"/>
    </row>
    <row r="149" spans="1:11" ht="15" thickBot="1" x14ac:dyDescent="0.25">
      <c r="A149" s="193"/>
      <c r="B149" s="194"/>
      <c r="C149" s="194"/>
      <c r="D149" s="194"/>
      <c r="E149" s="194"/>
      <c r="F149" s="194"/>
      <c r="G149" s="194"/>
      <c r="H149" s="194"/>
      <c r="I149" s="194"/>
      <c r="J149" s="194"/>
      <c r="K149" s="195"/>
    </row>
    <row r="150" spans="1:11" ht="15" thickBot="1" x14ac:dyDescent="0.25"/>
    <row r="151" spans="1:11" ht="31.5" customHeight="1" thickBot="1" x14ac:dyDescent="0.25">
      <c r="A151" s="152" t="s">
        <v>120</v>
      </c>
      <c r="B151" s="756" t="str">
        <f>DESCRIPCION!A31</f>
        <v>h</v>
      </c>
      <c r="C151" s="757"/>
      <c r="D151" s="757"/>
      <c r="E151" s="757"/>
      <c r="F151" s="757"/>
      <c r="G151" s="757"/>
      <c r="H151" s="757"/>
      <c r="I151" s="758"/>
      <c r="J151" s="153" t="s">
        <v>351</v>
      </c>
      <c r="K151" s="151" t="str">
        <f>IF(J157="x","EXTREMA",IF(J159="x","ALTA",IF(J161="x","MODERADA",IF(J163="x","BAJA",""))))</f>
        <v/>
      </c>
    </row>
    <row r="152" spans="1:11" ht="16.5" thickBot="1" x14ac:dyDescent="0.25">
      <c r="A152" s="737" t="s">
        <v>122</v>
      </c>
      <c r="B152" s="738"/>
      <c r="C152" s="738"/>
      <c r="D152" s="739" t="str">
        <f>PROBABILIDAD!T18</f>
        <v xml:space="preserve"> </v>
      </c>
      <c r="E152" s="740"/>
      <c r="F152" s="737" t="s">
        <v>352</v>
      </c>
      <c r="G152" s="738"/>
      <c r="H152" s="738"/>
      <c r="I152" s="741"/>
      <c r="J152" s="742"/>
      <c r="K152" s="743"/>
    </row>
    <row r="153" spans="1:11" x14ac:dyDescent="0.2">
      <c r="A153" s="191"/>
      <c r="B153" s="169"/>
      <c r="C153" s="169"/>
      <c r="D153" s="169"/>
      <c r="E153" s="169"/>
      <c r="F153" s="169"/>
      <c r="G153" s="169"/>
      <c r="H153" s="169"/>
      <c r="I153" s="169"/>
      <c r="J153" s="187"/>
      <c r="K153" s="188"/>
    </row>
    <row r="154" spans="1:11" x14ac:dyDescent="0.2">
      <c r="A154" s="191"/>
      <c r="B154" s="169"/>
      <c r="C154" s="192"/>
      <c r="D154" s="169"/>
      <c r="E154" s="169"/>
      <c r="F154" s="169"/>
      <c r="G154" s="169"/>
      <c r="H154" s="169"/>
      <c r="I154" s="169"/>
      <c r="J154" s="187"/>
      <c r="K154" s="188"/>
    </row>
    <row r="155" spans="1:11" ht="36" customHeight="1" x14ac:dyDescent="0.2">
      <c r="A155" s="753" t="s">
        <v>122</v>
      </c>
      <c r="B155" s="169">
        <v>5</v>
      </c>
      <c r="C155" s="754"/>
      <c r="D155" s="750"/>
      <c r="E155" s="751"/>
      <c r="F155" s="751"/>
      <c r="G155" s="751"/>
      <c r="H155" s="169"/>
      <c r="I155" s="169"/>
      <c r="J155" s="760" t="s">
        <v>121</v>
      </c>
      <c r="K155" s="761"/>
    </row>
    <row r="156" spans="1:11" ht="15" x14ac:dyDescent="0.2">
      <c r="A156" s="753"/>
      <c r="B156" s="169" t="s">
        <v>124</v>
      </c>
      <c r="C156" s="755"/>
      <c r="D156" s="750"/>
      <c r="E156" s="751"/>
      <c r="F156" s="751"/>
      <c r="G156" s="751"/>
      <c r="H156" s="169"/>
      <c r="I156" s="169"/>
      <c r="J156" s="171"/>
      <c r="K156" s="172"/>
    </row>
    <row r="157" spans="1:11" ht="27" customHeight="1" x14ac:dyDescent="0.2">
      <c r="A157" s="753"/>
      <c r="B157" s="169">
        <v>4</v>
      </c>
      <c r="C157" s="797"/>
      <c r="D157" s="750"/>
      <c r="E157" s="750"/>
      <c r="F157" s="759"/>
      <c r="G157" s="751"/>
      <c r="H157" s="169"/>
      <c r="I157" s="169"/>
      <c r="J157" s="178" t="str">
        <f xml:space="preserve"> IF(OR(E155="X",F155="X",G155="x",F157="x",G157="X",F159="X",G159="X",G161="X" ),"x","")</f>
        <v/>
      </c>
      <c r="K157" s="172" t="s">
        <v>123</v>
      </c>
    </row>
    <row r="158" spans="1:11" ht="27.75" x14ac:dyDescent="0.2">
      <c r="A158" s="753"/>
      <c r="B158" s="169" t="s">
        <v>126</v>
      </c>
      <c r="C158" s="798"/>
      <c r="D158" s="750"/>
      <c r="E158" s="750"/>
      <c r="F158" s="759"/>
      <c r="G158" s="751"/>
      <c r="H158" s="169"/>
      <c r="I158" s="169"/>
      <c r="J158" s="179"/>
      <c r="K158" s="172"/>
    </row>
    <row r="159" spans="1:11" ht="27.75" customHeight="1" x14ac:dyDescent="0.2">
      <c r="A159" s="753"/>
      <c r="B159" s="169">
        <v>3</v>
      </c>
      <c r="C159" s="744"/>
      <c r="D159" s="748"/>
      <c r="E159" s="749"/>
      <c r="F159" s="759"/>
      <c r="G159" s="751"/>
      <c r="H159" s="169"/>
      <c r="I159" s="169"/>
      <c r="J159" s="180" t="str">
        <f xml:space="preserve"> IF(OR(C155="X",D155="X",D157="x",E157="x",E159="X",F161="X",F163="X",G163="X" ),"x","")</f>
        <v/>
      </c>
      <c r="K159" s="172" t="s">
        <v>125</v>
      </c>
    </row>
    <row r="160" spans="1:11" ht="27.75" x14ac:dyDescent="0.2">
      <c r="A160" s="753"/>
      <c r="B160" s="169" t="s">
        <v>128</v>
      </c>
      <c r="C160" s="745"/>
      <c r="D160" s="748"/>
      <c r="E160" s="750"/>
      <c r="F160" s="759"/>
      <c r="G160" s="751"/>
      <c r="H160" s="169"/>
      <c r="I160" s="169"/>
      <c r="J160" s="181"/>
      <c r="K160" s="172"/>
    </row>
    <row r="161" spans="1:11" ht="27.75" customHeight="1" x14ac:dyDescent="0.2">
      <c r="A161" s="753"/>
      <c r="B161" s="169">
        <v>2</v>
      </c>
      <c r="C161" s="744"/>
      <c r="D161" s="746"/>
      <c r="E161" s="747"/>
      <c r="F161" s="749"/>
      <c r="G161" s="751"/>
      <c r="H161" s="169"/>
      <c r="I161" s="169"/>
      <c r="J161" s="182" t="str">
        <f xml:space="preserve"> IF(OR(C157="X",D159="X",E161="x",E163="x" ),"x","")</f>
        <v/>
      </c>
      <c r="K161" s="172" t="s">
        <v>127</v>
      </c>
    </row>
    <row r="162" spans="1:11" ht="27.75" x14ac:dyDescent="0.2">
      <c r="A162" s="753"/>
      <c r="B162" s="169" t="s">
        <v>250</v>
      </c>
      <c r="C162" s="745"/>
      <c r="D162" s="746"/>
      <c r="E162" s="748"/>
      <c r="F162" s="750"/>
      <c r="G162" s="751"/>
      <c r="H162" s="169"/>
      <c r="I162" s="169"/>
      <c r="J162" s="181"/>
      <c r="K162" s="172"/>
    </row>
    <row r="163" spans="1:11" ht="27.75" x14ac:dyDescent="0.2">
      <c r="A163" s="753"/>
      <c r="B163" s="169">
        <v>1</v>
      </c>
      <c r="C163" s="744"/>
      <c r="D163" s="775"/>
      <c r="E163" s="777"/>
      <c r="F163" s="779"/>
      <c r="G163" s="781"/>
      <c r="H163" s="169"/>
      <c r="I163" s="169"/>
      <c r="J163" s="183" t="str">
        <f xml:space="preserve"> IF(OR(C159="X",C161="X",C163="x",D161="x",D163="x" ),"x","")</f>
        <v/>
      </c>
      <c r="K163" s="172" t="s">
        <v>129</v>
      </c>
    </row>
    <row r="164" spans="1:11" ht="26.25" customHeight="1" x14ac:dyDescent="0.2">
      <c r="A164" s="753"/>
      <c r="B164" s="169" t="s">
        <v>130</v>
      </c>
      <c r="C164" s="774"/>
      <c r="D164" s="776"/>
      <c r="E164" s="778"/>
      <c r="F164" s="780"/>
      <c r="G164" s="782"/>
      <c r="H164" s="169"/>
      <c r="I164" s="169"/>
      <c r="J164" s="169"/>
      <c r="K164" s="170"/>
    </row>
    <row r="165" spans="1:11" x14ac:dyDescent="0.2">
      <c r="A165" s="191"/>
      <c r="B165" s="169"/>
      <c r="C165" s="169">
        <v>1</v>
      </c>
      <c r="D165" s="169">
        <v>2</v>
      </c>
      <c r="E165" s="169">
        <v>3</v>
      </c>
      <c r="F165" s="169">
        <v>4</v>
      </c>
      <c r="G165" s="169">
        <v>5</v>
      </c>
      <c r="H165" s="169"/>
      <c r="I165" s="169"/>
      <c r="J165" s="169"/>
      <c r="K165" s="170"/>
    </row>
    <row r="166" spans="1:11" x14ac:dyDescent="0.2">
      <c r="A166" s="191"/>
      <c r="B166" s="169"/>
      <c r="C166" s="169" t="s">
        <v>131</v>
      </c>
      <c r="D166" s="169" t="s">
        <v>132</v>
      </c>
      <c r="E166" s="169" t="s">
        <v>133</v>
      </c>
      <c r="F166" s="169" t="s">
        <v>134</v>
      </c>
      <c r="G166" s="169" t="s">
        <v>135</v>
      </c>
      <c r="H166" s="169"/>
      <c r="I166" s="169"/>
      <c r="J166" s="169"/>
      <c r="K166" s="170"/>
    </row>
    <row r="167" spans="1:11" x14ac:dyDescent="0.2">
      <c r="A167" s="191"/>
      <c r="B167" s="169"/>
      <c r="C167" s="752" t="s">
        <v>136</v>
      </c>
      <c r="D167" s="752"/>
      <c r="E167" s="752"/>
      <c r="F167" s="752"/>
      <c r="G167" s="752"/>
      <c r="H167" s="169"/>
      <c r="I167" s="169"/>
      <c r="J167" s="169"/>
      <c r="K167" s="170"/>
    </row>
    <row r="168" spans="1:11" x14ac:dyDescent="0.2">
      <c r="A168" s="191"/>
      <c r="B168" s="169"/>
      <c r="C168" s="752"/>
      <c r="D168" s="752"/>
      <c r="E168" s="752"/>
      <c r="F168" s="752"/>
      <c r="G168" s="752"/>
      <c r="H168" s="169"/>
      <c r="I168" s="169"/>
      <c r="J168" s="169"/>
      <c r="K168" s="170"/>
    </row>
    <row r="169" spans="1:11" ht="15" thickBot="1" x14ac:dyDescent="0.25">
      <c r="A169" s="193"/>
      <c r="B169" s="194"/>
      <c r="C169" s="194"/>
      <c r="D169" s="194"/>
      <c r="E169" s="194"/>
      <c r="F169" s="194"/>
      <c r="G169" s="194"/>
      <c r="H169" s="194"/>
      <c r="I169" s="194"/>
      <c r="J169" s="194"/>
      <c r="K169" s="195"/>
    </row>
    <row r="171" spans="1:11" ht="15" thickBot="1" x14ac:dyDescent="0.25"/>
    <row r="172" spans="1:11" ht="33.75" customHeight="1" thickBot="1" x14ac:dyDescent="0.25">
      <c r="A172" s="152" t="s">
        <v>120</v>
      </c>
      <c r="B172" s="834" t="str">
        <f>DESCRIPCION!A34</f>
        <v>i</v>
      </c>
      <c r="C172" s="835"/>
      <c r="D172" s="835"/>
      <c r="E172" s="835"/>
      <c r="F172" s="835"/>
      <c r="G172" s="835"/>
      <c r="H172" s="835"/>
      <c r="I172" s="836"/>
      <c r="J172" s="153" t="s">
        <v>351</v>
      </c>
      <c r="K172" s="151" t="str">
        <f>IF(J178="x","EXTREMA",IF(J180="x","ALTA",IF(J182="x","MODERADA",IF(J184="x","BAJA",""))))</f>
        <v/>
      </c>
    </row>
    <row r="173" spans="1:11" ht="16.5" thickBot="1" x14ac:dyDescent="0.25">
      <c r="A173" s="737" t="s">
        <v>122</v>
      </c>
      <c r="B173" s="738"/>
      <c r="C173" s="738"/>
      <c r="D173" s="739" t="str">
        <f>PROBABILIDAD!T19</f>
        <v xml:space="preserve"> </v>
      </c>
      <c r="E173" s="740"/>
      <c r="F173" s="737" t="s">
        <v>352</v>
      </c>
      <c r="G173" s="738"/>
      <c r="H173" s="738"/>
      <c r="I173" s="741"/>
      <c r="J173" s="742"/>
      <c r="K173" s="743"/>
    </row>
    <row r="174" spans="1:11" x14ac:dyDescent="0.2">
      <c r="A174" s="191"/>
      <c r="B174" s="169"/>
      <c r="C174" s="169"/>
      <c r="D174" s="169"/>
      <c r="E174" s="169"/>
      <c r="F174" s="169"/>
      <c r="G174" s="169"/>
      <c r="H174" s="169"/>
      <c r="I174" s="169"/>
      <c r="J174" s="187"/>
      <c r="K174" s="188"/>
    </row>
    <row r="175" spans="1:11" x14ac:dyDescent="0.2">
      <c r="A175" s="191"/>
      <c r="B175" s="169"/>
      <c r="C175" s="192"/>
      <c r="D175" s="169"/>
      <c r="E175" s="169"/>
      <c r="F175" s="169"/>
      <c r="G175" s="169"/>
      <c r="H175" s="169"/>
      <c r="I175" s="169"/>
      <c r="J175" s="187"/>
      <c r="K175" s="188"/>
    </row>
    <row r="176" spans="1:11" ht="31.5" customHeight="1" x14ac:dyDescent="0.2">
      <c r="A176" s="753" t="s">
        <v>122</v>
      </c>
      <c r="B176" s="169">
        <v>5</v>
      </c>
      <c r="C176" s="754"/>
      <c r="D176" s="750"/>
      <c r="E176" s="751"/>
      <c r="F176" s="751"/>
      <c r="G176" s="751"/>
      <c r="H176" s="169"/>
      <c r="I176" s="169"/>
      <c r="J176" s="760" t="s">
        <v>121</v>
      </c>
      <c r="K176" s="761"/>
    </row>
    <row r="177" spans="1:11" ht="15" x14ac:dyDescent="0.2">
      <c r="A177" s="753"/>
      <c r="B177" s="169" t="s">
        <v>124</v>
      </c>
      <c r="C177" s="755"/>
      <c r="D177" s="750"/>
      <c r="E177" s="751"/>
      <c r="F177" s="751"/>
      <c r="G177" s="751"/>
      <c r="H177" s="169"/>
      <c r="I177" s="169"/>
      <c r="J177" s="171"/>
      <c r="K177" s="172"/>
    </row>
    <row r="178" spans="1:11" ht="27.75" customHeight="1" x14ac:dyDescent="0.2">
      <c r="A178" s="753"/>
      <c r="B178" s="169">
        <v>4</v>
      </c>
      <c r="C178" s="797"/>
      <c r="D178" s="750"/>
      <c r="E178" s="750"/>
      <c r="F178" s="759"/>
      <c r="G178" s="751"/>
      <c r="H178" s="169"/>
      <c r="I178" s="169"/>
      <c r="J178" s="178" t="str">
        <f xml:space="preserve"> IF(OR(E176="X",F176="X",G176="x",F178="x",G178="X",F180="X",G180="X",G182="X" ),"x","")</f>
        <v/>
      </c>
      <c r="K178" s="172" t="s">
        <v>123</v>
      </c>
    </row>
    <row r="179" spans="1:11" ht="27.75" x14ac:dyDescent="0.2">
      <c r="A179" s="753"/>
      <c r="B179" s="169" t="s">
        <v>126</v>
      </c>
      <c r="C179" s="798"/>
      <c r="D179" s="750"/>
      <c r="E179" s="750"/>
      <c r="F179" s="759"/>
      <c r="G179" s="751"/>
      <c r="H179" s="169"/>
      <c r="I179" s="169"/>
      <c r="J179" s="179"/>
      <c r="K179" s="172"/>
    </row>
    <row r="180" spans="1:11" ht="32.25" customHeight="1" x14ac:dyDescent="0.2">
      <c r="A180" s="753"/>
      <c r="B180" s="169">
        <v>3</v>
      </c>
      <c r="C180" s="744"/>
      <c r="D180" s="748"/>
      <c r="E180" s="749"/>
      <c r="F180" s="759"/>
      <c r="G180" s="751"/>
      <c r="H180" s="169"/>
      <c r="I180" s="169"/>
      <c r="J180" s="180" t="str">
        <f xml:space="preserve"> IF(OR(C176="X",D176="X",D178="x",E178="x",E180="X",F182="X",F184="X",G184="X" ),"x","")</f>
        <v/>
      </c>
      <c r="K180" s="172" t="s">
        <v>125</v>
      </c>
    </row>
    <row r="181" spans="1:11" ht="27.75" x14ac:dyDescent="0.2">
      <c r="A181" s="753"/>
      <c r="B181" s="169" t="s">
        <v>128</v>
      </c>
      <c r="C181" s="745"/>
      <c r="D181" s="748"/>
      <c r="E181" s="750"/>
      <c r="F181" s="759"/>
      <c r="G181" s="751"/>
      <c r="H181" s="169"/>
      <c r="I181" s="169"/>
      <c r="J181" s="181"/>
      <c r="K181" s="172"/>
    </row>
    <row r="182" spans="1:11" ht="32.25" customHeight="1" x14ac:dyDescent="0.2">
      <c r="A182" s="753"/>
      <c r="B182" s="169">
        <v>2</v>
      </c>
      <c r="C182" s="744"/>
      <c r="D182" s="746"/>
      <c r="E182" s="747"/>
      <c r="F182" s="749"/>
      <c r="G182" s="751"/>
      <c r="H182" s="169"/>
      <c r="I182" s="169"/>
      <c r="J182" s="182" t="str">
        <f xml:space="preserve"> IF(OR(E182="X",D180="X",C178="x",E184="x" ),"x","")</f>
        <v/>
      </c>
      <c r="K182" s="172" t="s">
        <v>127</v>
      </c>
    </row>
    <row r="183" spans="1:11" ht="27.75" x14ac:dyDescent="0.2">
      <c r="A183" s="753"/>
      <c r="B183" s="169" t="s">
        <v>250</v>
      </c>
      <c r="C183" s="745"/>
      <c r="D183" s="746"/>
      <c r="E183" s="748"/>
      <c r="F183" s="750"/>
      <c r="G183" s="751"/>
      <c r="H183" s="169"/>
      <c r="I183" s="169"/>
      <c r="J183" s="181"/>
      <c r="K183" s="172"/>
    </row>
    <row r="184" spans="1:11" ht="27.75" x14ac:dyDescent="0.2">
      <c r="A184" s="753"/>
      <c r="B184" s="169">
        <v>1</v>
      </c>
      <c r="C184" s="744"/>
      <c r="D184" s="775"/>
      <c r="E184" s="777"/>
      <c r="F184" s="779"/>
      <c r="G184" s="781"/>
      <c r="H184" s="169"/>
      <c r="I184" s="169"/>
      <c r="J184" s="183" t="str">
        <f xml:space="preserve"> IF(OR(C180="X",C182="X",D182="x",D184="x",C184="x" ),"x","")</f>
        <v/>
      </c>
      <c r="K184" s="172" t="s">
        <v>129</v>
      </c>
    </row>
    <row r="185" spans="1:11" ht="24" customHeight="1" x14ac:dyDescent="0.2">
      <c r="A185" s="753"/>
      <c r="B185" s="169" t="s">
        <v>130</v>
      </c>
      <c r="C185" s="774"/>
      <c r="D185" s="776"/>
      <c r="E185" s="778"/>
      <c r="F185" s="780"/>
      <c r="G185" s="782"/>
      <c r="H185" s="169"/>
      <c r="I185" s="169"/>
      <c r="J185" s="169"/>
      <c r="K185" s="170"/>
    </row>
    <row r="186" spans="1:11" x14ac:dyDescent="0.2">
      <c r="A186" s="191"/>
      <c r="B186" s="169"/>
      <c r="C186" s="169">
        <v>1</v>
      </c>
      <c r="D186" s="169">
        <v>2</v>
      </c>
      <c r="E186" s="169">
        <v>3</v>
      </c>
      <c r="F186" s="169">
        <v>4</v>
      </c>
      <c r="G186" s="169">
        <v>5</v>
      </c>
      <c r="H186" s="169"/>
      <c r="I186" s="169"/>
      <c r="J186" s="169"/>
      <c r="K186" s="170"/>
    </row>
    <row r="187" spans="1:11" x14ac:dyDescent="0.2">
      <c r="A187" s="191"/>
      <c r="B187" s="169"/>
      <c r="C187" s="169" t="s">
        <v>131</v>
      </c>
      <c r="D187" s="169" t="s">
        <v>132</v>
      </c>
      <c r="E187" s="169" t="s">
        <v>133</v>
      </c>
      <c r="F187" s="169" t="s">
        <v>134</v>
      </c>
      <c r="G187" s="169" t="s">
        <v>135</v>
      </c>
      <c r="H187" s="169"/>
      <c r="I187" s="169"/>
      <c r="J187" s="169"/>
      <c r="K187" s="170"/>
    </row>
    <row r="188" spans="1:11" x14ac:dyDescent="0.2">
      <c r="A188" s="191"/>
      <c r="B188" s="169"/>
      <c r="C188" s="752" t="s">
        <v>136</v>
      </c>
      <c r="D188" s="752"/>
      <c r="E188" s="752"/>
      <c r="F188" s="752"/>
      <c r="G188" s="752"/>
      <c r="H188" s="169"/>
      <c r="I188" s="169"/>
      <c r="J188" s="169"/>
      <c r="K188" s="170"/>
    </row>
    <row r="189" spans="1:11" x14ac:dyDescent="0.2">
      <c r="A189" s="191"/>
      <c r="B189" s="169"/>
      <c r="C189" s="752"/>
      <c r="D189" s="752"/>
      <c r="E189" s="752"/>
      <c r="F189" s="752"/>
      <c r="G189" s="752"/>
      <c r="H189" s="169"/>
      <c r="I189" s="169"/>
      <c r="J189" s="169"/>
      <c r="K189" s="170"/>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52" t="s">
        <v>120</v>
      </c>
      <c r="B192" s="756" t="str">
        <f>DESCRIPCION!A37</f>
        <v>j</v>
      </c>
      <c r="C192" s="757"/>
      <c r="D192" s="757"/>
      <c r="E192" s="757"/>
      <c r="F192" s="757"/>
      <c r="G192" s="757"/>
      <c r="H192" s="757"/>
      <c r="I192" s="758"/>
      <c r="J192" s="153" t="s">
        <v>351</v>
      </c>
      <c r="K192" s="151" t="str">
        <f>IF(J198="x","EXTREMA",IF(J200="x","ALTA",IF(J202="x","MODERADA",IF(J204="x","BAJA",""))))</f>
        <v/>
      </c>
    </row>
    <row r="193" spans="1:11" ht="16.5" thickBot="1" x14ac:dyDescent="0.25">
      <c r="A193" s="737" t="s">
        <v>122</v>
      </c>
      <c r="B193" s="738"/>
      <c r="C193" s="738"/>
      <c r="D193" s="739" t="str">
        <f>PROBABILIDAD!T20</f>
        <v xml:space="preserve"> </v>
      </c>
      <c r="E193" s="740"/>
      <c r="F193" s="737" t="s">
        <v>352</v>
      </c>
      <c r="G193" s="738"/>
      <c r="H193" s="738"/>
      <c r="I193" s="741"/>
      <c r="J193" s="742"/>
      <c r="K193" s="743"/>
    </row>
    <row r="194" spans="1:11" x14ac:dyDescent="0.2">
      <c r="A194" s="191"/>
      <c r="B194" s="169"/>
      <c r="C194" s="169"/>
      <c r="D194" s="169"/>
      <c r="E194" s="169"/>
      <c r="F194" s="169"/>
      <c r="G194" s="169"/>
      <c r="H194" s="169"/>
      <c r="I194" s="169"/>
      <c r="J194" s="187"/>
      <c r="K194" s="188"/>
    </row>
    <row r="195" spans="1:11" x14ac:dyDescent="0.2">
      <c r="A195" s="191"/>
      <c r="B195" s="169"/>
      <c r="C195" s="192"/>
      <c r="D195" s="169"/>
      <c r="E195" s="169"/>
      <c r="F195" s="169"/>
      <c r="G195" s="169"/>
      <c r="H195" s="169"/>
      <c r="I195" s="169"/>
      <c r="J195" s="187"/>
      <c r="K195" s="188"/>
    </row>
    <row r="196" spans="1:11" ht="27" customHeight="1" x14ac:dyDescent="0.2">
      <c r="A196" s="753" t="s">
        <v>122</v>
      </c>
      <c r="B196" s="169">
        <v>5</v>
      </c>
      <c r="C196" s="754"/>
      <c r="D196" s="750"/>
      <c r="E196" s="751"/>
      <c r="F196" s="751"/>
      <c r="G196" s="751"/>
      <c r="H196" s="169"/>
      <c r="I196" s="169"/>
      <c r="J196" s="760" t="s">
        <v>121</v>
      </c>
      <c r="K196" s="761"/>
    </row>
    <row r="197" spans="1:11" ht="15" x14ac:dyDescent="0.2">
      <c r="A197" s="753"/>
      <c r="B197" s="169" t="s">
        <v>124</v>
      </c>
      <c r="C197" s="755"/>
      <c r="D197" s="750"/>
      <c r="E197" s="751"/>
      <c r="F197" s="751"/>
      <c r="G197" s="751"/>
      <c r="H197" s="169"/>
      <c r="I197" s="169"/>
      <c r="J197" s="171"/>
      <c r="K197" s="172"/>
    </row>
    <row r="198" spans="1:11" ht="30.75" customHeight="1" x14ac:dyDescent="0.2">
      <c r="A198" s="753"/>
      <c r="B198" s="169">
        <v>4</v>
      </c>
      <c r="C198" s="797"/>
      <c r="D198" s="750"/>
      <c r="E198" s="750"/>
      <c r="F198" s="759"/>
      <c r="G198" s="751"/>
      <c r="H198" s="169"/>
      <c r="I198" s="169"/>
      <c r="J198" s="178" t="str">
        <f xml:space="preserve"> IF(OR(E196="X",F196="X",G196="x",F198="x",G198="X",F200="X",G200="X",G202="X" ),"x","")</f>
        <v/>
      </c>
      <c r="K198" s="172" t="s">
        <v>123</v>
      </c>
    </row>
    <row r="199" spans="1:11" ht="27.75" x14ac:dyDescent="0.2">
      <c r="A199" s="753"/>
      <c r="B199" s="169" t="s">
        <v>126</v>
      </c>
      <c r="C199" s="798"/>
      <c r="D199" s="750"/>
      <c r="E199" s="750"/>
      <c r="F199" s="759"/>
      <c r="G199" s="751"/>
      <c r="H199" s="169"/>
      <c r="I199" s="169"/>
      <c r="J199" s="179"/>
      <c r="K199" s="172"/>
    </row>
    <row r="200" spans="1:11" ht="25.5" customHeight="1" x14ac:dyDescent="0.2">
      <c r="A200" s="753"/>
      <c r="B200" s="169">
        <v>3</v>
      </c>
      <c r="C200" s="744"/>
      <c r="D200" s="748"/>
      <c r="E200" s="749"/>
      <c r="F200" s="759"/>
      <c r="G200" s="751"/>
      <c r="H200" s="169"/>
      <c r="I200" s="169"/>
      <c r="J200" s="180" t="str">
        <f xml:space="preserve"> IF(OR(C196="X",D196="X",D198="x",E198="x",E200="X",F202="X",F204="X",G204="X" ),"x","")</f>
        <v/>
      </c>
      <c r="K200" s="172" t="s">
        <v>125</v>
      </c>
    </row>
    <row r="201" spans="1:11" ht="27.75" x14ac:dyDescent="0.2">
      <c r="A201" s="753"/>
      <c r="B201" s="169" t="s">
        <v>128</v>
      </c>
      <c r="C201" s="745"/>
      <c r="D201" s="748"/>
      <c r="E201" s="750"/>
      <c r="F201" s="759"/>
      <c r="G201" s="751"/>
      <c r="H201" s="169"/>
      <c r="I201" s="169"/>
      <c r="J201" s="181"/>
      <c r="K201" s="172"/>
    </row>
    <row r="202" spans="1:11" ht="32.25" customHeight="1" x14ac:dyDescent="0.2">
      <c r="A202" s="753"/>
      <c r="B202" s="169">
        <v>2</v>
      </c>
      <c r="C202" s="744"/>
      <c r="D202" s="746"/>
      <c r="E202" s="747"/>
      <c r="F202" s="749"/>
      <c r="G202" s="751"/>
      <c r="H202" s="169"/>
      <c r="I202" s="169"/>
      <c r="J202" s="182" t="str">
        <f xml:space="preserve"> IF(OR(C198="X",D200="X",E202="x",E204="x" ),"x","")</f>
        <v/>
      </c>
      <c r="K202" s="172" t="s">
        <v>127</v>
      </c>
    </row>
    <row r="203" spans="1:11" ht="27.75" x14ac:dyDescent="0.2">
      <c r="A203" s="753"/>
      <c r="B203" s="169" t="s">
        <v>250</v>
      </c>
      <c r="C203" s="745"/>
      <c r="D203" s="746"/>
      <c r="E203" s="748"/>
      <c r="F203" s="750"/>
      <c r="G203" s="751"/>
      <c r="H203" s="169"/>
      <c r="I203" s="169"/>
      <c r="J203" s="181"/>
      <c r="K203" s="172"/>
    </row>
    <row r="204" spans="1:11" ht="27.75" x14ac:dyDescent="0.2">
      <c r="A204" s="753"/>
      <c r="B204" s="169">
        <v>1</v>
      </c>
      <c r="C204" s="744"/>
      <c r="D204" s="775"/>
      <c r="E204" s="777"/>
      <c r="F204" s="779"/>
      <c r="G204" s="781"/>
      <c r="H204" s="169"/>
      <c r="I204" s="169"/>
      <c r="J204" s="183" t="str">
        <f xml:space="preserve"> IF(OR(C200="X",C202="X",D202="x",D204="x",C204="x" ),"x","")</f>
        <v/>
      </c>
      <c r="K204" s="172" t="s">
        <v>129</v>
      </c>
    </row>
    <row r="205" spans="1:11" ht="26.25" customHeight="1" x14ac:dyDescent="0.2">
      <c r="A205" s="753"/>
      <c r="B205" s="169" t="s">
        <v>130</v>
      </c>
      <c r="C205" s="774"/>
      <c r="D205" s="776"/>
      <c r="E205" s="778"/>
      <c r="F205" s="780"/>
      <c r="G205" s="782"/>
      <c r="H205" s="169"/>
      <c r="I205" s="169"/>
      <c r="J205" s="169"/>
      <c r="K205" s="170"/>
    </row>
    <row r="206" spans="1:11" x14ac:dyDescent="0.2">
      <c r="A206" s="191"/>
      <c r="B206" s="169"/>
      <c r="C206" s="169">
        <v>1</v>
      </c>
      <c r="D206" s="169">
        <v>2</v>
      </c>
      <c r="E206" s="169">
        <v>3</v>
      </c>
      <c r="F206" s="169">
        <v>4</v>
      </c>
      <c r="G206" s="169">
        <v>5</v>
      </c>
      <c r="H206" s="169"/>
      <c r="I206" s="169"/>
      <c r="J206" s="169"/>
      <c r="K206" s="170"/>
    </row>
    <row r="207" spans="1:11" x14ac:dyDescent="0.2">
      <c r="A207" s="191"/>
      <c r="B207" s="169"/>
      <c r="C207" s="169" t="s">
        <v>131</v>
      </c>
      <c r="D207" s="169" t="s">
        <v>132</v>
      </c>
      <c r="E207" s="169" t="s">
        <v>133</v>
      </c>
      <c r="F207" s="169" t="s">
        <v>134</v>
      </c>
      <c r="G207" s="169" t="s">
        <v>135</v>
      </c>
      <c r="H207" s="169"/>
      <c r="I207" s="169"/>
      <c r="J207" s="169"/>
      <c r="K207" s="170"/>
    </row>
    <row r="208" spans="1:11" x14ac:dyDescent="0.2">
      <c r="A208" s="191"/>
      <c r="B208" s="169"/>
      <c r="C208" s="752" t="s">
        <v>136</v>
      </c>
      <c r="D208" s="752"/>
      <c r="E208" s="752"/>
      <c r="F208" s="752"/>
      <c r="G208" s="752"/>
      <c r="H208" s="169"/>
      <c r="I208" s="169"/>
      <c r="J208" s="169"/>
      <c r="K208" s="170"/>
    </row>
    <row r="209" spans="1:11" x14ac:dyDescent="0.2">
      <c r="A209" s="191"/>
      <c r="B209" s="169"/>
      <c r="C209" s="752"/>
      <c r="D209" s="752"/>
      <c r="E209" s="752"/>
      <c r="F209" s="752"/>
      <c r="G209" s="752"/>
      <c r="H209" s="169"/>
      <c r="I209" s="169"/>
      <c r="J209" s="169"/>
      <c r="K209" s="170"/>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Hoja3!$A$1:$A$5</xm:f>
          </x14:formula1>
          <xm:sqref>J12:K12 J32:K32 J52:K52 J72:K72 J92:K92 J112:K112 J132:K132 J152:K152 J173:K173 J193:K193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42578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0</v>
      </c>
    </row>
    <row r="36" spans="1:3" x14ac:dyDescent="0.25">
      <c r="A36">
        <v>2</v>
      </c>
      <c r="B36">
        <f>IF(' IMPACTO RIESGOS CORRUPCION'!D14="X",1,0)</f>
        <v>0</v>
      </c>
      <c r="C36" s="24" t="s">
        <v>138</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0</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0</v>
      </c>
    </row>
    <row r="45" spans="1:3" x14ac:dyDescent="0.25">
      <c r="A45">
        <v>11</v>
      </c>
      <c r="B45">
        <f>IF(' IMPACTO RIESGOS CORRUPCION'!D23="X",1,0)</f>
        <v>0</v>
      </c>
    </row>
    <row r="46" spans="1:3" x14ac:dyDescent="0.25">
      <c r="A46">
        <v>12</v>
      </c>
      <c r="B46">
        <f>IF(' IMPACTO RIESGOS CORRUPCION'!D24="X",1,0)</f>
        <v>0</v>
      </c>
    </row>
    <row r="47" spans="1:3" x14ac:dyDescent="0.25">
      <c r="A47">
        <v>13</v>
      </c>
      <c r="B47">
        <f>IF(' IMPACTO RIESGOS CORRUPCION'!D25="X",1,0)</f>
        <v>0</v>
      </c>
    </row>
    <row r="48" spans="1:3" x14ac:dyDescent="0.25">
      <c r="A48">
        <v>14</v>
      </c>
      <c r="B48">
        <f>IF(' IMPACTO RIESGOS CORRUPCION'!D26="X",1,0)</f>
        <v>0</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0</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5"/>
  <sheetViews>
    <sheetView workbookViewId="0">
      <selection activeCell="C7" sqref="C7"/>
    </sheetView>
  </sheetViews>
  <sheetFormatPr baseColWidth="10" defaultRowHeight="15" x14ac:dyDescent="0.25"/>
  <sheetData>
    <row r="1" spans="1:3" x14ac:dyDescent="0.25">
      <c r="A1" t="s">
        <v>353</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354</v>
      </c>
      <c r="C5" t="s">
        <v>135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tabColor rgb="FF7030A0"/>
  </sheetPr>
  <dimension ref="A1:HV337"/>
  <sheetViews>
    <sheetView topLeftCell="A19" zoomScale="98" zoomScaleNormal="98" zoomScalePageLayoutView="70" workbookViewId="0">
      <selection activeCell="A22" sqref="A22:A28"/>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42578125" style="1" customWidth="1"/>
    <col min="12" max="12" width="23.28515625" style="1" customWidth="1"/>
    <col min="13" max="16384" width="11.42578125" style="1"/>
  </cols>
  <sheetData>
    <row r="1" spans="1:230" customFormat="1" ht="15.75" customHeight="1" x14ac:dyDescent="0.25">
      <c r="A1" s="843"/>
      <c r="B1" s="914" t="str">
        <f>CONTEXTO!B1</f>
        <v>PROCESO: GESTIÓN DE LA INFRAESTRUCTURA Y OBRAS PÚBLICAS</v>
      </c>
      <c r="C1" s="915"/>
      <c r="D1" s="915"/>
      <c r="E1" s="915"/>
      <c r="F1" s="915"/>
      <c r="G1" s="915"/>
      <c r="H1" s="916"/>
      <c r="I1" s="566" t="s">
        <v>478</v>
      </c>
      <c r="J1" s="566"/>
      <c r="K1" s="904"/>
    </row>
    <row r="2" spans="1:230" customFormat="1" ht="15.75" customHeight="1" x14ac:dyDescent="0.25">
      <c r="A2" s="469"/>
      <c r="B2" s="917"/>
      <c r="C2" s="918"/>
      <c r="D2" s="918"/>
      <c r="E2" s="918"/>
      <c r="F2" s="918"/>
      <c r="G2" s="918"/>
      <c r="H2" s="919"/>
      <c r="I2" s="484" t="s">
        <v>471</v>
      </c>
      <c r="J2" s="484"/>
      <c r="K2" s="905"/>
    </row>
    <row r="3" spans="1:230" customFormat="1" ht="36" customHeight="1" x14ac:dyDescent="0.25">
      <c r="A3" s="469"/>
      <c r="B3" s="920" t="s">
        <v>204</v>
      </c>
      <c r="C3" s="920"/>
      <c r="D3" s="920"/>
      <c r="E3" s="920"/>
      <c r="F3" s="920"/>
      <c r="G3" s="920"/>
      <c r="H3" s="920"/>
      <c r="I3" s="484" t="s">
        <v>472</v>
      </c>
      <c r="J3" s="484"/>
      <c r="K3" s="905"/>
    </row>
    <row r="4" spans="1:230" customFormat="1" ht="15.75" customHeight="1" thickBot="1" x14ac:dyDescent="0.3">
      <c r="A4" s="470"/>
      <c r="B4" s="921"/>
      <c r="C4" s="921"/>
      <c r="D4" s="921"/>
      <c r="E4" s="921"/>
      <c r="F4" s="921"/>
      <c r="G4" s="921"/>
      <c r="H4" s="921"/>
      <c r="I4" s="486" t="s">
        <v>490</v>
      </c>
      <c r="J4" s="486"/>
      <c r="K4" s="906"/>
    </row>
    <row r="5" spans="1:230" ht="15" thickBot="1" x14ac:dyDescent="0.25">
      <c r="B5" s="538"/>
      <c r="C5" s="538"/>
      <c r="D5" s="538"/>
      <c r="E5" s="538"/>
      <c r="F5" s="538"/>
      <c r="G5" s="538"/>
    </row>
    <row r="6" spans="1:230" customFormat="1" ht="24" customHeight="1" x14ac:dyDescent="0.25">
      <c r="A6" s="908" t="str">
        <f>CONTEXTO!A8</f>
        <v>PROCESO: GESTIÓN DE INFRAESTRUCTURA Y OBRAS PÚBLICAS</v>
      </c>
      <c r="B6" s="909"/>
      <c r="C6" s="909"/>
      <c r="D6" s="909"/>
      <c r="E6" s="909"/>
      <c r="F6" s="909"/>
      <c r="G6" s="909"/>
      <c r="H6" s="909"/>
      <c r="I6" s="909"/>
      <c r="J6" s="909"/>
      <c r="K6" s="910"/>
    </row>
    <row r="7" spans="1:230" customFormat="1" ht="54.75" customHeight="1" thickBot="1" x14ac:dyDescent="0.3">
      <c r="A7" s="911"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7" s="912"/>
      <c r="C7" s="912"/>
      <c r="D7" s="912"/>
      <c r="E7" s="912"/>
      <c r="F7" s="912"/>
      <c r="G7" s="912"/>
      <c r="H7" s="912"/>
      <c r="I7" s="912"/>
      <c r="J7" s="912"/>
      <c r="K7" s="913"/>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row>
    <row r="8" spans="1:230" ht="15" thickBot="1" x14ac:dyDescent="0.25">
      <c r="C8" s="32"/>
      <c r="D8" s="32"/>
      <c r="E8" s="32"/>
      <c r="F8" s="32"/>
      <c r="G8" s="32"/>
      <c r="H8" s="3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row>
    <row r="9" spans="1:230" s="53" customFormat="1" ht="39.75" customHeight="1" x14ac:dyDescent="0.25">
      <c r="A9" s="873" t="s">
        <v>87</v>
      </c>
      <c r="B9" s="871" t="s">
        <v>232</v>
      </c>
      <c r="C9" s="875" t="s">
        <v>251</v>
      </c>
      <c r="D9" s="877" t="s">
        <v>206</v>
      </c>
      <c r="E9" s="877"/>
      <c r="F9" s="877"/>
      <c r="G9" s="877"/>
      <c r="H9" s="877"/>
      <c r="I9" s="287" t="s">
        <v>207</v>
      </c>
      <c r="J9" s="878" t="s">
        <v>208</v>
      </c>
      <c r="K9" s="880" t="s">
        <v>209</v>
      </c>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row>
    <row r="10" spans="1:230" s="54" customFormat="1" ht="82.5" customHeight="1" thickBot="1" x14ac:dyDescent="0.3">
      <c r="A10" s="874"/>
      <c r="B10" s="872"/>
      <c r="C10" s="876"/>
      <c r="D10" s="288" t="s">
        <v>210</v>
      </c>
      <c r="E10" s="51" t="s">
        <v>211</v>
      </c>
      <c r="F10" s="165" t="s">
        <v>212</v>
      </c>
      <c r="G10" s="165" t="s">
        <v>213</v>
      </c>
      <c r="H10" s="288" t="s">
        <v>214</v>
      </c>
      <c r="I10" s="323" t="s">
        <v>215</v>
      </c>
      <c r="J10" s="879"/>
      <c r="K10" s="881"/>
    </row>
    <row r="11" spans="1:230" ht="20.25" customHeight="1" x14ac:dyDescent="0.2">
      <c r="A11" s="899" t="s">
        <v>420</v>
      </c>
      <c r="B11" s="907" t="s">
        <v>385</v>
      </c>
      <c r="C11" s="895" t="s">
        <v>447</v>
      </c>
      <c r="D11" s="848" t="s">
        <v>216</v>
      </c>
      <c r="E11" s="134" t="s">
        <v>217</v>
      </c>
      <c r="F11" s="290" t="s">
        <v>179</v>
      </c>
      <c r="G11" s="135">
        <f>IF(F11="Asignado",15,0)</f>
        <v>15</v>
      </c>
      <c r="H11" s="867" t="str">
        <f>IF(AND(G18&gt;0,G18&lt;=85),"Débil",IF(AND(G18&gt;85,G18&lt;=95),"Moderado",IF(G18&gt;96,"Fuerte"," ")))</f>
        <v>Fuerte</v>
      </c>
      <c r="I11" s="851" t="s">
        <v>201</v>
      </c>
      <c r="J11" s="88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42" t="str">
        <f>IF(J11="Fuerte","NO",IF(J11=" "," ","SI"))</f>
        <v>NO</v>
      </c>
      <c r="L11" s="61"/>
    </row>
    <row r="12" spans="1:230" ht="29.25" customHeight="1" x14ac:dyDescent="0.2">
      <c r="A12" s="845"/>
      <c r="B12" s="838"/>
      <c r="C12" s="896"/>
      <c r="D12" s="848"/>
      <c r="E12" s="104" t="s">
        <v>218</v>
      </c>
      <c r="F12" s="65" t="s">
        <v>181</v>
      </c>
      <c r="G12" s="64">
        <f>IF(F12="Adecuado",15,0)</f>
        <v>15</v>
      </c>
      <c r="H12" s="867"/>
      <c r="I12" s="869"/>
      <c r="J12" s="863"/>
      <c r="K12" s="865"/>
    </row>
    <row r="13" spans="1:230" ht="43.5" customHeight="1" x14ac:dyDescent="0.2">
      <c r="A13" s="845"/>
      <c r="B13" s="838"/>
      <c r="C13" s="896"/>
      <c r="D13" s="50" t="s">
        <v>219</v>
      </c>
      <c r="E13" s="104" t="s">
        <v>220</v>
      </c>
      <c r="F13" s="65" t="s">
        <v>184</v>
      </c>
      <c r="G13" s="64">
        <f>IF(F13="Oportuna",15,0)</f>
        <v>15</v>
      </c>
      <c r="H13" s="867"/>
      <c r="I13" s="869"/>
      <c r="J13" s="863"/>
      <c r="K13" s="865"/>
      <c r="N13" s="234"/>
    </row>
    <row r="14" spans="1:230" ht="43.5" customHeight="1" x14ac:dyDescent="0.2">
      <c r="A14" s="845"/>
      <c r="B14" s="838"/>
      <c r="C14" s="896"/>
      <c r="D14" s="50" t="s">
        <v>221</v>
      </c>
      <c r="E14" s="104" t="s">
        <v>222</v>
      </c>
      <c r="F14" s="235" t="s">
        <v>187</v>
      </c>
      <c r="G14" s="64">
        <f>IF(F14="Prevenir",15,IF(F14="Detectar",10,0))</f>
        <v>15</v>
      </c>
      <c r="H14" s="867"/>
      <c r="I14" s="869"/>
      <c r="J14" s="863"/>
      <c r="K14" s="865"/>
    </row>
    <row r="15" spans="1:230" ht="29.25" customHeight="1" x14ac:dyDescent="0.2">
      <c r="A15" s="845"/>
      <c r="B15" s="838"/>
      <c r="C15" s="896"/>
      <c r="D15" s="50" t="s">
        <v>278</v>
      </c>
      <c r="E15" s="104" t="s">
        <v>224</v>
      </c>
      <c r="F15" s="324" t="s">
        <v>191</v>
      </c>
      <c r="G15" s="64">
        <f>IF(F15="Confiable",15,0)</f>
        <v>15</v>
      </c>
      <c r="H15" s="867"/>
      <c r="I15" s="869"/>
      <c r="J15" s="863"/>
      <c r="K15" s="865"/>
    </row>
    <row r="16" spans="1:230" ht="43.5" customHeight="1" x14ac:dyDescent="0.2">
      <c r="A16" s="845"/>
      <c r="B16" s="838"/>
      <c r="C16" s="896"/>
      <c r="D16" s="50" t="s">
        <v>279</v>
      </c>
      <c r="E16" s="104" t="s">
        <v>226</v>
      </c>
      <c r="F16" s="235" t="s">
        <v>194</v>
      </c>
      <c r="G16" s="64">
        <f>IF(F16="Se investigan y se resuelven oportunamente",15,0)</f>
        <v>15</v>
      </c>
      <c r="H16" s="867"/>
      <c r="I16" s="869"/>
      <c r="J16" s="863"/>
      <c r="K16" s="865"/>
    </row>
    <row r="17" spans="1:76" ht="29.25" customHeight="1" x14ac:dyDescent="0.2">
      <c r="A17" s="846"/>
      <c r="B17" s="838"/>
      <c r="C17" s="897"/>
      <c r="D17" s="45" t="s">
        <v>227</v>
      </c>
      <c r="E17" s="104" t="s">
        <v>228</v>
      </c>
      <c r="F17" s="65" t="s">
        <v>197</v>
      </c>
      <c r="G17" s="64">
        <f>IF(F17="Completa",10,IF(F17="Incompleta",5,0))</f>
        <v>10</v>
      </c>
      <c r="H17" s="868"/>
      <c r="I17" s="869"/>
      <c r="J17" s="863"/>
      <c r="K17" s="865"/>
    </row>
    <row r="18" spans="1:76" ht="15.75" thickBot="1" x14ac:dyDescent="0.25">
      <c r="A18" s="124"/>
      <c r="B18" s="123"/>
      <c r="C18" s="121"/>
      <c r="D18" s="122"/>
      <c r="E18" s="58" t="s">
        <v>229</v>
      </c>
      <c r="F18" s="16"/>
      <c r="G18" s="136">
        <f>SUM(G11:G17)</f>
        <v>100</v>
      </c>
      <c r="H18" s="59"/>
      <c r="I18" s="125"/>
      <c r="J18" s="125"/>
      <c r="K18" s="126"/>
    </row>
    <row r="19" spans="1:76" ht="15" thickBot="1" x14ac:dyDescent="0.25">
      <c r="A19" s="55"/>
      <c r="B19" s="62"/>
    </row>
    <row r="20" spans="1:76" s="54" customFormat="1" ht="39.75" customHeight="1" x14ac:dyDescent="0.25">
      <c r="A20" s="873" t="s">
        <v>87</v>
      </c>
      <c r="B20" s="871" t="s">
        <v>232</v>
      </c>
      <c r="C20" s="875" t="s">
        <v>205</v>
      </c>
      <c r="D20" s="877" t="s">
        <v>206</v>
      </c>
      <c r="E20" s="877"/>
      <c r="F20" s="877"/>
      <c r="G20" s="877"/>
      <c r="H20" s="877"/>
      <c r="I20" s="109" t="s">
        <v>207</v>
      </c>
      <c r="J20" s="878" t="s">
        <v>208</v>
      </c>
      <c r="K20" s="880" t="s">
        <v>209</v>
      </c>
    </row>
    <row r="21" spans="1:76" s="54" customFormat="1" ht="78.75" customHeight="1" thickBot="1" x14ac:dyDescent="0.3">
      <c r="A21" s="874"/>
      <c r="B21" s="901"/>
      <c r="C21" s="876"/>
      <c r="D21" s="110" t="s">
        <v>210</v>
      </c>
      <c r="E21" s="51" t="s">
        <v>211</v>
      </c>
      <c r="F21" s="110" t="s">
        <v>212</v>
      </c>
      <c r="G21" s="110" t="s">
        <v>213</v>
      </c>
      <c r="H21" s="113" t="s">
        <v>230</v>
      </c>
      <c r="I21" s="323" t="s">
        <v>215</v>
      </c>
      <c r="J21" s="879"/>
      <c r="K21" s="881"/>
    </row>
    <row r="22" spans="1:76" ht="20.25" customHeight="1" x14ac:dyDescent="0.2">
      <c r="A22" s="899" t="s">
        <v>420</v>
      </c>
      <c r="B22" s="902" t="s">
        <v>399</v>
      </c>
      <c r="C22" s="893" t="s">
        <v>458</v>
      </c>
      <c r="D22" s="847" t="s">
        <v>216</v>
      </c>
      <c r="E22" s="106" t="s">
        <v>217</v>
      </c>
      <c r="F22" s="237" t="s">
        <v>179</v>
      </c>
      <c r="G22" s="138">
        <f>IF(F22="Asignado",15,0)</f>
        <v>15</v>
      </c>
      <c r="H22" s="867" t="str">
        <f>IF(AND(G29&gt;0,G29&lt;=85),"Débil",IF(AND(G29&gt;85,G29&lt;=95),"Moderado",IF(G29&gt;96,"Fuerte"," ")))</f>
        <v>Fuerte</v>
      </c>
      <c r="I22" s="900" t="s">
        <v>201</v>
      </c>
      <c r="J22" s="88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85" t="str">
        <f>IF(J22="Fuerte","NO",IF(J22=" "," ","SI"))</f>
        <v>NO</v>
      </c>
    </row>
    <row r="23" spans="1:76" ht="29.25" customHeight="1" x14ac:dyDescent="0.2">
      <c r="A23" s="845"/>
      <c r="B23" s="903"/>
      <c r="C23" s="882"/>
      <c r="D23" s="848"/>
      <c r="E23" s="104" t="s">
        <v>218</v>
      </c>
      <c r="F23" s="65" t="s">
        <v>181</v>
      </c>
      <c r="G23" s="64">
        <f>IF(F23="Adecuado",15,0)</f>
        <v>15</v>
      </c>
      <c r="H23" s="867"/>
      <c r="I23" s="869"/>
      <c r="J23" s="863"/>
      <c r="K23" s="865"/>
    </row>
    <row r="24" spans="1:76" ht="43.5" customHeight="1" x14ac:dyDescent="0.2">
      <c r="A24" s="845"/>
      <c r="B24" s="903"/>
      <c r="C24" s="882"/>
      <c r="D24" s="50" t="s">
        <v>219</v>
      </c>
      <c r="E24" s="104" t="s">
        <v>220</v>
      </c>
      <c r="F24" s="65" t="s">
        <v>184</v>
      </c>
      <c r="G24" s="64">
        <f>IF(F24="Oportuna",15,0)</f>
        <v>15</v>
      </c>
      <c r="H24" s="867"/>
      <c r="I24" s="869"/>
      <c r="J24" s="863"/>
      <c r="K24" s="865"/>
    </row>
    <row r="25" spans="1:76" ht="43.5" customHeight="1" x14ac:dyDescent="0.2">
      <c r="A25" s="845"/>
      <c r="B25" s="903"/>
      <c r="C25" s="882"/>
      <c r="D25" s="50" t="s">
        <v>221</v>
      </c>
      <c r="E25" s="104" t="s">
        <v>222</v>
      </c>
      <c r="F25" s="235" t="s">
        <v>187</v>
      </c>
      <c r="G25" s="64">
        <f>IF(F25="Prevenir",15,IF(F25="Detectar",10,0))</f>
        <v>15</v>
      </c>
      <c r="H25" s="867"/>
      <c r="I25" s="869"/>
      <c r="J25" s="863"/>
      <c r="K25" s="865"/>
    </row>
    <row r="26" spans="1:76" ht="29.25" customHeight="1" x14ac:dyDescent="0.2">
      <c r="A26" s="845"/>
      <c r="B26" s="903"/>
      <c r="C26" s="882"/>
      <c r="D26" s="50" t="s">
        <v>223</v>
      </c>
      <c r="E26" s="104" t="s">
        <v>224</v>
      </c>
      <c r="F26" s="65" t="s">
        <v>191</v>
      </c>
      <c r="G26" s="64">
        <f>IF(F26="Confiable",15,0)</f>
        <v>15</v>
      </c>
      <c r="H26" s="867"/>
      <c r="I26" s="869"/>
      <c r="J26" s="863"/>
      <c r="K26" s="865"/>
    </row>
    <row r="27" spans="1:76" ht="43.5" customHeight="1" x14ac:dyDescent="0.2">
      <c r="A27" s="845"/>
      <c r="B27" s="903"/>
      <c r="C27" s="882"/>
      <c r="D27" s="50" t="s">
        <v>225</v>
      </c>
      <c r="E27" s="104" t="s">
        <v>226</v>
      </c>
      <c r="F27" s="235" t="s">
        <v>194</v>
      </c>
      <c r="G27" s="64">
        <f>IF(F27="Se investigan y se resuelven oportunamente",15,0)</f>
        <v>15</v>
      </c>
      <c r="H27" s="867"/>
      <c r="I27" s="869"/>
      <c r="J27" s="863"/>
      <c r="K27" s="865"/>
    </row>
    <row r="28" spans="1:76" ht="29.25" customHeight="1" x14ac:dyDescent="0.2">
      <c r="A28" s="846"/>
      <c r="B28" s="903"/>
      <c r="C28" s="883"/>
      <c r="D28" s="45" t="s">
        <v>227</v>
      </c>
      <c r="E28" s="104" t="s">
        <v>228</v>
      </c>
      <c r="F28" s="65" t="s">
        <v>197</v>
      </c>
      <c r="G28" s="64">
        <f>IF(F28="Completa",10,IF(F28="Incompleta",5,0))</f>
        <v>10</v>
      </c>
      <c r="H28" s="868"/>
      <c r="I28" s="869"/>
      <c r="J28" s="863"/>
      <c r="K28" s="865"/>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s="60" customFormat="1" ht="15.75" thickBot="1" x14ac:dyDescent="0.25">
      <c r="A29" s="124"/>
      <c r="B29" s="127"/>
      <c r="C29" s="56"/>
      <c r="D29" s="57"/>
      <c r="E29" s="137" t="s">
        <v>229</v>
      </c>
      <c r="F29" s="136"/>
      <c r="G29" s="136">
        <f>SUM(G22:G28)</f>
        <v>100</v>
      </c>
      <c r="H29" s="59"/>
      <c r="I29" s="125"/>
      <c r="J29" s="125"/>
      <c r="K29" s="126"/>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5" thickBot="1" x14ac:dyDescent="0.25">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s="53" customFormat="1" ht="30" customHeight="1" x14ac:dyDescent="0.25">
      <c r="A31" s="873" t="s">
        <v>87</v>
      </c>
      <c r="B31" s="871" t="s">
        <v>232</v>
      </c>
      <c r="C31" s="875" t="s">
        <v>205</v>
      </c>
      <c r="D31" s="877" t="s">
        <v>206</v>
      </c>
      <c r="E31" s="877"/>
      <c r="F31" s="877"/>
      <c r="G31" s="877"/>
      <c r="H31" s="877"/>
      <c r="I31" s="109" t="s">
        <v>207</v>
      </c>
      <c r="J31" s="878" t="s">
        <v>208</v>
      </c>
      <c r="K31" s="880" t="s">
        <v>209</v>
      </c>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row>
    <row r="32" spans="1:76" s="54" customFormat="1" ht="60.75" thickBot="1" x14ac:dyDescent="0.3">
      <c r="A32" s="874"/>
      <c r="B32" s="872"/>
      <c r="C32" s="876"/>
      <c r="D32" s="110" t="s">
        <v>210</v>
      </c>
      <c r="E32" s="51" t="s">
        <v>211</v>
      </c>
      <c r="F32" s="110" t="s">
        <v>212</v>
      </c>
      <c r="G32" s="110" t="s">
        <v>213</v>
      </c>
      <c r="H32" s="113" t="s">
        <v>230</v>
      </c>
      <c r="I32" s="52" t="s">
        <v>215</v>
      </c>
      <c r="J32" s="879"/>
      <c r="K32" s="881"/>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row>
    <row r="33" spans="1:76" ht="20.25" customHeight="1" x14ac:dyDescent="0.2">
      <c r="A33" s="899" t="s">
        <v>420</v>
      </c>
      <c r="B33" s="898" t="s">
        <v>425</v>
      </c>
      <c r="C33" s="895" t="s">
        <v>454</v>
      </c>
      <c r="D33" s="848" t="s">
        <v>216</v>
      </c>
      <c r="E33" s="134" t="s">
        <v>217</v>
      </c>
      <c r="F33" s="69" t="s">
        <v>179</v>
      </c>
      <c r="G33" s="135">
        <f>IF(F33="Asignado",15,0)</f>
        <v>15</v>
      </c>
      <c r="H33" s="867" t="str">
        <f>IF(AND(G40&gt;0,G40&lt;=85),"Débil",IF(AND(G40&gt;85,G40&lt;=95),"Moderado",IF(G40&gt;96,"Fuerte"," ")))</f>
        <v>Fuerte</v>
      </c>
      <c r="I33" s="851" t="s">
        <v>201</v>
      </c>
      <c r="J33" s="884"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85" t="str">
        <f>IF(J33="Fuerte","NO",IF(J33=" "," ","SI"))</f>
        <v>NO</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row>
    <row r="34" spans="1:76" ht="28.5" x14ac:dyDescent="0.2">
      <c r="A34" s="845"/>
      <c r="B34" s="838"/>
      <c r="C34" s="896"/>
      <c r="D34" s="848"/>
      <c r="E34" s="104" t="s">
        <v>218</v>
      </c>
      <c r="F34" s="65" t="s">
        <v>181</v>
      </c>
      <c r="G34" s="64">
        <f>IF(F34="Adecuado",15,0)</f>
        <v>15</v>
      </c>
      <c r="H34" s="867"/>
      <c r="I34" s="869"/>
      <c r="J34" s="863"/>
      <c r="K34" s="865"/>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row>
    <row r="35" spans="1:76" ht="42.75" x14ac:dyDescent="0.2">
      <c r="A35" s="845"/>
      <c r="B35" s="838"/>
      <c r="C35" s="896"/>
      <c r="D35" s="50" t="s">
        <v>219</v>
      </c>
      <c r="E35" s="104" t="s">
        <v>220</v>
      </c>
      <c r="F35" s="65" t="s">
        <v>184</v>
      </c>
      <c r="G35" s="64">
        <f>IF(F35="Oportuna",15,0)</f>
        <v>15</v>
      </c>
      <c r="H35" s="867"/>
      <c r="I35" s="869"/>
      <c r="J35" s="863"/>
      <c r="K35" s="865"/>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row>
    <row r="36" spans="1:76" ht="42.75" x14ac:dyDescent="0.2">
      <c r="A36" s="845"/>
      <c r="B36" s="838"/>
      <c r="C36" s="896"/>
      <c r="D36" s="50" t="s">
        <v>221</v>
      </c>
      <c r="E36" s="104" t="s">
        <v>222</v>
      </c>
      <c r="F36" s="235" t="s">
        <v>187</v>
      </c>
      <c r="G36" s="64">
        <f>IF(F36="Prevenir",15,IF(F36="Detectar",10,0))</f>
        <v>15</v>
      </c>
      <c r="H36" s="867"/>
      <c r="I36" s="869"/>
      <c r="J36" s="863"/>
      <c r="K36" s="865"/>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row>
    <row r="37" spans="1:76" ht="28.5" x14ac:dyDescent="0.2">
      <c r="A37" s="845"/>
      <c r="B37" s="838"/>
      <c r="C37" s="896"/>
      <c r="D37" s="50" t="s">
        <v>223</v>
      </c>
      <c r="E37" s="104" t="s">
        <v>224</v>
      </c>
      <c r="F37" s="65" t="s">
        <v>191</v>
      </c>
      <c r="G37" s="64">
        <f>IF(F37="Confiable",15,0)</f>
        <v>15</v>
      </c>
      <c r="H37" s="867"/>
      <c r="I37" s="869"/>
      <c r="J37" s="863"/>
      <c r="K37" s="865"/>
    </row>
    <row r="38" spans="1:76" ht="42.75" x14ac:dyDescent="0.2">
      <c r="A38" s="845"/>
      <c r="B38" s="838"/>
      <c r="C38" s="896"/>
      <c r="D38" s="50" t="s">
        <v>225</v>
      </c>
      <c r="E38" s="104" t="s">
        <v>226</v>
      </c>
      <c r="F38" s="235" t="s">
        <v>194</v>
      </c>
      <c r="G38" s="64">
        <f>IF(F38="Se investigan y se resuelven oportunamente",15,0)</f>
        <v>15</v>
      </c>
      <c r="H38" s="867"/>
      <c r="I38" s="869"/>
      <c r="J38" s="863"/>
      <c r="K38" s="865"/>
    </row>
    <row r="39" spans="1:76" ht="28.5" x14ac:dyDescent="0.2">
      <c r="A39" s="846"/>
      <c r="B39" s="839"/>
      <c r="C39" s="897"/>
      <c r="D39" s="45" t="s">
        <v>227</v>
      </c>
      <c r="E39" s="104" t="s">
        <v>228</v>
      </c>
      <c r="F39" s="65" t="s">
        <v>197</v>
      </c>
      <c r="G39" s="64">
        <f>IF(F39="Completa",10,IF(F39="Incompleta",5,0))</f>
        <v>10</v>
      </c>
      <c r="H39" s="868"/>
      <c r="I39" s="869"/>
      <c r="J39" s="863"/>
      <c r="K39" s="865"/>
    </row>
    <row r="40" spans="1:76" ht="15.75" thickBot="1" x14ac:dyDescent="0.25">
      <c r="A40" s="129"/>
      <c r="B40" s="130"/>
      <c r="C40" s="131"/>
      <c r="D40" s="57"/>
      <c r="E40" s="139" t="s">
        <v>229</v>
      </c>
      <c r="F40" s="136"/>
      <c r="G40" s="136">
        <f>SUM(G33:G39)</f>
        <v>100</v>
      </c>
      <c r="H40" s="59"/>
      <c r="I40" s="125"/>
      <c r="J40" s="125"/>
      <c r="K40" s="126"/>
    </row>
    <row r="41" spans="1:76" ht="15" thickBot="1" x14ac:dyDescent="0.25">
      <c r="A41" s="55"/>
      <c r="B41" s="62"/>
    </row>
    <row r="42" spans="1:76" s="54" customFormat="1" ht="30" customHeight="1" x14ac:dyDescent="0.25">
      <c r="A42" s="873" t="s">
        <v>87</v>
      </c>
      <c r="B42" s="871" t="s">
        <v>232</v>
      </c>
      <c r="C42" s="875" t="s">
        <v>205</v>
      </c>
      <c r="D42" s="877" t="s">
        <v>206</v>
      </c>
      <c r="E42" s="877"/>
      <c r="F42" s="877"/>
      <c r="G42" s="877"/>
      <c r="H42" s="877"/>
      <c r="I42" s="109" t="s">
        <v>207</v>
      </c>
      <c r="J42" s="878" t="s">
        <v>208</v>
      </c>
      <c r="K42" s="880" t="s">
        <v>209</v>
      </c>
    </row>
    <row r="43" spans="1:76" s="54" customFormat="1" ht="60.75" thickBot="1" x14ac:dyDescent="0.3">
      <c r="A43" s="874"/>
      <c r="B43" s="872"/>
      <c r="C43" s="876"/>
      <c r="D43" s="110" t="s">
        <v>210</v>
      </c>
      <c r="E43" s="51" t="s">
        <v>211</v>
      </c>
      <c r="F43" s="110" t="s">
        <v>212</v>
      </c>
      <c r="G43" s="110" t="s">
        <v>213</v>
      </c>
      <c r="H43" s="113" t="s">
        <v>230</v>
      </c>
      <c r="I43" s="52" t="s">
        <v>215</v>
      </c>
      <c r="J43" s="879"/>
      <c r="K43" s="881"/>
    </row>
    <row r="44" spans="1:76" ht="20.25" customHeight="1" x14ac:dyDescent="0.2">
      <c r="A44" s="888" t="s">
        <v>421</v>
      </c>
      <c r="B44" s="889" t="s">
        <v>386</v>
      </c>
      <c r="C44" s="894" t="s">
        <v>459</v>
      </c>
      <c r="D44" s="848" t="s">
        <v>216</v>
      </c>
      <c r="E44" s="134" t="s">
        <v>217</v>
      </c>
      <c r="F44" s="69" t="s">
        <v>179</v>
      </c>
      <c r="G44" s="135">
        <f>IF(F44="Asignado",15,0)</f>
        <v>15</v>
      </c>
      <c r="H44" s="867" t="str">
        <f>IF(AND(G51&gt;0,G51&lt;=85),"Débil",IF(AND(G51&gt;85,G51&lt;=95),"Moderado",IF(G51&gt;96,"Fuerte"," ")))</f>
        <v>Fuerte</v>
      </c>
      <c r="I44" s="851" t="s">
        <v>201</v>
      </c>
      <c r="J44" s="88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85" t="str">
        <f>IF(J44="Fuerte","NO",IF(J44=" "," ","SI"))</f>
        <v>NO</v>
      </c>
    </row>
    <row r="45" spans="1:76" ht="28.5" x14ac:dyDescent="0.2">
      <c r="A45" s="845"/>
      <c r="B45" s="585"/>
      <c r="C45" s="882"/>
      <c r="D45" s="848"/>
      <c r="E45" s="104" t="s">
        <v>218</v>
      </c>
      <c r="F45" s="65" t="s">
        <v>181</v>
      </c>
      <c r="G45" s="64">
        <f>IF(F45="Adecuado",15,0)</f>
        <v>15</v>
      </c>
      <c r="H45" s="867"/>
      <c r="I45" s="869"/>
      <c r="J45" s="863"/>
      <c r="K45" s="865"/>
    </row>
    <row r="46" spans="1:76" ht="42.75" x14ac:dyDescent="0.2">
      <c r="A46" s="845"/>
      <c r="B46" s="585"/>
      <c r="C46" s="882"/>
      <c r="D46" s="50" t="s">
        <v>219</v>
      </c>
      <c r="E46" s="104" t="s">
        <v>220</v>
      </c>
      <c r="F46" s="65" t="s">
        <v>184</v>
      </c>
      <c r="G46" s="64">
        <f>IF(F46="Oportuna",15,0)</f>
        <v>15</v>
      </c>
      <c r="H46" s="867"/>
      <c r="I46" s="869"/>
      <c r="J46" s="863"/>
      <c r="K46" s="865"/>
    </row>
    <row r="47" spans="1:76" ht="42.75" x14ac:dyDescent="0.2">
      <c r="A47" s="845"/>
      <c r="B47" s="585"/>
      <c r="C47" s="882"/>
      <c r="D47" s="50" t="s">
        <v>221</v>
      </c>
      <c r="E47" s="104" t="s">
        <v>222</v>
      </c>
      <c r="F47" s="235" t="s">
        <v>187</v>
      </c>
      <c r="G47" s="64">
        <f>IF(F47="Prevenir",15,IF(F47="Detectar",10,0))</f>
        <v>15</v>
      </c>
      <c r="H47" s="867"/>
      <c r="I47" s="869"/>
      <c r="J47" s="863"/>
      <c r="K47" s="865"/>
    </row>
    <row r="48" spans="1:76" ht="28.5" x14ac:dyDescent="0.2">
      <c r="A48" s="845"/>
      <c r="B48" s="585"/>
      <c r="C48" s="882"/>
      <c r="D48" s="50" t="s">
        <v>223</v>
      </c>
      <c r="E48" s="104" t="s">
        <v>224</v>
      </c>
      <c r="F48" s="65" t="s">
        <v>191</v>
      </c>
      <c r="G48" s="64">
        <f>IF(F48="Confiable",15,0)</f>
        <v>15</v>
      </c>
      <c r="H48" s="867"/>
      <c r="I48" s="869"/>
      <c r="J48" s="863"/>
      <c r="K48" s="865"/>
    </row>
    <row r="49" spans="1:77" ht="42.75" x14ac:dyDescent="0.2">
      <c r="A49" s="845"/>
      <c r="B49" s="585"/>
      <c r="C49" s="882"/>
      <c r="D49" s="50" t="s">
        <v>225</v>
      </c>
      <c r="E49" s="104" t="s">
        <v>226</v>
      </c>
      <c r="F49" s="235" t="s">
        <v>194</v>
      </c>
      <c r="G49" s="64">
        <f>IF(F49="Se investigan y se resuelven oportunamente",15,0)</f>
        <v>15</v>
      </c>
      <c r="H49" s="867"/>
      <c r="I49" s="869"/>
      <c r="J49" s="863"/>
      <c r="K49" s="865"/>
    </row>
    <row r="50" spans="1:77" ht="28.5" x14ac:dyDescent="0.2">
      <c r="A50" s="846"/>
      <c r="B50" s="585"/>
      <c r="C50" s="883"/>
      <c r="D50" s="45" t="s">
        <v>227</v>
      </c>
      <c r="E50" s="104" t="s">
        <v>228</v>
      </c>
      <c r="F50" s="65" t="s">
        <v>197</v>
      </c>
      <c r="G50" s="64">
        <f>IF(F50="Completa",10,IF(F50="Incompleta",5,0))</f>
        <v>10</v>
      </c>
      <c r="H50" s="868"/>
      <c r="I50" s="869"/>
      <c r="J50" s="863"/>
      <c r="K50" s="865"/>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row>
    <row r="51" spans="1:77" s="60" customFormat="1" ht="15.75" thickBot="1" x14ac:dyDescent="0.25">
      <c r="A51" s="129"/>
      <c r="B51" s="132"/>
      <c r="C51" s="56"/>
      <c r="D51" s="57"/>
      <c r="E51" s="139" t="s">
        <v>229</v>
      </c>
      <c r="F51" s="136"/>
      <c r="G51" s="136">
        <f>SUM(G44:G50)</f>
        <v>100</v>
      </c>
      <c r="H51" s="59"/>
      <c r="I51" s="125"/>
      <c r="J51" s="125"/>
      <c r="K51" s="126"/>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row>
    <row r="52" spans="1:77" ht="15" thickBot="1" x14ac:dyDescent="0.25">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row>
    <row r="53" spans="1:77" s="53" customFormat="1" ht="30" customHeight="1" x14ac:dyDescent="0.25">
      <c r="A53" s="873" t="s">
        <v>87</v>
      </c>
      <c r="B53" s="871" t="s">
        <v>232</v>
      </c>
      <c r="C53" s="875" t="s">
        <v>205</v>
      </c>
      <c r="D53" s="877" t="s">
        <v>206</v>
      </c>
      <c r="E53" s="877"/>
      <c r="F53" s="877"/>
      <c r="G53" s="877"/>
      <c r="H53" s="877"/>
      <c r="I53" s="109" t="s">
        <v>207</v>
      </c>
      <c r="J53" s="878" t="s">
        <v>208</v>
      </c>
      <c r="K53" s="880" t="s">
        <v>209</v>
      </c>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row>
    <row r="54" spans="1:77" s="54" customFormat="1" ht="78" customHeight="1" thickBot="1" x14ac:dyDescent="0.3">
      <c r="A54" s="874"/>
      <c r="B54" s="872"/>
      <c r="C54" s="876"/>
      <c r="D54" s="110" t="s">
        <v>210</v>
      </c>
      <c r="E54" s="51" t="s">
        <v>211</v>
      </c>
      <c r="F54" s="110" t="s">
        <v>212</v>
      </c>
      <c r="G54" s="110" t="s">
        <v>213</v>
      </c>
      <c r="H54" s="113" t="s">
        <v>230</v>
      </c>
      <c r="I54" s="323" t="s">
        <v>215</v>
      </c>
      <c r="J54" s="879"/>
      <c r="K54" s="881"/>
    </row>
    <row r="55" spans="1:77" ht="20.25" customHeight="1" x14ac:dyDescent="0.2">
      <c r="A55" s="888" t="s">
        <v>421</v>
      </c>
      <c r="B55" s="889" t="s">
        <v>396</v>
      </c>
      <c r="C55" s="893" t="s">
        <v>453</v>
      </c>
      <c r="D55" s="848" t="s">
        <v>216</v>
      </c>
      <c r="E55" s="134" t="s">
        <v>217</v>
      </c>
      <c r="F55" s="69" t="s">
        <v>179</v>
      </c>
      <c r="G55" s="135">
        <f>IF(F55="Asignado",15,0)</f>
        <v>15</v>
      </c>
      <c r="H55" s="867" t="str">
        <f>IF(AND(G62&gt;0,G62&lt;=85),"Débil",IF(AND(G62&gt;85,G62&lt;=95),"Moderado",IF(G62&gt;96,"Fuerte"," ")))</f>
        <v>Fuerte</v>
      </c>
      <c r="I55" s="851" t="s">
        <v>201</v>
      </c>
      <c r="J55" s="88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885" t="str">
        <f>IF(J55="Fuerte","NO",IF(J55=" "," ","SI"))</f>
        <v>NO</v>
      </c>
    </row>
    <row r="56" spans="1:77" ht="28.5" x14ac:dyDescent="0.2">
      <c r="A56" s="845"/>
      <c r="B56" s="585"/>
      <c r="C56" s="882"/>
      <c r="D56" s="848"/>
      <c r="E56" s="104" t="s">
        <v>218</v>
      </c>
      <c r="F56" s="65" t="s">
        <v>181</v>
      </c>
      <c r="G56" s="64">
        <f>IF(F56="Adecuado",15,0)</f>
        <v>15</v>
      </c>
      <c r="H56" s="867"/>
      <c r="I56" s="869"/>
      <c r="J56" s="863"/>
      <c r="K56" s="865"/>
    </row>
    <row r="57" spans="1:77" ht="42.75" x14ac:dyDescent="0.2">
      <c r="A57" s="845"/>
      <c r="B57" s="585"/>
      <c r="C57" s="882"/>
      <c r="D57" s="50" t="s">
        <v>219</v>
      </c>
      <c r="E57" s="104" t="s">
        <v>220</v>
      </c>
      <c r="F57" s="65" t="s">
        <v>184</v>
      </c>
      <c r="G57" s="64">
        <f>IF(F57="Oportuna",15,0)</f>
        <v>15</v>
      </c>
      <c r="H57" s="867"/>
      <c r="I57" s="869"/>
      <c r="J57" s="863"/>
      <c r="K57" s="865"/>
    </row>
    <row r="58" spans="1:77" ht="42.75" x14ac:dyDescent="0.2">
      <c r="A58" s="845"/>
      <c r="B58" s="585"/>
      <c r="C58" s="882"/>
      <c r="D58" s="50" t="s">
        <v>221</v>
      </c>
      <c r="E58" s="104" t="s">
        <v>222</v>
      </c>
      <c r="F58" s="235" t="s">
        <v>187</v>
      </c>
      <c r="G58" s="64">
        <f>IF(F58="Prevenir",15,IF(F58="Detectar",10,0))</f>
        <v>15</v>
      </c>
      <c r="H58" s="867"/>
      <c r="I58" s="869"/>
      <c r="J58" s="863"/>
      <c r="K58" s="865"/>
    </row>
    <row r="59" spans="1:77" ht="28.5" x14ac:dyDescent="0.2">
      <c r="A59" s="845"/>
      <c r="B59" s="585"/>
      <c r="C59" s="882"/>
      <c r="D59" s="50" t="s">
        <v>223</v>
      </c>
      <c r="E59" s="104" t="s">
        <v>224</v>
      </c>
      <c r="F59" s="65" t="s">
        <v>191</v>
      </c>
      <c r="G59" s="64">
        <f>IF(F59="Confiable",15,0)</f>
        <v>15</v>
      </c>
      <c r="H59" s="867"/>
      <c r="I59" s="869"/>
      <c r="J59" s="863"/>
      <c r="K59" s="865"/>
    </row>
    <row r="60" spans="1:77" ht="42.75" x14ac:dyDescent="0.2">
      <c r="A60" s="845"/>
      <c r="B60" s="585"/>
      <c r="C60" s="882"/>
      <c r="D60" s="50" t="s">
        <v>225</v>
      </c>
      <c r="E60" s="104" t="s">
        <v>226</v>
      </c>
      <c r="F60" s="235" t="s">
        <v>194</v>
      </c>
      <c r="G60" s="64">
        <f>IF(F60="Se investigan y se resuelven oportunamente",15,0)</f>
        <v>15</v>
      </c>
      <c r="H60" s="867"/>
      <c r="I60" s="869"/>
      <c r="J60" s="863"/>
      <c r="K60" s="865"/>
    </row>
    <row r="61" spans="1:77" ht="28.5" x14ac:dyDescent="0.2">
      <c r="A61" s="846"/>
      <c r="B61" s="586"/>
      <c r="C61" s="882"/>
      <c r="D61" s="45" t="s">
        <v>227</v>
      </c>
      <c r="E61" s="104" t="s">
        <v>228</v>
      </c>
      <c r="F61" s="65" t="s">
        <v>197</v>
      </c>
      <c r="G61" s="64">
        <f>IF(F61="Completa",10,IF(F61="Incompleta",5,0))</f>
        <v>10</v>
      </c>
      <c r="H61" s="868"/>
      <c r="I61" s="869"/>
      <c r="J61" s="863"/>
      <c r="K61" s="865"/>
    </row>
    <row r="62" spans="1:77" ht="15.75" thickBot="1" x14ac:dyDescent="0.25">
      <c r="A62" s="129"/>
      <c r="B62" s="130"/>
      <c r="C62" s="133"/>
      <c r="D62" s="57"/>
      <c r="E62" s="58" t="s">
        <v>229</v>
      </c>
      <c r="F62" s="16"/>
      <c r="G62" s="16">
        <f>SUM(G55:G61)</f>
        <v>100</v>
      </c>
      <c r="H62" s="59"/>
      <c r="I62" s="125"/>
      <c r="J62" s="125"/>
      <c r="K62" s="126"/>
    </row>
    <row r="63" spans="1:77" ht="15" thickBot="1" x14ac:dyDescent="0.25">
      <c r="A63" s="55"/>
      <c r="B63" s="62"/>
    </row>
    <row r="64" spans="1:77" ht="37.5" customHeight="1" x14ac:dyDescent="0.2">
      <c r="A64" s="873" t="s">
        <v>87</v>
      </c>
      <c r="B64" s="871" t="s">
        <v>232</v>
      </c>
      <c r="C64" s="875" t="s">
        <v>205</v>
      </c>
      <c r="D64" s="877" t="s">
        <v>206</v>
      </c>
      <c r="E64" s="877"/>
      <c r="F64" s="877"/>
      <c r="G64" s="877"/>
      <c r="H64" s="877"/>
      <c r="I64" s="109" t="s">
        <v>207</v>
      </c>
      <c r="J64" s="886" t="s">
        <v>208</v>
      </c>
      <c r="K64" s="880" t="s">
        <v>209</v>
      </c>
    </row>
    <row r="65" spans="1:11" ht="60.75" customHeight="1" thickBot="1" x14ac:dyDescent="0.25">
      <c r="A65" s="874"/>
      <c r="B65" s="872"/>
      <c r="C65" s="876"/>
      <c r="D65" s="110" t="s">
        <v>210</v>
      </c>
      <c r="E65" s="51" t="s">
        <v>211</v>
      </c>
      <c r="F65" s="110" t="s">
        <v>212</v>
      </c>
      <c r="G65" s="110" t="s">
        <v>213</v>
      </c>
      <c r="H65" s="113" t="s">
        <v>230</v>
      </c>
      <c r="I65" s="323" t="s">
        <v>215</v>
      </c>
      <c r="J65" s="887"/>
      <c r="K65" s="881"/>
    </row>
    <row r="66" spans="1:11" ht="28.5" customHeight="1" x14ac:dyDescent="0.2">
      <c r="A66" s="888" t="s">
        <v>421</v>
      </c>
      <c r="B66" s="889" t="s">
        <v>399</v>
      </c>
      <c r="C66" s="890" t="s">
        <v>469</v>
      </c>
      <c r="D66" s="848" t="s">
        <v>216</v>
      </c>
      <c r="E66" s="134" t="s">
        <v>217</v>
      </c>
      <c r="F66" s="69" t="s">
        <v>179</v>
      </c>
      <c r="G66" s="135">
        <f>IF(F66="Asignado",15,0)</f>
        <v>15</v>
      </c>
      <c r="H66" s="867" t="str">
        <f>IF(AND(G73&gt;0,G73&lt;=85),"Débil",IF(AND(G73&gt;85,G73&lt;=95),"Moderado",IF(G73&gt;96,"Fuerte"," ")))</f>
        <v>Fuerte</v>
      </c>
      <c r="I66" s="851" t="s">
        <v>201</v>
      </c>
      <c r="J66" s="88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85" t="str">
        <f>IF(J66="Fuerte","NO",IF(J66=" "," ","SI"))</f>
        <v>NO</v>
      </c>
    </row>
    <row r="67" spans="1:11" ht="31.5" customHeight="1" x14ac:dyDescent="0.2">
      <c r="A67" s="845"/>
      <c r="B67" s="585"/>
      <c r="C67" s="891"/>
      <c r="D67" s="848"/>
      <c r="E67" s="104" t="s">
        <v>218</v>
      </c>
      <c r="F67" s="65" t="s">
        <v>181</v>
      </c>
      <c r="G67" s="64">
        <f>IF(F67="Adecuado",15,0)</f>
        <v>15</v>
      </c>
      <c r="H67" s="867"/>
      <c r="I67" s="869"/>
      <c r="J67" s="863"/>
      <c r="K67" s="865"/>
    </row>
    <row r="68" spans="1:11" ht="34.5" customHeight="1" x14ac:dyDescent="0.2">
      <c r="A68" s="845"/>
      <c r="B68" s="585"/>
      <c r="C68" s="891"/>
      <c r="D68" s="50" t="s">
        <v>219</v>
      </c>
      <c r="E68" s="104" t="s">
        <v>220</v>
      </c>
      <c r="F68" s="65" t="s">
        <v>184</v>
      </c>
      <c r="G68" s="64">
        <f>IF(F68="Oportuna",15,0)</f>
        <v>15</v>
      </c>
      <c r="H68" s="867"/>
      <c r="I68" s="869"/>
      <c r="J68" s="863"/>
      <c r="K68" s="865"/>
    </row>
    <row r="69" spans="1:11" ht="46.5" customHeight="1" x14ac:dyDescent="0.2">
      <c r="A69" s="845"/>
      <c r="B69" s="585"/>
      <c r="C69" s="891"/>
      <c r="D69" s="50" t="s">
        <v>221</v>
      </c>
      <c r="E69" s="104" t="s">
        <v>222</v>
      </c>
      <c r="F69" s="235" t="s">
        <v>187</v>
      </c>
      <c r="G69" s="64">
        <f>IF(F69="Prevenir",15,IF(F69="Detectar",10,0))</f>
        <v>15</v>
      </c>
      <c r="H69" s="867"/>
      <c r="I69" s="869"/>
      <c r="J69" s="863"/>
      <c r="K69" s="865"/>
    </row>
    <row r="70" spans="1:11" ht="42.75" customHeight="1" x14ac:dyDescent="0.2">
      <c r="A70" s="845"/>
      <c r="B70" s="585"/>
      <c r="C70" s="891"/>
      <c r="D70" s="50" t="s">
        <v>223</v>
      </c>
      <c r="E70" s="104" t="s">
        <v>224</v>
      </c>
      <c r="F70" s="65" t="s">
        <v>191</v>
      </c>
      <c r="G70" s="64">
        <f>IF(F70="Confiable",15,0)</f>
        <v>15</v>
      </c>
      <c r="H70" s="867"/>
      <c r="I70" s="869"/>
      <c r="J70" s="863"/>
      <c r="K70" s="865"/>
    </row>
    <row r="71" spans="1:11" ht="47.25" customHeight="1" x14ac:dyDescent="0.2">
      <c r="A71" s="845"/>
      <c r="B71" s="585"/>
      <c r="C71" s="891"/>
      <c r="D71" s="50" t="s">
        <v>225</v>
      </c>
      <c r="E71" s="104" t="s">
        <v>226</v>
      </c>
      <c r="F71" s="235" t="s">
        <v>194</v>
      </c>
      <c r="G71" s="64">
        <f>IF(F71="Se investigan y se resuelven oportunamente",15,0)</f>
        <v>15</v>
      </c>
      <c r="H71" s="867"/>
      <c r="I71" s="869"/>
      <c r="J71" s="863"/>
      <c r="K71" s="865"/>
    </row>
    <row r="72" spans="1:11" ht="48" customHeight="1" x14ac:dyDescent="0.2">
      <c r="A72" s="846"/>
      <c r="B72" s="586"/>
      <c r="C72" s="892"/>
      <c r="D72" s="45" t="s">
        <v>227</v>
      </c>
      <c r="E72" s="104" t="s">
        <v>228</v>
      </c>
      <c r="F72" s="65" t="s">
        <v>197</v>
      </c>
      <c r="G72" s="64">
        <f>IF(F72="Completa",10,IF(F72="Incompleta",5,0))</f>
        <v>10</v>
      </c>
      <c r="H72" s="868"/>
      <c r="I72" s="869"/>
      <c r="J72" s="863"/>
      <c r="K72" s="865"/>
    </row>
    <row r="73" spans="1:11" ht="29.25" customHeight="1" thickBot="1" x14ac:dyDescent="0.25">
      <c r="A73" s="129"/>
      <c r="B73" s="130"/>
      <c r="C73" s="133"/>
      <c r="D73" s="57"/>
      <c r="E73" s="139" t="s">
        <v>229</v>
      </c>
      <c r="F73" s="136"/>
      <c r="G73" s="136">
        <f>SUM(G66:G72)</f>
        <v>100</v>
      </c>
      <c r="H73" s="59"/>
      <c r="I73" s="125"/>
      <c r="J73" s="125"/>
      <c r="K73" s="126"/>
    </row>
    <row r="74" spans="1:11" ht="18.75" customHeight="1" thickBot="1" x14ac:dyDescent="0.25">
      <c r="A74" s="55"/>
      <c r="B74" s="62"/>
    </row>
    <row r="75" spans="1:11" s="54" customFormat="1" ht="30" customHeight="1" x14ac:dyDescent="0.25">
      <c r="A75" s="873" t="s">
        <v>87</v>
      </c>
      <c r="B75" s="871" t="s">
        <v>232</v>
      </c>
      <c r="C75" s="875" t="s">
        <v>205</v>
      </c>
      <c r="D75" s="877" t="s">
        <v>206</v>
      </c>
      <c r="E75" s="877"/>
      <c r="F75" s="877"/>
      <c r="G75" s="877"/>
      <c r="H75" s="877"/>
      <c r="I75" s="109" t="s">
        <v>207</v>
      </c>
      <c r="J75" s="878" t="s">
        <v>208</v>
      </c>
      <c r="K75" s="880" t="s">
        <v>209</v>
      </c>
    </row>
    <row r="76" spans="1:11" s="54" customFormat="1" ht="60.75" thickBot="1" x14ac:dyDescent="0.3">
      <c r="A76" s="874"/>
      <c r="B76" s="872"/>
      <c r="C76" s="876"/>
      <c r="D76" s="110" t="s">
        <v>210</v>
      </c>
      <c r="E76" s="51" t="s">
        <v>211</v>
      </c>
      <c r="F76" s="110" t="s">
        <v>212</v>
      </c>
      <c r="G76" s="110" t="s">
        <v>213</v>
      </c>
      <c r="H76" s="113" t="s">
        <v>230</v>
      </c>
      <c r="I76" s="52" t="s">
        <v>215</v>
      </c>
      <c r="J76" s="879"/>
      <c r="K76" s="881"/>
    </row>
    <row r="77" spans="1:11" ht="20.25" customHeight="1" x14ac:dyDescent="0.2">
      <c r="A77" s="844"/>
      <c r="B77" s="584"/>
      <c r="C77" s="882"/>
      <c r="D77" s="848" t="s">
        <v>216</v>
      </c>
      <c r="E77" s="134" t="s">
        <v>217</v>
      </c>
      <c r="F77" s="69" t="s">
        <v>178</v>
      </c>
      <c r="G77" s="135">
        <f>IF(F77="Asignado",15,0)</f>
        <v>0</v>
      </c>
      <c r="H77" s="867" t="str">
        <f>IF(AND(G84&gt;0,G84&lt;=85),"Débil",IF(AND(G84&gt;85,G84&lt;=95),"Moderado",IF(G84&gt;96,"Fuerte"," ")))</f>
        <v xml:space="preserve"> </v>
      </c>
      <c r="I77" s="851" t="s">
        <v>178</v>
      </c>
      <c r="J77" s="83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842" t="str">
        <f>IF(J77="Fuerte","NO",IF(J77=" "," ","SI"))</f>
        <v xml:space="preserve"> </v>
      </c>
    </row>
    <row r="78" spans="1:11" ht="28.5" x14ac:dyDescent="0.2">
      <c r="A78" s="845"/>
      <c r="B78" s="585"/>
      <c r="C78" s="882"/>
      <c r="D78" s="848"/>
      <c r="E78" s="104" t="s">
        <v>218</v>
      </c>
      <c r="F78" s="65" t="s">
        <v>178</v>
      </c>
      <c r="G78" s="64">
        <f>IF(F78="Adecuado",15,0)</f>
        <v>0</v>
      </c>
      <c r="H78" s="867"/>
      <c r="I78" s="869"/>
      <c r="J78" s="863"/>
      <c r="K78" s="865"/>
    </row>
    <row r="79" spans="1:11" ht="42.75" x14ac:dyDescent="0.2">
      <c r="A79" s="845"/>
      <c r="B79" s="585"/>
      <c r="C79" s="882"/>
      <c r="D79" s="50" t="s">
        <v>219</v>
      </c>
      <c r="E79" s="104" t="s">
        <v>220</v>
      </c>
      <c r="F79" s="65" t="s">
        <v>178</v>
      </c>
      <c r="G79" s="64">
        <f>IF(F79="Oportuna",15,0)</f>
        <v>0</v>
      </c>
      <c r="H79" s="867"/>
      <c r="I79" s="869"/>
      <c r="J79" s="863"/>
      <c r="K79" s="865"/>
    </row>
    <row r="80" spans="1:11" ht="42.75" x14ac:dyDescent="0.2">
      <c r="A80" s="845"/>
      <c r="B80" s="585"/>
      <c r="C80" s="882"/>
      <c r="D80" s="50" t="s">
        <v>221</v>
      </c>
      <c r="E80" s="104" t="s">
        <v>222</v>
      </c>
      <c r="F80" s="235" t="s">
        <v>178</v>
      </c>
      <c r="G80" s="64">
        <f>IF(F80="Prevenir",15,IF(F80="Detectar",10,0))</f>
        <v>0</v>
      </c>
      <c r="H80" s="867"/>
      <c r="I80" s="869"/>
      <c r="J80" s="863"/>
      <c r="K80" s="865"/>
    </row>
    <row r="81" spans="1:78" ht="28.5" x14ac:dyDescent="0.2">
      <c r="A81" s="845"/>
      <c r="B81" s="585"/>
      <c r="C81" s="882"/>
      <c r="D81" s="50" t="s">
        <v>223</v>
      </c>
      <c r="E81" s="104" t="s">
        <v>224</v>
      </c>
      <c r="F81" s="65" t="s">
        <v>178</v>
      </c>
      <c r="G81" s="64">
        <f>IF(F81="Confiable",15,0)</f>
        <v>0</v>
      </c>
      <c r="H81" s="867"/>
      <c r="I81" s="869"/>
      <c r="J81" s="863"/>
      <c r="K81" s="865"/>
    </row>
    <row r="82" spans="1:78" ht="42.75" x14ac:dyDescent="0.2">
      <c r="A82" s="845"/>
      <c r="B82" s="585"/>
      <c r="C82" s="882"/>
      <c r="D82" s="50" t="s">
        <v>225</v>
      </c>
      <c r="E82" s="104" t="s">
        <v>226</v>
      </c>
      <c r="F82" s="235" t="s">
        <v>178</v>
      </c>
      <c r="G82" s="64">
        <f>IF(F82="Se investigan y se resuelven oportunamente",15,0)</f>
        <v>0</v>
      </c>
      <c r="H82" s="867"/>
      <c r="I82" s="869"/>
      <c r="J82" s="863"/>
      <c r="K82" s="865"/>
    </row>
    <row r="83" spans="1:78" ht="28.5" x14ac:dyDescent="0.2">
      <c r="A83" s="846"/>
      <c r="B83" s="586"/>
      <c r="C83" s="883"/>
      <c r="D83" s="45" t="s">
        <v>227</v>
      </c>
      <c r="E83" s="104" t="s">
        <v>228</v>
      </c>
      <c r="F83" s="65" t="s">
        <v>178</v>
      </c>
      <c r="G83" s="64">
        <f>IF(F83="Completa",10,IF(F83="Incompleta",5,0))</f>
        <v>0</v>
      </c>
      <c r="H83" s="868"/>
      <c r="I83" s="869"/>
      <c r="J83" s="863"/>
      <c r="K83" s="865"/>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row>
    <row r="84" spans="1:78" s="60" customFormat="1" ht="15.75" thickBot="1" x14ac:dyDescent="0.25">
      <c r="A84" s="129"/>
      <c r="B84" s="130"/>
      <c r="C84" s="56" t="s">
        <v>252</v>
      </c>
      <c r="D84" s="57"/>
      <c r="E84" s="139" t="s">
        <v>229</v>
      </c>
      <c r="F84" s="136"/>
      <c r="G84" s="136">
        <f>SUM(G77:G83)</f>
        <v>0</v>
      </c>
      <c r="H84" s="59"/>
      <c r="I84" s="125"/>
      <c r="J84" s="125"/>
      <c r="K84" s="126"/>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row>
    <row r="85" spans="1:78" ht="15" thickBot="1" x14ac:dyDescent="0.25">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row>
    <row r="86" spans="1:78" s="53" customFormat="1" ht="30" customHeight="1" x14ac:dyDescent="0.25">
      <c r="A86" s="873" t="s">
        <v>87</v>
      </c>
      <c r="B86" s="871" t="s">
        <v>232</v>
      </c>
      <c r="C86" s="875" t="s">
        <v>205</v>
      </c>
      <c r="D86" s="877" t="s">
        <v>206</v>
      </c>
      <c r="E86" s="877"/>
      <c r="F86" s="877"/>
      <c r="G86" s="877"/>
      <c r="H86" s="877"/>
      <c r="I86" s="109" t="s">
        <v>207</v>
      </c>
      <c r="J86" s="878" t="s">
        <v>208</v>
      </c>
      <c r="K86" s="880" t="s">
        <v>209</v>
      </c>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row>
    <row r="87" spans="1:78" s="54" customFormat="1" ht="60.75" thickBot="1" x14ac:dyDescent="0.3">
      <c r="A87" s="874"/>
      <c r="B87" s="872"/>
      <c r="C87" s="876"/>
      <c r="D87" s="110" t="s">
        <v>210</v>
      </c>
      <c r="E87" s="51" t="s">
        <v>211</v>
      </c>
      <c r="F87" s="110" t="s">
        <v>212</v>
      </c>
      <c r="G87" s="110" t="s">
        <v>213</v>
      </c>
      <c r="H87" s="113" t="s">
        <v>230</v>
      </c>
      <c r="I87" s="52" t="s">
        <v>215</v>
      </c>
      <c r="J87" s="879"/>
      <c r="K87" s="881"/>
    </row>
    <row r="88" spans="1:78" ht="20.25" customHeight="1" x14ac:dyDescent="0.2">
      <c r="A88" s="844">
        <f>DESCRIPCION!A16</f>
        <v>0</v>
      </c>
      <c r="B88" s="584">
        <f>DESCRIPCION!D17</f>
        <v>0</v>
      </c>
      <c r="C88" s="882"/>
      <c r="D88" s="848" t="s">
        <v>216</v>
      </c>
      <c r="E88" s="134" t="s">
        <v>217</v>
      </c>
      <c r="F88" s="69" t="s">
        <v>178</v>
      </c>
      <c r="G88" s="135">
        <f>IF(F88="Asignado",15,0)</f>
        <v>0</v>
      </c>
      <c r="H88" s="867" t="str">
        <f>IF(AND(G95&gt;0,G95&lt;=85),"Débil",IF(AND(G95&gt;85,G95&lt;=95),"Moderado",IF(G95&gt;96,"Fuerte"," ")))</f>
        <v xml:space="preserve"> </v>
      </c>
      <c r="I88" s="851" t="s">
        <v>178</v>
      </c>
      <c r="J88" s="83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42" t="str">
        <f>IF(J88="Fuerte","NO",IF(J88=" "," ","SI"))</f>
        <v xml:space="preserve"> </v>
      </c>
    </row>
    <row r="89" spans="1:78" ht="28.5" x14ac:dyDescent="0.2">
      <c r="A89" s="845"/>
      <c r="B89" s="585"/>
      <c r="C89" s="882"/>
      <c r="D89" s="848"/>
      <c r="E89" s="104" t="s">
        <v>218</v>
      </c>
      <c r="F89" s="65" t="s">
        <v>178</v>
      </c>
      <c r="G89" s="64">
        <f>IF(F89="Adecuado",15,0)</f>
        <v>0</v>
      </c>
      <c r="H89" s="867"/>
      <c r="I89" s="869"/>
      <c r="J89" s="863"/>
      <c r="K89" s="865"/>
    </row>
    <row r="90" spans="1:78" ht="42.75" x14ac:dyDescent="0.2">
      <c r="A90" s="845"/>
      <c r="B90" s="585"/>
      <c r="C90" s="882"/>
      <c r="D90" s="50" t="s">
        <v>219</v>
      </c>
      <c r="E90" s="104" t="s">
        <v>220</v>
      </c>
      <c r="F90" s="65" t="s">
        <v>178</v>
      </c>
      <c r="G90" s="64">
        <f>IF(F90="Oportuna",15,0)</f>
        <v>0</v>
      </c>
      <c r="H90" s="867"/>
      <c r="I90" s="869"/>
      <c r="J90" s="863"/>
      <c r="K90" s="865"/>
    </row>
    <row r="91" spans="1:78" ht="42.75" x14ac:dyDescent="0.2">
      <c r="A91" s="845"/>
      <c r="B91" s="585"/>
      <c r="C91" s="882"/>
      <c r="D91" s="50" t="s">
        <v>221</v>
      </c>
      <c r="E91" s="104" t="s">
        <v>222</v>
      </c>
      <c r="F91" s="235" t="s">
        <v>178</v>
      </c>
      <c r="G91" s="64">
        <f>IF(F91="Prevenir",15,IF(F91="Detectar",10,0))</f>
        <v>0</v>
      </c>
      <c r="H91" s="867"/>
      <c r="I91" s="869"/>
      <c r="J91" s="863"/>
      <c r="K91" s="865"/>
    </row>
    <row r="92" spans="1:78" ht="28.5" x14ac:dyDescent="0.2">
      <c r="A92" s="845"/>
      <c r="B92" s="585"/>
      <c r="C92" s="882"/>
      <c r="D92" s="50" t="s">
        <v>223</v>
      </c>
      <c r="E92" s="104" t="s">
        <v>224</v>
      </c>
      <c r="F92" s="65" t="s">
        <v>178</v>
      </c>
      <c r="G92" s="64">
        <f>IF(F92="Confiable",15,0)</f>
        <v>0</v>
      </c>
      <c r="H92" s="867"/>
      <c r="I92" s="869"/>
      <c r="J92" s="863"/>
      <c r="K92" s="865"/>
    </row>
    <row r="93" spans="1:78" ht="42.75" x14ac:dyDescent="0.2">
      <c r="A93" s="845"/>
      <c r="B93" s="585"/>
      <c r="C93" s="882"/>
      <c r="D93" s="50" t="s">
        <v>225</v>
      </c>
      <c r="E93" s="104" t="s">
        <v>226</v>
      </c>
      <c r="F93" s="235" t="s">
        <v>178</v>
      </c>
      <c r="G93" s="64">
        <f>IF(F93="Se investigan y se resuelven oportunamente",15,0)</f>
        <v>0</v>
      </c>
      <c r="H93" s="867"/>
      <c r="I93" s="869"/>
      <c r="J93" s="863"/>
      <c r="K93" s="865"/>
    </row>
    <row r="94" spans="1:78" ht="28.5" x14ac:dyDescent="0.2">
      <c r="A94" s="846"/>
      <c r="B94" s="586"/>
      <c r="C94" s="883"/>
      <c r="D94" s="45" t="s">
        <v>227</v>
      </c>
      <c r="E94" s="104" t="s">
        <v>228</v>
      </c>
      <c r="F94" s="65" t="s">
        <v>178</v>
      </c>
      <c r="G94" s="64">
        <f>IF(F94="Completa",10,IF(F94="Incompleta",5,0))</f>
        <v>0</v>
      </c>
      <c r="H94" s="868"/>
      <c r="I94" s="869"/>
      <c r="J94" s="863"/>
      <c r="K94" s="865"/>
    </row>
    <row r="95" spans="1:78" ht="15.75" thickBot="1" x14ac:dyDescent="0.25">
      <c r="A95" s="129"/>
      <c r="B95" s="130"/>
      <c r="C95" s="56"/>
      <c r="D95" s="57"/>
      <c r="E95" s="58" t="s">
        <v>229</v>
      </c>
      <c r="F95" s="16"/>
      <c r="G95" s="16">
        <f>SUM(G88:G94)</f>
        <v>0</v>
      </c>
      <c r="H95" s="59"/>
      <c r="I95" s="125"/>
      <c r="J95" s="125"/>
      <c r="K95" s="126"/>
    </row>
    <row r="96" spans="1:78" ht="15" thickBot="1" x14ac:dyDescent="0.25">
      <c r="A96" s="55"/>
      <c r="B96" s="62"/>
    </row>
    <row r="97" spans="1:78" s="54" customFormat="1" ht="30" customHeight="1" x14ac:dyDescent="0.25">
      <c r="A97" s="873" t="s">
        <v>87</v>
      </c>
      <c r="B97" s="871" t="s">
        <v>232</v>
      </c>
      <c r="C97" s="875" t="s">
        <v>205</v>
      </c>
      <c r="D97" s="877" t="s">
        <v>206</v>
      </c>
      <c r="E97" s="877"/>
      <c r="F97" s="877"/>
      <c r="G97" s="877"/>
      <c r="H97" s="877"/>
      <c r="I97" s="109" t="s">
        <v>207</v>
      </c>
      <c r="J97" s="878" t="s">
        <v>208</v>
      </c>
      <c r="K97" s="880" t="s">
        <v>209</v>
      </c>
    </row>
    <row r="98" spans="1:78" s="54" customFormat="1" ht="60.75" thickBot="1" x14ac:dyDescent="0.3">
      <c r="A98" s="874"/>
      <c r="B98" s="872"/>
      <c r="C98" s="876"/>
      <c r="D98" s="110" t="s">
        <v>210</v>
      </c>
      <c r="E98" s="51" t="s">
        <v>211</v>
      </c>
      <c r="F98" s="110" t="s">
        <v>212</v>
      </c>
      <c r="G98" s="110" t="s">
        <v>213</v>
      </c>
      <c r="H98" s="113" t="s">
        <v>230</v>
      </c>
      <c r="I98" s="52" t="s">
        <v>215</v>
      </c>
      <c r="J98" s="879"/>
      <c r="K98" s="881"/>
    </row>
    <row r="99" spans="1:78" ht="20.25" customHeight="1" x14ac:dyDescent="0.2">
      <c r="A99" s="844">
        <f>DESCRIPCION!A16</f>
        <v>0</v>
      </c>
      <c r="B99" s="584">
        <f>DESCRIPCION!D18</f>
        <v>0</v>
      </c>
      <c r="C99" s="882"/>
      <c r="D99" s="848" t="s">
        <v>216</v>
      </c>
      <c r="E99" s="134" t="s">
        <v>217</v>
      </c>
      <c r="F99" s="69" t="s">
        <v>178</v>
      </c>
      <c r="G99" s="135">
        <f>IF(F99="Asignado",15,0)</f>
        <v>0</v>
      </c>
      <c r="H99" s="867" t="str">
        <f>IF(AND(G106&gt;0,G106&lt;=85),"Débil",IF(AND(G106&gt;85,G106&lt;=95),"Moderado",IF(G106&gt;96,"Fuerte"," ")))</f>
        <v xml:space="preserve"> </v>
      </c>
      <c r="I99" s="851" t="s">
        <v>178</v>
      </c>
      <c r="J99" s="83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42" t="str">
        <f>IF(J99="Fuerte","NO",IF(J99=" "," ","SI"))</f>
        <v xml:space="preserve"> </v>
      </c>
    </row>
    <row r="100" spans="1:78" ht="28.5" x14ac:dyDescent="0.2">
      <c r="A100" s="845"/>
      <c r="B100" s="585"/>
      <c r="C100" s="882"/>
      <c r="D100" s="848"/>
      <c r="E100" s="104" t="s">
        <v>218</v>
      </c>
      <c r="F100" s="65" t="s">
        <v>178</v>
      </c>
      <c r="G100" s="64">
        <f>IF(F100="Adecuado",15,0)</f>
        <v>0</v>
      </c>
      <c r="H100" s="867"/>
      <c r="I100" s="869"/>
      <c r="J100" s="863"/>
      <c r="K100" s="865"/>
    </row>
    <row r="101" spans="1:78" ht="42.75" customHeight="1" x14ac:dyDescent="0.2">
      <c r="A101" s="845"/>
      <c r="B101" s="585"/>
      <c r="C101" s="882"/>
      <c r="D101" s="50" t="s">
        <v>219</v>
      </c>
      <c r="E101" s="104" t="s">
        <v>220</v>
      </c>
      <c r="F101" s="65" t="s">
        <v>178</v>
      </c>
      <c r="G101" s="64">
        <f>IF(F101="Oportuna",15,0)</f>
        <v>0</v>
      </c>
      <c r="H101" s="867"/>
      <c r="I101" s="869"/>
      <c r="J101" s="863"/>
      <c r="K101" s="865"/>
    </row>
    <row r="102" spans="1:78" ht="42.75" x14ac:dyDescent="0.2">
      <c r="A102" s="845"/>
      <c r="B102" s="585"/>
      <c r="C102" s="882"/>
      <c r="D102" s="50" t="s">
        <v>221</v>
      </c>
      <c r="E102" s="104" t="s">
        <v>222</v>
      </c>
      <c r="F102" s="235" t="s">
        <v>178</v>
      </c>
      <c r="G102" s="64">
        <f>IF(F102="Prevenir",15,IF(F102="Detectar",10,0))</f>
        <v>0</v>
      </c>
      <c r="H102" s="867"/>
      <c r="I102" s="869"/>
      <c r="J102" s="863"/>
      <c r="K102" s="865"/>
    </row>
    <row r="103" spans="1:78" ht="28.5" x14ac:dyDescent="0.2">
      <c r="A103" s="845"/>
      <c r="B103" s="585"/>
      <c r="C103" s="882"/>
      <c r="D103" s="50" t="s">
        <v>223</v>
      </c>
      <c r="E103" s="104" t="s">
        <v>224</v>
      </c>
      <c r="F103" s="65" t="s">
        <v>178</v>
      </c>
      <c r="G103" s="64">
        <f>IF(F103="Confiable",15,0)</f>
        <v>0</v>
      </c>
      <c r="H103" s="867"/>
      <c r="I103" s="869"/>
      <c r="J103" s="863"/>
      <c r="K103" s="865"/>
    </row>
    <row r="104" spans="1:78" ht="42.75" x14ac:dyDescent="0.2">
      <c r="A104" s="845"/>
      <c r="B104" s="585"/>
      <c r="C104" s="882"/>
      <c r="D104" s="50" t="s">
        <v>225</v>
      </c>
      <c r="E104" s="104" t="s">
        <v>226</v>
      </c>
      <c r="F104" s="235" t="s">
        <v>178</v>
      </c>
      <c r="G104" s="64">
        <f>IF(F104="Se investigan y se resuelven oportunamente",15,0)</f>
        <v>0</v>
      </c>
      <c r="H104" s="867"/>
      <c r="I104" s="869"/>
      <c r="J104" s="863"/>
      <c r="K104" s="865"/>
    </row>
    <row r="105" spans="1:78" ht="28.5" x14ac:dyDescent="0.2">
      <c r="A105" s="846"/>
      <c r="B105" s="586"/>
      <c r="C105" s="883"/>
      <c r="D105" s="45" t="s">
        <v>227</v>
      </c>
      <c r="E105" s="104" t="s">
        <v>228</v>
      </c>
      <c r="F105" s="65" t="s">
        <v>178</v>
      </c>
      <c r="G105" s="64">
        <f>IF(F105="Completa",10,IF(F105="Incompleta",5,0))</f>
        <v>0</v>
      </c>
      <c r="H105" s="868"/>
      <c r="I105" s="869"/>
      <c r="J105" s="863"/>
      <c r="K105" s="865"/>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row>
    <row r="106" spans="1:78" s="60" customFormat="1" ht="15.75" thickBot="1" x14ac:dyDescent="0.25">
      <c r="A106" s="129"/>
      <c r="B106" s="130"/>
      <c r="C106" s="56"/>
      <c r="D106" s="57"/>
      <c r="E106" s="58" t="s">
        <v>229</v>
      </c>
      <c r="F106" s="16"/>
      <c r="G106" s="16">
        <f>SUM(G99:G105)</f>
        <v>0</v>
      </c>
      <c r="H106" s="59"/>
      <c r="I106" s="125"/>
      <c r="J106" s="125"/>
      <c r="K106" s="126"/>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row>
    <row r="107" spans="1:78" ht="15" thickBot="1" x14ac:dyDescent="0.25">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row>
    <row r="108" spans="1:78" s="53" customFormat="1" ht="30" customHeight="1" x14ac:dyDescent="0.25">
      <c r="A108" s="873" t="s">
        <v>87</v>
      </c>
      <c r="B108" s="871" t="s">
        <v>232</v>
      </c>
      <c r="C108" s="875" t="s">
        <v>205</v>
      </c>
      <c r="D108" s="877" t="s">
        <v>206</v>
      </c>
      <c r="E108" s="877"/>
      <c r="F108" s="877"/>
      <c r="G108" s="877"/>
      <c r="H108" s="877"/>
      <c r="I108" s="109" t="s">
        <v>207</v>
      </c>
      <c r="J108" s="878" t="s">
        <v>208</v>
      </c>
      <c r="K108" s="880" t="s">
        <v>209</v>
      </c>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row>
    <row r="109" spans="1:78" s="54" customFormat="1" ht="60.75" thickBot="1" x14ac:dyDescent="0.3">
      <c r="A109" s="874"/>
      <c r="B109" s="872"/>
      <c r="C109" s="876"/>
      <c r="D109" s="110" t="s">
        <v>210</v>
      </c>
      <c r="E109" s="51" t="s">
        <v>211</v>
      </c>
      <c r="F109" s="110" t="s">
        <v>212</v>
      </c>
      <c r="G109" s="110" t="s">
        <v>213</v>
      </c>
      <c r="H109" s="113" t="s">
        <v>230</v>
      </c>
      <c r="I109" s="52" t="s">
        <v>215</v>
      </c>
      <c r="J109" s="879"/>
      <c r="K109" s="881"/>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row>
    <row r="110" spans="1:78" ht="20.25" customHeight="1" x14ac:dyDescent="0.2">
      <c r="A110" s="844" t="str">
        <f>DESCRIPCION!A19</f>
        <v>d</v>
      </c>
      <c r="B110" s="584">
        <f>DESCRIPCION!D19</f>
        <v>0</v>
      </c>
      <c r="C110" s="845"/>
      <c r="D110" s="848" t="s">
        <v>216</v>
      </c>
      <c r="E110" s="134" t="s">
        <v>217</v>
      </c>
      <c r="F110" s="69" t="s">
        <v>178</v>
      </c>
      <c r="G110" s="135">
        <f>IF(F110="Asignado",15,0)</f>
        <v>0</v>
      </c>
      <c r="H110" s="867" t="str">
        <f>IF(AND(G117&gt;0,G117&lt;=85),"Débil",IF(AND(G117&gt;85,G117&lt;=95),"Moderado",IF(G117&gt;96,"Fuerte"," ")))</f>
        <v xml:space="preserve"> </v>
      </c>
      <c r="I110" s="851" t="s">
        <v>178</v>
      </c>
      <c r="J110" s="83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42" t="str">
        <f>IF(J110="Fuerte","NO",IF(J110=" "," ","SI"))</f>
        <v xml:space="preserve"> </v>
      </c>
    </row>
    <row r="111" spans="1:78" ht="28.5" x14ac:dyDescent="0.2">
      <c r="A111" s="845"/>
      <c r="B111" s="585"/>
      <c r="C111" s="845"/>
      <c r="D111" s="848"/>
      <c r="E111" s="104" t="s">
        <v>218</v>
      </c>
      <c r="F111" s="65" t="s">
        <v>178</v>
      </c>
      <c r="G111" s="64">
        <f>IF(F111="Adecuado",15,0)</f>
        <v>0</v>
      </c>
      <c r="H111" s="867"/>
      <c r="I111" s="869"/>
      <c r="J111" s="863"/>
      <c r="K111" s="865"/>
    </row>
    <row r="112" spans="1:78" ht="42.75" customHeight="1" x14ac:dyDescent="0.2">
      <c r="A112" s="845"/>
      <c r="B112" s="585"/>
      <c r="C112" s="845"/>
      <c r="D112" s="50" t="s">
        <v>219</v>
      </c>
      <c r="E112" s="104" t="s">
        <v>220</v>
      </c>
      <c r="F112" s="65" t="s">
        <v>178</v>
      </c>
      <c r="G112" s="64">
        <f>IF(F112="Oportuna",15,0)</f>
        <v>0</v>
      </c>
      <c r="H112" s="867"/>
      <c r="I112" s="869"/>
      <c r="J112" s="863"/>
      <c r="K112" s="865"/>
    </row>
    <row r="113" spans="1:78" ht="42.75" x14ac:dyDescent="0.2">
      <c r="A113" s="845"/>
      <c r="B113" s="585"/>
      <c r="C113" s="845"/>
      <c r="D113" s="50" t="s">
        <v>221</v>
      </c>
      <c r="E113" s="104" t="s">
        <v>222</v>
      </c>
      <c r="F113" s="235" t="s">
        <v>178</v>
      </c>
      <c r="G113" s="64">
        <f>IF(F113="Prevenir",15,IF(F113="Detectar",10,0))</f>
        <v>0</v>
      </c>
      <c r="H113" s="867"/>
      <c r="I113" s="869"/>
      <c r="J113" s="863"/>
      <c r="K113" s="865"/>
    </row>
    <row r="114" spans="1:78" ht="28.5" x14ac:dyDescent="0.2">
      <c r="A114" s="845"/>
      <c r="B114" s="585"/>
      <c r="C114" s="845"/>
      <c r="D114" s="50" t="s">
        <v>223</v>
      </c>
      <c r="E114" s="104" t="s">
        <v>224</v>
      </c>
      <c r="F114" s="65" t="s">
        <v>178</v>
      </c>
      <c r="G114" s="64">
        <f>IF(F114="Confiable",15,0)</f>
        <v>0</v>
      </c>
      <c r="H114" s="867"/>
      <c r="I114" s="869"/>
      <c r="J114" s="863"/>
      <c r="K114" s="865"/>
    </row>
    <row r="115" spans="1:78" ht="42.75" x14ac:dyDescent="0.2">
      <c r="A115" s="845"/>
      <c r="B115" s="585"/>
      <c r="C115" s="845"/>
      <c r="D115" s="50" t="s">
        <v>225</v>
      </c>
      <c r="E115" s="104" t="s">
        <v>226</v>
      </c>
      <c r="F115" s="235" t="s">
        <v>178</v>
      </c>
      <c r="G115" s="64">
        <f>IF(F115="Se investigan y se resuelven oportunamente",15,0)</f>
        <v>0</v>
      </c>
      <c r="H115" s="867"/>
      <c r="I115" s="869"/>
      <c r="J115" s="863"/>
      <c r="K115" s="865"/>
    </row>
    <row r="116" spans="1:78" ht="28.5" x14ac:dyDescent="0.2">
      <c r="A116" s="846"/>
      <c r="B116" s="586"/>
      <c r="C116" s="846"/>
      <c r="D116" s="45" t="s">
        <v>227</v>
      </c>
      <c r="E116" s="104" t="s">
        <v>228</v>
      </c>
      <c r="F116" s="65" t="s">
        <v>178</v>
      </c>
      <c r="G116" s="64">
        <f>IF(F116="Completa",10,IF(F116="Incompleta",5,0))</f>
        <v>0</v>
      </c>
      <c r="H116" s="868"/>
      <c r="I116" s="870"/>
      <c r="J116" s="864"/>
      <c r="K116" s="866"/>
    </row>
    <row r="117" spans="1:78" ht="15.75" thickBot="1" x14ac:dyDescent="0.25">
      <c r="A117" s="129"/>
      <c r="B117" s="130"/>
      <c r="C117" s="56"/>
      <c r="D117" s="57"/>
      <c r="E117" s="58" t="s">
        <v>229</v>
      </c>
      <c r="F117" s="16"/>
      <c r="G117" s="16">
        <f>SUM(G110:G116)</f>
        <v>0</v>
      </c>
      <c r="H117" s="140"/>
      <c r="I117" s="141"/>
      <c r="J117" s="141"/>
      <c r="K117" s="142"/>
    </row>
    <row r="118" spans="1:78" ht="15" thickBot="1" x14ac:dyDescent="0.25">
      <c r="A118" s="55"/>
      <c r="B118" s="62"/>
    </row>
    <row r="119" spans="1:78" s="54" customFormat="1" ht="30" customHeight="1" x14ac:dyDescent="0.25">
      <c r="A119" s="852" t="s">
        <v>87</v>
      </c>
      <c r="B119" s="871" t="s">
        <v>232</v>
      </c>
      <c r="C119" s="854" t="s">
        <v>205</v>
      </c>
      <c r="D119" s="856" t="s">
        <v>206</v>
      </c>
      <c r="E119" s="857"/>
      <c r="F119" s="857"/>
      <c r="G119" s="857"/>
      <c r="H119" s="858"/>
      <c r="I119" s="109" t="s">
        <v>207</v>
      </c>
      <c r="J119" s="859" t="s">
        <v>208</v>
      </c>
      <c r="K119" s="861" t="s">
        <v>209</v>
      </c>
    </row>
    <row r="120" spans="1:78" s="54" customFormat="1" ht="60.75" thickBot="1" x14ac:dyDescent="0.3">
      <c r="A120" s="853"/>
      <c r="B120" s="872"/>
      <c r="C120" s="855"/>
      <c r="D120" s="110" t="s">
        <v>210</v>
      </c>
      <c r="E120" s="51" t="s">
        <v>211</v>
      </c>
      <c r="F120" s="110" t="s">
        <v>212</v>
      </c>
      <c r="G120" s="110" t="s">
        <v>213</v>
      </c>
      <c r="H120" s="113" t="s">
        <v>230</v>
      </c>
      <c r="I120" s="52" t="s">
        <v>215</v>
      </c>
      <c r="J120" s="860"/>
      <c r="K120" s="862"/>
    </row>
    <row r="121" spans="1:78" ht="20.25" customHeight="1" x14ac:dyDescent="0.2">
      <c r="A121" s="844" t="str">
        <f>DESCRIPCION!A19</f>
        <v>d</v>
      </c>
      <c r="B121" s="584">
        <f>DESCRIPCION!D20</f>
        <v>0</v>
      </c>
      <c r="C121" s="844"/>
      <c r="D121" s="847" t="s">
        <v>216</v>
      </c>
      <c r="E121" s="134" t="s">
        <v>217</v>
      </c>
      <c r="F121" s="69" t="s">
        <v>178</v>
      </c>
      <c r="G121" s="135">
        <f>IF(F121="Asignado",15,0)</f>
        <v>0</v>
      </c>
      <c r="H121" s="837" t="str">
        <f>IF(AND(G128&gt;0,G128&lt;=85),"Débil",IF(AND(G128&gt;85,G128&lt;=95),"Moderado",IF(G128&gt;96,"Fuerte"," ")))</f>
        <v xml:space="preserve"> </v>
      </c>
      <c r="I121" s="849" t="s">
        <v>178</v>
      </c>
      <c r="J121" s="83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40" t="str">
        <f>IF(J121="Fuerte","NO",IF(J121=" "," ","SI"))</f>
        <v xml:space="preserve"> </v>
      </c>
    </row>
    <row r="122" spans="1:78" ht="28.5" x14ac:dyDescent="0.2">
      <c r="A122" s="845"/>
      <c r="B122" s="585"/>
      <c r="C122" s="845"/>
      <c r="D122" s="848"/>
      <c r="E122" s="104" t="s">
        <v>218</v>
      </c>
      <c r="F122" s="65" t="s">
        <v>178</v>
      </c>
      <c r="G122" s="64">
        <f>IF(F122="Adecuado",15,0)</f>
        <v>0</v>
      </c>
      <c r="H122" s="838"/>
      <c r="I122" s="850"/>
      <c r="J122" s="838"/>
      <c r="K122" s="841"/>
    </row>
    <row r="123" spans="1:78" ht="42.75" x14ac:dyDescent="0.2">
      <c r="A123" s="845"/>
      <c r="B123" s="585"/>
      <c r="C123" s="845"/>
      <c r="D123" s="50" t="s">
        <v>219</v>
      </c>
      <c r="E123" s="104" t="s">
        <v>220</v>
      </c>
      <c r="F123" s="65" t="s">
        <v>178</v>
      </c>
      <c r="G123" s="64">
        <f>IF(F123="Oportuna",15,0)</f>
        <v>0</v>
      </c>
      <c r="H123" s="838"/>
      <c r="I123" s="850"/>
      <c r="J123" s="838"/>
      <c r="K123" s="841"/>
    </row>
    <row r="124" spans="1:78" ht="42.75" x14ac:dyDescent="0.2">
      <c r="A124" s="845"/>
      <c r="B124" s="585"/>
      <c r="C124" s="845"/>
      <c r="D124" s="50" t="s">
        <v>221</v>
      </c>
      <c r="E124" s="104" t="s">
        <v>222</v>
      </c>
      <c r="F124" s="235" t="s">
        <v>178</v>
      </c>
      <c r="G124" s="64">
        <f>IF(F124="Prevenir",15,IF(F124="Detectar",10,0))</f>
        <v>0</v>
      </c>
      <c r="H124" s="838"/>
      <c r="I124" s="850"/>
      <c r="J124" s="838"/>
      <c r="K124" s="841"/>
    </row>
    <row r="125" spans="1:78" ht="28.5" x14ac:dyDescent="0.2">
      <c r="A125" s="845"/>
      <c r="B125" s="585"/>
      <c r="C125" s="845"/>
      <c r="D125" s="50" t="s">
        <v>223</v>
      </c>
      <c r="E125" s="104" t="s">
        <v>224</v>
      </c>
      <c r="F125" s="65" t="s">
        <v>178</v>
      </c>
      <c r="G125" s="64">
        <f>IF(F125="Confiable",15,0)</f>
        <v>0</v>
      </c>
      <c r="H125" s="838"/>
      <c r="I125" s="850"/>
      <c r="J125" s="838"/>
      <c r="K125" s="841"/>
    </row>
    <row r="126" spans="1:78" ht="42.75" x14ac:dyDescent="0.2">
      <c r="A126" s="845"/>
      <c r="B126" s="585"/>
      <c r="C126" s="845"/>
      <c r="D126" s="50" t="s">
        <v>225</v>
      </c>
      <c r="E126" s="104" t="s">
        <v>226</v>
      </c>
      <c r="F126" s="235" t="s">
        <v>178</v>
      </c>
      <c r="G126" s="64">
        <f>IF(F126="Se investigan y se resuelven oportunamente",15,0)</f>
        <v>0</v>
      </c>
      <c r="H126" s="838"/>
      <c r="I126" s="850"/>
      <c r="J126" s="838"/>
      <c r="K126" s="841"/>
    </row>
    <row r="127" spans="1:78" ht="28.5" x14ac:dyDescent="0.2">
      <c r="A127" s="846"/>
      <c r="B127" s="586"/>
      <c r="C127" s="846"/>
      <c r="D127" s="45" t="s">
        <v>227</v>
      </c>
      <c r="E127" s="104" t="s">
        <v>228</v>
      </c>
      <c r="F127" s="65" t="s">
        <v>178</v>
      </c>
      <c r="G127" s="64">
        <f>IF(F127="Completa",10,IF(F127="Incompleta",5,0))</f>
        <v>0</v>
      </c>
      <c r="H127" s="839"/>
      <c r="I127" s="851"/>
      <c r="J127" s="839"/>
      <c r="K127" s="84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row>
    <row r="128" spans="1:78" s="60" customFormat="1" ht="15.75" thickBot="1" x14ac:dyDescent="0.25">
      <c r="A128" s="129"/>
      <c r="B128" s="130"/>
      <c r="C128" s="56"/>
      <c r="D128" s="57"/>
      <c r="E128" s="58" t="s">
        <v>229</v>
      </c>
      <c r="F128" s="16"/>
      <c r="G128" s="16">
        <f>SUM(G121:G127)</f>
        <v>0</v>
      </c>
      <c r="H128" s="140"/>
      <c r="I128" s="141"/>
      <c r="J128" s="141"/>
      <c r="K128" s="14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row>
    <row r="129" spans="1:78" ht="15" thickBot="1" x14ac:dyDescent="0.25">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53" customFormat="1" ht="30" customHeight="1" x14ac:dyDescent="0.25">
      <c r="A130" s="852" t="s">
        <v>87</v>
      </c>
      <c r="B130" s="871" t="s">
        <v>232</v>
      </c>
      <c r="C130" s="854" t="s">
        <v>205</v>
      </c>
      <c r="D130" s="856" t="s">
        <v>206</v>
      </c>
      <c r="E130" s="857"/>
      <c r="F130" s="857"/>
      <c r="G130" s="857"/>
      <c r="H130" s="858"/>
      <c r="I130" s="109" t="s">
        <v>207</v>
      </c>
      <c r="J130" s="859" t="s">
        <v>208</v>
      </c>
      <c r="K130" s="861" t="s">
        <v>209</v>
      </c>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row>
    <row r="131" spans="1:78" s="54" customFormat="1" ht="60.75" thickBot="1" x14ac:dyDescent="0.3">
      <c r="A131" s="853"/>
      <c r="B131" s="872"/>
      <c r="C131" s="855"/>
      <c r="D131" s="110" t="s">
        <v>210</v>
      </c>
      <c r="E131" s="51" t="s">
        <v>211</v>
      </c>
      <c r="F131" s="110" t="s">
        <v>212</v>
      </c>
      <c r="G131" s="110" t="s">
        <v>213</v>
      </c>
      <c r="H131" s="113" t="s">
        <v>230</v>
      </c>
      <c r="I131" s="52" t="s">
        <v>215</v>
      </c>
      <c r="J131" s="860"/>
      <c r="K131" s="862"/>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row>
    <row r="132" spans="1:78" ht="20.25" customHeight="1" x14ac:dyDescent="0.2">
      <c r="A132" s="844" t="str">
        <f>DESCRIPCION!A19</f>
        <v>d</v>
      </c>
      <c r="B132" s="584">
        <f>DESCRIPCION!D21</f>
        <v>0</v>
      </c>
      <c r="C132" s="844"/>
      <c r="D132" s="847" t="s">
        <v>216</v>
      </c>
      <c r="E132" s="134" t="s">
        <v>217</v>
      </c>
      <c r="F132" s="69" t="s">
        <v>178</v>
      </c>
      <c r="G132" s="135">
        <f>IF(F132="Asignado",15,0)</f>
        <v>0</v>
      </c>
      <c r="H132" s="837" t="str">
        <f>IF(AND(G139&gt;0,G139&lt;=85),"Débil",IF(AND(G139&gt;85,G139&lt;=95),"Moderado",IF(G139&gt;96,"Fuerte"," ")))</f>
        <v xml:space="preserve"> </v>
      </c>
      <c r="I132" s="849" t="s">
        <v>178</v>
      </c>
      <c r="J132" s="83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40" t="str">
        <f>IF(J132="Fuerte","NO",IF(J132=" "," ","SI"))</f>
        <v xml:space="preserve"> </v>
      </c>
    </row>
    <row r="133" spans="1:78" ht="28.5" x14ac:dyDescent="0.2">
      <c r="A133" s="845"/>
      <c r="B133" s="585"/>
      <c r="C133" s="845"/>
      <c r="D133" s="848"/>
      <c r="E133" s="104" t="s">
        <v>218</v>
      </c>
      <c r="F133" s="65" t="s">
        <v>178</v>
      </c>
      <c r="G133" s="64">
        <f>IF(F133="Adecuado",15,0)</f>
        <v>0</v>
      </c>
      <c r="H133" s="838"/>
      <c r="I133" s="850"/>
      <c r="J133" s="838"/>
      <c r="K133" s="841"/>
    </row>
    <row r="134" spans="1:78" ht="42.75" x14ac:dyDescent="0.2">
      <c r="A134" s="845"/>
      <c r="B134" s="585"/>
      <c r="C134" s="845"/>
      <c r="D134" s="50" t="s">
        <v>219</v>
      </c>
      <c r="E134" s="104" t="s">
        <v>220</v>
      </c>
      <c r="F134" s="65" t="s">
        <v>178</v>
      </c>
      <c r="G134" s="64">
        <f>IF(F134="Oportuna",15,0)</f>
        <v>0</v>
      </c>
      <c r="H134" s="838"/>
      <c r="I134" s="850"/>
      <c r="J134" s="838"/>
      <c r="K134" s="841"/>
    </row>
    <row r="135" spans="1:78" ht="42.75" x14ac:dyDescent="0.2">
      <c r="A135" s="845"/>
      <c r="B135" s="585"/>
      <c r="C135" s="845"/>
      <c r="D135" s="50" t="s">
        <v>221</v>
      </c>
      <c r="E135" s="104" t="s">
        <v>222</v>
      </c>
      <c r="F135" s="235" t="s">
        <v>178</v>
      </c>
      <c r="G135" s="64">
        <f>IF(F135="Prevenir",15,IF(F135="Detectar",10,0))</f>
        <v>0</v>
      </c>
      <c r="H135" s="838"/>
      <c r="I135" s="850"/>
      <c r="J135" s="838"/>
      <c r="K135" s="841"/>
    </row>
    <row r="136" spans="1:78" ht="28.5" x14ac:dyDescent="0.2">
      <c r="A136" s="845"/>
      <c r="B136" s="585"/>
      <c r="C136" s="845"/>
      <c r="D136" s="50" t="s">
        <v>223</v>
      </c>
      <c r="E136" s="104" t="s">
        <v>224</v>
      </c>
      <c r="F136" s="65" t="s">
        <v>178</v>
      </c>
      <c r="G136" s="64">
        <f>IF(F136="Confiable",15,0)</f>
        <v>0</v>
      </c>
      <c r="H136" s="838"/>
      <c r="I136" s="850"/>
      <c r="J136" s="838"/>
      <c r="K136" s="841"/>
    </row>
    <row r="137" spans="1:78" ht="42.75" x14ac:dyDescent="0.2">
      <c r="A137" s="845"/>
      <c r="B137" s="585"/>
      <c r="C137" s="845"/>
      <c r="D137" s="50" t="s">
        <v>225</v>
      </c>
      <c r="E137" s="104" t="s">
        <v>226</v>
      </c>
      <c r="F137" s="235" t="s">
        <v>178</v>
      </c>
      <c r="G137" s="64">
        <f>IF(F137="Se investigan y se resuelven oportunamente",15,0)</f>
        <v>0</v>
      </c>
      <c r="H137" s="838"/>
      <c r="I137" s="850"/>
      <c r="J137" s="838"/>
      <c r="K137" s="841"/>
    </row>
    <row r="138" spans="1:78" ht="28.5" x14ac:dyDescent="0.2">
      <c r="A138" s="846"/>
      <c r="B138" s="586"/>
      <c r="C138" s="846"/>
      <c r="D138" s="45" t="s">
        <v>227</v>
      </c>
      <c r="E138" s="104" t="s">
        <v>228</v>
      </c>
      <c r="F138" s="65" t="s">
        <v>178</v>
      </c>
      <c r="G138" s="64">
        <f>IF(F138="Completa",10,IF(F138="Incompleta",5,0))</f>
        <v>0</v>
      </c>
      <c r="H138" s="839"/>
      <c r="I138" s="851"/>
      <c r="J138" s="839"/>
      <c r="K138" s="842"/>
    </row>
    <row r="139" spans="1:78" ht="15.75" thickBot="1" x14ac:dyDescent="0.25">
      <c r="A139" s="129"/>
      <c r="B139" s="130"/>
      <c r="C139" s="56"/>
      <c r="D139" s="57"/>
      <c r="E139" s="58" t="s">
        <v>229</v>
      </c>
      <c r="F139" s="16"/>
      <c r="G139" s="16">
        <f>SUM(G132:G138)</f>
        <v>0</v>
      </c>
      <c r="H139" s="140"/>
      <c r="I139" s="141"/>
      <c r="J139" s="141"/>
      <c r="K139" s="142"/>
    </row>
    <row r="140" spans="1:78" ht="15" thickBot="1" x14ac:dyDescent="0.25">
      <c r="A140" s="55"/>
      <c r="B140" s="62"/>
    </row>
    <row r="141" spans="1:78" s="54" customFormat="1" ht="30" customHeight="1" x14ac:dyDescent="0.25">
      <c r="A141" s="852" t="s">
        <v>87</v>
      </c>
      <c r="B141" s="871" t="s">
        <v>232</v>
      </c>
      <c r="C141" s="854" t="s">
        <v>205</v>
      </c>
      <c r="D141" s="856" t="s">
        <v>206</v>
      </c>
      <c r="E141" s="857"/>
      <c r="F141" s="857"/>
      <c r="G141" s="857"/>
      <c r="H141" s="858"/>
      <c r="I141" s="109" t="s">
        <v>207</v>
      </c>
      <c r="J141" s="859" t="s">
        <v>208</v>
      </c>
      <c r="K141" s="861" t="s">
        <v>209</v>
      </c>
    </row>
    <row r="142" spans="1:78" s="54" customFormat="1" ht="60.75" thickBot="1" x14ac:dyDescent="0.3">
      <c r="A142" s="853"/>
      <c r="B142" s="872"/>
      <c r="C142" s="855"/>
      <c r="D142" s="110" t="s">
        <v>210</v>
      </c>
      <c r="E142" s="51" t="s">
        <v>211</v>
      </c>
      <c r="F142" s="110" t="s">
        <v>212</v>
      </c>
      <c r="G142" s="110" t="s">
        <v>213</v>
      </c>
      <c r="H142" s="113" t="s">
        <v>230</v>
      </c>
      <c r="I142" s="52" t="s">
        <v>215</v>
      </c>
      <c r="J142" s="860"/>
      <c r="K142" s="862"/>
    </row>
    <row r="143" spans="1:78" ht="20.25" customHeight="1" x14ac:dyDescent="0.2">
      <c r="A143" s="844" t="str">
        <f>DESCRIPCION!A22</f>
        <v>e</v>
      </c>
      <c r="B143" s="584">
        <f>DESCRIPCION!D22</f>
        <v>0</v>
      </c>
      <c r="C143" s="844"/>
      <c r="D143" s="847" t="s">
        <v>216</v>
      </c>
      <c r="E143" s="134" t="s">
        <v>217</v>
      </c>
      <c r="F143" s="69" t="s">
        <v>178</v>
      </c>
      <c r="G143" s="135">
        <f>IF(F143="Asignado",15,0)</f>
        <v>0</v>
      </c>
      <c r="H143" s="837" t="str">
        <f>IF(AND(G150&gt;0,G150&lt;=85),"Débil",IF(AND(G150&gt;85,G150&lt;=95),"Moderado",IF(G150&gt;96,"Fuerte"," ")))</f>
        <v xml:space="preserve"> </v>
      </c>
      <c r="I143" s="849" t="s">
        <v>178</v>
      </c>
      <c r="J143" s="83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40" t="str">
        <f>IF(J143="Fuerte","NO",IF(J143=" "," ","SI"))</f>
        <v xml:space="preserve"> </v>
      </c>
    </row>
    <row r="144" spans="1:78" ht="28.5" x14ac:dyDescent="0.2">
      <c r="A144" s="845"/>
      <c r="B144" s="585"/>
      <c r="C144" s="845"/>
      <c r="D144" s="848"/>
      <c r="E144" s="104" t="s">
        <v>218</v>
      </c>
      <c r="F144" s="65" t="s">
        <v>178</v>
      </c>
      <c r="G144" s="64">
        <f>IF(F144="Adecuado",15,0)</f>
        <v>0</v>
      </c>
      <c r="H144" s="838"/>
      <c r="I144" s="850"/>
      <c r="J144" s="838"/>
      <c r="K144" s="841"/>
    </row>
    <row r="145" spans="1:98" ht="42.75" x14ac:dyDescent="0.2">
      <c r="A145" s="845"/>
      <c r="B145" s="585"/>
      <c r="C145" s="845"/>
      <c r="D145" s="50" t="s">
        <v>219</v>
      </c>
      <c r="E145" s="104" t="s">
        <v>220</v>
      </c>
      <c r="F145" s="65" t="s">
        <v>178</v>
      </c>
      <c r="G145" s="64">
        <f>IF(F145="Oportuna",15,0)</f>
        <v>0</v>
      </c>
      <c r="H145" s="838"/>
      <c r="I145" s="850"/>
      <c r="J145" s="838"/>
      <c r="K145" s="841"/>
    </row>
    <row r="146" spans="1:98" ht="42.75" x14ac:dyDescent="0.2">
      <c r="A146" s="845"/>
      <c r="B146" s="585"/>
      <c r="C146" s="845"/>
      <c r="D146" s="50" t="s">
        <v>221</v>
      </c>
      <c r="E146" s="104" t="s">
        <v>222</v>
      </c>
      <c r="F146" s="235" t="s">
        <v>178</v>
      </c>
      <c r="G146" s="64">
        <f>IF(F146="Prevenir",15,IF(F146="Detectar",10,0))</f>
        <v>0</v>
      </c>
      <c r="H146" s="838"/>
      <c r="I146" s="850"/>
      <c r="J146" s="838"/>
      <c r="K146" s="841"/>
    </row>
    <row r="147" spans="1:98" ht="28.5" x14ac:dyDescent="0.2">
      <c r="A147" s="845"/>
      <c r="B147" s="585"/>
      <c r="C147" s="845"/>
      <c r="D147" s="50" t="s">
        <v>223</v>
      </c>
      <c r="E147" s="104" t="s">
        <v>224</v>
      </c>
      <c r="F147" s="65" t="s">
        <v>178</v>
      </c>
      <c r="G147" s="64">
        <f>IF(F147="Confiable",15,0)</f>
        <v>0</v>
      </c>
      <c r="H147" s="838"/>
      <c r="I147" s="850"/>
      <c r="J147" s="838"/>
      <c r="K147" s="841"/>
    </row>
    <row r="148" spans="1:98" ht="42.75" x14ac:dyDescent="0.2">
      <c r="A148" s="845"/>
      <c r="B148" s="585"/>
      <c r="C148" s="845"/>
      <c r="D148" s="50" t="s">
        <v>225</v>
      </c>
      <c r="E148" s="104" t="s">
        <v>226</v>
      </c>
      <c r="F148" s="235" t="s">
        <v>178</v>
      </c>
      <c r="G148" s="64">
        <f>IF(F148="Se investigan y se resuelven oportunamente",15,0)</f>
        <v>0</v>
      </c>
      <c r="H148" s="838"/>
      <c r="I148" s="850"/>
      <c r="J148" s="838"/>
      <c r="K148" s="841"/>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row>
    <row r="149" spans="1:98" ht="28.5" x14ac:dyDescent="0.2">
      <c r="A149" s="846"/>
      <c r="B149" s="586"/>
      <c r="C149" s="846"/>
      <c r="D149" s="45" t="s">
        <v>227</v>
      </c>
      <c r="E149" s="104" t="s">
        <v>228</v>
      </c>
      <c r="F149" s="65" t="s">
        <v>178</v>
      </c>
      <c r="G149" s="64">
        <f>IF(F149="Completa",10,IF(F149="Incompleta",5,0))</f>
        <v>0</v>
      </c>
      <c r="H149" s="839"/>
      <c r="I149" s="851"/>
      <c r="J149" s="839"/>
      <c r="K149" s="84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row>
    <row r="150" spans="1:98" s="60" customFormat="1" ht="15.75" thickBot="1" x14ac:dyDescent="0.25">
      <c r="A150" s="129"/>
      <c r="B150" s="130"/>
      <c r="C150" s="56"/>
      <c r="D150" s="57"/>
      <c r="E150" s="58" t="s">
        <v>229</v>
      </c>
      <c r="F150" s="16"/>
      <c r="G150" s="16">
        <f>SUM(G143:G149)</f>
        <v>0</v>
      </c>
      <c r="H150" s="140"/>
      <c r="I150" s="141"/>
      <c r="J150" s="141"/>
      <c r="K150" s="14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row>
    <row r="151" spans="1:98" ht="15" thickBot="1" x14ac:dyDescent="0.25">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row>
    <row r="152" spans="1:98" ht="30" x14ac:dyDescent="0.2">
      <c r="A152" s="852" t="s">
        <v>87</v>
      </c>
      <c r="B152" s="871" t="s">
        <v>232</v>
      </c>
      <c r="C152" s="854" t="s">
        <v>205</v>
      </c>
      <c r="D152" s="856" t="s">
        <v>206</v>
      </c>
      <c r="E152" s="857"/>
      <c r="F152" s="857"/>
      <c r="G152" s="857"/>
      <c r="H152" s="858"/>
      <c r="I152" s="109" t="s">
        <v>207</v>
      </c>
      <c r="J152" s="859" t="s">
        <v>208</v>
      </c>
      <c r="K152" s="861" t="s">
        <v>209</v>
      </c>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row>
    <row r="153" spans="1:98" ht="60.75" thickBot="1" x14ac:dyDescent="0.25">
      <c r="A153" s="853"/>
      <c r="B153" s="872"/>
      <c r="C153" s="855"/>
      <c r="D153" s="110" t="s">
        <v>210</v>
      </c>
      <c r="E153" s="51" t="s">
        <v>211</v>
      </c>
      <c r="F153" s="110" t="s">
        <v>212</v>
      </c>
      <c r="G153" s="110" t="s">
        <v>213</v>
      </c>
      <c r="H153" s="113" t="s">
        <v>230</v>
      </c>
      <c r="I153" s="52" t="s">
        <v>215</v>
      </c>
      <c r="J153" s="860"/>
      <c r="K153" s="8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row>
    <row r="154" spans="1:98" x14ac:dyDescent="0.2">
      <c r="A154" s="844" t="str">
        <f>DESCRIPCION!A22</f>
        <v>e</v>
      </c>
      <c r="B154" s="584">
        <f>DESCRIPCION!D23</f>
        <v>0</v>
      </c>
      <c r="C154" s="844"/>
      <c r="D154" s="847" t="s">
        <v>216</v>
      </c>
      <c r="E154" s="134" t="s">
        <v>217</v>
      </c>
      <c r="F154" s="69" t="s">
        <v>178</v>
      </c>
      <c r="G154" s="135">
        <f>IF(F154="Asignado",15,0)</f>
        <v>0</v>
      </c>
      <c r="H154" s="837" t="str">
        <f>IF(AND(G161&gt;0,G161&lt;=85),"Débil",IF(AND(G161&gt;85,G161&lt;=95),"Moderado",IF(G161&gt;96,"Fuerte"," ")))</f>
        <v xml:space="preserve"> </v>
      </c>
      <c r="I154" s="849" t="s">
        <v>178</v>
      </c>
      <c r="J154" s="83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40" t="str">
        <f>IF(J154="Fuerte","NO",IF(J154=" "," ","SI"))</f>
        <v xml:space="preserve"> </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row>
    <row r="155" spans="1:98" ht="28.5" x14ac:dyDescent="0.2">
      <c r="A155" s="845"/>
      <c r="B155" s="585"/>
      <c r="C155" s="845"/>
      <c r="D155" s="848"/>
      <c r="E155" s="104" t="s">
        <v>218</v>
      </c>
      <c r="F155" s="65" t="s">
        <v>178</v>
      </c>
      <c r="G155" s="64">
        <f>IF(F155="Adecuado",15,0)</f>
        <v>0</v>
      </c>
      <c r="H155" s="838"/>
      <c r="I155" s="850"/>
      <c r="J155" s="838"/>
      <c r="K155" s="841"/>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row>
    <row r="156" spans="1:98" ht="42.75" x14ac:dyDescent="0.2">
      <c r="A156" s="845"/>
      <c r="B156" s="585"/>
      <c r="C156" s="845"/>
      <c r="D156" s="50" t="s">
        <v>219</v>
      </c>
      <c r="E156" s="104" t="s">
        <v>220</v>
      </c>
      <c r="F156" s="65" t="s">
        <v>178</v>
      </c>
      <c r="G156" s="64">
        <f>IF(F156="Oportuna",15,0)</f>
        <v>0</v>
      </c>
      <c r="H156" s="838"/>
      <c r="I156" s="850"/>
      <c r="J156" s="838"/>
      <c r="K156" s="841"/>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row>
    <row r="157" spans="1:98" ht="42.75" x14ac:dyDescent="0.2">
      <c r="A157" s="845"/>
      <c r="B157" s="585"/>
      <c r="C157" s="845"/>
      <c r="D157" s="50" t="s">
        <v>221</v>
      </c>
      <c r="E157" s="104" t="s">
        <v>222</v>
      </c>
      <c r="F157" s="235" t="s">
        <v>178</v>
      </c>
      <c r="G157" s="64">
        <f>IF(F157="Prevenir",15,IF(F157="Detectar",10,0))</f>
        <v>0</v>
      </c>
      <c r="H157" s="838"/>
      <c r="I157" s="850"/>
      <c r="J157" s="838"/>
      <c r="K157" s="841"/>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row>
    <row r="158" spans="1:98" ht="28.5" x14ac:dyDescent="0.2">
      <c r="A158" s="845"/>
      <c r="B158" s="585"/>
      <c r="C158" s="845"/>
      <c r="D158" s="50" t="s">
        <v>223</v>
      </c>
      <c r="E158" s="104" t="s">
        <v>224</v>
      </c>
      <c r="F158" s="65" t="s">
        <v>178</v>
      </c>
      <c r="G158" s="64">
        <f>IF(F158="Confiable",15,0)</f>
        <v>0</v>
      </c>
      <c r="H158" s="838"/>
      <c r="I158" s="850"/>
      <c r="J158" s="838"/>
      <c r="K158" s="841"/>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row>
    <row r="159" spans="1:98" ht="42.75" x14ac:dyDescent="0.2">
      <c r="A159" s="845"/>
      <c r="B159" s="585"/>
      <c r="C159" s="845"/>
      <c r="D159" s="50" t="s">
        <v>225</v>
      </c>
      <c r="E159" s="104" t="s">
        <v>226</v>
      </c>
      <c r="F159" s="235" t="s">
        <v>178</v>
      </c>
      <c r="G159" s="64">
        <f>IF(F159="Se investigan y se resuelven oportunamente",15,0)</f>
        <v>0</v>
      </c>
      <c r="H159" s="838"/>
      <c r="I159" s="850"/>
      <c r="J159" s="838"/>
      <c r="K159" s="841"/>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row>
    <row r="160" spans="1:98" ht="28.5" x14ac:dyDescent="0.2">
      <c r="A160" s="846"/>
      <c r="B160" s="586"/>
      <c r="C160" s="846"/>
      <c r="D160" s="45" t="s">
        <v>227</v>
      </c>
      <c r="E160" s="104" t="s">
        <v>228</v>
      </c>
      <c r="F160" s="65" t="s">
        <v>178</v>
      </c>
      <c r="G160" s="64">
        <f>IF(F160="Completa",10,IF(F160="Incompleta",5,0))</f>
        <v>0</v>
      </c>
      <c r="H160" s="839"/>
      <c r="I160" s="851"/>
      <c r="J160" s="839"/>
      <c r="K160" s="842"/>
    </row>
    <row r="161" spans="1:11" ht="15.75" thickBot="1" x14ac:dyDescent="0.25">
      <c r="A161" s="129"/>
      <c r="B161" s="130"/>
      <c r="C161" s="56"/>
      <c r="D161" s="57"/>
      <c r="E161" s="58" t="s">
        <v>229</v>
      </c>
      <c r="F161" s="16"/>
      <c r="G161" s="16">
        <f>SUM(G154:G160)</f>
        <v>0</v>
      </c>
      <c r="H161" s="140"/>
      <c r="I161" s="141"/>
      <c r="J161" s="141"/>
      <c r="K161" s="142"/>
    </row>
    <row r="162" spans="1:11" ht="15" thickBot="1" x14ac:dyDescent="0.25"/>
    <row r="163" spans="1:11" ht="30" customHeight="1" x14ac:dyDescent="0.2">
      <c r="A163" s="852" t="s">
        <v>87</v>
      </c>
      <c r="B163" s="871" t="s">
        <v>232</v>
      </c>
      <c r="C163" s="854" t="s">
        <v>205</v>
      </c>
      <c r="D163" s="856" t="s">
        <v>206</v>
      </c>
      <c r="E163" s="857"/>
      <c r="F163" s="857"/>
      <c r="G163" s="857"/>
      <c r="H163" s="858"/>
      <c r="I163" s="109" t="s">
        <v>207</v>
      </c>
      <c r="J163" s="859" t="s">
        <v>208</v>
      </c>
      <c r="K163" s="861" t="s">
        <v>209</v>
      </c>
    </row>
    <row r="164" spans="1:11" ht="60.75" thickBot="1" x14ac:dyDescent="0.25">
      <c r="A164" s="853"/>
      <c r="B164" s="872"/>
      <c r="C164" s="855"/>
      <c r="D164" s="110" t="s">
        <v>210</v>
      </c>
      <c r="E164" s="51" t="s">
        <v>211</v>
      </c>
      <c r="F164" s="110" t="s">
        <v>212</v>
      </c>
      <c r="G164" s="110" t="s">
        <v>213</v>
      </c>
      <c r="H164" s="113" t="s">
        <v>230</v>
      </c>
      <c r="I164" s="52" t="s">
        <v>215</v>
      </c>
      <c r="J164" s="860"/>
      <c r="K164" s="862"/>
    </row>
    <row r="165" spans="1:11" ht="14.25" customHeight="1" x14ac:dyDescent="0.2">
      <c r="A165" s="844" t="str">
        <f>DESCRIPCION!A22</f>
        <v>e</v>
      </c>
      <c r="B165" s="584">
        <f>DESCRIPCION!D24</f>
        <v>0</v>
      </c>
      <c r="C165" s="844"/>
      <c r="D165" s="847" t="s">
        <v>216</v>
      </c>
      <c r="E165" s="134" t="s">
        <v>217</v>
      </c>
      <c r="F165" s="69" t="s">
        <v>178</v>
      </c>
      <c r="G165" s="135">
        <f>IF(F165="Asignado",15,0)</f>
        <v>0</v>
      </c>
      <c r="H165" s="837" t="str">
        <f>IF(AND(G172&gt;0,G172&lt;=85),"Débil",IF(AND(G172&gt;85,G172&lt;=95),"Moderado",IF(G172&gt;96,"Fuerte"," ")))</f>
        <v xml:space="preserve"> </v>
      </c>
      <c r="I165" s="849" t="s">
        <v>178</v>
      </c>
      <c r="J165" s="83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40" t="str">
        <f>IF(J165="Fuerte","NO",IF(J165=" "," ","SI"))</f>
        <v xml:space="preserve"> </v>
      </c>
    </row>
    <row r="166" spans="1:11" ht="28.5" x14ac:dyDescent="0.2">
      <c r="A166" s="845"/>
      <c r="B166" s="585"/>
      <c r="C166" s="845"/>
      <c r="D166" s="848"/>
      <c r="E166" s="104" t="s">
        <v>218</v>
      </c>
      <c r="F166" s="65" t="s">
        <v>178</v>
      </c>
      <c r="G166" s="64">
        <f>IF(F166="Adecuado",15,0)</f>
        <v>0</v>
      </c>
      <c r="H166" s="838"/>
      <c r="I166" s="850"/>
      <c r="J166" s="838"/>
      <c r="K166" s="841"/>
    </row>
    <row r="167" spans="1:11" ht="42.75" x14ac:dyDescent="0.2">
      <c r="A167" s="845"/>
      <c r="B167" s="585"/>
      <c r="C167" s="845"/>
      <c r="D167" s="50" t="s">
        <v>219</v>
      </c>
      <c r="E167" s="104" t="s">
        <v>220</v>
      </c>
      <c r="F167" s="65" t="s">
        <v>178</v>
      </c>
      <c r="G167" s="64">
        <f>IF(F167="Oportuna",15,0)</f>
        <v>0</v>
      </c>
      <c r="H167" s="838"/>
      <c r="I167" s="850"/>
      <c r="J167" s="838"/>
      <c r="K167" s="841"/>
    </row>
    <row r="168" spans="1:11" ht="42.75" x14ac:dyDescent="0.2">
      <c r="A168" s="845"/>
      <c r="B168" s="585"/>
      <c r="C168" s="845"/>
      <c r="D168" s="50" t="s">
        <v>221</v>
      </c>
      <c r="E168" s="104" t="s">
        <v>222</v>
      </c>
      <c r="F168" s="235" t="s">
        <v>178</v>
      </c>
      <c r="G168" s="64">
        <f>IF(F168="Prevenir",15,IF(F168="Detectar",10,0))</f>
        <v>0</v>
      </c>
      <c r="H168" s="838"/>
      <c r="I168" s="850"/>
      <c r="J168" s="838"/>
      <c r="K168" s="841"/>
    </row>
    <row r="169" spans="1:11" ht="28.5" x14ac:dyDescent="0.2">
      <c r="A169" s="845"/>
      <c r="B169" s="585"/>
      <c r="C169" s="845"/>
      <c r="D169" s="50" t="s">
        <v>223</v>
      </c>
      <c r="E169" s="104" t="s">
        <v>224</v>
      </c>
      <c r="F169" s="65" t="s">
        <v>178</v>
      </c>
      <c r="G169" s="64">
        <f>IF(F169="Confiable",15,0)</f>
        <v>0</v>
      </c>
      <c r="H169" s="838"/>
      <c r="I169" s="850"/>
      <c r="J169" s="838"/>
      <c r="K169" s="841"/>
    </row>
    <row r="170" spans="1:11" ht="42.75" x14ac:dyDescent="0.2">
      <c r="A170" s="845"/>
      <c r="B170" s="585"/>
      <c r="C170" s="845"/>
      <c r="D170" s="50" t="s">
        <v>225</v>
      </c>
      <c r="E170" s="104" t="s">
        <v>226</v>
      </c>
      <c r="F170" s="235" t="s">
        <v>178</v>
      </c>
      <c r="G170" s="64">
        <f>IF(F170="Se investigan y se resuelven oportunamente",15,0)</f>
        <v>0</v>
      </c>
      <c r="H170" s="838"/>
      <c r="I170" s="850"/>
      <c r="J170" s="838"/>
      <c r="K170" s="841"/>
    </row>
    <row r="171" spans="1:11" ht="28.5" x14ac:dyDescent="0.2">
      <c r="A171" s="846"/>
      <c r="B171" s="586"/>
      <c r="C171" s="846"/>
      <c r="D171" s="45" t="s">
        <v>227</v>
      </c>
      <c r="E171" s="104" t="s">
        <v>228</v>
      </c>
      <c r="F171" s="65" t="s">
        <v>178</v>
      </c>
      <c r="G171" s="64">
        <f>IF(F171="Completa",10,IF(F171="Incompleta",5,0))</f>
        <v>0</v>
      </c>
      <c r="H171" s="839"/>
      <c r="I171" s="851"/>
      <c r="J171" s="839"/>
      <c r="K171" s="842"/>
    </row>
    <row r="172" spans="1:11" ht="15.75" thickBot="1" x14ac:dyDescent="0.25">
      <c r="A172" s="129"/>
      <c r="B172" s="130"/>
      <c r="C172" s="56"/>
      <c r="D172" s="57"/>
      <c r="E172" s="58" t="s">
        <v>229</v>
      </c>
      <c r="F172" s="16"/>
      <c r="G172" s="16">
        <f>SUM(G165:G171)</f>
        <v>0</v>
      </c>
      <c r="H172" s="140"/>
      <c r="I172" s="141"/>
      <c r="J172" s="141"/>
      <c r="K172" s="142"/>
    </row>
    <row r="173" spans="1:11" ht="15" thickBot="1" x14ac:dyDescent="0.25"/>
    <row r="174" spans="1:11" ht="30" x14ac:dyDescent="0.2">
      <c r="A174" s="852" t="s">
        <v>87</v>
      </c>
      <c r="B174" s="871" t="s">
        <v>232</v>
      </c>
      <c r="C174" s="854" t="s">
        <v>205</v>
      </c>
      <c r="D174" s="856" t="s">
        <v>206</v>
      </c>
      <c r="E174" s="857"/>
      <c r="F174" s="857"/>
      <c r="G174" s="857"/>
      <c r="H174" s="858"/>
      <c r="I174" s="109" t="s">
        <v>207</v>
      </c>
      <c r="J174" s="859" t="s">
        <v>208</v>
      </c>
      <c r="K174" s="861" t="s">
        <v>209</v>
      </c>
    </row>
    <row r="175" spans="1:11" ht="60.75" thickBot="1" x14ac:dyDescent="0.25">
      <c r="A175" s="853"/>
      <c r="B175" s="872"/>
      <c r="C175" s="855"/>
      <c r="D175" s="110" t="s">
        <v>210</v>
      </c>
      <c r="E175" s="51" t="s">
        <v>211</v>
      </c>
      <c r="F175" s="110" t="s">
        <v>212</v>
      </c>
      <c r="G175" s="110" t="s">
        <v>213</v>
      </c>
      <c r="H175" s="113" t="s">
        <v>230</v>
      </c>
      <c r="I175" s="52" t="s">
        <v>215</v>
      </c>
      <c r="J175" s="860"/>
      <c r="K175" s="862"/>
    </row>
    <row r="176" spans="1:11" x14ac:dyDescent="0.2">
      <c r="A176" s="844" t="str">
        <f>DESCRIPCION!A25</f>
        <v>f</v>
      </c>
      <c r="B176" s="584">
        <f>DESCRIPCION!D25</f>
        <v>0</v>
      </c>
      <c r="C176" s="844"/>
      <c r="D176" s="847" t="s">
        <v>216</v>
      </c>
      <c r="E176" s="134" t="s">
        <v>217</v>
      </c>
      <c r="F176" s="69" t="s">
        <v>180</v>
      </c>
      <c r="G176" s="135">
        <f>IF(F176="Asignado",15,0)</f>
        <v>0</v>
      </c>
      <c r="H176" s="837" t="str">
        <f>IF(AND(G183&gt;0,G183&lt;=85),"Débil",IF(AND(G183&gt;85,G183&lt;=95),"Moderado",IF(G183&gt;96,"Fuerte"," ")))</f>
        <v>Débil</v>
      </c>
      <c r="I176" s="849" t="s">
        <v>201</v>
      </c>
      <c r="J176" s="83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40" t="str">
        <f>IF(J176="Fuerte","NO",IF(J176=" "," ","SI"))</f>
        <v>SI</v>
      </c>
    </row>
    <row r="177" spans="1:11" ht="28.5" x14ac:dyDescent="0.2">
      <c r="A177" s="845"/>
      <c r="B177" s="585"/>
      <c r="C177" s="845"/>
      <c r="D177" s="848"/>
      <c r="E177" s="104" t="s">
        <v>218</v>
      </c>
      <c r="F177" s="65" t="s">
        <v>181</v>
      </c>
      <c r="G177" s="64">
        <f>IF(F177="Adecuado",15,0)</f>
        <v>15</v>
      </c>
      <c r="H177" s="838"/>
      <c r="I177" s="850"/>
      <c r="J177" s="838"/>
      <c r="K177" s="841"/>
    </row>
    <row r="178" spans="1:11" ht="42.75" x14ac:dyDescent="0.2">
      <c r="A178" s="845"/>
      <c r="B178" s="585"/>
      <c r="C178" s="845"/>
      <c r="D178" s="50" t="s">
        <v>219</v>
      </c>
      <c r="E178" s="104" t="s">
        <v>220</v>
      </c>
      <c r="F178" s="65" t="s">
        <v>184</v>
      </c>
      <c r="G178" s="64">
        <f>IF(F178="Oportuna",15,0)</f>
        <v>15</v>
      </c>
      <c r="H178" s="838"/>
      <c r="I178" s="850"/>
      <c r="J178" s="838"/>
      <c r="K178" s="841"/>
    </row>
    <row r="179" spans="1:11" ht="42.75" x14ac:dyDescent="0.2">
      <c r="A179" s="845"/>
      <c r="B179" s="585"/>
      <c r="C179" s="845"/>
      <c r="D179" s="50" t="s">
        <v>221</v>
      </c>
      <c r="E179" s="104" t="s">
        <v>222</v>
      </c>
      <c r="F179" s="235" t="s">
        <v>178</v>
      </c>
      <c r="G179" s="64">
        <f>IF(F179="Prevenir",15,IF(F179="Detectar",10,0))</f>
        <v>0</v>
      </c>
      <c r="H179" s="838"/>
      <c r="I179" s="850"/>
      <c r="J179" s="838"/>
      <c r="K179" s="841"/>
    </row>
    <row r="180" spans="1:11" ht="28.5" x14ac:dyDescent="0.2">
      <c r="A180" s="845"/>
      <c r="B180" s="585"/>
      <c r="C180" s="845"/>
      <c r="D180" s="50" t="s">
        <v>223</v>
      </c>
      <c r="E180" s="104" t="s">
        <v>224</v>
      </c>
      <c r="F180" s="65" t="s">
        <v>178</v>
      </c>
      <c r="G180" s="64">
        <f>IF(F180="Confiable",15,0)</f>
        <v>0</v>
      </c>
      <c r="H180" s="838"/>
      <c r="I180" s="850"/>
      <c r="J180" s="838"/>
      <c r="K180" s="841"/>
    </row>
    <row r="181" spans="1:11" ht="42.75" x14ac:dyDescent="0.2">
      <c r="A181" s="845"/>
      <c r="B181" s="585"/>
      <c r="C181" s="845"/>
      <c r="D181" s="50" t="s">
        <v>225</v>
      </c>
      <c r="E181" s="104" t="s">
        <v>226</v>
      </c>
      <c r="F181" s="235" t="s">
        <v>178</v>
      </c>
      <c r="G181" s="64">
        <f>IF(F181="Se investigan y se resuelven oportunamente",15,0)</f>
        <v>0</v>
      </c>
      <c r="H181" s="838"/>
      <c r="I181" s="850"/>
      <c r="J181" s="838"/>
      <c r="K181" s="841"/>
    </row>
    <row r="182" spans="1:11" ht="28.5" x14ac:dyDescent="0.2">
      <c r="A182" s="846"/>
      <c r="B182" s="586"/>
      <c r="C182" s="846"/>
      <c r="D182" s="45" t="s">
        <v>227</v>
      </c>
      <c r="E182" s="104" t="s">
        <v>228</v>
      </c>
      <c r="F182" s="65" t="s">
        <v>178</v>
      </c>
      <c r="G182" s="64">
        <f>IF(F182="Completa",10,IF(F182="Incompleta",5,0))</f>
        <v>0</v>
      </c>
      <c r="H182" s="839"/>
      <c r="I182" s="851"/>
      <c r="J182" s="839"/>
      <c r="K182" s="842"/>
    </row>
    <row r="183" spans="1:11" ht="15.75" thickBot="1" x14ac:dyDescent="0.25">
      <c r="A183" s="129"/>
      <c r="B183" s="130"/>
      <c r="C183" s="56"/>
      <c r="D183" s="57"/>
      <c r="E183" s="58" t="s">
        <v>229</v>
      </c>
      <c r="F183" s="16"/>
      <c r="G183" s="16">
        <f>SUM(G176:G182)</f>
        <v>30</v>
      </c>
      <c r="H183" s="140"/>
      <c r="I183" s="141"/>
      <c r="J183" s="141"/>
      <c r="K183" s="142"/>
    </row>
    <row r="184" spans="1:11" ht="15" thickBot="1" x14ac:dyDescent="0.25"/>
    <row r="185" spans="1:11" ht="30" x14ac:dyDescent="0.2">
      <c r="A185" s="852" t="s">
        <v>87</v>
      </c>
      <c r="B185" s="871" t="s">
        <v>232</v>
      </c>
      <c r="C185" s="854" t="s">
        <v>205</v>
      </c>
      <c r="D185" s="856" t="s">
        <v>206</v>
      </c>
      <c r="E185" s="857"/>
      <c r="F185" s="857"/>
      <c r="G185" s="857"/>
      <c r="H185" s="858"/>
      <c r="I185" s="109" t="s">
        <v>207</v>
      </c>
      <c r="J185" s="859" t="s">
        <v>208</v>
      </c>
      <c r="K185" s="861" t="s">
        <v>209</v>
      </c>
    </row>
    <row r="186" spans="1:11" ht="60.75" thickBot="1" x14ac:dyDescent="0.25">
      <c r="A186" s="853"/>
      <c r="B186" s="872"/>
      <c r="C186" s="855"/>
      <c r="D186" s="110" t="s">
        <v>210</v>
      </c>
      <c r="E186" s="51" t="s">
        <v>211</v>
      </c>
      <c r="F186" s="110" t="s">
        <v>212</v>
      </c>
      <c r="G186" s="110" t="s">
        <v>213</v>
      </c>
      <c r="H186" s="113" t="s">
        <v>230</v>
      </c>
      <c r="I186" s="52" t="s">
        <v>215</v>
      </c>
      <c r="J186" s="860"/>
      <c r="K186" s="862"/>
    </row>
    <row r="187" spans="1:11" x14ac:dyDescent="0.2">
      <c r="A187" s="844" t="str">
        <f>DESCRIPCION!A25</f>
        <v>f</v>
      </c>
      <c r="B187" s="584">
        <f>DESCRIPCION!D26</f>
        <v>0</v>
      </c>
      <c r="C187" s="844"/>
      <c r="D187" s="847" t="s">
        <v>216</v>
      </c>
      <c r="E187" s="134" t="s">
        <v>217</v>
      </c>
      <c r="F187" s="69" t="s">
        <v>178</v>
      </c>
      <c r="G187" s="135">
        <f>IF(F187="Asignado",15,0)</f>
        <v>0</v>
      </c>
      <c r="H187" s="837" t="str">
        <f>IF(AND(G194&gt;0,G194&lt;=85),"Débil",IF(AND(G194&gt;85,G194&lt;=95),"Moderado",IF(G194&gt;96,"Fuerte"," ")))</f>
        <v xml:space="preserve"> </v>
      </c>
      <c r="I187" s="849" t="s">
        <v>178</v>
      </c>
      <c r="J187" s="83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40" t="str">
        <f>IF(J187="Fuerte","NO",IF(J187=" "," ","SI"))</f>
        <v xml:space="preserve"> </v>
      </c>
    </row>
    <row r="188" spans="1:11" ht="28.5" x14ac:dyDescent="0.2">
      <c r="A188" s="845"/>
      <c r="B188" s="585"/>
      <c r="C188" s="845"/>
      <c r="D188" s="848"/>
      <c r="E188" s="104" t="s">
        <v>218</v>
      </c>
      <c r="F188" s="65" t="s">
        <v>178</v>
      </c>
      <c r="G188" s="64">
        <f>IF(F188="Adecuado",15,0)</f>
        <v>0</v>
      </c>
      <c r="H188" s="838"/>
      <c r="I188" s="850"/>
      <c r="J188" s="838"/>
      <c r="K188" s="841"/>
    </row>
    <row r="189" spans="1:11" ht="42.75" x14ac:dyDescent="0.2">
      <c r="A189" s="845"/>
      <c r="B189" s="585"/>
      <c r="C189" s="845"/>
      <c r="D189" s="50" t="s">
        <v>219</v>
      </c>
      <c r="E189" s="104" t="s">
        <v>220</v>
      </c>
      <c r="F189" s="65" t="s">
        <v>178</v>
      </c>
      <c r="G189" s="64">
        <f>IF(F189="Oportuna",15,0)</f>
        <v>0</v>
      </c>
      <c r="H189" s="838"/>
      <c r="I189" s="850"/>
      <c r="J189" s="838"/>
      <c r="K189" s="841"/>
    </row>
    <row r="190" spans="1:11" ht="42.75" x14ac:dyDescent="0.2">
      <c r="A190" s="845"/>
      <c r="B190" s="585"/>
      <c r="C190" s="845"/>
      <c r="D190" s="50" t="s">
        <v>221</v>
      </c>
      <c r="E190" s="104" t="s">
        <v>222</v>
      </c>
      <c r="F190" s="235" t="s">
        <v>178</v>
      </c>
      <c r="G190" s="64">
        <f>IF(F190="Prevenir",15,IF(F190="Detectar",10,0))</f>
        <v>0</v>
      </c>
      <c r="H190" s="838"/>
      <c r="I190" s="850"/>
      <c r="J190" s="838"/>
      <c r="K190" s="841"/>
    </row>
    <row r="191" spans="1:11" ht="28.5" x14ac:dyDescent="0.2">
      <c r="A191" s="845"/>
      <c r="B191" s="585"/>
      <c r="C191" s="845"/>
      <c r="D191" s="50" t="s">
        <v>223</v>
      </c>
      <c r="E191" s="104" t="s">
        <v>224</v>
      </c>
      <c r="F191" s="65" t="s">
        <v>178</v>
      </c>
      <c r="G191" s="64">
        <f>IF(F191="Confiable",15,0)</f>
        <v>0</v>
      </c>
      <c r="H191" s="838"/>
      <c r="I191" s="850"/>
      <c r="J191" s="838"/>
      <c r="K191" s="841"/>
    </row>
    <row r="192" spans="1:11" ht="42.75" x14ac:dyDescent="0.2">
      <c r="A192" s="845"/>
      <c r="B192" s="585"/>
      <c r="C192" s="845"/>
      <c r="D192" s="50" t="s">
        <v>225</v>
      </c>
      <c r="E192" s="104" t="s">
        <v>226</v>
      </c>
      <c r="F192" s="235" t="s">
        <v>178</v>
      </c>
      <c r="G192" s="64">
        <f>IF(F192="Se investigan y se resuelven oportunamente",15,0)</f>
        <v>0</v>
      </c>
      <c r="H192" s="838"/>
      <c r="I192" s="850"/>
      <c r="J192" s="838"/>
      <c r="K192" s="841"/>
    </row>
    <row r="193" spans="1:11" ht="28.5" x14ac:dyDescent="0.2">
      <c r="A193" s="846"/>
      <c r="B193" s="586"/>
      <c r="C193" s="846"/>
      <c r="D193" s="45" t="s">
        <v>227</v>
      </c>
      <c r="E193" s="104" t="s">
        <v>228</v>
      </c>
      <c r="F193" s="65" t="s">
        <v>178</v>
      </c>
      <c r="G193" s="64">
        <f>IF(F193="Completa",10,IF(F193="Incompleta",5,0))</f>
        <v>0</v>
      </c>
      <c r="H193" s="839"/>
      <c r="I193" s="851"/>
      <c r="J193" s="839"/>
      <c r="K193" s="842"/>
    </row>
    <row r="194" spans="1:11" ht="15.75" thickBot="1" x14ac:dyDescent="0.25">
      <c r="A194" s="129"/>
      <c r="B194" s="130"/>
      <c r="C194" s="56"/>
      <c r="D194" s="57"/>
      <c r="E194" s="58" t="s">
        <v>229</v>
      </c>
      <c r="F194" s="16"/>
      <c r="G194" s="16">
        <f>SUM(G187:G193)</f>
        <v>0</v>
      </c>
      <c r="H194" s="140"/>
      <c r="I194" s="141"/>
      <c r="J194" s="141"/>
      <c r="K194" s="142"/>
    </row>
    <row r="195" spans="1:11" ht="15" thickBot="1" x14ac:dyDescent="0.25"/>
    <row r="196" spans="1:11" ht="30" x14ac:dyDescent="0.2">
      <c r="A196" s="852" t="s">
        <v>87</v>
      </c>
      <c r="B196" s="871" t="s">
        <v>232</v>
      </c>
      <c r="C196" s="854" t="s">
        <v>205</v>
      </c>
      <c r="D196" s="856" t="s">
        <v>206</v>
      </c>
      <c r="E196" s="857"/>
      <c r="F196" s="857"/>
      <c r="G196" s="857"/>
      <c r="H196" s="858"/>
      <c r="I196" s="109" t="s">
        <v>207</v>
      </c>
      <c r="J196" s="859" t="s">
        <v>208</v>
      </c>
      <c r="K196" s="861" t="s">
        <v>209</v>
      </c>
    </row>
    <row r="197" spans="1:11" ht="60.75" thickBot="1" x14ac:dyDescent="0.25">
      <c r="A197" s="853"/>
      <c r="B197" s="872"/>
      <c r="C197" s="855"/>
      <c r="D197" s="110" t="s">
        <v>210</v>
      </c>
      <c r="E197" s="51" t="s">
        <v>211</v>
      </c>
      <c r="F197" s="110" t="s">
        <v>212</v>
      </c>
      <c r="G197" s="110" t="s">
        <v>213</v>
      </c>
      <c r="H197" s="113" t="s">
        <v>230</v>
      </c>
      <c r="I197" s="52" t="s">
        <v>215</v>
      </c>
      <c r="J197" s="860"/>
      <c r="K197" s="862"/>
    </row>
    <row r="198" spans="1:11" x14ac:dyDescent="0.2">
      <c r="A198" s="844" t="str">
        <f>DESCRIPCION!A25</f>
        <v>f</v>
      </c>
      <c r="B198" s="584">
        <f>DESCRIPCION!D27</f>
        <v>0</v>
      </c>
      <c r="C198" s="844"/>
      <c r="D198" s="847" t="s">
        <v>216</v>
      </c>
      <c r="E198" s="134" t="s">
        <v>217</v>
      </c>
      <c r="F198" s="69" t="s">
        <v>178</v>
      </c>
      <c r="G198" s="135">
        <f>IF(F198="Asignado",15,0)</f>
        <v>0</v>
      </c>
      <c r="H198" s="837" t="str">
        <f>IF(AND(G205&gt;0,G205&lt;=85),"Débil",IF(AND(G205&gt;85,G205&lt;=95),"Moderado",IF(G205&gt;96,"Fuerte"," ")))</f>
        <v xml:space="preserve"> </v>
      </c>
      <c r="I198" s="849" t="s">
        <v>178</v>
      </c>
      <c r="J198" s="83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40" t="str">
        <f>IF(J198="Fuerte","NO",IF(J198=" "," ","SI"))</f>
        <v xml:space="preserve"> </v>
      </c>
    </row>
    <row r="199" spans="1:11" ht="28.5" x14ac:dyDescent="0.2">
      <c r="A199" s="845"/>
      <c r="B199" s="585"/>
      <c r="C199" s="845"/>
      <c r="D199" s="848"/>
      <c r="E199" s="104" t="s">
        <v>218</v>
      </c>
      <c r="F199" s="65" t="s">
        <v>178</v>
      </c>
      <c r="G199" s="64">
        <f>IF(F199="Adecuado",15,0)</f>
        <v>0</v>
      </c>
      <c r="H199" s="838"/>
      <c r="I199" s="850"/>
      <c r="J199" s="838"/>
      <c r="K199" s="841"/>
    </row>
    <row r="200" spans="1:11" ht="42.75" x14ac:dyDescent="0.2">
      <c r="A200" s="845"/>
      <c r="B200" s="585"/>
      <c r="C200" s="845"/>
      <c r="D200" s="50" t="s">
        <v>219</v>
      </c>
      <c r="E200" s="104" t="s">
        <v>220</v>
      </c>
      <c r="F200" s="65" t="s">
        <v>178</v>
      </c>
      <c r="G200" s="64">
        <f>IF(F200="Oportuna",15,0)</f>
        <v>0</v>
      </c>
      <c r="H200" s="838"/>
      <c r="I200" s="850"/>
      <c r="J200" s="838"/>
      <c r="K200" s="841"/>
    </row>
    <row r="201" spans="1:11" ht="42.75" x14ac:dyDescent="0.2">
      <c r="A201" s="845"/>
      <c r="B201" s="585"/>
      <c r="C201" s="845"/>
      <c r="D201" s="50" t="s">
        <v>221</v>
      </c>
      <c r="E201" s="104" t="s">
        <v>222</v>
      </c>
      <c r="F201" s="235" t="s">
        <v>178</v>
      </c>
      <c r="G201" s="64">
        <f>IF(F201="Prevenir",15,IF(F201="Detectar",10,0))</f>
        <v>0</v>
      </c>
      <c r="H201" s="838"/>
      <c r="I201" s="850"/>
      <c r="J201" s="838"/>
      <c r="K201" s="841"/>
    </row>
    <row r="202" spans="1:11" ht="28.5" x14ac:dyDescent="0.2">
      <c r="A202" s="845"/>
      <c r="B202" s="585"/>
      <c r="C202" s="845"/>
      <c r="D202" s="50" t="s">
        <v>223</v>
      </c>
      <c r="E202" s="104" t="s">
        <v>224</v>
      </c>
      <c r="F202" s="65" t="s">
        <v>178</v>
      </c>
      <c r="G202" s="64">
        <f>IF(F202="Confiable",15,0)</f>
        <v>0</v>
      </c>
      <c r="H202" s="838"/>
      <c r="I202" s="850"/>
      <c r="J202" s="838"/>
      <c r="K202" s="841"/>
    </row>
    <row r="203" spans="1:11" ht="42.75" x14ac:dyDescent="0.2">
      <c r="A203" s="845"/>
      <c r="B203" s="585"/>
      <c r="C203" s="845"/>
      <c r="D203" s="50" t="s">
        <v>225</v>
      </c>
      <c r="E203" s="104" t="s">
        <v>226</v>
      </c>
      <c r="F203" s="235" t="s">
        <v>178</v>
      </c>
      <c r="G203" s="64">
        <f>IF(F203="Se investigan y se resuelven oportunamente",15,0)</f>
        <v>0</v>
      </c>
      <c r="H203" s="838"/>
      <c r="I203" s="850"/>
      <c r="J203" s="838"/>
      <c r="K203" s="841"/>
    </row>
    <row r="204" spans="1:11" ht="28.5" x14ac:dyDescent="0.2">
      <c r="A204" s="846"/>
      <c r="B204" s="586"/>
      <c r="C204" s="846"/>
      <c r="D204" s="45" t="s">
        <v>227</v>
      </c>
      <c r="E204" s="104" t="s">
        <v>228</v>
      </c>
      <c r="F204" s="65" t="s">
        <v>178</v>
      </c>
      <c r="G204" s="64">
        <f>IF(F204="Completa",10,IF(F204="Incompleta",5,0))</f>
        <v>0</v>
      </c>
      <c r="H204" s="839"/>
      <c r="I204" s="851"/>
      <c r="J204" s="839"/>
      <c r="K204" s="842"/>
    </row>
    <row r="205" spans="1:11" ht="15.75" thickBot="1" x14ac:dyDescent="0.25">
      <c r="A205" s="129"/>
      <c r="B205" s="130"/>
      <c r="C205" s="56"/>
      <c r="D205" s="57"/>
      <c r="E205" s="58" t="s">
        <v>229</v>
      </c>
      <c r="F205" s="16"/>
      <c r="G205" s="16">
        <f>SUM(G198:G204)</f>
        <v>0</v>
      </c>
      <c r="H205" s="140"/>
      <c r="I205" s="141"/>
      <c r="J205" s="141"/>
      <c r="K205" s="142"/>
    </row>
    <row r="206" spans="1:11" ht="15" thickBot="1" x14ac:dyDescent="0.25"/>
    <row r="207" spans="1:11" ht="30" x14ac:dyDescent="0.2">
      <c r="A207" s="852" t="s">
        <v>87</v>
      </c>
      <c r="B207" s="871" t="s">
        <v>232</v>
      </c>
      <c r="C207" s="854" t="s">
        <v>205</v>
      </c>
      <c r="D207" s="856" t="s">
        <v>206</v>
      </c>
      <c r="E207" s="857"/>
      <c r="F207" s="857"/>
      <c r="G207" s="857"/>
      <c r="H207" s="858"/>
      <c r="I207" s="109" t="s">
        <v>207</v>
      </c>
      <c r="J207" s="859" t="s">
        <v>208</v>
      </c>
      <c r="K207" s="861" t="s">
        <v>209</v>
      </c>
    </row>
    <row r="208" spans="1:11" ht="60.75" thickBot="1" x14ac:dyDescent="0.25">
      <c r="A208" s="853"/>
      <c r="B208" s="872"/>
      <c r="C208" s="855"/>
      <c r="D208" s="110" t="s">
        <v>210</v>
      </c>
      <c r="E208" s="51" t="s">
        <v>211</v>
      </c>
      <c r="F208" s="110" t="s">
        <v>212</v>
      </c>
      <c r="G208" s="110" t="s">
        <v>213</v>
      </c>
      <c r="H208" s="113" t="s">
        <v>230</v>
      </c>
      <c r="I208" s="52" t="s">
        <v>215</v>
      </c>
      <c r="J208" s="860"/>
      <c r="K208" s="862"/>
    </row>
    <row r="209" spans="1:11" x14ac:dyDescent="0.2">
      <c r="A209" s="844" t="str">
        <f>DESCRIPCION!A28</f>
        <v>g</v>
      </c>
      <c r="B209" s="584">
        <f>DESCRIPCION!D28</f>
        <v>0</v>
      </c>
      <c r="C209" s="844"/>
      <c r="D209" s="847" t="s">
        <v>216</v>
      </c>
      <c r="E209" s="134" t="s">
        <v>217</v>
      </c>
      <c r="F209" s="69" t="s">
        <v>178</v>
      </c>
      <c r="G209" s="135">
        <f>IF(F209="Asignado",15,0)</f>
        <v>0</v>
      </c>
      <c r="H209" s="837" t="str">
        <f>IF(AND(G216&gt;0,G216&lt;=85),"Débil",IF(AND(G216&gt;85,G216&lt;=95),"Moderado",IF(G216&gt;96,"Fuerte"," ")))</f>
        <v xml:space="preserve"> </v>
      </c>
      <c r="I209" s="849" t="s">
        <v>178</v>
      </c>
      <c r="J209" s="83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40" t="str">
        <f>IF(J209="Fuerte","NO",IF(J209=" "," ","SI"))</f>
        <v xml:space="preserve"> </v>
      </c>
    </row>
    <row r="210" spans="1:11" ht="28.5" x14ac:dyDescent="0.2">
      <c r="A210" s="845"/>
      <c r="B210" s="585"/>
      <c r="C210" s="845"/>
      <c r="D210" s="848"/>
      <c r="E210" s="104" t="s">
        <v>218</v>
      </c>
      <c r="F210" s="65" t="s">
        <v>178</v>
      </c>
      <c r="G210" s="64">
        <f>IF(F210="Adecuado",15,0)</f>
        <v>0</v>
      </c>
      <c r="H210" s="838"/>
      <c r="I210" s="850"/>
      <c r="J210" s="838"/>
      <c r="K210" s="841"/>
    </row>
    <row r="211" spans="1:11" ht="42.75" x14ac:dyDescent="0.2">
      <c r="A211" s="845"/>
      <c r="B211" s="585"/>
      <c r="C211" s="845"/>
      <c r="D211" s="50" t="s">
        <v>219</v>
      </c>
      <c r="E211" s="104" t="s">
        <v>220</v>
      </c>
      <c r="F211" s="65" t="s">
        <v>178</v>
      </c>
      <c r="G211" s="64">
        <f>IF(F211="Oportuna",15,0)</f>
        <v>0</v>
      </c>
      <c r="H211" s="838"/>
      <c r="I211" s="850"/>
      <c r="J211" s="838"/>
      <c r="K211" s="841"/>
    </row>
    <row r="212" spans="1:11" ht="42.75" x14ac:dyDescent="0.2">
      <c r="A212" s="845"/>
      <c r="B212" s="585"/>
      <c r="C212" s="845"/>
      <c r="D212" s="50" t="s">
        <v>221</v>
      </c>
      <c r="E212" s="104" t="s">
        <v>222</v>
      </c>
      <c r="F212" s="235" t="s">
        <v>178</v>
      </c>
      <c r="G212" s="64">
        <f>IF(F212="Prevenir",15,IF(F212="Detectar",10,0))</f>
        <v>0</v>
      </c>
      <c r="H212" s="838"/>
      <c r="I212" s="850"/>
      <c r="J212" s="838"/>
      <c r="K212" s="841"/>
    </row>
    <row r="213" spans="1:11" ht="28.5" x14ac:dyDescent="0.2">
      <c r="A213" s="845"/>
      <c r="B213" s="585"/>
      <c r="C213" s="845"/>
      <c r="D213" s="50" t="s">
        <v>223</v>
      </c>
      <c r="E213" s="104" t="s">
        <v>224</v>
      </c>
      <c r="F213" s="65" t="s">
        <v>178</v>
      </c>
      <c r="G213" s="64">
        <f>IF(F213="Confiable",15,0)</f>
        <v>0</v>
      </c>
      <c r="H213" s="838"/>
      <c r="I213" s="850"/>
      <c r="J213" s="838"/>
      <c r="K213" s="841"/>
    </row>
    <row r="214" spans="1:11" ht="42.75" x14ac:dyDescent="0.2">
      <c r="A214" s="845"/>
      <c r="B214" s="585"/>
      <c r="C214" s="845"/>
      <c r="D214" s="50" t="s">
        <v>225</v>
      </c>
      <c r="E214" s="104" t="s">
        <v>226</v>
      </c>
      <c r="F214" s="235" t="s">
        <v>178</v>
      </c>
      <c r="G214" s="64">
        <f>IF(F214="Se investigan y se resuelven oportunamente",15,0)</f>
        <v>0</v>
      </c>
      <c r="H214" s="838"/>
      <c r="I214" s="850"/>
      <c r="J214" s="838"/>
      <c r="K214" s="841"/>
    </row>
    <row r="215" spans="1:11" ht="28.5" x14ac:dyDescent="0.2">
      <c r="A215" s="846"/>
      <c r="B215" s="586"/>
      <c r="C215" s="846"/>
      <c r="D215" s="45" t="s">
        <v>227</v>
      </c>
      <c r="E215" s="104" t="s">
        <v>228</v>
      </c>
      <c r="F215" s="65" t="s">
        <v>178</v>
      </c>
      <c r="G215" s="64">
        <f>IF(F215="Completa",10,IF(F215="Incompleta",5,0))</f>
        <v>0</v>
      </c>
      <c r="H215" s="839"/>
      <c r="I215" s="851"/>
      <c r="J215" s="839"/>
      <c r="K215" s="842"/>
    </row>
    <row r="216" spans="1:11" ht="15.75" thickBot="1" x14ac:dyDescent="0.25">
      <c r="A216" s="129"/>
      <c r="B216" s="130"/>
      <c r="C216" s="56"/>
      <c r="D216" s="57"/>
      <c r="E216" s="58" t="s">
        <v>229</v>
      </c>
      <c r="F216" s="16"/>
      <c r="G216" s="16">
        <f>SUM(G209:G215)</f>
        <v>0</v>
      </c>
      <c r="H216" s="140"/>
      <c r="I216" s="141"/>
      <c r="J216" s="141"/>
      <c r="K216" s="142"/>
    </row>
    <row r="217" spans="1:11" ht="15" thickBot="1" x14ac:dyDescent="0.25"/>
    <row r="218" spans="1:11" ht="30" x14ac:dyDescent="0.2">
      <c r="A218" s="852" t="s">
        <v>87</v>
      </c>
      <c r="B218" s="871" t="s">
        <v>232</v>
      </c>
      <c r="C218" s="854" t="s">
        <v>205</v>
      </c>
      <c r="D218" s="856" t="s">
        <v>206</v>
      </c>
      <c r="E218" s="857"/>
      <c r="F218" s="857"/>
      <c r="G218" s="857"/>
      <c r="H218" s="858"/>
      <c r="I218" s="109" t="s">
        <v>207</v>
      </c>
      <c r="J218" s="859" t="s">
        <v>208</v>
      </c>
      <c r="K218" s="861" t="s">
        <v>209</v>
      </c>
    </row>
    <row r="219" spans="1:11" ht="60.75" thickBot="1" x14ac:dyDescent="0.25">
      <c r="A219" s="853"/>
      <c r="B219" s="872"/>
      <c r="C219" s="855"/>
      <c r="D219" s="110" t="s">
        <v>210</v>
      </c>
      <c r="E219" s="51" t="s">
        <v>211</v>
      </c>
      <c r="F219" s="110" t="s">
        <v>212</v>
      </c>
      <c r="G219" s="110" t="s">
        <v>213</v>
      </c>
      <c r="H219" s="113" t="s">
        <v>230</v>
      </c>
      <c r="I219" s="52" t="s">
        <v>215</v>
      </c>
      <c r="J219" s="860"/>
      <c r="K219" s="862"/>
    </row>
    <row r="220" spans="1:11" x14ac:dyDescent="0.2">
      <c r="A220" s="844" t="str">
        <f>DESCRIPCION!A28</f>
        <v>g</v>
      </c>
      <c r="B220" s="584">
        <f>DESCRIPCION!D29</f>
        <v>0</v>
      </c>
      <c r="C220" s="844"/>
      <c r="D220" s="847" t="s">
        <v>216</v>
      </c>
      <c r="E220" s="134" t="s">
        <v>217</v>
      </c>
      <c r="F220" s="69" t="s">
        <v>178</v>
      </c>
      <c r="G220" s="135">
        <f>IF(F220="Asignado",15,0)</f>
        <v>0</v>
      </c>
      <c r="H220" s="837" t="str">
        <f>IF(AND(G227&gt;0,G227&lt;=85),"Débil",IF(AND(G227&gt;85,G227&lt;=95),"Moderado",IF(G227&gt;96,"Fuerte"," ")))</f>
        <v xml:space="preserve"> </v>
      </c>
      <c r="I220" s="849" t="s">
        <v>202</v>
      </c>
      <c r="J220" s="83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40" t="str">
        <f>IF(J220="Fuerte","NO",IF(J220=" "," ","SI"))</f>
        <v xml:space="preserve"> </v>
      </c>
    </row>
    <row r="221" spans="1:11" ht="28.5" x14ac:dyDescent="0.2">
      <c r="A221" s="845"/>
      <c r="B221" s="585"/>
      <c r="C221" s="845"/>
      <c r="D221" s="848"/>
      <c r="E221" s="104" t="s">
        <v>218</v>
      </c>
      <c r="F221" s="65" t="s">
        <v>178</v>
      </c>
      <c r="G221" s="64">
        <f>IF(F221="Adecuado",15,0)</f>
        <v>0</v>
      </c>
      <c r="H221" s="838"/>
      <c r="I221" s="850"/>
      <c r="J221" s="838"/>
      <c r="K221" s="841"/>
    </row>
    <row r="222" spans="1:11" ht="42.75" x14ac:dyDescent="0.2">
      <c r="A222" s="845"/>
      <c r="B222" s="585"/>
      <c r="C222" s="845"/>
      <c r="D222" s="50" t="s">
        <v>219</v>
      </c>
      <c r="E222" s="104" t="s">
        <v>220</v>
      </c>
      <c r="F222" s="65" t="s">
        <v>178</v>
      </c>
      <c r="G222" s="64">
        <f>IF(F222="Oportuna",15,0)</f>
        <v>0</v>
      </c>
      <c r="H222" s="838"/>
      <c r="I222" s="850"/>
      <c r="J222" s="838"/>
      <c r="K222" s="841"/>
    </row>
    <row r="223" spans="1:11" ht="42.75" x14ac:dyDescent="0.2">
      <c r="A223" s="845"/>
      <c r="B223" s="585"/>
      <c r="C223" s="845"/>
      <c r="D223" s="50" t="s">
        <v>221</v>
      </c>
      <c r="E223" s="104" t="s">
        <v>222</v>
      </c>
      <c r="F223" s="235" t="s">
        <v>178</v>
      </c>
      <c r="G223" s="64">
        <f>IF(F223="Prevenir",15,IF(F223="Detectar",10,0))</f>
        <v>0</v>
      </c>
      <c r="H223" s="838"/>
      <c r="I223" s="850"/>
      <c r="J223" s="838"/>
      <c r="K223" s="841"/>
    </row>
    <row r="224" spans="1:11" ht="28.5" x14ac:dyDescent="0.2">
      <c r="A224" s="845"/>
      <c r="B224" s="585"/>
      <c r="C224" s="845"/>
      <c r="D224" s="50" t="s">
        <v>223</v>
      </c>
      <c r="E224" s="104" t="s">
        <v>224</v>
      </c>
      <c r="F224" s="65" t="s">
        <v>178</v>
      </c>
      <c r="G224" s="64">
        <f>IF(F224="Confiable",15,0)</f>
        <v>0</v>
      </c>
      <c r="H224" s="838"/>
      <c r="I224" s="850"/>
      <c r="J224" s="838"/>
      <c r="K224" s="841"/>
    </row>
    <row r="225" spans="1:11" ht="42.75" x14ac:dyDescent="0.2">
      <c r="A225" s="845"/>
      <c r="B225" s="585"/>
      <c r="C225" s="845"/>
      <c r="D225" s="50" t="s">
        <v>225</v>
      </c>
      <c r="E225" s="104" t="s">
        <v>226</v>
      </c>
      <c r="F225" s="235" t="s">
        <v>178</v>
      </c>
      <c r="G225" s="64">
        <f>IF(F225="Se investigan y se resuelven oportunamente",15,0)</f>
        <v>0</v>
      </c>
      <c r="H225" s="838"/>
      <c r="I225" s="850"/>
      <c r="J225" s="838"/>
      <c r="K225" s="841"/>
    </row>
    <row r="226" spans="1:11" ht="28.5" x14ac:dyDescent="0.2">
      <c r="A226" s="846"/>
      <c r="B226" s="586"/>
      <c r="C226" s="846"/>
      <c r="D226" s="45" t="s">
        <v>227</v>
      </c>
      <c r="E226" s="104" t="s">
        <v>228</v>
      </c>
      <c r="F226" s="65" t="s">
        <v>178</v>
      </c>
      <c r="G226" s="64">
        <f>IF(F226="Completa",10,IF(F226="Incompleta",5,0))</f>
        <v>0</v>
      </c>
      <c r="H226" s="839"/>
      <c r="I226" s="851"/>
      <c r="J226" s="839"/>
      <c r="K226" s="842"/>
    </row>
    <row r="227" spans="1:11" ht="15.75" thickBot="1" x14ac:dyDescent="0.25">
      <c r="A227" s="129"/>
      <c r="B227" s="130"/>
      <c r="C227" s="56"/>
      <c r="D227" s="57"/>
      <c r="E227" s="58" t="s">
        <v>229</v>
      </c>
      <c r="F227" s="16"/>
      <c r="G227" s="16">
        <f>SUM(G220:G226)</f>
        <v>0</v>
      </c>
      <c r="H227" s="140"/>
      <c r="I227" s="141"/>
      <c r="J227" s="141"/>
      <c r="K227" s="142"/>
    </row>
    <row r="228" spans="1:11" ht="15" thickBot="1" x14ac:dyDescent="0.25"/>
    <row r="229" spans="1:11" ht="30" x14ac:dyDescent="0.2">
      <c r="A229" s="852" t="s">
        <v>87</v>
      </c>
      <c r="B229" s="871" t="s">
        <v>232</v>
      </c>
      <c r="C229" s="854" t="s">
        <v>205</v>
      </c>
      <c r="D229" s="856" t="s">
        <v>206</v>
      </c>
      <c r="E229" s="857"/>
      <c r="F229" s="857"/>
      <c r="G229" s="857"/>
      <c r="H229" s="858"/>
      <c r="I229" s="109" t="s">
        <v>207</v>
      </c>
      <c r="J229" s="859" t="s">
        <v>208</v>
      </c>
      <c r="K229" s="861" t="s">
        <v>209</v>
      </c>
    </row>
    <row r="230" spans="1:11" ht="60.75" thickBot="1" x14ac:dyDescent="0.25">
      <c r="A230" s="853"/>
      <c r="B230" s="872"/>
      <c r="C230" s="855"/>
      <c r="D230" s="110" t="s">
        <v>210</v>
      </c>
      <c r="E230" s="51" t="s">
        <v>211</v>
      </c>
      <c r="F230" s="110" t="s">
        <v>212</v>
      </c>
      <c r="G230" s="110" t="s">
        <v>213</v>
      </c>
      <c r="H230" s="113" t="s">
        <v>230</v>
      </c>
      <c r="I230" s="52" t="s">
        <v>215</v>
      </c>
      <c r="J230" s="860"/>
      <c r="K230" s="862"/>
    </row>
    <row r="231" spans="1:11" x14ac:dyDescent="0.2">
      <c r="A231" s="844" t="str">
        <f>DESCRIPCION!A28</f>
        <v>g</v>
      </c>
      <c r="B231" s="584">
        <f>DESCRIPCION!D30</f>
        <v>0</v>
      </c>
      <c r="C231" s="844"/>
      <c r="D231" s="847" t="s">
        <v>216</v>
      </c>
      <c r="E231" s="134" t="s">
        <v>217</v>
      </c>
      <c r="F231" s="69" t="s">
        <v>178</v>
      </c>
      <c r="G231" s="135">
        <f>IF(F231="Asignado",15,0)</f>
        <v>0</v>
      </c>
      <c r="H231" s="837" t="str">
        <f>IF(AND(G238&gt;0,G238&lt;=85),"Débil",IF(AND(G238&gt;85,G238&lt;=95),"Moderado",IF(G238&gt;96,"Fuerte"," ")))</f>
        <v xml:space="preserve"> </v>
      </c>
      <c r="I231" s="849" t="s">
        <v>178</v>
      </c>
      <c r="J231" s="83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40" t="str">
        <f>IF(J231="Fuerte","NO",IF(J231=" "," ","SI"))</f>
        <v xml:space="preserve"> </v>
      </c>
    </row>
    <row r="232" spans="1:11" ht="28.5" x14ac:dyDescent="0.2">
      <c r="A232" s="845"/>
      <c r="B232" s="585"/>
      <c r="C232" s="845"/>
      <c r="D232" s="848"/>
      <c r="E232" s="104" t="s">
        <v>218</v>
      </c>
      <c r="F232" s="65" t="s">
        <v>178</v>
      </c>
      <c r="G232" s="64">
        <f>IF(F232="Adecuado",15,0)</f>
        <v>0</v>
      </c>
      <c r="H232" s="838"/>
      <c r="I232" s="850"/>
      <c r="J232" s="838"/>
      <c r="K232" s="841"/>
    </row>
    <row r="233" spans="1:11" ht="42.75" x14ac:dyDescent="0.2">
      <c r="A233" s="845"/>
      <c r="B233" s="585"/>
      <c r="C233" s="845"/>
      <c r="D233" s="50" t="s">
        <v>219</v>
      </c>
      <c r="E233" s="104" t="s">
        <v>220</v>
      </c>
      <c r="F233" s="65" t="s">
        <v>178</v>
      </c>
      <c r="G233" s="64">
        <f>IF(F233="Oportuna",15,0)</f>
        <v>0</v>
      </c>
      <c r="H233" s="838"/>
      <c r="I233" s="850"/>
      <c r="J233" s="838"/>
      <c r="K233" s="841"/>
    </row>
    <row r="234" spans="1:11" ht="42.75" x14ac:dyDescent="0.2">
      <c r="A234" s="845"/>
      <c r="B234" s="585"/>
      <c r="C234" s="845"/>
      <c r="D234" s="50" t="s">
        <v>221</v>
      </c>
      <c r="E234" s="104" t="s">
        <v>222</v>
      </c>
      <c r="F234" s="235" t="s">
        <v>178</v>
      </c>
      <c r="G234" s="64">
        <f>IF(F234="Prevenir",15,IF(F234="Detectar",10,0))</f>
        <v>0</v>
      </c>
      <c r="H234" s="838"/>
      <c r="I234" s="850"/>
      <c r="J234" s="838"/>
      <c r="K234" s="841"/>
    </row>
    <row r="235" spans="1:11" ht="28.5" x14ac:dyDescent="0.2">
      <c r="A235" s="845"/>
      <c r="B235" s="585"/>
      <c r="C235" s="845"/>
      <c r="D235" s="50" t="s">
        <v>223</v>
      </c>
      <c r="E235" s="104" t="s">
        <v>224</v>
      </c>
      <c r="F235" s="65" t="s">
        <v>178</v>
      </c>
      <c r="G235" s="64">
        <f>IF(F235="Confiable",15,0)</f>
        <v>0</v>
      </c>
      <c r="H235" s="838"/>
      <c r="I235" s="850"/>
      <c r="J235" s="838"/>
      <c r="K235" s="841"/>
    </row>
    <row r="236" spans="1:11" ht="42.75" x14ac:dyDescent="0.2">
      <c r="A236" s="845"/>
      <c r="B236" s="585"/>
      <c r="C236" s="845"/>
      <c r="D236" s="50" t="s">
        <v>225</v>
      </c>
      <c r="E236" s="104" t="s">
        <v>226</v>
      </c>
      <c r="F236" s="235" t="s">
        <v>178</v>
      </c>
      <c r="G236" s="64">
        <f>IF(F236="Se investigan y se resuelven oportunamente",15,0)</f>
        <v>0</v>
      </c>
      <c r="H236" s="838"/>
      <c r="I236" s="850"/>
      <c r="J236" s="838"/>
      <c r="K236" s="841"/>
    </row>
    <row r="237" spans="1:11" ht="28.5" x14ac:dyDescent="0.2">
      <c r="A237" s="846"/>
      <c r="B237" s="586"/>
      <c r="C237" s="846"/>
      <c r="D237" s="45" t="s">
        <v>227</v>
      </c>
      <c r="E237" s="104" t="s">
        <v>228</v>
      </c>
      <c r="F237" s="65" t="s">
        <v>178</v>
      </c>
      <c r="G237" s="64">
        <f>IF(F237="Completa",10,IF(F237="Incompleta",5,0))</f>
        <v>0</v>
      </c>
      <c r="H237" s="839"/>
      <c r="I237" s="851"/>
      <c r="J237" s="839"/>
      <c r="K237" s="842"/>
    </row>
    <row r="238" spans="1:11" ht="15.75" thickBot="1" x14ac:dyDescent="0.25">
      <c r="A238" s="129"/>
      <c r="B238" s="130"/>
      <c r="C238" s="56"/>
      <c r="D238" s="57"/>
      <c r="E238" s="58" t="s">
        <v>229</v>
      </c>
      <c r="F238" s="16"/>
      <c r="G238" s="16">
        <f>SUM(G231:G237)</f>
        <v>0</v>
      </c>
      <c r="H238" s="140"/>
      <c r="I238" s="141"/>
      <c r="J238" s="141"/>
      <c r="K238" s="142"/>
    </row>
    <row r="239" spans="1:11" ht="15" thickBot="1" x14ac:dyDescent="0.25"/>
    <row r="240" spans="1:11" ht="30" x14ac:dyDescent="0.2">
      <c r="A240" s="852" t="s">
        <v>87</v>
      </c>
      <c r="B240" s="871" t="s">
        <v>232</v>
      </c>
      <c r="C240" s="854" t="s">
        <v>205</v>
      </c>
      <c r="D240" s="856" t="s">
        <v>206</v>
      </c>
      <c r="E240" s="857"/>
      <c r="F240" s="857"/>
      <c r="G240" s="857"/>
      <c r="H240" s="858"/>
      <c r="I240" s="109" t="s">
        <v>207</v>
      </c>
      <c r="J240" s="859" t="s">
        <v>208</v>
      </c>
      <c r="K240" s="861" t="s">
        <v>209</v>
      </c>
    </row>
    <row r="241" spans="1:11" ht="60.75" thickBot="1" x14ac:dyDescent="0.25">
      <c r="A241" s="853"/>
      <c r="B241" s="872"/>
      <c r="C241" s="855"/>
      <c r="D241" s="110" t="s">
        <v>210</v>
      </c>
      <c r="E241" s="51" t="s">
        <v>211</v>
      </c>
      <c r="F241" s="110" t="s">
        <v>212</v>
      </c>
      <c r="G241" s="110" t="s">
        <v>213</v>
      </c>
      <c r="H241" s="113" t="s">
        <v>230</v>
      </c>
      <c r="I241" s="52" t="s">
        <v>215</v>
      </c>
      <c r="J241" s="860"/>
      <c r="K241" s="862"/>
    </row>
    <row r="242" spans="1:11" x14ac:dyDescent="0.2">
      <c r="A242" s="844" t="str">
        <f>DESCRIPCION!A31</f>
        <v>h</v>
      </c>
      <c r="B242" s="584">
        <f>DESCRIPCION!D31</f>
        <v>0</v>
      </c>
      <c r="C242" s="844"/>
      <c r="D242" s="847" t="s">
        <v>216</v>
      </c>
      <c r="E242" s="134" t="s">
        <v>217</v>
      </c>
      <c r="F242" s="69" t="s">
        <v>178</v>
      </c>
      <c r="G242" s="135">
        <f>IF(F242="Asignado",15,0)</f>
        <v>0</v>
      </c>
      <c r="H242" s="837" t="str">
        <f>IF(AND(G249&gt;0,G249&lt;=85),"Débil",IF(AND(G249&gt;85,G249&lt;=95),"Moderado",IF(G249&gt;96,"Fuerte"," ")))</f>
        <v xml:space="preserve"> </v>
      </c>
      <c r="I242" s="849" t="s">
        <v>178</v>
      </c>
      <c r="J242" s="83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40" t="str">
        <f>IF(J242="Fuerte","NO",IF(J242=" "," ","SI"))</f>
        <v xml:space="preserve"> </v>
      </c>
    </row>
    <row r="243" spans="1:11" ht="28.5" x14ac:dyDescent="0.2">
      <c r="A243" s="845"/>
      <c r="B243" s="585"/>
      <c r="C243" s="845"/>
      <c r="D243" s="848"/>
      <c r="E243" s="104" t="s">
        <v>218</v>
      </c>
      <c r="F243" s="65" t="s">
        <v>178</v>
      </c>
      <c r="G243" s="64">
        <f>IF(F243="Adecuado",15,0)</f>
        <v>0</v>
      </c>
      <c r="H243" s="838"/>
      <c r="I243" s="850"/>
      <c r="J243" s="838"/>
      <c r="K243" s="841"/>
    </row>
    <row r="244" spans="1:11" ht="42.75" x14ac:dyDescent="0.2">
      <c r="A244" s="845"/>
      <c r="B244" s="585"/>
      <c r="C244" s="845"/>
      <c r="D244" s="50" t="s">
        <v>219</v>
      </c>
      <c r="E244" s="104" t="s">
        <v>220</v>
      </c>
      <c r="F244" s="65" t="s">
        <v>178</v>
      </c>
      <c r="G244" s="64">
        <f>IF(F244="Oportuna",15,0)</f>
        <v>0</v>
      </c>
      <c r="H244" s="838"/>
      <c r="I244" s="850"/>
      <c r="J244" s="838"/>
      <c r="K244" s="841"/>
    </row>
    <row r="245" spans="1:11" ht="42.75" x14ac:dyDescent="0.2">
      <c r="A245" s="845"/>
      <c r="B245" s="585"/>
      <c r="C245" s="845"/>
      <c r="D245" s="50" t="s">
        <v>221</v>
      </c>
      <c r="E245" s="104" t="s">
        <v>222</v>
      </c>
      <c r="F245" s="235" t="s">
        <v>178</v>
      </c>
      <c r="G245" s="64">
        <f>IF(F245="Prevenir",15,IF(F245="Detectar",10,0))</f>
        <v>0</v>
      </c>
      <c r="H245" s="838"/>
      <c r="I245" s="850"/>
      <c r="J245" s="838"/>
      <c r="K245" s="841"/>
    </row>
    <row r="246" spans="1:11" ht="28.5" x14ac:dyDescent="0.2">
      <c r="A246" s="845"/>
      <c r="B246" s="585"/>
      <c r="C246" s="845"/>
      <c r="D246" s="50" t="s">
        <v>223</v>
      </c>
      <c r="E246" s="104" t="s">
        <v>224</v>
      </c>
      <c r="F246" s="65" t="s">
        <v>178</v>
      </c>
      <c r="G246" s="64">
        <f>IF(F246="Confiable",15,0)</f>
        <v>0</v>
      </c>
      <c r="H246" s="838"/>
      <c r="I246" s="850"/>
      <c r="J246" s="838"/>
      <c r="K246" s="841"/>
    </row>
    <row r="247" spans="1:11" ht="42.75" x14ac:dyDescent="0.2">
      <c r="A247" s="845"/>
      <c r="B247" s="585"/>
      <c r="C247" s="845"/>
      <c r="D247" s="50" t="s">
        <v>225</v>
      </c>
      <c r="E247" s="104" t="s">
        <v>226</v>
      </c>
      <c r="F247" s="235" t="s">
        <v>178</v>
      </c>
      <c r="G247" s="64">
        <f>IF(F247="Se investigan y se resuelven oportunamente",15,0)</f>
        <v>0</v>
      </c>
      <c r="H247" s="838"/>
      <c r="I247" s="850"/>
      <c r="J247" s="838"/>
      <c r="K247" s="841"/>
    </row>
    <row r="248" spans="1:11" ht="28.5" x14ac:dyDescent="0.2">
      <c r="A248" s="846"/>
      <c r="B248" s="586"/>
      <c r="C248" s="846"/>
      <c r="D248" s="45" t="s">
        <v>227</v>
      </c>
      <c r="E248" s="104" t="s">
        <v>228</v>
      </c>
      <c r="F248" s="65" t="s">
        <v>178</v>
      </c>
      <c r="G248" s="64">
        <f>IF(F248="Completa",10,IF(F248="Incompleta",5,0))</f>
        <v>0</v>
      </c>
      <c r="H248" s="839"/>
      <c r="I248" s="851"/>
      <c r="J248" s="839"/>
      <c r="K248" s="842"/>
    </row>
    <row r="249" spans="1:11" ht="15.75" thickBot="1" x14ac:dyDescent="0.25">
      <c r="A249" s="129"/>
      <c r="B249" s="130"/>
      <c r="C249" s="56"/>
      <c r="D249" s="57"/>
      <c r="E249" s="58" t="s">
        <v>229</v>
      </c>
      <c r="F249" s="16"/>
      <c r="G249" s="16">
        <f>SUM(G242:G248)</f>
        <v>0</v>
      </c>
      <c r="H249" s="140"/>
      <c r="I249" s="141"/>
      <c r="J249" s="141"/>
      <c r="K249" s="142"/>
    </row>
    <row r="250" spans="1:11" ht="15" thickBot="1" x14ac:dyDescent="0.25"/>
    <row r="251" spans="1:11" ht="30" x14ac:dyDescent="0.2">
      <c r="A251" s="852" t="s">
        <v>87</v>
      </c>
      <c r="B251" s="871" t="s">
        <v>232</v>
      </c>
      <c r="C251" s="854" t="s">
        <v>205</v>
      </c>
      <c r="D251" s="856" t="s">
        <v>206</v>
      </c>
      <c r="E251" s="857"/>
      <c r="F251" s="857"/>
      <c r="G251" s="857"/>
      <c r="H251" s="858"/>
      <c r="I251" s="109" t="s">
        <v>207</v>
      </c>
      <c r="J251" s="859" t="s">
        <v>208</v>
      </c>
      <c r="K251" s="861" t="s">
        <v>209</v>
      </c>
    </row>
    <row r="252" spans="1:11" ht="60.75" thickBot="1" x14ac:dyDescent="0.25">
      <c r="A252" s="853"/>
      <c r="B252" s="872"/>
      <c r="C252" s="855"/>
      <c r="D252" s="110" t="s">
        <v>210</v>
      </c>
      <c r="E252" s="51" t="s">
        <v>211</v>
      </c>
      <c r="F252" s="110" t="s">
        <v>212</v>
      </c>
      <c r="G252" s="110" t="s">
        <v>213</v>
      </c>
      <c r="H252" s="113" t="s">
        <v>230</v>
      </c>
      <c r="I252" s="52" t="s">
        <v>215</v>
      </c>
      <c r="J252" s="860"/>
      <c r="K252" s="862"/>
    </row>
    <row r="253" spans="1:11" x14ac:dyDescent="0.2">
      <c r="A253" s="844" t="str">
        <f>DESCRIPCION!A31</f>
        <v>h</v>
      </c>
      <c r="B253" s="584">
        <f>DESCRIPCION!D32</f>
        <v>0</v>
      </c>
      <c r="C253" s="844"/>
      <c r="D253" s="847" t="s">
        <v>216</v>
      </c>
      <c r="E253" s="134" t="s">
        <v>217</v>
      </c>
      <c r="F253" s="69" t="s">
        <v>178</v>
      </c>
      <c r="G253" s="135">
        <f>IF(F253="Asignado",15,0)</f>
        <v>0</v>
      </c>
      <c r="H253" s="837" t="str">
        <f>IF(AND(G260&gt;0,G260&lt;=85),"Débil",IF(AND(G260&gt;85,G260&lt;=95),"Moderado",IF(G260&gt;96,"Fuerte"," ")))</f>
        <v xml:space="preserve"> </v>
      </c>
      <c r="I253" s="849" t="s">
        <v>178</v>
      </c>
      <c r="J253" s="83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40" t="str">
        <f>IF(J253="Fuerte","NO",IF(J253=" "," ","SI"))</f>
        <v xml:space="preserve"> </v>
      </c>
    </row>
    <row r="254" spans="1:11" ht="28.5" x14ac:dyDescent="0.2">
      <c r="A254" s="845"/>
      <c r="B254" s="585"/>
      <c r="C254" s="845"/>
      <c r="D254" s="848"/>
      <c r="E254" s="104" t="s">
        <v>218</v>
      </c>
      <c r="F254" s="65" t="s">
        <v>178</v>
      </c>
      <c r="G254" s="64">
        <f>IF(F254="Adecuado",15,0)</f>
        <v>0</v>
      </c>
      <c r="H254" s="838"/>
      <c r="I254" s="850"/>
      <c r="J254" s="838"/>
      <c r="K254" s="841"/>
    </row>
    <row r="255" spans="1:11" ht="42.75" x14ac:dyDescent="0.2">
      <c r="A255" s="845"/>
      <c r="B255" s="585"/>
      <c r="C255" s="845"/>
      <c r="D255" s="50" t="s">
        <v>219</v>
      </c>
      <c r="E255" s="104" t="s">
        <v>220</v>
      </c>
      <c r="F255" s="65" t="s">
        <v>178</v>
      </c>
      <c r="G255" s="64">
        <f>IF(F255="Oportuna",15,0)</f>
        <v>0</v>
      </c>
      <c r="H255" s="838"/>
      <c r="I255" s="850"/>
      <c r="J255" s="838"/>
      <c r="K255" s="841"/>
    </row>
    <row r="256" spans="1:11" ht="42.75" x14ac:dyDescent="0.2">
      <c r="A256" s="845"/>
      <c r="B256" s="585"/>
      <c r="C256" s="845"/>
      <c r="D256" s="50" t="s">
        <v>221</v>
      </c>
      <c r="E256" s="104" t="s">
        <v>222</v>
      </c>
      <c r="F256" s="235" t="s">
        <v>178</v>
      </c>
      <c r="G256" s="64">
        <f>IF(F256="Prevenir",15,IF(F256="Detectar",10,0))</f>
        <v>0</v>
      </c>
      <c r="H256" s="838"/>
      <c r="I256" s="850"/>
      <c r="J256" s="838"/>
      <c r="K256" s="841"/>
    </row>
    <row r="257" spans="1:11" ht="28.5" x14ac:dyDescent="0.2">
      <c r="A257" s="845"/>
      <c r="B257" s="585"/>
      <c r="C257" s="845"/>
      <c r="D257" s="50" t="s">
        <v>223</v>
      </c>
      <c r="E257" s="104" t="s">
        <v>224</v>
      </c>
      <c r="F257" s="65" t="s">
        <v>178</v>
      </c>
      <c r="G257" s="64">
        <f>IF(F257="Confiable",15,0)</f>
        <v>0</v>
      </c>
      <c r="H257" s="838"/>
      <c r="I257" s="850"/>
      <c r="J257" s="838"/>
      <c r="K257" s="841"/>
    </row>
    <row r="258" spans="1:11" ht="42.75" x14ac:dyDescent="0.2">
      <c r="A258" s="845"/>
      <c r="B258" s="585"/>
      <c r="C258" s="845"/>
      <c r="D258" s="50" t="s">
        <v>225</v>
      </c>
      <c r="E258" s="104" t="s">
        <v>226</v>
      </c>
      <c r="F258" s="235" t="s">
        <v>178</v>
      </c>
      <c r="G258" s="64">
        <f>IF(F258="Se investigan y se resuelven oportunamente",15,0)</f>
        <v>0</v>
      </c>
      <c r="H258" s="838"/>
      <c r="I258" s="850"/>
      <c r="J258" s="838"/>
      <c r="K258" s="841"/>
    </row>
    <row r="259" spans="1:11" ht="28.5" x14ac:dyDescent="0.2">
      <c r="A259" s="846"/>
      <c r="B259" s="586"/>
      <c r="C259" s="846"/>
      <c r="D259" s="45" t="s">
        <v>227</v>
      </c>
      <c r="E259" s="104" t="s">
        <v>228</v>
      </c>
      <c r="F259" s="65" t="s">
        <v>178</v>
      </c>
      <c r="G259" s="64">
        <f>IF(F259="Completa",10,IF(F259="Incompleta",5,0))</f>
        <v>0</v>
      </c>
      <c r="H259" s="839"/>
      <c r="I259" s="851"/>
      <c r="J259" s="839"/>
      <c r="K259" s="842"/>
    </row>
    <row r="260" spans="1:11" ht="15.75" thickBot="1" x14ac:dyDescent="0.25">
      <c r="A260" s="129"/>
      <c r="B260" s="130"/>
      <c r="C260" s="56"/>
      <c r="D260" s="57"/>
      <c r="E260" s="58" t="s">
        <v>229</v>
      </c>
      <c r="F260" s="16"/>
      <c r="G260" s="16">
        <f>SUM(G253:G259)</f>
        <v>0</v>
      </c>
      <c r="H260" s="140"/>
      <c r="I260" s="141"/>
      <c r="J260" s="141"/>
      <c r="K260" s="142"/>
    </row>
    <row r="261" spans="1:11" ht="15" thickBot="1" x14ac:dyDescent="0.25"/>
    <row r="262" spans="1:11" ht="30" x14ac:dyDescent="0.2">
      <c r="A262" s="852" t="s">
        <v>87</v>
      </c>
      <c r="B262" s="871" t="s">
        <v>232</v>
      </c>
      <c r="C262" s="854" t="s">
        <v>205</v>
      </c>
      <c r="D262" s="856" t="s">
        <v>206</v>
      </c>
      <c r="E262" s="857"/>
      <c r="F262" s="857"/>
      <c r="G262" s="857"/>
      <c r="H262" s="858"/>
      <c r="I262" s="109" t="s">
        <v>207</v>
      </c>
      <c r="J262" s="859" t="s">
        <v>208</v>
      </c>
      <c r="K262" s="861" t="s">
        <v>209</v>
      </c>
    </row>
    <row r="263" spans="1:11" ht="60.75" thickBot="1" x14ac:dyDescent="0.25">
      <c r="A263" s="853"/>
      <c r="B263" s="872"/>
      <c r="C263" s="855"/>
      <c r="D263" s="110" t="s">
        <v>210</v>
      </c>
      <c r="E263" s="51" t="s">
        <v>211</v>
      </c>
      <c r="F263" s="110" t="s">
        <v>212</v>
      </c>
      <c r="G263" s="110" t="s">
        <v>213</v>
      </c>
      <c r="H263" s="113" t="s">
        <v>230</v>
      </c>
      <c r="I263" s="52" t="s">
        <v>215</v>
      </c>
      <c r="J263" s="860"/>
      <c r="K263" s="862"/>
    </row>
    <row r="264" spans="1:11" x14ac:dyDescent="0.2">
      <c r="A264" s="844" t="str">
        <f>DESCRIPCION!A31</f>
        <v>h</v>
      </c>
      <c r="B264" s="584">
        <f>DESCRIPCION!D33</f>
        <v>0</v>
      </c>
      <c r="C264" s="844"/>
      <c r="D264" s="847" t="s">
        <v>216</v>
      </c>
      <c r="E264" s="134" t="s">
        <v>217</v>
      </c>
      <c r="F264" s="69" t="s">
        <v>178</v>
      </c>
      <c r="G264" s="135">
        <f>IF(F264="Asignado",15,0)</f>
        <v>0</v>
      </c>
      <c r="H264" s="837" t="str">
        <f>IF(AND(G271&gt;0,G271&lt;=85),"Débil",IF(AND(G271&gt;85,G271&lt;=95),"Moderado",IF(G271&gt;96,"Fuerte"," ")))</f>
        <v xml:space="preserve"> </v>
      </c>
      <c r="I264" s="849" t="s">
        <v>178</v>
      </c>
      <c r="J264" s="83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40" t="str">
        <f>IF(J264="Fuerte","NO",IF(J264=" "," ","SI"))</f>
        <v xml:space="preserve"> </v>
      </c>
    </row>
    <row r="265" spans="1:11" ht="28.5" x14ac:dyDescent="0.2">
      <c r="A265" s="845"/>
      <c r="B265" s="585"/>
      <c r="C265" s="845"/>
      <c r="D265" s="848"/>
      <c r="E265" s="104" t="s">
        <v>218</v>
      </c>
      <c r="F265" s="65" t="s">
        <v>178</v>
      </c>
      <c r="G265" s="64">
        <f>IF(F265="Adecuado",15,0)</f>
        <v>0</v>
      </c>
      <c r="H265" s="838"/>
      <c r="I265" s="850"/>
      <c r="J265" s="838"/>
      <c r="K265" s="841"/>
    </row>
    <row r="266" spans="1:11" ht="42.75" x14ac:dyDescent="0.2">
      <c r="A266" s="845"/>
      <c r="B266" s="585"/>
      <c r="C266" s="845"/>
      <c r="D266" s="50" t="s">
        <v>219</v>
      </c>
      <c r="E266" s="104" t="s">
        <v>220</v>
      </c>
      <c r="F266" s="65" t="s">
        <v>178</v>
      </c>
      <c r="G266" s="64">
        <f>IF(F266="Oportuna",15,0)</f>
        <v>0</v>
      </c>
      <c r="H266" s="838"/>
      <c r="I266" s="850"/>
      <c r="J266" s="838"/>
      <c r="K266" s="841"/>
    </row>
    <row r="267" spans="1:11" ht="42.75" x14ac:dyDescent="0.2">
      <c r="A267" s="845"/>
      <c r="B267" s="585"/>
      <c r="C267" s="845"/>
      <c r="D267" s="50" t="s">
        <v>221</v>
      </c>
      <c r="E267" s="104" t="s">
        <v>222</v>
      </c>
      <c r="F267" s="235" t="s">
        <v>178</v>
      </c>
      <c r="G267" s="64">
        <f>IF(F267="Prevenir",15,IF(F267="Detectar",10,0))</f>
        <v>0</v>
      </c>
      <c r="H267" s="838"/>
      <c r="I267" s="850"/>
      <c r="J267" s="838"/>
      <c r="K267" s="841"/>
    </row>
    <row r="268" spans="1:11" ht="28.5" x14ac:dyDescent="0.2">
      <c r="A268" s="845"/>
      <c r="B268" s="585"/>
      <c r="C268" s="845"/>
      <c r="D268" s="50" t="s">
        <v>223</v>
      </c>
      <c r="E268" s="104" t="s">
        <v>224</v>
      </c>
      <c r="F268" s="65" t="s">
        <v>178</v>
      </c>
      <c r="G268" s="64">
        <f>IF(F268="Confiable",15,0)</f>
        <v>0</v>
      </c>
      <c r="H268" s="838"/>
      <c r="I268" s="850"/>
      <c r="J268" s="838"/>
      <c r="K268" s="841"/>
    </row>
    <row r="269" spans="1:11" ht="42.75" x14ac:dyDescent="0.2">
      <c r="A269" s="845"/>
      <c r="B269" s="585"/>
      <c r="C269" s="845"/>
      <c r="D269" s="50" t="s">
        <v>225</v>
      </c>
      <c r="E269" s="104" t="s">
        <v>226</v>
      </c>
      <c r="F269" s="235" t="s">
        <v>178</v>
      </c>
      <c r="G269" s="64">
        <f>IF(F269="Se investigan y se resuelven oportunamente",15,0)</f>
        <v>0</v>
      </c>
      <c r="H269" s="838"/>
      <c r="I269" s="850"/>
      <c r="J269" s="838"/>
      <c r="K269" s="841"/>
    </row>
    <row r="270" spans="1:11" ht="28.5" x14ac:dyDescent="0.2">
      <c r="A270" s="846"/>
      <c r="B270" s="586"/>
      <c r="C270" s="846"/>
      <c r="D270" s="45" t="s">
        <v>227</v>
      </c>
      <c r="E270" s="104" t="s">
        <v>228</v>
      </c>
      <c r="F270" s="65" t="s">
        <v>178</v>
      </c>
      <c r="G270" s="64">
        <f>IF(F270="Completa",10,IF(F270="Incompleta",5,0))</f>
        <v>0</v>
      </c>
      <c r="H270" s="839"/>
      <c r="I270" s="851"/>
      <c r="J270" s="839"/>
      <c r="K270" s="842"/>
    </row>
    <row r="271" spans="1:11" ht="15.75" thickBot="1" x14ac:dyDescent="0.25">
      <c r="A271" s="129"/>
      <c r="B271" s="130"/>
      <c r="C271" s="56"/>
      <c r="D271" s="57"/>
      <c r="E271" s="58" t="s">
        <v>229</v>
      </c>
      <c r="F271" s="16"/>
      <c r="G271" s="16">
        <f>SUM(G264:G270)</f>
        <v>0</v>
      </c>
      <c r="H271" s="140"/>
      <c r="I271" s="141"/>
      <c r="J271" s="141"/>
      <c r="K271" s="142"/>
    </row>
    <row r="272" spans="1:11" ht="15" thickBot="1" x14ac:dyDescent="0.25"/>
    <row r="273" spans="1:11" ht="30" x14ac:dyDescent="0.2">
      <c r="A273" s="852" t="s">
        <v>87</v>
      </c>
      <c r="B273" s="871" t="s">
        <v>232</v>
      </c>
      <c r="C273" s="854" t="s">
        <v>205</v>
      </c>
      <c r="D273" s="856" t="s">
        <v>206</v>
      </c>
      <c r="E273" s="857"/>
      <c r="F273" s="857"/>
      <c r="G273" s="857"/>
      <c r="H273" s="858"/>
      <c r="I273" s="109" t="s">
        <v>207</v>
      </c>
      <c r="J273" s="859" t="s">
        <v>208</v>
      </c>
      <c r="K273" s="861" t="s">
        <v>209</v>
      </c>
    </row>
    <row r="274" spans="1:11" ht="60.75" thickBot="1" x14ac:dyDescent="0.25">
      <c r="A274" s="853"/>
      <c r="B274" s="872"/>
      <c r="C274" s="855"/>
      <c r="D274" s="110" t="s">
        <v>210</v>
      </c>
      <c r="E274" s="51" t="s">
        <v>211</v>
      </c>
      <c r="F274" s="110" t="s">
        <v>212</v>
      </c>
      <c r="G274" s="110" t="s">
        <v>213</v>
      </c>
      <c r="H274" s="113" t="s">
        <v>230</v>
      </c>
      <c r="I274" s="52" t="s">
        <v>215</v>
      </c>
      <c r="J274" s="860"/>
      <c r="K274" s="862"/>
    </row>
    <row r="275" spans="1:11" x14ac:dyDescent="0.2">
      <c r="A275" s="844" t="str">
        <f>DESCRIPCION!A34</f>
        <v>i</v>
      </c>
      <c r="B275" s="584">
        <f>DESCRIPCION!D34</f>
        <v>0</v>
      </c>
      <c r="C275" s="844"/>
      <c r="D275" s="847" t="s">
        <v>216</v>
      </c>
      <c r="E275" s="134" t="s">
        <v>217</v>
      </c>
      <c r="F275" s="69" t="s">
        <v>178</v>
      </c>
      <c r="G275" s="135">
        <f>IF(F275="Asignado",15,0)</f>
        <v>0</v>
      </c>
      <c r="H275" s="837" t="str">
        <f>IF(AND(G282&gt;0,G282&lt;=85),"Débil",IF(AND(G282&gt;85,G282&lt;=95),"Moderado",IF(G282&gt;96,"Fuerte"," ")))</f>
        <v xml:space="preserve"> </v>
      </c>
      <c r="I275" s="849" t="s">
        <v>178</v>
      </c>
      <c r="J275" s="83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40" t="str">
        <f>IF(J275="Fuerte","NO",IF(J275=" "," ","SI"))</f>
        <v xml:space="preserve"> </v>
      </c>
    </row>
    <row r="276" spans="1:11" ht="28.5" x14ac:dyDescent="0.2">
      <c r="A276" s="845"/>
      <c r="B276" s="585"/>
      <c r="C276" s="845"/>
      <c r="D276" s="848"/>
      <c r="E276" s="104" t="s">
        <v>218</v>
      </c>
      <c r="F276" s="65" t="s">
        <v>178</v>
      </c>
      <c r="G276" s="64">
        <f>IF(F276="Adecuado",15,0)</f>
        <v>0</v>
      </c>
      <c r="H276" s="838"/>
      <c r="I276" s="850"/>
      <c r="J276" s="838"/>
      <c r="K276" s="841"/>
    </row>
    <row r="277" spans="1:11" ht="42.75" x14ac:dyDescent="0.2">
      <c r="A277" s="845"/>
      <c r="B277" s="585"/>
      <c r="C277" s="845"/>
      <c r="D277" s="50" t="s">
        <v>219</v>
      </c>
      <c r="E277" s="104" t="s">
        <v>220</v>
      </c>
      <c r="F277" s="65" t="s">
        <v>178</v>
      </c>
      <c r="G277" s="64">
        <f>IF(F277="Oportuna",15,0)</f>
        <v>0</v>
      </c>
      <c r="H277" s="838"/>
      <c r="I277" s="850"/>
      <c r="J277" s="838"/>
      <c r="K277" s="841"/>
    </row>
    <row r="278" spans="1:11" ht="42.75" x14ac:dyDescent="0.2">
      <c r="A278" s="845"/>
      <c r="B278" s="585"/>
      <c r="C278" s="845"/>
      <c r="D278" s="50" t="s">
        <v>221</v>
      </c>
      <c r="E278" s="104" t="s">
        <v>222</v>
      </c>
      <c r="F278" s="235" t="s">
        <v>178</v>
      </c>
      <c r="G278" s="64">
        <f>IF(F278="Prevenir",15,IF(F278="Detectar",10,0))</f>
        <v>0</v>
      </c>
      <c r="H278" s="838"/>
      <c r="I278" s="850"/>
      <c r="J278" s="838"/>
      <c r="K278" s="841"/>
    </row>
    <row r="279" spans="1:11" ht="28.5" x14ac:dyDescent="0.2">
      <c r="A279" s="845"/>
      <c r="B279" s="585"/>
      <c r="C279" s="845"/>
      <c r="D279" s="50" t="s">
        <v>223</v>
      </c>
      <c r="E279" s="104" t="s">
        <v>224</v>
      </c>
      <c r="F279" s="65" t="s">
        <v>178</v>
      </c>
      <c r="G279" s="64">
        <f>IF(F279="Confiable",15,0)</f>
        <v>0</v>
      </c>
      <c r="H279" s="838"/>
      <c r="I279" s="850"/>
      <c r="J279" s="838"/>
      <c r="K279" s="841"/>
    </row>
    <row r="280" spans="1:11" ht="42.75" x14ac:dyDescent="0.2">
      <c r="A280" s="845"/>
      <c r="B280" s="585"/>
      <c r="C280" s="845"/>
      <c r="D280" s="50" t="s">
        <v>225</v>
      </c>
      <c r="E280" s="104" t="s">
        <v>226</v>
      </c>
      <c r="F280" s="235" t="s">
        <v>178</v>
      </c>
      <c r="G280" s="64">
        <f>IF(F280="Se investigan y se resuelven oportunamente",15,0)</f>
        <v>0</v>
      </c>
      <c r="H280" s="838"/>
      <c r="I280" s="850"/>
      <c r="J280" s="838"/>
      <c r="K280" s="841"/>
    </row>
    <row r="281" spans="1:11" ht="28.5" x14ac:dyDescent="0.2">
      <c r="A281" s="846"/>
      <c r="B281" s="586"/>
      <c r="C281" s="846"/>
      <c r="D281" s="45" t="s">
        <v>227</v>
      </c>
      <c r="E281" s="104" t="s">
        <v>228</v>
      </c>
      <c r="F281" s="65" t="s">
        <v>178</v>
      </c>
      <c r="G281" s="64">
        <f>IF(F281="Completa",10,IF(F281="Incompleta",5,0))</f>
        <v>0</v>
      </c>
      <c r="H281" s="839"/>
      <c r="I281" s="851"/>
      <c r="J281" s="839"/>
      <c r="K281" s="842"/>
    </row>
    <row r="282" spans="1:11" ht="15.75" thickBot="1" x14ac:dyDescent="0.25">
      <c r="A282" s="129"/>
      <c r="B282" s="130"/>
      <c r="C282" s="56"/>
      <c r="D282" s="57"/>
      <c r="E282" s="58" t="s">
        <v>229</v>
      </c>
      <c r="F282" s="16"/>
      <c r="G282" s="16">
        <f>SUM(G275:G281)</f>
        <v>0</v>
      </c>
      <c r="H282" s="140"/>
      <c r="I282" s="141"/>
      <c r="J282" s="141"/>
      <c r="K282" s="142"/>
    </row>
    <row r="283" spans="1:11" ht="15" thickBot="1" x14ac:dyDescent="0.25"/>
    <row r="284" spans="1:11" ht="30" x14ac:dyDescent="0.2">
      <c r="A284" s="852" t="s">
        <v>87</v>
      </c>
      <c r="B284" s="871" t="s">
        <v>232</v>
      </c>
      <c r="C284" s="854" t="s">
        <v>205</v>
      </c>
      <c r="D284" s="856" t="s">
        <v>206</v>
      </c>
      <c r="E284" s="857"/>
      <c r="F284" s="857"/>
      <c r="G284" s="857"/>
      <c r="H284" s="858"/>
      <c r="I284" s="109" t="s">
        <v>207</v>
      </c>
      <c r="J284" s="859" t="s">
        <v>208</v>
      </c>
      <c r="K284" s="861" t="s">
        <v>209</v>
      </c>
    </row>
    <row r="285" spans="1:11" ht="60.75" thickBot="1" x14ac:dyDescent="0.25">
      <c r="A285" s="853"/>
      <c r="B285" s="872"/>
      <c r="C285" s="855"/>
      <c r="D285" s="110" t="s">
        <v>210</v>
      </c>
      <c r="E285" s="51" t="s">
        <v>211</v>
      </c>
      <c r="F285" s="110" t="s">
        <v>212</v>
      </c>
      <c r="G285" s="110" t="s">
        <v>213</v>
      </c>
      <c r="H285" s="113" t="s">
        <v>230</v>
      </c>
      <c r="I285" s="52" t="s">
        <v>215</v>
      </c>
      <c r="J285" s="860"/>
      <c r="K285" s="862"/>
    </row>
    <row r="286" spans="1:11" x14ac:dyDescent="0.2">
      <c r="A286" s="844" t="str">
        <f>DESCRIPCION!A34</f>
        <v>i</v>
      </c>
      <c r="B286" s="584">
        <f>DESCRIPCION!D35</f>
        <v>0</v>
      </c>
      <c r="C286" s="844"/>
      <c r="D286" s="847" t="s">
        <v>216</v>
      </c>
      <c r="E286" s="134" t="s">
        <v>217</v>
      </c>
      <c r="F286" s="69" t="s">
        <v>178</v>
      </c>
      <c r="G286" s="135">
        <f>IF(F286="Asignado",15,0)</f>
        <v>0</v>
      </c>
      <c r="H286" s="837" t="str">
        <f>IF(AND(G293&gt;0,G293&lt;=85),"Débil",IF(AND(G293&gt;85,G293&lt;=95),"Moderado",IF(G293&gt;96,"Fuerte"," ")))</f>
        <v xml:space="preserve"> </v>
      </c>
      <c r="I286" s="849" t="s">
        <v>178</v>
      </c>
      <c r="J286" s="83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40" t="str">
        <f>IF(J286="Fuerte","NO",IF(J286=" "," ","SI"))</f>
        <v xml:space="preserve"> </v>
      </c>
    </row>
    <row r="287" spans="1:11" ht="28.5" x14ac:dyDescent="0.2">
      <c r="A287" s="845"/>
      <c r="B287" s="585"/>
      <c r="C287" s="845"/>
      <c r="D287" s="848"/>
      <c r="E287" s="104" t="s">
        <v>218</v>
      </c>
      <c r="F287" s="65" t="s">
        <v>178</v>
      </c>
      <c r="G287" s="64">
        <f>IF(F287="Adecuado",15,0)</f>
        <v>0</v>
      </c>
      <c r="H287" s="838"/>
      <c r="I287" s="850"/>
      <c r="J287" s="838"/>
      <c r="K287" s="841"/>
    </row>
    <row r="288" spans="1:11" ht="42.75" x14ac:dyDescent="0.2">
      <c r="A288" s="845"/>
      <c r="B288" s="585"/>
      <c r="C288" s="845"/>
      <c r="D288" s="50" t="s">
        <v>219</v>
      </c>
      <c r="E288" s="104" t="s">
        <v>220</v>
      </c>
      <c r="F288" s="65" t="s">
        <v>178</v>
      </c>
      <c r="G288" s="64">
        <f>IF(F288="Oportuna",15,0)</f>
        <v>0</v>
      </c>
      <c r="H288" s="838"/>
      <c r="I288" s="850"/>
      <c r="J288" s="838"/>
      <c r="K288" s="841"/>
    </row>
    <row r="289" spans="1:11" ht="42.75" x14ac:dyDescent="0.2">
      <c r="A289" s="845"/>
      <c r="B289" s="585"/>
      <c r="C289" s="845"/>
      <c r="D289" s="50" t="s">
        <v>221</v>
      </c>
      <c r="E289" s="104" t="s">
        <v>222</v>
      </c>
      <c r="F289" s="235" t="s">
        <v>178</v>
      </c>
      <c r="G289" s="64">
        <f>IF(F289="Prevenir",15,IF(F289="Detectar",10,0))</f>
        <v>0</v>
      </c>
      <c r="H289" s="838"/>
      <c r="I289" s="850"/>
      <c r="J289" s="838"/>
      <c r="K289" s="841"/>
    </row>
    <row r="290" spans="1:11" ht="28.5" x14ac:dyDescent="0.2">
      <c r="A290" s="845"/>
      <c r="B290" s="585"/>
      <c r="C290" s="845"/>
      <c r="D290" s="50" t="s">
        <v>223</v>
      </c>
      <c r="E290" s="104" t="s">
        <v>224</v>
      </c>
      <c r="F290" s="65" t="s">
        <v>178</v>
      </c>
      <c r="G290" s="64">
        <f>IF(F290="Confiable",15,0)</f>
        <v>0</v>
      </c>
      <c r="H290" s="838"/>
      <c r="I290" s="850"/>
      <c r="J290" s="838"/>
      <c r="K290" s="841"/>
    </row>
    <row r="291" spans="1:11" ht="42.75" x14ac:dyDescent="0.2">
      <c r="A291" s="845"/>
      <c r="B291" s="585"/>
      <c r="C291" s="845"/>
      <c r="D291" s="50" t="s">
        <v>225</v>
      </c>
      <c r="E291" s="104" t="s">
        <v>226</v>
      </c>
      <c r="F291" s="235" t="s">
        <v>178</v>
      </c>
      <c r="G291" s="64">
        <f>IF(F291="Se investigan y se resuelven oportunamente",15,0)</f>
        <v>0</v>
      </c>
      <c r="H291" s="838"/>
      <c r="I291" s="850"/>
      <c r="J291" s="838"/>
      <c r="K291" s="841"/>
    </row>
    <row r="292" spans="1:11" ht="28.5" x14ac:dyDescent="0.2">
      <c r="A292" s="846"/>
      <c r="B292" s="586"/>
      <c r="C292" s="846"/>
      <c r="D292" s="45" t="s">
        <v>227</v>
      </c>
      <c r="E292" s="104" t="s">
        <v>228</v>
      </c>
      <c r="F292" s="65" t="s">
        <v>178</v>
      </c>
      <c r="G292" s="64">
        <f>IF(F292="Completa",10,IF(F292="Incompleta",5,0))</f>
        <v>0</v>
      </c>
      <c r="H292" s="839"/>
      <c r="I292" s="851"/>
      <c r="J292" s="839"/>
      <c r="K292" s="842"/>
    </row>
    <row r="293" spans="1:11" ht="15.75" thickBot="1" x14ac:dyDescent="0.25">
      <c r="A293" s="129"/>
      <c r="B293" s="130"/>
      <c r="C293" s="56"/>
      <c r="D293" s="57"/>
      <c r="E293" s="58" t="s">
        <v>229</v>
      </c>
      <c r="F293" s="16"/>
      <c r="G293" s="16">
        <f>SUM(G286:G292)</f>
        <v>0</v>
      </c>
      <c r="H293" s="140"/>
      <c r="I293" s="141"/>
      <c r="J293" s="141"/>
      <c r="K293" s="142"/>
    </row>
    <row r="294" spans="1:11" ht="15" thickBot="1" x14ac:dyDescent="0.25"/>
    <row r="295" spans="1:11" ht="30" x14ac:dyDescent="0.2">
      <c r="A295" s="852" t="s">
        <v>87</v>
      </c>
      <c r="B295" s="871" t="s">
        <v>232</v>
      </c>
      <c r="C295" s="854" t="s">
        <v>205</v>
      </c>
      <c r="D295" s="856" t="s">
        <v>206</v>
      </c>
      <c r="E295" s="857"/>
      <c r="F295" s="857"/>
      <c r="G295" s="857"/>
      <c r="H295" s="858"/>
      <c r="I295" s="109" t="s">
        <v>207</v>
      </c>
      <c r="J295" s="859" t="s">
        <v>208</v>
      </c>
      <c r="K295" s="861" t="s">
        <v>209</v>
      </c>
    </row>
    <row r="296" spans="1:11" ht="60.75" thickBot="1" x14ac:dyDescent="0.25">
      <c r="A296" s="853"/>
      <c r="B296" s="872"/>
      <c r="C296" s="855"/>
      <c r="D296" s="110" t="s">
        <v>210</v>
      </c>
      <c r="E296" s="51" t="s">
        <v>211</v>
      </c>
      <c r="F296" s="110" t="s">
        <v>212</v>
      </c>
      <c r="G296" s="110" t="s">
        <v>213</v>
      </c>
      <c r="H296" s="113" t="s">
        <v>230</v>
      </c>
      <c r="I296" s="52" t="s">
        <v>215</v>
      </c>
      <c r="J296" s="860"/>
      <c r="K296" s="862"/>
    </row>
    <row r="297" spans="1:11" x14ac:dyDescent="0.2">
      <c r="A297" s="844" t="str">
        <f>DESCRIPCION!A34</f>
        <v>i</v>
      </c>
      <c r="B297" s="584">
        <f>DESCRIPCION!D36</f>
        <v>0</v>
      </c>
      <c r="C297" s="844"/>
      <c r="D297" s="847" t="s">
        <v>216</v>
      </c>
      <c r="E297" s="134" t="s">
        <v>217</v>
      </c>
      <c r="F297" s="69" t="s">
        <v>178</v>
      </c>
      <c r="G297" s="135">
        <f>IF(F297="Asignado",15,0)</f>
        <v>0</v>
      </c>
      <c r="H297" s="837" t="str">
        <f>IF(AND(G304&gt;0,G304&lt;=85),"Débil",IF(AND(G304&gt;85,G304&lt;=95),"Moderado",IF(G304&gt;96,"Fuerte"," ")))</f>
        <v xml:space="preserve"> </v>
      </c>
      <c r="I297" s="849" t="s">
        <v>178</v>
      </c>
      <c r="J297" s="83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40" t="str">
        <f>IF(J297="Fuerte","NO",IF(J297=" "," ","SI"))</f>
        <v xml:space="preserve"> </v>
      </c>
    </row>
    <row r="298" spans="1:11" ht="28.5" x14ac:dyDescent="0.2">
      <c r="A298" s="845"/>
      <c r="B298" s="585"/>
      <c r="C298" s="845"/>
      <c r="D298" s="848"/>
      <c r="E298" s="104" t="s">
        <v>218</v>
      </c>
      <c r="F298" s="65" t="s">
        <v>178</v>
      </c>
      <c r="G298" s="64">
        <f>IF(F298="Adecuado",15,0)</f>
        <v>0</v>
      </c>
      <c r="H298" s="838"/>
      <c r="I298" s="850"/>
      <c r="J298" s="838"/>
      <c r="K298" s="841"/>
    </row>
    <row r="299" spans="1:11" ht="42.75" x14ac:dyDescent="0.2">
      <c r="A299" s="845"/>
      <c r="B299" s="585"/>
      <c r="C299" s="845"/>
      <c r="D299" s="50" t="s">
        <v>219</v>
      </c>
      <c r="E299" s="104" t="s">
        <v>220</v>
      </c>
      <c r="F299" s="65" t="s">
        <v>178</v>
      </c>
      <c r="G299" s="64">
        <f>IF(F299="Oportuna",15,0)</f>
        <v>0</v>
      </c>
      <c r="H299" s="838"/>
      <c r="I299" s="850"/>
      <c r="J299" s="838"/>
      <c r="K299" s="841"/>
    </row>
    <row r="300" spans="1:11" ht="42.75" x14ac:dyDescent="0.2">
      <c r="A300" s="845"/>
      <c r="B300" s="585"/>
      <c r="C300" s="845"/>
      <c r="D300" s="50" t="s">
        <v>221</v>
      </c>
      <c r="E300" s="104" t="s">
        <v>222</v>
      </c>
      <c r="F300" s="235" t="s">
        <v>178</v>
      </c>
      <c r="G300" s="64">
        <f>IF(F300="Prevenir",15,IF(F300="Detectar",10,0))</f>
        <v>0</v>
      </c>
      <c r="H300" s="838"/>
      <c r="I300" s="850"/>
      <c r="J300" s="838"/>
      <c r="K300" s="841"/>
    </row>
    <row r="301" spans="1:11" ht="28.5" x14ac:dyDescent="0.2">
      <c r="A301" s="845"/>
      <c r="B301" s="585"/>
      <c r="C301" s="845"/>
      <c r="D301" s="50" t="s">
        <v>223</v>
      </c>
      <c r="E301" s="104" t="s">
        <v>224</v>
      </c>
      <c r="F301" s="65" t="s">
        <v>178</v>
      </c>
      <c r="G301" s="64">
        <f>IF(F301="Confiable",15,0)</f>
        <v>0</v>
      </c>
      <c r="H301" s="838"/>
      <c r="I301" s="850"/>
      <c r="J301" s="838"/>
      <c r="K301" s="841"/>
    </row>
    <row r="302" spans="1:11" ht="42.75" x14ac:dyDescent="0.2">
      <c r="A302" s="845"/>
      <c r="B302" s="585"/>
      <c r="C302" s="845"/>
      <c r="D302" s="50" t="s">
        <v>225</v>
      </c>
      <c r="E302" s="104" t="s">
        <v>226</v>
      </c>
      <c r="F302" s="235" t="s">
        <v>178</v>
      </c>
      <c r="G302" s="64">
        <f>IF(F302="Se investigan y se resuelven oportunamente",15,0)</f>
        <v>0</v>
      </c>
      <c r="H302" s="838"/>
      <c r="I302" s="850"/>
      <c r="J302" s="838"/>
      <c r="K302" s="841"/>
    </row>
    <row r="303" spans="1:11" ht="28.5" x14ac:dyDescent="0.2">
      <c r="A303" s="846"/>
      <c r="B303" s="586"/>
      <c r="C303" s="846"/>
      <c r="D303" s="45" t="s">
        <v>227</v>
      </c>
      <c r="E303" s="104" t="s">
        <v>228</v>
      </c>
      <c r="F303" s="65" t="s">
        <v>178</v>
      </c>
      <c r="G303" s="64">
        <f>IF(F303="Completa",10,IF(F303="Incompleta",5,0))</f>
        <v>0</v>
      </c>
      <c r="H303" s="839"/>
      <c r="I303" s="851"/>
      <c r="J303" s="839"/>
      <c r="K303" s="842"/>
    </row>
    <row r="304" spans="1:11" ht="15.75" thickBot="1" x14ac:dyDescent="0.25">
      <c r="A304" s="129"/>
      <c r="B304" s="130"/>
      <c r="C304" s="56"/>
      <c r="D304" s="57"/>
      <c r="E304" s="58" t="s">
        <v>229</v>
      </c>
      <c r="F304" s="16"/>
      <c r="G304" s="16">
        <f>SUM(G297:G303)</f>
        <v>0</v>
      </c>
      <c r="H304" s="140"/>
      <c r="I304" s="141"/>
      <c r="J304" s="141"/>
      <c r="K304" s="142"/>
    </row>
    <row r="305" spans="1:11" ht="15" thickBot="1" x14ac:dyDescent="0.25"/>
    <row r="306" spans="1:11" ht="30" x14ac:dyDescent="0.2">
      <c r="A306" s="852" t="s">
        <v>87</v>
      </c>
      <c r="B306" s="871" t="s">
        <v>232</v>
      </c>
      <c r="C306" s="854" t="s">
        <v>205</v>
      </c>
      <c r="D306" s="856" t="s">
        <v>206</v>
      </c>
      <c r="E306" s="857"/>
      <c r="F306" s="857"/>
      <c r="G306" s="857"/>
      <c r="H306" s="858"/>
      <c r="I306" s="109" t="s">
        <v>207</v>
      </c>
      <c r="J306" s="859" t="s">
        <v>208</v>
      </c>
      <c r="K306" s="861" t="s">
        <v>209</v>
      </c>
    </row>
    <row r="307" spans="1:11" ht="60.75" thickBot="1" x14ac:dyDescent="0.25">
      <c r="A307" s="853"/>
      <c r="B307" s="872"/>
      <c r="C307" s="855"/>
      <c r="D307" s="110" t="s">
        <v>210</v>
      </c>
      <c r="E307" s="51" t="s">
        <v>211</v>
      </c>
      <c r="F307" s="110" t="s">
        <v>212</v>
      </c>
      <c r="G307" s="110" t="s">
        <v>213</v>
      </c>
      <c r="H307" s="113" t="s">
        <v>230</v>
      </c>
      <c r="I307" s="52" t="s">
        <v>215</v>
      </c>
      <c r="J307" s="860"/>
      <c r="K307" s="862"/>
    </row>
    <row r="308" spans="1:11" x14ac:dyDescent="0.2">
      <c r="A308" s="844" t="str">
        <f>DESCRIPCION!A37</f>
        <v>j</v>
      </c>
      <c r="B308" s="584">
        <f>DESCRIPCION!D37</f>
        <v>0</v>
      </c>
      <c r="C308" s="844"/>
      <c r="D308" s="847" t="s">
        <v>216</v>
      </c>
      <c r="E308" s="134" t="s">
        <v>217</v>
      </c>
      <c r="F308" s="69" t="s">
        <v>178</v>
      </c>
      <c r="G308" s="135">
        <f>IF(F308="Asignado",15,0)</f>
        <v>0</v>
      </c>
      <c r="H308" s="837" t="str">
        <f>IF(AND(G315&gt;0,G315&lt;=85),"Débil",IF(AND(G315&gt;85,G315&lt;=95),"Moderado",IF(G315&gt;96,"Fuerte"," ")))</f>
        <v xml:space="preserve"> </v>
      </c>
      <c r="I308" s="849" t="s">
        <v>178</v>
      </c>
      <c r="J308" s="83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40" t="str">
        <f>IF(J308="Fuerte","NO",IF(J308=" "," ","SI"))</f>
        <v xml:space="preserve"> </v>
      </c>
    </row>
    <row r="309" spans="1:11" ht="28.5" x14ac:dyDescent="0.2">
      <c r="A309" s="845"/>
      <c r="B309" s="585"/>
      <c r="C309" s="845"/>
      <c r="D309" s="848"/>
      <c r="E309" s="104" t="s">
        <v>218</v>
      </c>
      <c r="F309" s="65" t="s">
        <v>178</v>
      </c>
      <c r="G309" s="64">
        <f>IF(F309="Adecuado",15,0)</f>
        <v>0</v>
      </c>
      <c r="H309" s="838"/>
      <c r="I309" s="850"/>
      <c r="J309" s="838"/>
      <c r="K309" s="841"/>
    </row>
    <row r="310" spans="1:11" ht="42.75" x14ac:dyDescent="0.2">
      <c r="A310" s="845"/>
      <c r="B310" s="585"/>
      <c r="C310" s="845"/>
      <c r="D310" s="50" t="s">
        <v>219</v>
      </c>
      <c r="E310" s="104" t="s">
        <v>220</v>
      </c>
      <c r="F310" s="65" t="s">
        <v>178</v>
      </c>
      <c r="G310" s="64">
        <f>IF(F310="Oportuna",15,0)</f>
        <v>0</v>
      </c>
      <c r="H310" s="838"/>
      <c r="I310" s="850"/>
      <c r="J310" s="838"/>
      <c r="K310" s="841"/>
    </row>
    <row r="311" spans="1:11" ht="42.75" x14ac:dyDescent="0.2">
      <c r="A311" s="845"/>
      <c r="B311" s="585"/>
      <c r="C311" s="845"/>
      <c r="D311" s="50" t="s">
        <v>221</v>
      </c>
      <c r="E311" s="104" t="s">
        <v>222</v>
      </c>
      <c r="F311" s="235" t="s">
        <v>178</v>
      </c>
      <c r="G311" s="64">
        <f>IF(F311="Prevenir",15,IF(F311="Detectar",10,0))</f>
        <v>0</v>
      </c>
      <c r="H311" s="838"/>
      <c r="I311" s="850"/>
      <c r="J311" s="838"/>
      <c r="K311" s="841"/>
    </row>
    <row r="312" spans="1:11" ht="28.5" x14ac:dyDescent="0.2">
      <c r="A312" s="845"/>
      <c r="B312" s="585"/>
      <c r="C312" s="845"/>
      <c r="D312" s="50" t="s">
        <v>223</v>
      </c>
      <c r="E312" s="104" t="s">
        <v>224</v>
      </c>
      <c r="F312" s="65" t="s">
        <v>178</v>
      </c>
      <c r="G312" s="64">
        <f>IF(F312="Confiable",15,0)</f>
        <v>0</v>
      </c>
      <c r="H312" s="838"/>
      <c r="I312" s="850"/>
      <c r="J312" s="838"/>
      <c r="K312" s="841"/>
    </row>
    <row r="313" spans="1:11" ht="42.75" x14ac:dyDescent="0.2">
      <c r="A313" s="845"/>
      <c r="B313" s="585"/>
      <c r="C313" s="845"/>
      <c r="D313" s="50" t="s">
        <v>225</v>
      </c>
      <c r="E313" s="104" t="s">
        <v>226</v>
      </c>
      <c r="F313" s="235" t="s">
        <v>178</v>
      </c>
      <c r="G313" s="64">
        <f>IF(F313="Se investigan y se resuelven oportunamente",15,0)</f>
        <v>0</v>
      </c>
      <c r="H313" s="838"/>
      <c r="I313" s="850"/>
      <c r="J313" s="838"/>
      <c r="K313" s="841"/>
    </row>
    <row r="314" spans="1:11" ht="28.5" x14ac:dyDescent="0.2">
      <c r="A314" s="846"/>
      <c r="B314" s="586"/>
      <c r="C314" s="846"/>
      <c r="D314" s="45" t="s">
        <v>227</v>
      </c>
      <c r="E314" s="104" t="s">
        <v>228</v>
      </c>
      <c r="F314" s="65" t="s">
        <v>178</v>
      </c>
      <c r="G314" s="64">
        <f>IF(F314="Completa",10,IF(F314="Incompleta",5,0))</f>
        <v>0</v>
      </c>
      <c r="H314" s="839"/>
      <c r="I314" s="851"/>
      <c r="J314" s="839"/>
      <c r="K314" s="842"/>
    </row>
    <row r="315" spans="1:11" ht="15.75" thickBot="1" x14ac:dyDescent="0.25">
      <c r="A315" s="129"/>
      <c r="B315" s="130"/>
      <c r="C315" s="56"/>
      <c r="D315" s="57"/>
      <c r="E315" s="58" t="s">
        <v>229</v>
      </c>
      <c r="F315" s="16"/>
      <c r="G315" s="16">
        <f>SUM(G308:G314)</f>
        <v>0</v>
      </c>
      <c r="H315" s="140"/>
      <c r="I315" s="141"/>
      <c r="J315" s="141"/>
      <c r="K315" s="142"/>
    </row>
    <row r="316" spans="1:11" ht="15" thickBot="1" x14ac:dyDescent="0.25"/>
    <row r="317" spans="1:11" ht="30" x14ac:dyDescent="0.2">
      <c r="A317" s="852" t="s">
        <v>87</v>
      </c>
      <c r="B317" s="871" t="s">
        <v>232</v>
      </c>
      <c r="C317" s="854" t="s">
        <v>205</v>
      </c>
      <c r="D317" s="856" t="s">
        <v>206</v>
      </c>
      <c r="E317" s="857"/>
      <c r="F317" s="857"/>
      <c r="G317" s="857"/>
      <c r="H317" s="858"/>
      <c r="I317" s="109" t="s">
        <v>207</v>
      </c>
      <c r="J317" s="859" t="s">
        <v>208</v>
      </c>
      <c r="K317" s="861" t="s">
        <v>209</v>
      </c>
    </row>
    <row r="318" spans="1:11" ht="60.75" thickBot="1" x14ac:dyDescent="0.25">
      <c r="A318" s="853"/>
      <c r="B318" s="872"/>
      <c r="C318" s="855"/>
      <c r="D318" s="110" t="s">
        <v>210</v>
      </c>
      <c r="E318" s="51" t="s">
        <v>211</v>
      </c>
      <c r="F318" s="110" t="s">
        <v>212</v>
      </c>
      <c r="G318" s="110" t="s">
        <v>213</v>
      </c>
      <c r="H318" s="113" t="s">
        <v>230</v>
      </c>
      <c r="I318" s="52" t="s">
        <v>215</v>
      </c>
      <c r="J318" s="860"/>
      <c r="K318" s="862"/>
    </row>
    <row r="319" spans="1:11" x14ac:dyDescent="0.2">
      <c r="A319" s="844" t="str">
        <f>DESCRIPCION!A37</f>
        <v>j</v>
      </c>
      <c r="B319" s="584">
        <f>DESCRIPCION!D38</f>
        <v>0</v>
      </c>
      <c r="C319" s="844"/>
      <c r="D319" s="847" t="s">
        <v>216</v>
      </c>
      <c r="E319" s="134" t="s">
        <v>217</v>
      </c>
      <c r="F319" s="69" t="s">
        <v>178</v>
      </c>
      <c r="G319" s="135">
        <f>IF(F319="Asignado",15,0)</f>
        <v>0</v>
      </c>
      <c r="H319" s="837" t="str">
        <f>IF(AND(G326&gt;0,G326&lt;=85),"Débil",IF(AND(G326&gt;85,G326&lt;=95),"Moderado",IF(G326&gt;96,"Fuerte"," ")))</f>
        <v xml:space="preserve"> </v>
      </c>
      <c r="I319" s="849" t="s">
        <v>201</v>
      </c>
      <c r="J319" s="83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40" t="str">
        <f>IF(J319="Fuerte","NO",IF(J319=" "," ","SI"))</f>
        <v xml:space="preserve"> </v>
      </c>
    </row>
    <row r="320" spans="1:11" ht="28.5" x14ac:dyDescent="0.2">
      <c r="A320" s="845"/>
      <c r="B320" s="585"/>
      <c r="C320" s="845"/>
      <c r="D320" s="848"/>
      <c r="E320" s="104" t="s">
        <v>218</v>
      </c>
      <c r="F320" s="65" t="s">
        <v>178</v>
      </c>
      <c r="G320" s="64">
        <f>IF(F320="Adecuado",15,0)</f>
        <v>0</v>
      </c>
      <c r="H320" s="838"/>
      <c r="I320" s="850"/>
      <c r="J320" s="838"/>
      <c r="K320" s="841"/>
    </row>
    <row r="321" spans="1:11" ht="42.75" x14ac:dyDescent="0.2">
      <c r="A321" s="845"/>
      <c r="B321" s="585"/>
      <c r="C321" s="845"/>
      <c r="D321" s="50" t="s">
        <v>219</v>
      </c>
      <c r="E321" s="104" t="s">
        <v>220</v>
      </c>
      <c r="F321" s="65" t="s">
        <v>178</v>
      </c>
      <c r="G321" s="64">
        <f>IF(F321="Oportuna",15,0)</f>
        <v>0</v>
      </c>
      <c r="H321" s="838"/>
      <c r="I321" s="850"/>
      <c r="J321" s="838"/>
      <c r="K321" s="841"/>
    </row>
    <row r="322" spans="1:11" ht="42.75" x14ac:dyDescent="0.2">
      <c r="A322" s="845"/>
      <c r="B322" s="585"/>
      <c r="C322" s="845"/>
      <c r="D322" s="50" t="s">
        <v>221</v>
      </c>
      <c r="E322" s="104" t="s">
        <v>222</v>
      </c>
      <c r="F322" s="235" t="s">
        <v>178</v>
      </c>
      <c r="G322" s="64">
        <f>IF(F322="Prevenir",15,IF(F322="Detectar",10,0))</f>
        <v>0</v>
      </c>
      <c r="H322" s="838"/>
      <c r="I322" s="850"/>
      <c r="J322" s="838"/>
      <c r="K322" s="841"/>
    </row>
    <row r="323" spans="1:11" ht="28.5" x14ac:dyDescent="0.2">
      <c r="A323" s="845"/>
      <c r="B323" s="585"/>
      <c r="C323" s="845"/>
      <c r="D323" s="50" t="s">
        <v>223</v>
      </c>
      <c r="E323" s="104" t="s">
        <v>224</v>
      </c>
      <c r="F323" s="65" t="s">
        <v>178</v>
      </c>
      <c r="G323" s="64">
        <f>IF(F323="Confiable",15,0)</f>
        <v>0</v>
      </c>
      <c r="H323" s="838"/>
      <c r="I323" s="850"/>
      <c r="J323" s="838"/>
      <c r="K323" s="841"/>
    </row>
    <row r="324" spans="1:11" ht="42.75" x14ac:dyDescent="0.2">
      <c r="A324" s="845"/>
      <c r="B324" s="585"/>
      <c r="C324" s="845"/>
      <c r="D324" s="50" t="s">
        <v>225</v>
      </c>
      <c r="E324" s="104" t="s">
        <v>226</v>
      </c>
      <c r="F324" s="235" t="s">
        <v>178</v>
      </c>
      <c r="G324" s="64">
        <f>IF(F324="Se investigan y se resuelven oportunamente",15,0)</f>
        <v>0</v>
      </c>
      <c r="H324" s="838"/>
      <c r="I324" s="850"/>
      <c r="J324" s="838"/>
      <c r="K324" s="841"/>
    </row>
    <row r="325" spans="1:11" ht="28.5" x14ac:dyDescent="0.2">
      <c r="A325" s="846"/>
      <c r="B325" s="586"/>
      <c r="C325" s="846"/>
      <c r="D325" s="45" t="s">
        <v>227</v>
      </c>
      <c r="E325" s="104" t="s">
        <v>228</v>
      </c>
      <c r="F325" s="65" t="s">
        <v>178</v>
      </c>
      <c r="G325" s="64">
        <f>IF(F325="Completa",10,IF(F325="Incompleta",5,0))</f>
        <v>0</v>
      </c>
      <c r="H325" s="839"/>
      <c r="I325" s="851"/>
      <c r="J325" s="839"/>
      <c r="K325" s="842"/>
    </row>
    <row r="326" spans="1:11" ht="15.75" thickBot="1" x14ac:dyDescent="0.25">
      <c r="A326" s="129"/>
      <c r="B326" s="130"/>
      <c r="C326" s="56"/>
      <c r="D326" s="57"/>
      <c r="E326" s="58" t="s">
        <v>229</v>
      </c>
      <c r="F326" s="16"/>
      <c r="G326" s="16">
        <f>SUM(G319:G325)</f>
        <v>0</v>
      </c>
      <c r="H326" s="140"/>
      <c r="I326" s="141"/>
      <c r="J326" s="141"/>
      <c r="K326" s="142"/>
    </row>
    <row r="327" spans="1:11" ht="15" thickBot="1" x14ac:dyDescent="0.25"/>
    <row r="328" spans="1:11" ht="30" x14ac:dyDescent="0.2">
      <c r="A328" s="852" t="s">
        <v>87</v>
      </c>
      <c r="B328" s="871" t="s">
        <v>232</v>
      </c>
      <c r="C328" s="854" t="s">
        <v>205</v>
      </c>
      <c r="D328" s="856" t="s">
        <v>206</v>
      </c>
      <c r="E328" s="857"/>
      <c r="F328" s="857"/>
      <c r="G328" s="857"/>
      <c r="H328" s="858"/>
      <c r="I328" s="109" t="s">
        <v>207</v>
      </c>
      <c r="J328" s="859" t="s">
        <v>208</v>
      </c>
      <c r="K328" s="861" t="s">
        <v>209</v>
      </c>
    </row>
    <row r="329" spans="1:11" ht="60.75" thickBot="1" x14ac:dyDescent="0.25">
      <c r="A329" s="853"/>
      <c r="B329" s="872"/>
      <c r="C329" s="855"/>
      <c r="D329" s="110" t="s">
        <v>210</v>
      </c>
      <c r="E329" s="51" t="s">
        <v>211</v>
      </c>
      <c r="F329" s="110" t="s">
        <v>212</v>
      </c>
      <c r="G329" s="110" t="s">
        <v>213</v>
      </c>
      <c r="H329" s="113" t="s">
        <v>230</v>
      </c>
      <c r="I329" s="52" t="s">
        <v>215</v>
      </c>
      <c r="J329" s="860"/>
      <c r="K329" s="862"/>
    </row>
    <row r="330" spans="1:11" x14ac:dyDescent="0.2">
      <c r="A330" s="844" t="str">
        <f>DESCRIPCION!A37</f>
        <v>j</v>
      </c>
      <c r="B330" s="584">
        <f>DESCRIPCION!D39</f>
        <v>0</v>
      </c>
      <c r="C330" s="844"/>
      <c r="D330" s="847" t="s">
        <v>216</v>
      </c>
      <c r="E330" s="134" t="s">
        <v>217</v>
      </c>
      <c r="F330" s="69" t="s">
        <v>178</v>
      </c>
      <c r="G330" s="135">
        <f>IF(F330="Asignado",15,0)</f>
        <v>0</v>
      </c>
      <c r="H330" s="837" t="str">
        <f>IF(AND(G337&gt;0,G337&lt;=85),"Débil",IF(AND(G337&gt;85,G337&lt;=95),"Moderado",IF(G337&gt;96,"Fuerte"," ")))</f>
        <v xml:space="preserve"> </v>
      </c>
      <c r="I330" s="849" t="s">
        <v>178</v>
      </c>
      <c r="J330" s="83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40" t="str">
        <f>IF(J330="Fuerte","NO",IF(J330=" "," ","SI"))</f>
        <v xml:space="preserve"> </v>
      </c>
    </row>
    <row r="331" spans="1:11" ht="28.5" x14ac:dyDescent="0.2">
      <c r="A331" s="845"/>
      <c r="B331" s="585"/>
      <c r="C331" s="845"/>
      <c r="D331" s="848"/>
      <c r="E331" s="104" t="s">
        <v>218</v>
      </c>
      <c r="F331" s="65" t="s">
        <v>178</v>
      </c>
      <c r="G331" s="64">
        <f>IF(F331="Adecuado",15,0)</f>
        <v>0</v>
      </c>
      <c r="H331" s="838"/>
      <c r="I331" s="850"/>
      <c r="J331" s="838"/>
      <c r="K331" s="841"/>
    </row>
    <row r="332" spans="1:11" ht="42.75" x14ac:dyDescent="0.2">
      <c r="A332" s="845"/>
      <c r="B332" s="585"/>
      <c r="C332" s="845"/>
      <c r="D332" s="50" t="s">
        <v>219</v>
      </c>
      <c r="E332" s="104" t="s">
        <v>220</v>
      </c>
      <c r="F332" s="65" t="s">
        <v>178</v>
      </c>
      <c r="G332" s="64">
        <f>IF(F332="Oportuna",15,0)</f>
        <v>0</v>
      </c>
      <c r="H332" s="838"/>
      <c r="I332" s="850"/>
      <c r="J332" s="838"/>
      <c r="K332" s="841"/>
    </row>
    <row r="333" spans="1:11" ht="42.75" x14ac:dyDescent="0.2">
      <c r="A333" s="845"/>
      <c r="B333" s="585"/>
      <c r="C333" s="845"/>
      <c r="D333" s="50" t="s">
        <v>221</v>
      </c>
      <c r="E333" s="104" t="s">
        <v>222</v>
      </c>
      <c r="F333" s="235" t="s">
        <v>178</v>
      </c>
      <c r="G333" s="64">
        <f>IF(F333="Prevenir",15,IF(F333="Detectar",10,0))</f>
        <v>0</v>
      </c>
      <c r="H333" s="838"/>
      <c r="I333" s="850"/>
      <c r="J333" s="838"/>
      <c r="K333" s="841"/>
    </row>
    <row r="334" spans="1:11" ht="28.5" x14ac:dyDescent="0.2">
      <c r="A334" s="845"/>
      <c r="B334" s="585"/>
      <c r="C334" s="845"/>
      <c r="D334" s="50" t="s">
        <v>223</v>
      </c>
      <c r="E334" s="104" t="s">
        <v>224</v>
      </c>
      <c r="F334" s="65" t="s">
        <v>178</v>
      </c>
      <c r="G334" s="64">
        <f>IF(F334="Confiable",15,0)</f>
        <v>0</v>
      </c>
      <c r="H334" s="838"/>
      <c r="I334" s="850"/>
      <c r="J334" s="838"/>
      <c r="K334" s="841"/>
    </row>
    <row r="335" spans="1:11" ht="42.75" x14ac:dyDescent="0.2">
      <c r="A335" s="845"/>
      <c r="B335" s="585"/>
      <c r="C335" s="845"/>
      <c r="D335" s="50" t="s">
        <v>225</v>
      </c>
      <c r="E335" s="104" t="s">
        <v>226</v>
      </c>
      <c r="F335" s="235" t="s">
        <v>178</v>
      </c>
      <c r="G335" s="64">
        <f>IF(F335="Se investigan y se resuelven oportunamente",15,0)</f>
        <v>0</v>
      </c>
      <c r="H335" s="838"/>
      <c r="I335" s="850"/>
      <c r="J335" s="838"/>
      <c r="K335" s="841"/>
    </row>
    <row r="336" spans="1:11" ht="28.5" x14ac:dyDescent="0.2">
      <c r="A336" s="846"/>
      <c r="B336" s="586"/>
      <c r="C336" s="846"/>
      <c r="D336" s="45" t="s">
        <v>227</v>
      </c>
      <c r="E336" s="104" t="s">
        <v>228</v>
      </c>
      <c r="F336" s="65" t="s">
        <v>178</v>
      </c>
      <c r="G336" s="64">
        <f>IF(F336="Completa",10,IF(F336="Incompleta",5,0))</f>
        <v>0</v>
      </c>
      <c r="H336" s="839"/>
      <c r="I336" s="851"/>
      <c r="J336" s="839"/>
      <c r="K336" s="842"/>
    </row>
    <row r="337" spans="1:11" ht="15.75" thickBot="1" x14ac:dyDescent="0.25">
      <c r="A337" s="129"/>
      <c r="B337" s="130"/>
      <c r="C337" s="56"/>
      <c r="D337" s="57"/>
      <c r="E337" s="58" t="s">
        <v>229</v>
      </c>
      <c r="F337" s="16"/>
      <c r="G337" s="16">
        <f>SUM(G330:G336)</f>
        <v>0</v>
      </c>
      <c r="H337" s="140"/>
      <c r="I337" s="141"/>
      <c r="J337" s="141"/>
      <c r="K337" s="142"/>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3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3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3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3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3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3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3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300-000007000000}">
          <x14:formula1>
            <xm:f>NOOO!$A$187:$A$190</xm:f>
          </x14:formula1>
          <xm:sqref>I330:I336 I22:I28 I33:I39 I44:I50 I55:I61 I77:I83 I88:I94 I99:I105 I110:I116 I66:I72 I121:I127 I132:I138 I143:I149 I154:I160 I165:I171 I176:I182 I187:I193 I198:I204 I209:I215 I220:I226 I231:I237 I242:I248 I253:I259 I264:I270 I275:I281 I286:I292 I297:I303 I308:I314 I319:I325 I11:I17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tabColor rgb="FF7030A0"/>
  </sheetPr>
  <dimension ref="A1:DG50"/>
  <sheetViews>
    <sheetView topLeftCell="C1" zoomScale="90" zoomScaleNormal="90" zoomScalePageLayoutView="60"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35"/>
      <c r="B1" s="940" t="str">
        <f>CONTEXTO!B1</f>
        <v>PROCESO: GESTIÓN DE LA INFRAESTRUCTURA Y OBRAS PÚBLICAS</v>
      </c>
      <c r="C1" s="941"/>
      <c r="D1" s="942"/>
      <c r="E1" s="566" t="s">
        <v>478</v>
      </c>
      <c r="F1" s="566"/>
      <c r="G1" s="566"/>
      <c r="H1" s="584"/>
    </row>
    <row r="2" spans="1:111" customFormat="1" ht="15.75" customHeight="1" x14ac:dyDescent="0.25">
      <c r="A2" s="936"/>
      <c r="B2" s="943"/>
      <c r="C2" s="944"/>
      <c r="D2" s="945"/>
      <c r="E2" s="484" t="s">
        <v>471</v>
      </c>
      <c r="F2" s="484"/>
      <c r="G2" s="484"/>
      <c r="H2" s="585"/>
    </row>
    <row r="3" spans="1:111" customFormat="1" ht="36" customHeight="1" x14ac:dyDescent="0.25">
      <c r="A3" s="936"/>
      <c r="B3" s="943" t="s">
        <v>231</v>
      </c>
      <c r="C3" s="944"/>
      <c r="D3" s="945"/>
      <c r="E3" s="484" t="s">
        <v>472</v>
      </c>
      <c r="F3" s="484"/>
      <c r="G3" s="484"/>
      <c r="H3" s="585"/>
    </row>
    <row r="4" spans="1:111" customFormat="1" ht="15.75" customHeight="1" thickBot="1" x14ac:dyDescent="0.3">
      <c r="A4" s="937"/>
      <c r="B4" s="946"/>
      <c r="C4" s="947"/>
      <c r="D4" s="948"/>
      <c r="E4" s="486" t="s">
        <v>491</v>
      </c>
      <c r="F4" s="486"/>
      <c r="G4" s="486"/>
      <c r="H4" s="934"/>
    </row>
    <row r="5" spans="1:111" ht="15" thickBot="1" x14ac:dyDescent="0.25">
      <c r="A5" s="55"/>
      <c r="B5" s="62"/>
      <c r="C5" s="108"/>
      <c r="D5" s="108"/>
      <c r="E5" s="108"/>
      <c r="F5" s="108"/>
      <c r="G5" s="108"/>
      <c r="H5" s="73"/>
    </row>
    <row r="6" spans="1:111" customFormat="1" ht="24" customHeight="1" x14ac:dyDescent="0.25">
      <c r="A6" s="957" t="str">
        <f>+CONTEXTO!A8</f>
        <v>PROCESO: GESTIÓN DE INFRAESTRUCTURA Y OBRAS PÚBLICAS</v>
      </c>
      <c r="B6" s="958"/>
      <c r="C6" s="958"/>
      <c r="D6" s="958"/>
      <c r="E6" s="958"/>
      <c r="F6" s="958"/>
      <c r="G6" s="958"/>
      <c r="H6" s="959"/>
    </row>
    <row r="7" spans="1:111" customFormat="1" ht="72" customHeight="1" thickBot="1" x14ac:dyDescent="0.3">
      <c r="A7" s="960"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7" s="961"/>
      <c r="C7" s="961"/>
      <c r="D7" s="961"/>
      <c r="E7" s="961"/>
      <c r="F7" s="961"/>
      <c r="G7" s="961"/>
      <c r="H7" s="962"/>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row>
    <row r="8" spans="1:111" ht="15" thickBot="1" x14ac:dyDescent="0.25">
      <c r="A8" s="55"/>
      <c r="B8" s="62"/>
      <c r="C8" s="108"/>
      <c r="D8" s="108"/>
      <c r="E8" s="108"/>
      <c r="F8" s="108"/>
      <c r="G8" s="108"/>
      <c r="H8" s="73"/>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row>
    <row r="9" spans="1:111" s="53" customFormat="1" ht="30" customHeight="1" x14ac:dyDescent="0.25">
      <c r="A9" s="949" t="s">
        <v>87</v>
      </c>
      <c r="B9" s="938" t="s">
        <v>232</v>
      </c>
      <c r="C9" s="939" t="s">
        <v>205</v>
      </c>
      <c r="D9" s="939" t="s">
        <v>214</v>
      </c>
      <c r="E9" s="939" t="s">
        <v>233</v>
      </c>
      <c r="F9" s="950" t="s">
        <v>234</v>
      </c>
      <c r="G9" s="950"/>
      <c r="H9" s="925" t="s">
        <v>235</v>
      </c>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row>
    <row r="10" spans="1:111" s="54" customFormat="1" ht="48.75" customHeight="1" x14ac:dyDescent="0.25">
      <c r="A10" s="949"/>
      <c r="B10" s="938"/>
      <c r="C10" s="939"/>
      <c r="D10" s="939"/>
      <c r="E10" s="939"/>
      <c r="F10" s="950"/>
      <c r="G10" s="950"/>
      <c r="H10" s="925"/>
    </row>
    <row r="11" spans="1:111" s="54" customFormat="1" ht="151.5" customHeight="1" x14ac:dyDescent="0.25">
      <c r="A11" s="926" t="str">
        <f>DESCRIPCION!A10</f>
        <v>Posibilidad de incumplimiento de la meta física, por la falta de los recursos, originados por la demora en las intervenciones para atender la necesidades de la población.</v>
      </c>
      <c r="B11" s="104" t="str">
        <f>DESCRIPCION!D10</f>
        <v>Constantes cambios normativos, diversidad jurídica</v>
      </c>
      <c r="C11" s="144" t="str">
        <f>'CONTROLES Y EVALUACIÓN'!C11:C17</f>
        <v>1. El Secretario (a) de Infraestructura acorde con las directrices dadas por la  Oficina de Contratacion,  designa un equipo estructurador. 2. Anualmente. 3. Con el proporsito de impartir las directrices y socializar la normatividad. 4. Mediante comite tecnico interno de la secretaria . 5.Se cita a mesas de trabajo o comite extraordinario. 6. Actas y planillas de asistencia.</v>
      </c>
      <c r="D11" s="283" t="str">
        <f>'CONTROLES Y EVALUACIÓN'!H11:H17</f>
        <v>Fuerte</v>
      </c>
      <c r="E11" s="283" t="str">
        <f>'CONTROLES Y EVALUACIÓN'!I11:I17</f>
        <v>Fuerte (Siempre se Ejecuta)</v>
      </c>
      <c r="F11" s="143"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4">
        <f>IF(F11="Fuerte",100,IF(F11="Moderado",50,IF(F11="Débil",0," ")))</f>
        <v>100</v>
      </c>
      <c r="H11" s="731" t="str">
        <f>IF(G14=100,"Fuerte",IF(AND(G14&gt;=50,G14&lt;=99),"Moderado",IF(AND(G14&gt;0,G14&lt;=49),"Débil"," ")))</f>
        <v>Fuerte</v>
      </c>
    </row>
    <row r="12" spans="1:111" s="54" customFormat="1" ht="182.25" customHeight="1" x14ac:dyDescent="0.25">
      <c r="A12" s="845"/>
      <c r="B12" s="104" t="str">
        <f>DESCRIPCION!D11</f>
        <v xml:space="preserve"> Personal de contrato y de apoyo que no cumple con la experiencia requerida</v>
      </c>
      <c r="C12" s="144" t="str">
        <f>'CONTROLES Y EVALUACIÓN'!C22</f>
        <v xml:space="preserve">1. El secretario (a) de Infraestructura y los directores definen los perfiles de los profesionales requeridos. 2. Anualmente. 3. Con el proposito de satisfacer las deficiencias en los perfiles profesionales necesitados. 4. Recepcion hojas de vida para la contratación segun el perfil requerido. 5. Se solicita contratar al personal que cumpla con el perfil y la experiencia requerida.  6. Contratos de las personas contratadas </v>
      </c>
      <c r="D12" s="105" t="str">
        <f>'CONTROLES Y EVALUACIÓN'!H22</f>
        <v>Fuerte</v>
      </c>
      <c r="E12" s="105" t="str">
        <f>'CONTROLES Y EVALUACIÓN'!I22</f>
        <v>Fuerte (Siempre se Ejecuta)</v>
      </c>
      <c r="F12" s="143"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4">
        <f t="shared" ref="G12" si="1">IF(F12="Fuerte",100,IF(F12="Moderado",50,IF(F12="Débil",0," ")))</f>
        <v>100</v>
      </c>
      <c r="H12" s="732"/>
    </row>
    <row r="13" spans="1:111" s="54" customFormat="1" ht="126" customHeight="1" x14ac:dyDescent="0.25">
      <c r="A13" s="846"/>
      <c r="B13" s="104" t="str">
        <f>DESCRIPCION!D12</f>
        <v>Cambios de gobierno</v>
      </c>
      <c r="C13" s="144" t="str">
        <f>'CONTROLES Y EVALUACIÓN'!C33</f>
        <v>1. El secretario (a) de Infraestuctura y los directores socializan las nuevas directrices o politicas que lleguen con el nuevo programa de gobierno. 2. Cuatrenio. 3. Con el proposito de articular las acciones existentes con las proyectadas. 4. Mesas de trabajo relacionadas con las obras existentes y su incorporacion en la formulacion del plan de desarrollo 5. Se priorizan las obras a desarrollar 6. Actas de reunion y de empalme</v>
      </c>
      <c r="D13" s="105" t="str">
        <f>'CONTROLES Y EVALUACIÓN'!H33</f>
        <v>Fuerte</v>
      </c>
      <c r="E13" s="105" t="str">
        <f>'CONTROLES Y EVALUACIÓN'!I33</f>
        <v>Fuerte (Siempre se Ejecuta)</v>
      </c>
      <c r="F13" s="143" t="str">
        <f t="shared" si="0"/>
        <v>Fuerte</v>
      </c>
      <c r="G13" s="64">
        <f>IF(F13="Fuerte",100,IF(F13="Moderado",50,IF(F13="Débil",0," ")))</f>
        <v>100</v>
      </c>
      <c r="H13" s="732"/>
    </row>
    <row r="14" spans="1:111" s="54" customFormat="1" ht="30.75" customHeight="1" x14ac:dyDescent="0.25">
      <c r="A14" s="928"/>
      <c r="B14" s="929"/>
      <c r="C14" s="929"/>
      <c r="D14" s="929"/>
      <c r="E14" s="929"/>
      <c r="F14" s="930"/>
      <c r="G14" s="289">
        <f>AVERAGE(G11:G13)</f>
        <v>100</v>
      </c>
      <c r="H14" s="927"/>
    </row>
    <row r="15" spans="1:111" s="54" customFormat="1" ht="153.75" customHeight="1" x14ac:dyDescent="0.25">
      <c r="A15" s="863" t="str">
        <f>DESCRIPCION!A13</f>
        <v>Posibilidad que la obras queden inconclusas o terminadas  sin las debidas condiciones técnicas y de calidad requeridas.</v>
      </c>
      <c r="B15" s="104" t="str">
        <f>DESCRIPCION!D13</f>
        <v>Cambios de las diferentes normas tecnicas de diseño y construccion.</v>
      </c>
      <c r="C15" s="144" t="str">
        <f>'CONTROLES Y EVALUACIÓN'!C44</f>
        <v>1. El Secretario (a) de Infraestructura y los directores establecen las novedades relacionadas con las normas tecnicas y construccion. 2. Anualmente o Cada vez que se requiera debido a los cambios de normas técnicas. 3. Con el proposito de socializar los cambios de las normas técnicas de diseños y construcción a fin de desarrollar obras con diseños estandar. 4. Mesas de trabajo y/o comites de obra  5.Se realizan ajustes y modificaciones a que haya lugar. 6. Actas y planillas de asistencia.</v>
      </c>
      <c r="D15" s="105" t="str">
        <f>'CONTROLES Y EVALUACIÓN'!H44</f>
        <v>Fuerte</v>
      </c>
      <c r="E15" s="105" t="str">
        <f>'CONTROLES Y EVALUACIÓN'!I44</f>
        <v>Fuerte (Siempre se Ejecuta)</v>
      </c>
      <c r="F15" s="143" t="str">
        <f>'CONTROLES Y EVALUACIÓN'!J44</f>
        <v>Fuerte</v>
      </c>
      <c r="G15" s="64">
        <f>IF(F15="Fuerte",100,IF(F15="Moderado",50,IF(F15="Débil",0," ")))</f>
        <v>100</v>
      </c>
      <c r="H15" s="731" t="str">
        <f>IF(G18=100,"Fuerte",IF(AND(G18&gt;=50,G18&lt;=99),"Moderado",IF(AND(G18&gt;0,G18&lt;=49),"Débil"," ")))</f>
        <v>Fuerte</v>
      </c>
    </row>
    <row r="16" spans="1:111" s="54" customFormat="1" ht="153.75" customHeight="1" x14ac:dyDescent="0.25">
      <c r="A16" s="863"/>
      <c r="B16" s="104" t="str">
        <f>DESCRIPCION!D14</f>
        <v>Falta de politicas públicas claras y concretas, acordes  a los desarrollos de los procesos.</v>
      </c>
      <c r="C16" s="144" t="str">
        <f>'CONTROLES Y EVALUACIÓN'!C55</f>
        <v>1. El secretario (a) de Infraestuctura y los directores en coordinacion con la secretaria de planeacion definiran las politicas publicas acorde con los procesos. 2. Cuatrenio. 3. Con el proposito de articular las acciones existentes con las proyectadas. 4. Mesas de trabajo. 5. Se ajustaran las acciones a realizar dentro de los programas y proyectos acorde con las novedades. 6. Actas y planillas de asistencia</v>
      </c>
      <c r="D16" s="105" t="str">
        <f>'CONTROLES Y EVALUACIÓN'!H55</f>
        <v>Fuerte</v>
      </c>
      <c r="E16" s="105" t="str">
        <f>'CONTROLES Y EVALUACIÓN'!I55</f>
        <v>Fuerte (Siempre se Ejecuta)</v>
      </c>
      <c r="F16" s="143" t="str">
        <f>'CONTROLES Y EVALUACIÓN'!J55</f>
        <v>Fuerte</v>
      </c>
      <c r="G16" s="64">
        <f t="shared" ref="G16:G17" si="2">IF(F16="Fuerte",100,IF(F16="Moderado",50,IF(F16="Débil",0," ")))</f>
        <v>100</v>
      </c>
      <c r="H16" s="732"/>
    </row>
    <row r="17" spans="1:8" s="54" customFormat="1" ht="162" customHeight="1" x14ac:dyDescent="0.25">
      <c r="A17" s="863"/>
      <c r="B17" s="104" t="str">
        <f>DESCRIPCION!D15</f>
        <v>Personal de contrato y de apoyo que no cumple con la experiencia requerida</v>
      </c>
      <c r="C17" s="144" t="str">
        <f>+('CONTROLES Y EVALUACIÓN'!C66)</f>
        <v>1. El secretario (a) de Infraestructura y los directores junto a la oficina de contratación verifican los perfiles requeridos y la idoneidad del personal profesional y de apoyo a la gestion contratado 2. Mensual o cuando se requiera. 3. Con el proposito de contar con el personal idoneo para la secretaria. 4. Revisión y Evaluación del desarrollo del objeto contractual. 5. Vigilancia y Control en el desarrollo de las actividades contractuales. 6. Contratos e Informes.</v>
      </c>
      <c r="D17" s="105" t="str">
        <f>'CONTROLES Y EVALUACIÓN'!H66</f>
        <v>Fuerte</v>
      </c>
      <c r="E17" s="105" t="str">
        <f>'CONTROLES Y EVALUACIÓN'!I66</f>
        <v>Fuerte (Siempre se Ejecuta)</v>
      </c>
      <c r="F17" s="143" t="str">
        <f>'CONTROLES Y EVALUACIÓN'!J66</f>
        <v>Fuerte</v>
      </c>
      <c r="G17" s="64">
        <f t="shared" si="2"/>
        <v>100</v>
      </c>
      <c r="H17" s="732"/>
    </row>
    <row r="18" spans="1:8" s="54" customFormat="1" ht="36" customHeight="1" x14ac:dyDescent="0.25">
      <c r="A18" s="931"/>
      <c r="B18" s="932"/>
      <c r="C18" s="932"/>
      <c r="D18" s="932"/>
      <c r="E18" s="932"/>
      <c r="F18" s="933"/>
      <c r="G18" s="145">
        <f>AVERAGE(G15:G17)</f>
        <v>100</v>
      </c>
      <c r="H18" s="927"/>
    </row>
    <row r="19" spans="1:8" s="54" customFormat="1" ht="135" customHeight="1" x14ac:dyDescent="0.25">
      <c r="A19" s="926">
        <f>DESCRIPCION!A16</f>
        <v>0</v>
      </c>
      <c r="B19" s="104">
        <f>DESCRIPCION!D16</f>
        <v>0</v>
      </c>
      <c r="C19" s="144">
        <f>'CONTROLES Y EVALUACIÓN'!C77</f>
        <v>0</v>
      </c>
      <c r="D19" s="105" t="str">
        <f>'CONTROLES Y EVALUACIÓN'!H77</f>
        <v xml:space="preserve"> </v>
      </c>
      <c r="E19" s="105" t="str">
        <f>'CONTROLES Y EVALUACIÓN'!I77</f>
        <v>Seleccionar</v>
      </c>
      <c r="F19" s="143" t="str">
        <f>'CONTROLES Y EVALUACIÓN'!J77</f>
        <v xml:space="preserve"> </v>
      </c>
      <c r="G19" s="64" t="str">
        <f>IF(F19="Fuerte",100,IF(F19="Moderado",50,IF(F19="Débil",0," ")))</f>
        <v xml:space="preserve"> </v>
      </c>
      <c r="H19" s="731" t="e">
        <f>IF(G22=100,"Fuerte",IF(AND(G22&gt;=50,G22&lt;=99),"Moderado",IF(AND(G22&gt;0,G22&lt;=49),"Débil"," ")))</f>
        <v>#DIV/0!</v>
      </c>
    </row>
    <row r="20" spans="1:8" s="54" customFormat="1" ht="114" customHeight="1" x14ac:dyDescent="0.25">
      <c r="A20" s="845"/>
      <c r="B20" s="104">
        <f>DESCRIPCION!D17</f>
        <v>0</v>
      </c>
      <c r="C20" s="144">
        <f>'CONTROLES Y EVALUACIÓN'!C88</f>
        <v>0</v>
      </c>
      <c r="D20" s="105" t="str">
        <f>'CONTROLES Y EVALUACIÓN'!H88</f>
        <v xml:space="preserve"> </v>
      </c>
      <c r="E20" s="105" t="str">
        <f>'CONTROLES Y EVALUACIÓN'!I88</f>
        <v>Seleccionar</v>
      </c>
      <c r="F20" s="143" t="str">
        <f>'CONTROLES Y EVALUACIÓN'!J88</f>
        <v xml:space="preserve"> </v>
      </c>
      <c r="G20" s="64" t="str">
        <f t="shared" ref="G20:G21" si="3">IF(F20="Fuerte",100,IF(F20="Moderado",50,IF(F20="Débil",0," ")))</f>
        <v xml:space="preserve"> </v>
      </c>
      <c r="H20" s="732"/>
    </row>
    <row r="21" spans="1:8" s="54" customFormat="1" ht="114" customHeight="1" x14ac:dyDescent="0.25">
      <c r="A21" s="846"/>
      <c r="B21" s="104">
        <f>DESCRIPCION!D18</f>
        <v>0</v>
      </c>
      <c r="C21" s="144">
        <f>'CONTROLES Y EVALUACIÓN'!C99</f>
        <v>0</v>
      </c>
      <c r="D21" s="105" t="str">
        <f>'CONTROLES Y EVALUACIÓN'!H99</f>
        <v xml:space="preserve"> </v>
      </c>
      <c r="E21" s="105" t="str">
        <f>'CONTROLES Y EVALUACIÓN'!I99</f>
        <v>Seleccionar</v>
      </c>
      <c r="F21" s="143" t="str">
        <f>'CONTROLES Y EVALUACIÓN'!J99</f>
        <v xml:space="preserve"> </v>
      </c>
      <c r="G21" s="64" t="str">
        <f t="shared" si="3"/>
        <v xml:space="preserve"> </v>
      </c>
      <c r="H21" s="732"/>
    </row>
    <row r="22" spans="1:8" s="54" customFormat="1" ht="33.75" customHeight="1" x14ac:dyDescent="0.25">
      <c r="A22" s="922"/>
      <c r="B22" s="923"/>
      <c r="C22" s="923"/>
      <c r="D22" s="923"/>
      <c r="E22" s="923"/>
      <c r="F22" s="924"/>
      <c r="G22" s="146" t="e">
        <f>AVERAGE(G19:G21)</f>
        <v>#DIV/0!</v>
      </c>
      <c r="H22" s="732"/>
    </row>
    <row r="23" spans="1:8" s="54" customFormat="1" ht="113.25" customHeight="1" x14ac:dyDescent="0.25">
      <c r="A23" s="926" t="str">
        <f>DESCRIPCION!A19</f>
        <v>d</v>
      </c>
      <c r="B23" s="104">
        <f>DESCRIPCION!D19</f>
        <v>0</v>
      </c>
      <c r="C23" s="144">
        <f>'CONTROLES Y EVALUACIÓN'!C110</f>
        <v>0</v>
      </c>
      <c r="D23" s="105" t="str">
        <f>'CONTROLES Y EVALUACIÓN'!H110</f>
        <v xml:space="preserve"> </v>
      </c>
      <c r="E23" s="105" t="str">
        <f>'CONTROLES Y EVALUACIÓN'!I110</f>
        <v>Seleccionar</v>
      </c>
      <c r="F23" s="143" t="str">
        <f>'CONTROLES Y EVALUACIÓN'!J110</f>
        <v xml:space="preserve"> </v>
      </c>
      <c r="G23" s="64" t="str">
        <f>IF(F23="Fuerte",100,IF(F23="Moderado",50,IF(F23="Débil",0," ")))</f>
        <v xml:space="preserve"> </v>
      </c>
      <c r="H23" s="731" t="e">
        <f>IF(G26=100,"Fuerte",IF(AND(G26&gt;=50,G26&lt;=99),"Moderado",IF(AND(G26&gt;0,G26&lt;=49),"Débil"," ")))</f>
        <v>#DIV/0!</v>
      </c>
    </row>
    <row r="24" spans="1:8" ht="113.25" customHeight="1" x14ac:dyDescent="0.2">
      <c r="A24" s="845"/>
      <c r="B24" s="104">
        <f>DESCRIPCION!D20</f>
        <v>0</v>
      </c>
      <c r="C24" s="144">
        <f>'CONTROLES Y EVALUACIÓN'!C121</f>
        <v>0</v>
      </c>
      <c r="D24" s="105" t="str">
        <f>'CONTROLES Y EVALUACIÓN'!H121</f>
        <v xml:space="preserve"> </v>
      </c>
      <c r="E24" s="105" t="str">
        <f>'CONTROLES Y EVALUACIÓN'!I121</f>
        <v>Seleccionar</v>
      </c>
      <c r="F24" s="143" t="str">
        <f>'CONTROLES Y EVALUACIÓN'!J121</f>
        <v xml:space="preserve"> </v>
      </c>
      <c r="G24" s="64" t="str">
        <f t="shared" ref="G24:G25" si="4">IF(F24="Fuerte",100,IF(F24="Moderado",50,IF(F24="Débil",0," ")))</f>
        <v xml:space="preserve"> </v>
      </c>
      <c r="H24" s="732"/>
    </row>
    <row r="25" spans="1:8" ht="123.75" customHeight="1" x14ac:dyDescent="0.2">
      <c r="A25" s="846"/>
      <c r="B25" s="104">
        <f>DESCRIPCION!D21</f>
        <v>0</v>
      </c>
      <c r="C25" s="144">
        <f>'CONTROLES Y EVALUACIÓN'!C132</f>
        <v>0</v>
      </c>
      <c r="D25" s="105" t="str">
        <f>'CONTROLES Y EVALUACIÓN'!H132</f>
        <v xml:space="preserve"> </v>
      </c>
      <c r="E25" s="105" t="str">
        <f>'CONTROLES Y EVALUACIÓN'!I132</f>
        <v>Seleccionar</v>
      </c>
      <c r="F25" s="143" t="str">
        <f>'CONTROLES Y EVALUACIÓN'!J132</f>
        <v xml:space="preserve"> </v>
      </c>
      <c r="G25" s="64" t="str">
        <f t="shared" si="4"/>
        <v xml:space="preserve"> </v>
      </c>
      <c r="H25" s="732"/>
    </row>
    <row r="26" spans="1:8" ht="31.5" customHeight="1" x14ac:dyDescent="0.2">
      <c r="A26" s="922"/>
      <c r="B26" s="923"/>
      <c r="C26" s="923"/>
      <c r="D26" s="923"/>
      <c r="E26" s="923"/>
      <c r="F26" s="924"/>
      <c r="G26" s="146" t="e">
        <f>AVERAGE(G23:G25)</f>
        <v>#DIV/0!</v>
      </c>
      <c r="H26" s="732"/>
    </row>
    <row r="27" spans="1:8" ht="112.5" customHeight="1" x14ac:dyDescent="0.2">
      <c r="A27" s="926" t="str">
        <f>DESCRIPCION!A22</f>
        <v>e</v>
      </c>
      <c r="B27" s="104">
        <f>DESCRIPCION!D22</f>
        <v>0</v>
      </c>
      <c r="C27" s="144">
        <f>'CONTROLES Y EVALUACIÓN'!C143</f>
        <v>0</v>
      </c>
      <c r="D27" s="105" t="str">
        <f>'CONTROLES Y EVALUACIÓN'!H143</f>
        <v xml:space="preserve"> </v>
      </c>
      <c r="E27" s="105" t="str">
        <f>'CONTROLES Y EVALUACIÓN'!I143</f>
        <v>Seleccionar</v>
      </c>
      <c r="F27" s="143" t="str">
        <f>'CONTROLES Y EVALUACIÓN'!J143</f>
        <v xml:space="preserve"> </v>
      </c>
      <c r="G27" s="64" t="str">
        <f>IF(F27="Fuerte",100,IF(F27="Moderado",50,IF(F27="Débil",0," ")))</f>
        <v xml:space="preserve"> </v>
      </c>
      <c r="H27" s="731" t="e">
        <f>IF(G30=100,"Fuerte",IF(AND(G30&gt;=50,G30&lt;=99),"Moderado",IF(AND(G30&gt;0,G30&lt;=49),"Débil"," ")))</f>
        <v>#DIV/0!</v>
      </c>
    </row>
    <row r="28" spans="1:8" ht="99.75" customHeight="1" x14ac:dyDescent="0.2">
      <c r="A28" s="845"/>
      <c r="B28" s="104">
        <f>DESCRIPCION!D23</f>
        <v>0</v>
      </c>
      <c r="C28" s="144">
        <f>'CONTROLES Y EVALUACIÓN'!C154</f>
        <v>0</v>
      </c>
      <c r="D28" s="105" t="str">
        <f>'CONTROLES Y EVALUACIÓN'!H154</f>
        <v xml:space="preserve"> </v>
      </c>
      <c r="E28" s="105" t="str">
        <f>'CONTROLES Y EVALUACIÓN'!I154</f>
        <v>Seleccionar</v>
      </c>
      <c r="F28" s="143" t="str">
        <f>'CONTROLES Y EVALUACIÓN'!J154</f>
        <v xml:space="preserve"> </v>
      </c>
      <c r="G28" s="64" t="str">
        <f t="shared" ref="G28:G29" si="5">IF(F28="Fuerte",100,IF(F28="Moderado",50,IF(F28="Débil",0," ")))</f>
        <v xml:space="preserve"> </v>
      </c>
      <c r="H28" s="732"/>
    </row>
    <row r="29" spans="1:8" ht="96.75" customHeight="1" x14ac:dyDescent="0.2">
      <c r="A29" s="846"/>
      <c r="B29" s="104">
        <f>DESCRIPCION!D24</f>
        <v>0</v>
      </c>
      <c r="C29" s="144">
        <f>'CONTROLES Y EVALUACIÓN'!C165</f>
        <v>0</v>
      </c>
      <c r="D29" s="105" t="str">
        <f>'CONTROLES Y EVALUACIÓN'!H165</f>
        <v xml:space="preserve"> </v>
      </c>
      <c r="E29" s="105" t="str">
        <f>'CONTROLES Y EVALUACIÓN'!I165</f>
        <v>Seleccionar</v>
      </c>
      <c r="F29" s="143" t="str">
        <f>'CONTROLES Y EVALUACIÓN'!J165</f>
        <v xml:space="preserve"> </v>
      </c>
      <c r="G29" s="64" t="str">
        <f t="shared" si="5"/>
        <v xml:space="preserve"> </v>
      </c>
      <c r="H29" s="732"/>
    </row>
    <row r="30" spans="1:8" ht="24" customHeight="1" x14ac:dyDescent="0.2">
      <c r="A30" s="922"/>
      <c r="B30" s="923"/>
      <c r="C30" s="923"/>
      <c r="D30" s="923"/>
      <c r="E30" s="923"/>
      <c r="F30" s="924"/>
      <c r="G30" s="146" t="e">
        <f>AVERAGE(G27:G29)</f>
        <v>#DIV/0!</v>
      </c>
      <c r="H30" s="732"/>
    </row>
    <row r="31" spans="1:8" ht="120" customHeight="1" x14ac:dyDescent="0.2">
      <c r="A31" s="926" t="str">
        <f>DESCRIPCION!A25</f>
        <v>f</v>
      </c>
      <c r="B31" s="104">
        <f>DESCRIPCION!D25</f>
        <v>0</v>
      </c>
      <c r="C31" s="144">
        <f>'CONTROLES Y EVALUACIÓN'!C176</f>
        <v>0</v>
      </c>
      <c r="D31" s="105" t="str">
        <f>'CONTROLES Y EVALUACIÓN'!H176</f>
        <v>Débil</v>
      </c>
      <c r="E31" s="105" t="str">
        <f>'CONTROLES Y EVALUACIÓN'!I176</f>
        <v>Fuerte (Siempre se Ejecuta)</v>
      </c>
      <c r="F31" s="143" t="str">
        <f>'CONTROLES Y EVALUACIÓN'!J176</f>
        <v>Débil</v>
      </c>
      <c r="G31" s="64">
        <f>IF(F31="Fuerte",100,IF(F31="Moderado",50,IF(F31="Débil",0," ")))</f>
        <v>0</v>
      </c>
      <c r="H31" s="731" t="str">
        <f>IF(G34=100,"Fuerte",IF(AND(G34&gt;=50,G34&lt;=99),"Moderado",IF(AND(G34&gt;0,G34&lt;=49),"Débil"," ")))</f>
        <v xml:space="preserve"> </v>
      </c>
    </row>
    <row r="32" spans="1:8" ht="114" customHeight="1" x14ac:dyDescent="0.2">
      <c r="A32" s="845"/>
      <c r="B32" s="104">
        <f>DESCRIPCION!B26</f>
        <v>0</v>
      </c>
      <c r="C32" s="144">
        <f>'CONTROLES Y EVALUACIÓN'!C187</f>
        <v>0</v>
      </c>
      <c r="D32" s="105" t="str">
        <f>'CONTROLES Y EVALUACIÓN'!H187</f>
        <v xml:space="preserve"> </v>
      </c>
      <c r="E32" s="105" t="str">
        <f>'CONTROLES Y EVALUACIÓN'!I187</f>
        <v>Seleccionar</v>
      </c>
      <c r="F32" s="143" t="str">
        <f>'CONTROLES Y EVALUACIÓN'!J187</f>
        <v xml:space="preserve"> </v>
      </c>
      <c r="G32" s="64" t="str">
        <f t="shared" ref="G32:G33" si="6">IF(F32="Fuerte",100,IF(F32="Moderado",50,IF(F32="Débil",0," ")))</f>
        <v xml:space="preserve"> </v>
      </c>
      <c r="H32" s="732"/>
    </row>
    <row r="33" spans="1:8" ht="100.5" customHeight="1" x14ac:dyDescent="0.2">
      <c r="A33" s="846"/>
      <c r="B33" s="104">
        <f>DESCRIPCION!B27</f>
        <v>0</v>
      </c>
      <c r="C33" s="144">
        <f>'CONTROLES Y EVALUACIÓN'!C198</f>
        <v>0</v>
      </c>
      <c r="D33" s="105" t="str">
        <f>'CONTROLES Y EVALUACIÓN'!H198</f>
        <v xml:space="preserve"> </v>
      </c>
      <c r="E33" s="105" t="str">
        <f>'CONTROLES Y EVALUACIÓN'!I198</f>
        <v>Seleccionar</v>
      </c>
      <c r="F33" s="143" t="str">
        <f>'CONTROLES Y EVALUACIÓN'!J198</f>
        <v xml:space="preserve"> </v>
      </c>
      <c r="G33" s="64" t="str">
        <f t="shared" si="6"/>
        <v xml:space="preserve"> </v>
      </c>
      <c r="H33" s="732"/>
    </row>
    <row r="34" spans="1:8" ht="30" customHeight="1" x14ac:dyDescent="0.2">
      <c r="A34" s="922"/>
      <c r="B34" s="923"/>
      <c r="C34" s="923"/>
      <c r="D34" s="923"/>
      <c r="E34" s="923"/>
      <c r="F34" s="924"/>
      <c r="G34" s="146">
        <f>AVERAGE(G31:G33)</f>
        <v>0</v>
      </c>
      <c r="H34" s="732"/>
    </row>
    <row r="35" spans="1:8" ht="107.25" customHeight="1" x14ac:dyDescent="0.2">
      <c r="A35" s="926" t="str">
        <f>DESCRIPCION!A28</f>
        <v>g</v>
      </c>
      <c r="B35" s="104">
        <f>DESCRIPCION!D28</f>
        <v>0</v>
      </c>
      <c r="C35" s="144">
        <f>'CONTROLES Y EVALUACIÓN'!C209</f>
        <v>0</v>
      </c>
      <c r="D35" s="105" t="str">
        <f>'CONTROLES Y EVALUACIÓN'!H209</f>
        <v xml:space="preserve"> </v>
      </c>
      <c r="E35" s="105" t="str">
        <f>'CONTROLES Y EVALUACIÓN'!I209</f>
        <v>Seleccionar</v>
      </c>
      <c r="F35" s="143" t="str">
        <f>'CONTROLES Y EVALUACIÓN'!J209</f>
        <v xml:space="preserve"> </v>
      </c>
      <c r="G35" s="64" t="str">
        <f>IF(F35="Fuerte",100,IF(F35="Moderado",50,IF(F35="Débil",0," ")))</f>
        <v xml:space="preserve"> </v>
      </c>
      <c r="H35" s="731" t="e">
        <f>IF(G38=100,"Fuerte",IF(AND(G38&gt;=50,G38&lt;=99),"Moderado",IF(AND(G38&gt;0,G38&lt;=49),"Débil"," ")))</f>
        <v>#DIV/0!</v>
      </c>
    </row>
    <row r="36" spans="1:8" ht="108.75" customHeight="1" x14ac:dyDescent="0.2">
      <c r="A36" s="845"/>
      <c r="B36" s="104">
        <f>DESCRIPCION!D29</f>
        <v>0</v>
      </c>
      <c r="C36" s="144">
        <f>'CONTROLES Y EVALUACIÓN'!C220</f>
        <v>0</v>
      </c>
      <c r="D36" s="105" t="str">
        <f>'CONTROLES Y EVALUACIÓN'!H220</f>
        <v xml:space="preserve"> </v>
      </c>
      <c r="E36" s="105" t="str">
        <f>'CONTROLES Y EVALUACIÓN'!I220</f>
        <v>Moderado (Algunas veces se ejecuta)</v>
      </c>
      <c r="F36" s="143" t="str">
        <f>'CONTROLES Y EVALUACIÓN'!J220</f>
        <v xml:space="preserve"> </v>
      </c>
      <c r="G36" s="64" t="str">
        <f t="shared" ref="G36:G37" si="7">IF(F36="Fuerte",100,IF(F36="Moderado",50,IF(F36="Débil",0," ")))</f>
        <v xml:space="preserve"> </v>
      </c>
      <c r="H36" s="732"/>
    </row>
    <row r="37" spans="1:8" ht="111" customHeight="1" x14ac:dyDescent="0.2">
      <c r="A37" s="846"/>
      <c r="B37" s="104">
        <f>DESCRIPCION!D30</f>
        <v>0</v>
      </c>
      <c r="C37" s="144">
        <f>'CONTROLES Y EVALUACIÓN'!C231</f>
        <v>0</v>
      </c>
      <c r="D37" s="105" t="str">
        <f>'CONTROLES Y EVALUACIÓN'!H231</f>
        <v xml:space="preserve"> </v>
      </c>
      <c r="E37" s="105" t="str">
        <f>'CONTROLES Y EVALUACIÓN'!I231</f>
        <v>Seleccionar</v>
      </c>
      <c r="F37" s="143" t="str">
        <f>'CONTROLES Y EVALUACIÓN'!J231</f>
        <v xml:space="preserve"> </v>
      </c>
      <c r="G37" s="64" t="str">
        <f t="shared" si="7"/>
        <v xml:space="preserve"> </v>
      </c>
      <c r="H37" s="732"/>
    </row>
    <row r="38" spans="1:8" ht="31.5" customHeight="1" x14ac:dyDescent="0.2">
      <c r="A38" s="922"/>
      <c r="B38" s="923"/>
      <c r="C38" s="923"/>
      <c r="D38" s="923"/>
      <c r="E38" s="923"/>
      <c r="F38" s="924"/>
      <c r="G38" s="146" t="e">
        <f>AVERAGE(G35:G37)</f>
        <v>#DIV/0!</v>
      </c>
      <c r="H38" s="732"/>
    </row>
    <row r="39" spans="1:8" ht="85.5" customHeight="1" x14ac:dyDescent="0.2">
      <c r="A39" s="926" t="str">
        <f>DESCRIPCION!A31</f>
        <v>h</v>
      </c>
      <c r="B39" s="104">
        <f>DESCRIPCION!D31</f>
        <v>0</v>
      </c>
      <c r="C39" s="144">
        <f>'CONTROLES Y EVALUACIÓN'!C242</f>
        <v>0</v>
      </c>
      <c r="D39" s="105" t="str">
        <f>'CONTROLES Y EVALUACIÓN'!H242</f>
        <v xml:space="preserve"> </v>
      </c>
      <c r="E39" s="105" t="str">
        <f>'CONTROLES Y EVALUACIÓN'!I242</f>
        <v>Seleccionar</v>
      </c>
      <c r="F39" s="143" t="str">
        <f>'CONTROLES Y EVALUACIÓN'!J242</f>
        <v xml:space="preserve"> </v>
      </c>
      <c r="G39" s="64" t="str">
        <f>IF(F39="Fuerte",100,IF(F39="Moderado",50,IF(F39="Débil",0," ")))</f>
        <v xml:space="preserve"> </v>
      </c>
      <c r="H39" s="731" t="e">
        <f>IF(G42=100,"Fuerte",IF(AND(G42&gt;=50,G42&lt;=99),"Moderado",IF(AND(G42&gt;0,G42&lt;=49),"Débil"," ")))</f>
        <v>#DIV/0!</v>
      </c>
    </row>
    <row r="40" spans="1:8" ht="92.25" customHeight="1" x14ac:dyDescent="0.2">
      <c r="A40" s="845"/>
      <c r="B40" s="104">
        <f>DESCRIPCION!D32</f>
        <v>0</v>
      </c>
      <c r="C40" s="144">
        <f>'CONTROLES Y EVALUACIÓN'!C253</f>
        <v>0</v>
      </c>
      <c r="D40" s="105" t="str">
        <f>'CONTROLES Y EVALUACIÓN'!H253</f>
        <v xml:space="preserve"> </v>
      </c>
      <c r="E40" s="105" t="str">
        <f>'CONTROLES Y EVALUACIÓN'!I253</f>
        <v>Seleccionar</v>
      </c>
      <c r="F40" s="143" t="str">
        <f>'CONTROLES Y EVALUACIÓN'!J253</f>
        <v xml:space="preserve"> </v>
      </c>
      <c r="G40" s="64" t="str">
        <f t="shared" ref="G40" si="8">IF(F40="Fuerte",100,IF(F40="Moderado",50,IF(F40="Débil",0," ")))</f>
        <v xml:space="preserve"> </v>
      </c>
      <c r="H40" s="732"/>
    </row>
    <row r="41" spans="1:8" ht="86.25" customHeight="1" x14ac:dyDescent="0.2">
      <c r="A41" s="846"/>
      <c r="B41" s="104">
        <f>DESCRIPCION!D33</f>
        <v>0</v>
      </c>
      <c r="C41" s="144">
        <f>'CONTROLES Y EVALUACIÓN'!C264</f>
        <v>0</v>
      </c>
      <c r="D41" s="105" t="str">
        <f>'CONTROLES Y EVALUACIÓN'!H264</f>
        <v xml:space="preserve"> </v>
      </c>
      <c r="E41" s="105" t="str">
        <f>'CONTROLES Y EVALUACIÓN'!I264</f>
        <v>Seleccionar</v>
      </c>
      <c r="F41" s="143" t="str">
        <f>'CONTROLES Y EVALUACIÓN'!J264</f>
        <v xml:space="preserve"> </v>
      </c>
      <c r="G41" s="64" t="str">
        <f>IF(F41="Fuerte",100,IF(F41="Moderado",50,IF(F41="Débil",0," ")))</f>
        <v xml:space="preserve"> </v>
      </c>
      <c r="H41" s="732"/>
    </row>
    <row r="42" spans="1:8" ht="28.5" customHeight="1" x14ac:dyDescent="0.2">
      <c r="A42" s="922"/>
      <c r="B42" s="923"/>
      <c r="C42" s="923"/>
      <c r="D42" s="923"/>
      <c r="E42" s="923"/>
      <c r="F42" s="924"/>
      <c r="G42" s="146" t="e">
        <f>AVERAGE(G39:G41)</f>
        <v>#DIV/0!</v>
      </c>
      <c r="H42" s="732"/>
    </row>
    <row r="43" spans="1:8" ht="71.25" customHeight="1" x14ac:dyDescent="0.2">
      <c r="A43" s="926" t="str">
        <f>DESCRIPCION!A34</f>
        <v>i</v>
      </c>
      <c r="B43" s="104">
        <f>DESCRIPCION!D34</f>
        <v>0</v>
      </c>
      <c r="C43" s="144">
        <f>'CONTROLES Y EVALUACIÓN'!C275</f>
        <v>0</v>
      </c>
      <c r="D43" s="105" t="str">
        <f>'CONTROLES Y EVALUACIÓN'!H275</f>
        <v xml:space="preserve"> </v>
      </c>
      <c r="E43" s="105" t="str">
        <f>'CONTROLES Y EVALUACIÓN'!I275</f>
        <v>Seleccionar</v>
      </c>
      <c r="F43" s="143" t="str">
        <f>'CONTROLES Y EVALUACIÓN'!J275</f>
        <v xml:space="preserve"> </v>
      </c>
      <c r="G43" s="64" t="str">
        <f>IF(F43="Fuerte",100,IF(F43="Moderado",50,IF(F43="Débil",0," ")))</f>
        <v xml:space="preserve"> </v>
      </c>
      <c r="H43" s="731" t="e">
        <f>IF(G46=100,"Fuerte",IF(AND(G46&gt;=50,G46&lt;=99),"Moderado",IF(AND(G46&gt;0,G46&lt;=49),"Débil"," ")))</f>
        <v>#DIV/0!</v>
      </c>
    </row>
    <row r="44" spans="1:8" ht="91.5" customHeight="1" x14ac:dyDescent="0.2">
      <c r="A44" s="845"/>
      <c r="B44" s="104">
        <f>DESCRIPCION!D35</f>
        <v>0</v>
      </c>
      <c r="C44" s="144">
        <f>'CONTROLES Y EVALUACIÓN'!C286</f>
        <v>0</v>
      </c>
      <c r="D44" s="105" t="str">
        <f>'CONTROLES Y EVALUACIÓN'!H286</f>
        <v xml:space="preserve"> </v>
      </c>
      <c r="E44" s="105" t="str">
        <f>'CONTROLES Y EVALUACIÓN'!I286</f>
        <v>Seleccionar</v>
      </c>
      <c r="F44" s="143" t="str">
        <f>'CONTROLES Y EVALUACIÓN'!J286</f>
        <v xml:space="preserve"> </v>
      </c>
      <c r="G44" s="64" t="str">
        <f t="shared" ref="G44:G45" si="9">IF(F44="Fuerte",100,IF(F44="Moderado",50,IF(F44="Débil",0," ")))</f>
        <v xml:space="preserve"> </v>
      </c>
      <c r="H44" s="732"/>
    </row>
    <row r="45" spans="1:8" ht="85.5" customHeight="1" x14ac:dyDescent="0.2">
      <c r="A45" s="846"/>
      <c r="B45" s="104">
        <f>DESCRIPCION!D36</f>
        <v>0</v>
      </c>
      <c r="C45" s="144">
        <f>'CONTROLES Y EVALUACIÓN'!C297</f>
        <v>0</v>
      </c>
      <c r="D45" s="105" t="str">
        <f>'CONTROLES Y EVALUACIÓN'!H297</f>
        <v xml:space="preserve"> </v>
      </c>
      <c r="E45" s="105" t="str">
        <f>'CONTROLES Y EVALUACIÓN'!I297</f>
        <v>Seleccionar</v>
      </c>
      <c r="F45" s="143" t="str">
        <f>'CONTROLES Y EVALUACIÓN'!J297</f>
        <v xml:space="preserve"> </v>
      </c>
      <c r="G45" s="64" t="str">
        <f t="shared" si="9"/>
        <v xml:space="preserve"> </v>
      </c>
      <c r="H45" s="732"/>
    </row>
    <row r="46" spans="1:8" ht="33.75" customHeight="1" x14ac:dyDescent="0.2">
      <c r="A46" s="922"/>
      <c r="B46" s="923"/>
      <c r="C46" s="923"/>
      <c r="D46" s="923"/>
      <c r="E46" s="923"/>
      <c r="F46" s="924"/>
      <c r="G46" s="146" t="e">
        <f>AVERAGE(G43:G45)</f>
        <v>#DIV/0!</v>
      </c>
      <c r="H46" s="732"/>
    </row>
    <row r="47" spans="1:8" ht="107.25" customHeight="1" x14ac:dyDescent="0.2">
      <c r="A47" s="951" t="str">
        <f>DESCRIPCION!A37</f>
        <v>j</v>
      </c>
      <c r="B47" s="104">
        <f>DESCRIPCION!D37</f>
        <v>0</v>
      </c>
      <c r="C47" s="144">
        <f>'CONTROLES Y EVALUACIÓN'!C308</f>
        <v>0</v>
      </c>
      <c r="D47" s="105" t="str">
        <f>'CONTROLES Y EVALUACIÓN'!H308</f>
        <v xml:space="preserve"> </v>
      </c>
      <c r="E47" s="105" t="str">
        <f>'CONTROLES Y EVALUACIÓN'!I308</f>
        <v>Seleccionar</v>
      </c>
      <c r="F47" s="143" t="str">
        <f>'CONTROLES Y EVALUACIÓN'!J308</f>
        <v xml:space="preserve"> </v>
      </c>
      <c r="G47" s="64" t="str">
        <f>IF(F47="Fuerte",100,IF(F47="Moderado",50,IF(F47="Débil",0," ")))</f>
        <v xml:space="preserve"> </v>
      </c>
      <c r="H47" s="731" t="e">
        <f>IF(G50=100,"Fuerte",IF(AND(G50&gt;=50,G50&lt;=99),"Moderado",IF(AND(G50&gt;0,G50&lt;=49),"Débil"," ")))</f>
        <v>#DIV/0!</v>
      </c>
    </row>
    <row r="48" spans="1:8" ht="99.75" customHeight="1" x14ac:dyDescent="0.2">
      <c r="A48" s="952"/>
      <c r="B48" s="104">
        <f>DESCRIPCION!D38</f>
        <v>0</v>
      </c>
      <c r="C48" s="144">
        <f>'CONTROLES Y EVALUACIÓN'!C319</f>
        <v>0</v>
      </c>
      <c r="D48" s="105" t="str">
        <f>'CONTROLES Y EVALUACIÓN'!H319</f>
        <v xml:space="preserve"> </v>
      </c>
      <c r="E48" s="105" t="str">
        <f>'CONTROLES Y EVALUACIÓN'!I319</f>
        <v>Fuerte (Siempre se Ejecuta)</v>
      </c>
      <c r="F48" s="143" t="str">
        <f>'CONTROLES Y EVALUACIÓN'!J319</f>
        <v xml:space="preserve"> </v>
      </c>
      <c r="G48" s="64" t="str">
        <f t="shared" ref="G48:G49" si="10">IF(F48="Fuerte",100,IF(F48="Moderado",50,IF(F48="Débil",0," ")))</f>
        <v xml:space="preserve"> </v>
      </c>
      <c r="H48" s="732"/>
    </row>
    <row r="49" spans="1:8" ht="96" customHeight="1" x14ac:dyDescent="0.2">
      <c r="A49" s="953"/>
      <c r="B49" s="104">
        <f>DESCRIPCION!D39</f>
        <v>0</v>
      </c>
      <c r="C49" s="144">
        <f>'CONTROLES Y EVALUACIÓN'!C330</f>
        <v>0</v>
      </c>
      <c r="D49" s="105" t="str">
        <f>'CONTROLES Y EVALUACIÓN'!H330</f>
        <v xml:space="preserve"> </v>
      </c>
      <c r="E49" s="105" t="str">
        <f>'CONTROLES Y EVALUACIÓN'!I330</f>
        <v>Seleccionar</v>
      </c>
      <c r="F49" s="143" t="str">
        <f>'CONTROLES Y EVALUACIÓN'!J330</f>
        <v xml:space="preserve"> </v>
      </c>
      <c r="G49" s="64" t="str">
        <f t="shared" si="10"/>
        <v xml:space="preserve"> </v>
      </c>
      <c r="H49" s="732"/>
    </row>
    <row r="50" spans="1:8" ht="30.75" customHeight="1" thickBot="1" x14ac:dyDescent="0.25">
      <c r="A50" s="954"/>
      <c r="B50" s="955"/>
      <c r="C50" s="955"/>
      <c r="D50" s="955"/>
      <c r="E50" s="955"/>
      <c r="F50" s="956"/>
      <c r="G50" s="147" t="e">
        <f>AVERAGE(G47:G49)</f>
        <v>#DIV/0!</v>
      </c>
      <c r="H50" s="733"/>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8">
    <tabColor theme="2" tint="-0.499984740745262"/>
  </sheetPr>
  <dimension ref="A1:X243"/>
  <sheetViews>
    <sheetView workbookViewId="0">
      <selection activeCell="G1" sqref="G1:I4"/>
    </sheetView>
  </sheetViews>
  <sheetFormatPr baseColWidth="10" defaultRowHeight="15" x14ac:dyDescent="0.25"/>
  <cols>
    <col min="8" max="9" width="10.42578125" customWidth="1"/>
    <col min="11" max="11" width="16" customWidth="1"/>
  </cols>
  <sheetData>
    <row r="1" spans="1:12" ht="15" customHeight="1" x14ac:dyDescent="0.25">
      <c r="A1" s="471"/>
      <c r="B1" s="787"/>
      <c r="C1" s="422" t="str">
        <f>CONTEXTO!B1</f>
        <v>PROCESO: GESTIÓN DE LA INFRAESTRUCTURA Y OBRAS PÚBLICAS</v>
      </c>
      <c r="D1" s="422"/>
      <c r="E1" s="422"/>
      <c r="F1" s="422"/>
      <c r="G1" s="566" t="s">
        <v>470</v>
      </c>
      <c r="H1" s="566"/>
      <c r="I1" s="566"/>
      <c r="J1" s="785"/>
      <c r="K1" s="393"/>
      <c r="L1" s="1"/>
    </row>
    <row r="2" spans="1:12" x14ac:dyDescent="0.25">
      <c r="A2" s="472"/>
      <c r="B2" s="466"/>
      <c r="C2" s="423"/>
      <c r="D2" s="423"/>
      <c r="E2" s="423"/>
      <c r="F2" s="423"/>
      <c r="G2" s="484" t="s">
        <v>488</v>
      </c>
      <c r="H2" s="484"/>
      <c r="I2" s="484"/>
      <c r="J2" s="786"/>
      <c r="K2" s="394"/>
      <c r="L2" s="1"/>
    </row>
    <row r="3" spans="1:12" ht="15" customHeight="1" x14ac:dyDescent="0.25">
      <c r="A3" s="472"/>
      <c r="B3" s="466"/>
      <c r="C3" s="423" t="s">
        <v>32</v>
      </c>
      <c r="D3" s="423"/>
      <c r="E3" s="423"/>
      <c r="F3" s="423"/>
      <c r="G3" s="484" t="s">
        <v>472</v>
      </c>
      <c r="H3" s="484"/>
      <c r="I3" s="484"/>
      <c r="J3" s="786"/>
      <c r="K3" s="394"/>
      <c r="L3" s="1"/>
    </row>
    <row r="4" spans="1:12" x14ac:dyDescent="0.25">
      <c r="A4" s="472"/>
      <c r="B4" s="466"/>
      <c r="C4" s="423"/>
      <c r="D4" s="423"/>
      <c r="E4" s="423"/>
      <c r="F4" s="423"/>
      <c r="G4" s="484" t="s">
        <v>492</v>
      </c>
      <c r="H4" s="484"/>
      <c r="I4" s="484"/>
      <c r="J4" s="786"/>
      <c r="K4" s="394"/>
      <c r="L4" s="1"/>
    </row>
    <row r="5" spans="1:12" ht="15.75" x14ac:dyDescent="0.25">
      <c r="A5" s="425"/>
      <c r="B5" s="426"/>
      <c r="C5" s="426"/>
      <c r="D5" s="426"/>
      <c r="E5" s="426"/>
      <c r="F5" s="426"/>
      <c r="G5" s="426"/>
      <c r="H5" s="426"/>
      <c r="I5" s="426"/>
      <c r="J5" s="426"/>
      <c r="K5" s="427"/>
      <c r="L5" s="1"/>
    </row>
    <row r="6" spans="1:12" x14ac:dyDescent="0.25">
      <c r="A6" s="794" t="s">
        <v>119</v>
      </c>
      <c r="B6" s="795"/>
      <c r="C6" s="795"/>
      <c r="D6" s="795"/>
      <c r="E6" s="795"/>
      <c r="F6" s="795"/>
      <c r="G6" s="795"/>
      <c r="H6" s="795"/>
      <c r="I6" s="795"/>
      <c r="J6" s="795"/>
      <c r="K6" s="796"/>
      <c r="L6" s="1"/>
    </row>
    <row r="7" spans="1:12" x14ac:dyDescent="0.25">
      <c r="A7" s="794"/>
      <c r="B7" s="795"/>
      <c r="C7" s="795"/>
      <c r="D7" s="795"/>
      <c r="E7" s="795"/>
      <c r="F7" s="795"/>
      <c r="G7" s="795"/>
      <c r="H7" s="795"/>
      <c r="I7" s="795"/>
      <c r="J7" s="795"/>
      <c r="K7" s="796"/>
      <c r="L7" s="1"/>
    </row>
    <row r="8" spans="1:12" x14ac:dyDescent="0.25">
      <c r="A8" s="790" t="str">
        <f>CONTEXTO!A8</f>
        <v>PROCESO: GESTIÓN DE INFRAESTRUCTURA Y OBRAS PÚBLICAS</v>
      </c>
      <c r="B8" s="429"/>
      <c r="C8" s="429"/>
      <c r="D8" s="429"/>
      <c r="E8" s="429"/>
      <c r="F8" s="429"/>
      <c r="G8" s="429"/>
      <c r="H8" s="429"/>
      <c r="I8" s="429"/>
      <c r="J8" s="429"/>
      <c r="K8" s="430"/>
      <c r="L8" s="1"/>
    </row>
    <row r="9" spans="1:12" ht="56.25" customHeight="1" thickBot="1" x14ac:dyDescent="0.3">
      <c r="A9" s="791"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9" s="792"/>
      <c r="C9" s="792"/>
      <c r="D9" s="792"/>
      <c r="E9" s="792"/>
      <c r="F9" s="792"/>
      <c r="G9" s="792"/>
      <c r="H9" s="792"/>
      <c r="I9" s="792"/>
      <c r="J9" s="792"/>
      <c r="K9" s="793"/>
      <c r="L9" s="1"/>
    </row>
    <row r="10" spans="1:12" ht="15.75" thickBot="1" x14ac:dyDescent="0.3">
      <c r="A10" s="788"/>
      <c r="B10" s="789"/>
      <c r="C10" s="789"/>
      <c r="D10" s="789"/>
      <c r="E10" s="789"/>
      <c r="F10" s="789"/>
      <c r="G10" s="789"/>
      <c r="H10" s="789"/>
      <c r="I10" s="789"/>
      <c r="J10" s="789"/>
      <c r="K10" s="789"/>
      <c r="L10" s="62"/>
    </row>
    <row r="11" spans="1:12" ht="23.25" customHeight="1" thickBot="1" x14ac:dyDescent="0.3">
      <c r="A11" s="969" t="s">
        <v>120</v>
      </c>
      <c r="B11" s="963" t="str">
        <f>DESCRIPCION!A10</f>
        <v>Posibilidad de incumplimiento de la meta física, por la falta de los recursos, originados por la demora en las intervenciones para atender la necesidades de la población.</v>
      </c>
      <c r="C11" s="963"/>
      <c r="D11" s="963"/>
      <c r="E11" s="963"/>
      <c r="F11" s="963"/>
      <c r="G11" s="963"/>
      <c r="H11" s="964"/>
      <c r="I11" s="972" t="s">
        <v>349</v>
      </c>
      <c r="J11" s="973"/>
      <c r="K11" s="156" t="str">
        <f>IF(J18="x","EXTREMA",IF(J20="x","ALTA",IF(J22="x","MODERADA",IF(J24="x","BAJA",""))))</f>
        <v>BAJA</v>
      </c>
      <c r="L11" s="1"/>
    </row>
    <row r="12" spans="1:12" ht="30" customHeight="1" thickBot="1" x14ac:dyDescent="0.3">
      <c r="A12" s="970"/>
      <c r="B12" s="965"/>
      <c r="C12" s="965"/>
      <c r="D12" s="965"/>
      <c r="E12" s="965"/>
      <c r="F12" s="965"/>
      <c r="G12" s="965"/>
      <c r="H12" s="966"/>
      <c r="I12" s="967" t="s">
        <v>350</v>
      </c>
      <c r="J12" s="968"/>
      <c r="K12" s="207" t="str">
        <f>'VALORACION RIESGOS INHERENTES'!K11</f>
        <v>ALTA</v>
      </c>
      <c r="L12" s="1"/>
    </row>
    <row r="13" spans="1:12" ht="16.5" thickBot="1" x14ac:dyDescent="0.3">
      <c r="A13" s="971"/>
      <c r="B13" s="737" t="s">
        <v>300</v>
      </c>
      <c r="C13" s="738"/>
      <c r="D13" s="738"/>
      <c r="E13" s="738"/>
      <c r="F13" s="738"/>
      <c r="G13" s="738"/>
      <c r="H13" s="738"/>
      <c r="I13" s="738"/>
      <c r="J13" s="741"/>
      <c r="K13" s="292" t="str">
        <f>'EVALUACIÓN SOLIDEZ CONTROLES'!H11</f>
        <v>Fuerte</v>
      </c>
      <c r="L13" s="1"/>
    </row>
    <row r="14" spans="1:12" ht="16.5" thickBot="1" x14ac:dyDescent="0.3">
      <c r="A14" s="284" t="s">
        <v>122</v>
      </c>
      <c r="B14" s="285"/>
      <c r="C14" s="285"/>
      <c r="D14" s="286"/>
      <c r="E14" s="987" t="s">
        <v>250</v>
      </c>
      <c r="F14" s="988"/>
      <c r="G14" s="989"/>
      <c r="H14" s="737" t="s">
        <v>352</v>
      </c>
      <c r="I14" s="741"/>
      <c r="J14" s="742" t="s">
        <v>132</v>
      </c>
      <c r="K14" s="743"/>
      <c r="L14" s="1"/>
    </row>
    <row r="15" spans="1:12" ht="47.25" customHeight="1" x14ac:dyDescent="0.25">
      <c r="A15" s="191"/>
      <c r="B15" s="169"/>
      <c r="C15" s="192"/>
      <c r="D15" s="169"/>
      <c r="E15" s="169"/>
      <c r="F15" s="169"/>
      <c r="G15" s="169"/>
      <c r="H15" s="169"/>
      <c r="I15" s="169"/>
      <c r="J15" s="187"/>
      <c r="K15" s="188"/>
      <c r="L15" s="1"/>
    </row>
    <row r="16" spans="1:12" ht="39" customHeight="1" x14ac:dyDescent="0.25">
      <c r="A16" s="753" t="s">
        <v>122</v>
      </c>
      <c r="B16" s="169">
        <v>5</v>
      </c>
      <c r="C16" s="754"/>
      <c r="D16" s="750"/>
      <c r="E16" s="751"/>
      <c r="F16" s="751"/>
      <c r="G16" s="751"/>
      <c r="H16" s="169"/>
      <c r="I16" s="169"/>
      <c r="J16" s="760" t="s">
        <v>121</v>
      </c>
      <c r="K16" s="761"/>
      <c r="L16" s="1"/>
    </row>
    <row r="17" spans="1:24" x14ac:dyDescent="0.25">
      <c r="A17" s="753"/>
      <c r="B17" s="169" t="s">
        <v>124</v>
      </c>
      <c r="C17" s="755"/>
      <c r="D17" s="750"/>
      <c r="E17" s="751"/>
      <c r="F17" s="751"/>
      <c r="G17" s="751"/>
      <c r="H17" s="169"/>
      <c r="I17" s="169"/>
      <c r="J17" s="171"/>
      <c r="K17" s="172"/>
      <c r="L17" s="1"/>
    </row>
    <row r="18" spans="1:24" ht="27.75" x14ac:dyDescent="0.25">
      <c r="A18" s="753"/>
      <c r="B18" s="169">
        <v>4</v>
      </c>
      <c r="C18" s="797"/>
      <c r="D18" s="750"/>
      <c r="E18" s="750"/>
      <c r="F18" s="759"/>
      <c r="G18" s="751"/>
      <c r="H18" s="169"/>
      <c r="I18" s="169"/>
      <c r="J18" s="178" t="str">
        <f xml:space="preserve"> IF(OR(E16="X",F16="X",G16="x",F18="x",G18="X",F20="X",G20="X",G22="X" ),"x","")</f>
        <v/>
      </c>
      <c r="K18" s="172" t="s">
        <v>123</v>
      </c>
      <c r="L18" s="1"/>
    </row>
    <row r="19" spans="1:24" ht="27.75" x14ac:dyDescent="0.25">
      <c r="A19" s="753"/>
      <c r="B19" s="169" t="s">
        <v>126</v>
      </c>
      <c r="C19" s="798"/>
      <c r="D19" s="750"/>
      <c r="E19" s="750"/>
      <c r="F19" s="759"/>
      <c r="G19" s="751"/>
      <c r="H19" s="169"/>
      <c r="I19" s="169"/>
      <c r="J19" s="179"/>
      <c r="K19" s="172"/>
      <c r="L19" s="1"/>
    </row>
    <row r="20" spans="1:24" ht="27.75" x14ac:dyDescent="0.25">
      <c r="A20" s="753"/>
      <c r="B20" s="169">
        <v>3</v>
      </c>
      <c r="C20" s="744"/>
      <c r="D20" s="748"/>
      <c r="E20" s="749"/>
      <c r="F20" s="759"/>
      <c r="G20" s="751"/>
      <c r="H20" s="169"/>
      <c r="I20" s="169"/>
      <c r="J20" s="180" t="str">
        <f xml:space="preserve"> IF(OR(C16="X",D16="X",D18="x",E18="x",E20="X",F22="X",F24="X",G24="X" ),"x","")</f>
        <v/>
      </c>
      <c r="K20" s="172" t="s">
        <v>125</v>
      </c>
      <c r="L20" s="1"/>
      <c r="X20" s="41"/>
    </row>
    <row r="21" spans="1:24" ht="27.75" x14ac:dyDescent="0.25">
      <c r="A21" s="753"/>
      <c r="B21" s="169" t="s">
        <v>128</v>
      </c>
      <c r="C21" s="745"/>
      <c r="D21" s="748"/>
      <c r="E21" s="750"/>
      <c r="F21" s="759"/>
      <c r="G21" s="751"/>
      <c r="H21" s="169"/>
      <c r="I21" s="169"/>
      <c r="J21" s="181"/>
      <c r="K21" s="172"/>
      <c r="L21" s="1"/>
    </row>
    <row r="22" spans="1:24" ht="27.75" x14ac:dyDescent="0.25">
      <c r="A22" s="753"/>
      <c r="B22" s="169">
        <v>2</v>
      </c>
      <c r="C22" s="744"/>
      <c r="D22" s="746" t="s">
        <v>348</v>
      </c>
      <c r="E22" s="747"/>
      <c r="F22" s="749"/>
      <c r="G22" s="751"/>
      <c r="H22" s="169"/>
      <c r="I22" s="169"/>
      <c r="J22" s="182" t="str">
        <f xml:space="preserve"> IF(OR(C18="X",D20="X",E22="x",E24="x" ),"x","")</f>
        <v/>
      </c>
      <c r="K22" s="172" t="s">
        <v>127</v>
      </c>
      <c r="L22" s="1"/>
    </row>
    <row r="23" spans="1:24" ht="27.75" x14ac:dyDescent="0.25">
      <c r="A23" s="753"/>
      <c r="B23" s="169" t="s">
        <v>250</v>
      </c>
      <c r="C23" s="745"/>
      <c r="D23" s="746"/>
      <c r="E23" s="748"/>
      <c r="F23" s="750"/>
      <c r="G23" s="751"/>
      <c r="H23" s="169"/>
      <c r="I23" s="169"/>
      <c r="J23" s="181"/>
      <c r="K23" s="172"/>
      <c r="L23" s="1"/>
    </row>
    <row r="24" spans="1:24" ht="27.75" x14ac:dyDescent="0.25">
      <c r="A24" s="753"/>
      <c r="B24" s="169">
        <v>1</v>
      </c>
      <c r="C24" s="744"/>
      <c r="D24" s="775"/>
      <c r="E24" s="777"/>
      <c r="F24" s="779"/>
      <c r="G24" s="781"/>
      <c r="H24" s="169"/>
      <c r="I24" s="169"/>
      <c r="J24" s="183" t="str">
        <f xml:space="preserve"> IF(OR(C20="X",C22="X",C24="x",D22="x",D24="x" ),"x","")</f>
        <v>x</v>
      </c>
      <c r="K24" s="172" t="s">
        <v>129</v>
      </c>
      <c r="L24" s="1"/>
    </row>
    <row r="25" spans="1:24" x14ac:dyDescent="0.25">
      <c r="A25" s="753"/>
      <c r="B25" s="169" t="s">
        <v>130</v>
      </c>
      <c r="C25" s="774"/>
      <c r="D25" s="776"/>
      <c r="E25" s="778"/>
      <c r="F25" s="780"/>
      <c r="G25" s="782"/>
      <c r="H25" s="169"/>
      <c r="I25" s="169"/>
      <c r="J25" s="154"/>
      <c r="K25" s="155"/>
      <c r="L25" s="1"/>
    </row>
    <row r="26" spans="1:24" x14ac:dyDescent="0.25">
      <c r="A26" s="191"/>
      <c r="B26" s="169"/>
      <c r="C26" s="169">
        <v>1</v>
      </c>
      <c r="D26" s="169">
        <v>2</v>
      </c>
      <c r="E26" s="169">
        <v>3</v>
      </c>
      <c r="F26" s="169">
        <v>4</v>
      </c>
      <c r="G26" s="169">
        <v>5</v>
      </c>
      <c r="H26" s="169"/>
      <c r="I26" s="169"/>
      <c r="J26" s="762"/>
      <c r="K26" s="763"/>
      <c r="L26" s="1"/>
    </row>
    <row r="27" spans="1:24" x14ac:dyDescent="0.25">
      <c r="A27" s="191"/>
      <c r="B27" s="169"/>
      <c r="C27" s="169" t="s">
        <v>131</v>
      </c>
      <c r="D27" s="169" t="s">
        <v>132</v>
      </c>
      <c r="E27" s="169" t="s">
        <v>133</v>
      </c>
      <c r="F27" s="169" t="s">
        <v>134</v>
      </c>
      <c r="G27" s="169" t="s">
        <v>135</v>
      </c>
      <c r="H27" s="169"/>
      <c r="I27" s="169"/>
      <c r="J27" s="169"/>
      <c r="K27" s="188"/>
      <c r="L27" s="1"/>
    </row>
    <row r="28" spans="1:24" ht="15" customHeight="1" x14ac:dyDescent="0.25">
      <c r="A28" s="191"/>
      <c r="B28" s="169"/>
      <c r="C28" s="752" t="s">
        <v>136</v>
      </c>
      <c r="D28" s="752"/>
      <c r="E28" s="752"/>
      <c r="F28" s="752"/>
      <c r="G28" s="752"/>
      <c r="H28" s="169"/>
      <c r="I28" s="169"/>
      <c r="J28" s="169"/>
      <c r="K28" s="188"/>
      <c r="L28" s="1"/>
    </row>
    <row r="29" spans="1:24" ht="15" customHeight="1" x14ac:dyDescent="0.25">
      <c r="A29" s="191"/>
      <c r="B29" s="169"/>
      <c r="C29" s="752"/>
      <c r="D29" s="752"/>
      <c r="E29" s="752"/>
      <c r="F29" s="752"/>
      <c r="G29" s="752"/>
      <c r="H29" s="169"/>
      <c r="I29" s="169"/>
      <c r="J29" s="169"/>
      <c r="K29" s="188"/>
      <c r="L29" s="1"/>
    </row>
    <row r="30" spans="1:24" ht="15.75" thickBot="1" x14ac:dyDescent="0.3">
      <c r="A30" s="193"/>
      <c r="B30" s="194"/>
      <c r="C30" s="194"/>
      <c r="D30" s="194"/>
      <c r="E30" s="194"/>
      <c r="F30" s="194"/>
      <c r="G30" s="194"/>
      <c r="H30" s="194"/>
      <c r="I30" s="194"/>
      <c r="J30" s="194"/>
      <c r="K30" s="195"/>
      <c r="L30" s="1"/>
    </row>
    <row r="31" spans="1:24" ht="15.75" thickBot="1" x14ac:dyDescent="0.3">
      <c r="A31" s="1"/>
      <c r="B31" s="1"/>
      <c r="C31" s="1"/>
      <c r="D31" s="1"/>
      <c r="E31" s="1"/>
      <c r="F31" s="1"/>
      <c r="G31" s="1"/>
      <c r="H31" s="1"/>
      <c r="I31" s="1"/>
      <c r="J31" s="1"/>
      <c r="K31" s="1"/>
      <c r="L31" s="1"/>
    </row>
    <row r="32" spans="1:24" ht="19.5" customHeight="1" thickBot="1" x14ac:dyDescent="0.3">
      <c r="A32" s="969" t="s">
        <v>120</v>
      </c>
      <c r="B32" s="975" t="str">
        <f>DESCRIPCION!A13</f>
        <v>Posibilidad que la obras queden inconclusas o terminadas  sin las debidas condiciones técnicas y de calidad requeridas.</v>
      </c>
      <c r="C32" s="963"/>
      <c r="D32" s="963"/>
      <c r="E32" s="963"/>
      <c r="F32" s="963"/>
      <c r="G32" s="963"/>
      <c r="H32" s="964"/>
      <c r="I32" s="972" t="s">
        <v>349</v>
      </c>
      <c r="J32" s="973"/>
      <c r="K32" s="151" t="str">
        <f>IF(J39="x","EXTREMA",IF(J41="x","ALTA",IF(J43="x","MODERADA",IF(J45="x","BAJA",""))))</f>
        <v>BAJA</v>
      </c>
      <c r="L32" s="1"/>
    </row>
    <row r="33" spans="1:12" ht="19.5" customHeight="1" thickBot="1" x14ac:dyDescent="0.3">
      <c r="A33" s="970"/>
      <c r="B33" s="976"/>
      <c r="C33" s="965"/>
      <c r="D33" s="965"/>
      <c r="E33" s="965"/>
      <c r="F33" s="965"/>
      <c r="G33" s="965"/>
      <c r="H33" s="966"/>
      <c r="I33" s="967" t="s">
        <v>350</v>
      </c>
      <c r="J33" s="968"/>
      <c r="K33" s="208" t="str">
        <f>'VALORACION RIESGOS INHERENTES'!K31</f>
        <v>MODERADA</v>
      </c>
      <c r="L33" s="1"/>
    </row>
    <row r="34" spans="1:12" ht="16.5" thickBot="1" x14ac:dyDescent="0.3">
      <c r="A34" s="971"/>
      <c r="B34" s="737" t="s">
        <v>300</v>
      </c>
      <c r="C34" s="738"/>
      <c r="D34" s="738"/>
      <c r="E34" s="738"/>
      <c r="F34" s="738"/>
      <c r="G34" s="738"/>
      <c r="H34" s="738"/>
      <c r="I34" s="738"/>
      <c r="J34" s="741"/>
      <c r="K34" s="292" t="str">
        <f>'EVALUACIÓN SOLIDEZ CONTROLES'!H15</f>
        <v>Fuerte</v>
      </c>
      <c r="L34" s="1"/>
    </row>
    <row r="35" spans="1:12" ht="16.5" thickBot="1" x14ac:dyDescent="0.3">
      <c r="A35" s="284" t="s">
        <v>122</v>
      </c>
      <c r="B35" s="285"/>
      <c r="C35" s="285"/>
      <c r="D35" s="286"/>
      <c r="E35" s="987" t="s">
        <v>353</v>
      </c>
      <c r="F35" s="988"/>
      <c r="G35" s="989"/>
      <c r="H35" s="737" t="s">
        <v>352</v>
      </c>
      <c r="I35" s="741"/>
      <c r="J35" s="742" t="s">
        <v>132</v>
      </c>
      <c r="K35" s="743"/>
      <c r="L35" s="1"/>
    </row>
    <row r="36" spans="1:12" ht="39" customHeight="1" thickBot="1" x14ac:dyDescent="0.3">
      <c r="A36" s="186"/>
      <c r="B36" s="185"/>
      <c r="C36" s="185"/>
      <c r="D36" s="185"/>
      <c r="E36" s="185"/>
      <c r="F36" s="185"/>
      <c r="G36" s="185"/>
      <c r="H36" s="185"/>
      <c r="I36" s="185"/>
      <c r="J36" s="187"/>
      <c r="K36" s="188"/>
      <c r="L36" s="1"/>
    </row>
    <row r="37" spans="1:12" ht="28.5" customHeight="1" thickBot="1" x14ac:dyDescent="0.3">
      <c r="A37" s="766" t="s">
        <v>122</v>
      </c>
      <c r="B37" s="184">
        <v>5</v>
      </c>
      <c r="C37" s="986"/>
      <c r="D37" s="769"/>
      <c r="E37" s="767"/>
      <c r="F37" s="767"/>
      <c r="G37" s="767"/>
      <c r="H37" s="185"/>
      <c r="I37" s="185"/>
      <c r="J37" s="764" t="s">
        <v>121</v>
      </c>
      <c r="K37" s="765"/>
      <c r="L37" s="1"/>
    </row>
    <row r="38" spans="1:12" ht="15.75" thickBot="1" x14ac:dyDescent="0.3">
      <c r="A38" s="766"/>
      <c r="B38" s="184" t="s">
        <v>124</v>
      </c>
      <c r="C38" s="783"/>
      <c r="D38" s="769"/>
      <c r="E38" s="767"/>
      <c r="F38" s="767"/>
      <c r="G38" s="767"/>
      <c r="H38" s="185"/>
      <c r="I38" s="185"/>
      <c r="J38" s="189"/>
      <c r="K38" s="20"/>
      <c r="L38" s="1"/>
    </row>
    <row r="39" spans="1:12" ht="29.25" thickBot="1" x14ac:dyDescent="0.3">
      <c r="A39" s="766"/>
      <c r="B39" s="184">
        <v>4</v>
      </c>
      <c r="C39" s="768"/>
      <c r="D39" s="769"/>
      <c r="E39" s="769"/>
      <c r="F39" s="770"/>
      <c r="G39" s="767"/>
      <c r="H39" s="185"/>
      <c r="I39" s="185"/>
      <c r="J39" s="199" t="str">
        <f xml:space="preserve"> IF(OR(E37="X",F37="X",G37="x",F39="x",G39="X",F41="X",G41="X",G43="X" ),"x","")</f>
        <v/>
      </c>
      <c r="K39" s="20" t="s">
        <v>123</v>
      </c>
      <c r="L39" s="1"/>
    </row>
    <row r="40" spans="1:12" ht="29.25" thickBot="1" x14ac:dyDescent="0.3">
      <c r="A40" s="766"/>
      <c r="B40" s="184" t="s">
        <v>126</v>
      </c>
      <c r="C40" s="768"/>
      <c r="D40" s="769"/>
      <c r="E40" s="769"/>
      <c r="F40" s="771"/>
      <c r="G40" s="767"/>
      <c r="H40" s="185"/>
      <c r="I40" s="185"/>
      <c r="J40" s="200"/>
      <c r="K40" s="20"/>
      <c r="L40" s="1"/>
    </row>
    <row r="41" spans="1:12" ht="29.25" thickBot="1" x14ac:dyDescent="0.3">
      <c r="A41" s="766"/>
      <c r="B41" s="184">
        <v>3</v>
      </c>
      <c r="C41" s="772"/>
      <c r="D41" s="784"/>
      <c r="E41" s="799"/>
      <c r="F41" s="770"/>
      <c r="G41" s="767"/>
      <c r="H41" s="185"/>
      <c r="I41" s="185"/>
      <c r="J41" s="201" t="str">
        <f xml:space="preserve"> IF(OR(C37="X",D37="X",D39="x",E39="x",E41="X",F43="X",F45="X",G45="X" ),"x","")</f>
        <v/>
      </c>
      <c r="K41" s="20" t="s">
        <v>125</v>
      </c>
      <c r="L41" s="1"/>
    </row>
    <row r="42" spans="1:12" ht="29.25" thickBot="1" x14ac:dyDescent="0.3">
      <c r="A42" s="766"/>
      <c r="B42" s="184" t="s">
        <v>128</v>
      </c>
      <c r="C42" s="772"/>
      <c r="D42" s="784"/>
      <c r="E42" s="769"/>
      <c r="F42" s="771"/>
      <c r="G42" s="767"/>
      <c r="H42" s="185"/>
      <c r="I42" s="185"/>
      <c r="J42" s="202"/>
      <c r="K42" s="20"/>
      <c r="L42" s="1"/>
    </row>
    <row r="43" spans="1:12" ht="29.25" thickBot="1" x14ac:dyDescent="0.3">
      <c r="A43" s="766"/>
      <c r="B43" s="184">
        <v>2</v>
      </c>
      <c r="C43" s="772"/>
      <c r="D43" s="802"/>
      <c r="E43" s="809"/>
      <c r="F43" s="810"/>
      <c r="G43" s="767"/>
      <c r="H43" s="185"/>
      <c r="I43" s="185"/>
      <c r="J43" s="203" t="str">
        <f xml:space="preserve"> IF(OR(C39="X",D41="X",E43="x",E45="x" ),"x","")</f>
        <v/>
      </c>
      <c r="K43" s="20" t="s">
        <v>127</v>
      </c>
      <c r="L43" s="1"/>
    </row>
    <row r="44" spans="1:12" ht="29.25" thickBot="1" x14ac:dyDescent="0.3">
      <c r="A44" s="766"/>
      <c r="B44" s="184" t="s">
        <v>250</v>
      </c>
      <c r="C44" s="772"/>
      <c r="D44" s="802"/>
      <c r="E44" s="784"/>
      <c r="F44" s="811"/>
      <c r="G44" s="767"/>
      <c r="H44" s="185"/>
      <c r="I44" s="185"/>
      <c r="J44" s="202"/>
      <c r="K44" s="20"/>
      <c r="L44" s="1"/>
    </row>
    <row r="45" spans="1:12" ht="29.25" thickBot="1" x14ac:dyDescent="0.3">
      <c r="A45" s="766"/>
      <c r="B45" s="184">
        <v>1</v>
      </c>
      <c r="C45" s="772"/>
      <c r="D45" s="802" t="s">
        <v>138</v>
      </c>
      <c r="E45" s="804"/>
      <c r="F45" s="806"/>
      <c r="G45" s="769"/>
      <c r="H45" s="185"/>
      <c r="I45" s="185"/>
      <c r="J45" s="204" t="str">
        <f xml:space="preserve"> IF(OR(C41="X",C43="X",D43="x",C45="x",D45="x" ),"x","")</f>
        <v>x</v>
      </c>
      <c r="K45" s="20" t="s">
        <v>129</v>
      </c>
      <c r="L45" s="1"/>
    </row>
    <row r="46" spans="1:12" ht="15.75" thickBot="1" x14ac:dyDescent="0.3">
      <c r="A46" s="766"/>
      <c r="B46" s="184" t="s">
        <v>130</v>
      </c>
      <c r="C46" s="801"/>
      <c r="D46" s="803"/>
      <c r="E46" s="805"/>
      <c r="F46" s="807"/>
      <c r="G46" s="808"/>
      <c r="H46" s="190"/>
      <c r="I46" s="185"/>
      <c r="J46" s="185"/>
      <c r="K46" s="184"/>
      <c r="L46" s="1"/>
    </row>
    <row r="47" spans="1:12" x14ac:dyDescent="0.25">
      <c r="A47" s="186"/>
      <c r="B47" s="185"/>
      <c r="C47" s="185">
        <v>1</v>
      </c>
      <c r="D47" s="185">
        <v>2</v>
      </c>
      <c r="E47" s="185">
        <v>3</v>
      </c>
      <c r="F47" s="185">
        <v>4</v>
      </c>
      <c r="G47" s="185">
        <v>5</v>
      </c>
      <c r="H47" s="185"/>
      <c r="I47" s="185"/>
      <c r="J47" s="185"/>
      <c r="K47" s="184"/>
      <c r="L47" s="1"/>
    </row>
    <row r="48" spans="1:12" x14ac:dyDescent="0.25">
      <c r="A48" s="186"/>
      <c r="B48" s="185"/>
      <c r="C48" s="185" t="s">
        <v>131</v>
      </c>
      <c r="D48" s="185" t="s">
        <v>132</v>
      </c>
      <c r="E48" s="185" t="s">
        <v>133</v>
      </c>
      <c r="F48" s="185" t="s">
        <v>134</v>
      </c>
      <c r="G48" s="185" t="s">
        <v>135</v>
      </c>
      <c r="H48" s="185"/>
      <c r="I48" s="185"/>
      <c r="J48" s="185"/>
      <c r="K48" s="184"/>
      <c r="L48" s="1"/>
    </row>
    <row r="49" spans="1:12" ht="15" customHeight="1" x14ac:dyDescent="0.25">
      <c r="A49" s="186"/>
      <c r="B49" s="185"/>
      <c r="C49" s="800" t="s">
        <v>136</v>
      </c>
      <c r="D49" s="800"/>
      <c r="E49" s="800"/>
      <c r="F49" s="800"/>
      <c r="G49" s="800"/>
      <c r="H49" s="185"/>
      <c r="I49" s="185"/>
      <c r="J49" s="185"/>
      <c r="K49" s="184"/>
      <c r="L49" s="1"/>
    </row>
    <row r="50" spans="1:12" ht="15" customHeight="1" x14ac:dyDescent="0.25">
      <c r="A50" s="186"/>
      <c r="B50" s="185"/>
      <c r="C50" s="800"/>
      <c r="D50" s="800"/>
      <c r="E50" s="800"/>
      <c r="F50" s="800"/>
      <c r="G50" s="800"/>
      <c r="H50" s="185"/>
      <c r="I50" s="185"/>
      <c r="J50" s="185"/>
      <c r="K50" s="184"/>
      <c r="L50" s="1"/>
    </row>
    <row r="51" spans="1:12" ht="15.75" thickBot="1" x14ac:dyDescent="0.3">
      <c r="A51" s="21"/>
      <c r="B51" s="19"/>
      <c r="C51" s="19"/>
      <c r="D51" s="19"/>
      <c r="E51" s="19"/>
      <c r="F51" s="19"/>
      <c r="G51" s="19"/>
      <c r="H51" s="19"/>
      <c r="I51" s="149"/>
      <c r="J51" s="149"/>
      <c r="K51" s="150"/>
      <c r="L51" s="1"/>
    </row>
    <row r="52" spans="1:12" ht="15.75" thickBot="1" x14ac:dyDescent="0.3">
      <c r="A52" s="1"/>
      <c r="B52" s="1"/>
      <c r="C52" s="1"/>
      <c r="D52" s="1"/>
      <c r="E52" s="1"/>
      <c r="F52" s="1"/>
      <c r="G52" s="1"/>
      <c r="H52" s="1"/>
      <c r="I52" s="1"/>
      <c r="J52" s="1"/>
      <c r="K52" s="1"/>
      <c r="L52" s="1"/>
    </row>
    <row r="53" spans="1:12" ht="16.5" customHeight="1" thickBot="1" x14ac:dyDescent="0.3">
      <c r="A53" s="969" t="s">
        <v>120</v>
      </c>
      <c r="B53" s="963">
        <f>DESCRIPCION!A16</f>
        <v>0</v>
      </c>
      <c r="C53" s="963"/>
      <c r="D53" s="963"/>
      <c r="E53" s="963"/>
      <c r="F53" s="963"/>
      <c r="G53" s="963"/>
      <c r="H53" s="964"/>
      <c r="I53" s="972" t="s">
        <v>349</v>
      </c>
      <c r="J53" s="973"/>
      <c r="K53" s="151" t="str">
        <f>IF(J60="x","EXTREMA",IF(J62="x","ALTA",IF(J64="x","MODERADA",IF(J66="x","BAJA",""))))</f>
        <v/>
      </c>
      <c r="L53" s="1"/>
    </row>
    <row r="54" spans="1:12" ht="16.5" thickBot="1" x14ac:dyDescent="0.3">
      <c r="A54" s="970"/>
      <c r="B54" s="965"/>
      <c r="C54" s="965"/>
      <c r="D54" s="965"/>
      <c r="E54" s="965"/>
      <c r="F54" s="965"/>
      <c r="G54" s="965"/>
      <c r="H54" s="966"/>
      <c r="I54" s="967" t="s">
        <v>350</v>
      </c>
      <c r="J54" s="968"/>
      <c r="K54" s="208" t="str">
        <f>'VALORACION RIESGOS INHERENTES'!K51</f>
        <v/>
      </c>
      <c r="L54" s="1"/>
    </row>
    <row r="55" spans="1:12" ht="16.5" thickBot="1" x14ac:dyDescent="0.3">
      <c r="A55" s="971"/>
      <c r="B55" s="737" t="s">
        <v>300</v>
      </c>
      <c r="C55" s="738"/>
      <c r="D55" s="738"/>
      <c r="E55" s="738"/>
      <c r="F55" s="738"/>
      <c r="G55" s="738"/>
      <c r="H55" s="738"/>
      <c r="I55" s="738"/>
      <c r="J55" s="741"/>
      <c r="K55" s="206" t="e">
        <f>'EVALUACIÓN SOLIDEZ CONTROLES'!H19</f>
        <v>#DIV/0!</v>
      </c>
      <c r="L55" s="1"/>
    </row>
    <row r="56" spans="1:12" ht="16.5" thickBot="1" x14ac:dyDescent="0.3">
      <c r="A56" s="284" t="s">
        <v>122</v>
      </c>
      <c r="B56" s="285"/>
      <c r="C56" s="285"/>
      <c r="D56" s="286"/>
      <c r="E56" s="987"/>
      <c r="F56" s="988"/>
      <c r="G56" s="989"/>
      <c r="H56" s="737" t="s">
        <v>352</v>
      </c>
      <c r="I56" s="741"/>
      <c r="J56" s="742"/>
      <c r="K56" s="743"/>
      <c r="L56" s="1"/>
    </row>
    <row r="57" spans="1:12" ht="40.5" customHeight="1" thickBot="1" x14ac:dyDescent="0.3">
      <c r="A57" s="186"/>
      <c r="B57" s="185"/>
      <c r="C57" s="185"/>
      <c r="D57" s="185"/>
      <c r="E57" s="185"/>
      <c r="F57" s="185"/>
      <c r="G57" s="185"/>
      <c r="H57" s="185"/>
      <c r="I57" s="185"/>
      <c r="J57" s="187"/>
      <c r="K57" s="188"/>
      <c r="L57" s="1"/>
    </row>
    <row r="58" spans="1:12" ht="22.5" customHeight="1" thickBot="1" x14ac:dyDescent="0.3">
      <c r="A58" s="766" t="s">
        <v>122</v>
      </c>
      <c r="B58" s="184">
        <v>5</v>
      </c>
      <c r="C58" s="986"/>
      <c r="D58" s="769"/>
      <c r="E58" s="767"/>
      <c r="F58" s="767"/>
      <c r="G58" s="767"/>
      <c r="H58" s="185"/>
      <c r="I58" s="185"/>
      <c r="J58" s="764" t="s">
        <v>121</v>
      </c>
      <c r="K58" s="765"/>
      <c r="L58" s="1"/>
    </row>
    <row r="59" spans="1:12" ht="23.25" customHeight="1" thickBot="1" x14ac:dyDescent="0.3">
      <c r="A59" s="766"/>
      <c r="B59" s="184" t="s">
        <v>124</v>
      </c>
      <c r="C59" s="783"/>
      <c r="D59" s="769"/>
      <c r="E59" s="767"/>
      <c r="F59" s="767"/>
      <c r="G59" s="767"/>
      <c r="H59" s="185"/>
      <c r="I59" s="185"/>
      <c r="J59" s="189"/>
      <c r="K59" s="20"/>
      <c r="L59" s="1"/>
    </row>
    <row r="60" spans="1:12" ht="29.25" thickBot="1" x14ac:dyDescent="0.3">
      <c r="A60" s="766"/>
      <c r="B60" s="184">
        <v>4</v>
      </c>
      <c r="C60" s="768"/>
      <c r="D60" s="769"/>
      <c r="E60" s="769"/>
      <c r="F60" s="770"/>
      <c r="G60" s="767"/>
      <c r="H60" s="185"/>
      <c r="I60" s="185"/>
      <c r="J60" s="199" t="str">
        <f xml:space="preserve"> IF(OR(E58="X",F58="X",G58="x",F60="x",G60="X",F62="X",G62="X",G64="X" ),"x","")</f>
        <v/>
      </c>
      <c r="K60" s="20" t="s">
        <v>123</v>
      </c>
      <c r="L60" s="1"/>
    </row>
    <row r="61" spans="1:12" ht="29.25" thickBot="1" x14ac:dyDescent="0.3">
      <c r="A61" s="766"/>
      <c r="B61" s="184" t="s">
        <v>126</v>
      </c>
      <c r="C61" s="768"/>
      <c r="D61" s="769"/>
      <c r="E61" s="769"/>
      <c r="F61" s="771"/>
      <c r="G61" s="767"/>
      <c r="H61" s="185"/>
      <c r="I61" s="185"/>
      <c r="J61" s="200"/>
      <c r="K61" s="20"/>
      <c r="L61" s="1"/>
    </row>
    <row r="62" spans="1:12" ht="29.25" thickBot="1" x14ac:dyDescent="0.3">
      <c r="A62" s="766"/>
      <c r="B62" s="184">
        <v>3</v>
      </c>
      <c r="C62" s="772"/>
      <c r="D62" s="784"/>
      <c r="E62" s="799"/>
      <c r="F62" s="770"/>
      <c r="G62" s="767"/>
      <c r="H62" s="185"/>
      <c r="I62" s="185"/>
      <c r="J62" s="201" t="str">
        <f xml:space="preserve"> IF(OR(C58="X",D58="X",D60="x",E60="x",E62="X",F64="X",F66="X",G66="X" ),"x","")</f>
        <v/>
      </c>
      <c r="K62" s="20" t="s">
        <v>125</v>
      </c>
      <c r="L62" s="1"/>
    </row>
    <row r="63" spans="1:12" ht="29.25" thickBot="1" x14ac:dyDescent="0.3">
      <c r="A63" s="766"/>
      <c r="B63" s="184" t="s">
        <v>128</v>
      </c>
      <c r="C63" s="772"/>
      <c r="D63" s="784"/>
      <c r="E63" s="769"/>
      <c r="F63" s="771"/>
      <c r="G63" s="767"/>
      <c r="H63" s="185"/>
      <c r="I63" s="185"/>
      <c r="J63" s="202"/>
      <c r="K63" s="20"/>
      <c r="L63" s="1"/>
    </row>
    <row r="64" spans="1:12" ht="29.25" thickBot="1" x14ac:dyDescent="0.3">
      <c r="A64" s="766"/>
      <c r="B64" s="184">
        <v>2</v>
      </c>
      <c r="C64" s="772"/>
      <c r="D64" s="802"/>
      <c r="E64" s="809"/>
      <c r="F64" s="810"/>
      <c r="G64" s="767"/>
      <c r="H64" s="185"/>
      <c r="I64" s="185"/>
      <c r="J64" s="203" t="str">
        <f xml:space="preserve"> IF(OR(C60="X",D62="X",E64="x",E66="x" ),"x","")</f>
        <v/>
      </c>
      <c r="K64" s="20" t="s">
        <v>127</v>
      </c>
      <c r="L64" s="1"/>
    </row>
    <row r="65" spans="1:12" ht="29.25" thickBot="1" x14ac:dyDescent="0.3">
      <c r="A65" s="766"/>
      <c r="B65" s="184" t="s">
        <v>250</v>
      </c>
      <c r="C65" s="772"/>
      <c r="D65" s="802"/>
      <c r="E65" s="784"/>
      <c r="F65" s="811"/>
      <c r="G65" s="767"/>
      <c r="H65" s="185"/>
      <c r="I65" s="185"/>
      <c r="J65" s="202"/>
      <c r="K65" s="20"/>
      <c r="L65" s="1"/>
    </row>
    <row r="66" spans="1:12" ht="29.25" thickBot="1" x14ac:dyDescent="0.3">
      <c r="A66" s="766"/>
      <c r="B66" s="184">
        <v>1</v>
      </c>
      <c r="C66" s="772"/>
      <c r="D66" s="802"/>
      <c r="E66" s="784"/>
      <c r="F66" s="769"/>
      <c r="G66" s="769"/>
      <c r="H66" s="185"/>
      <c r="I66" s="185"/>
      <c r="J66" s="204" t="str">
        <f xml:space="preserve"> IF(OR(C62="X",C64="X",D64="x",C66="x",D66="x" ),"x","")</f>
        <v/>
      </c>
      <c r="K66" s="20" t="s">
        <v>129</v>
      </c>
      <c r="L66" s="1"/>
    </row>
    <row r="67" spans="1:12" ht="15.75" thickBot="1" x14ac:dyDescent="0.3">
      <c r="A67" s="766"/>
      <c r="B67" s="184" t="s">
        <v>130</v>
      </c>
      <c r="C67" s="801"/>
      <c r="D67" s="803"/>
      <c r="E67" s="805"/>
      <c r="F67" s="808"/>
      <c r="G67" s="808"/>
      <c r="H67" s="190"/>
      <c r="I67" s="185"/>
      <c r="J67" s="185"/>
      <c r="K67" s="184"/>
      <c r="L67" s="1"/>
    </row>
    <row r="68" spans="1:12" x14ac:dyDescent="0.25">
      <c r="A68" s="186"/>
      <c r="B68" s="185"/>
      <c r="C68" s="185">
        <v>1</v>
      </c>
      <c r="D68" s="185">
        <v>2</v>
      </c>
      <c r="E68" s="185">
        <v>3</v>
      </c>
      <c r="F68" s="185">
        <v>4</v>
      </c>
      <c r="G68" s="185">
        <v>5</v>
      </c>
      <c r="H68" s="185"/>
      <c r="I68" s="185"/>
      <c r="J68" s="185"/>
      <c r="K68" s="184"/>
      <c r="L68" s="1"/>
    </row>
    <row r="69" spans="1:12" x14ac:dyDescent="0.25">
      <c r="A69" s="186"/>
      <c r="B69" s="185"/>
      <c r="C69" s="185" t="s">
        <v>131</v>
      </c>
      <c r="D69" s="185" t="s">
        <v>132</v>
      </c>
      <c r="E69" s="185" t="s">
        <v>133</v>
      </c>
      <c r="F69" s="185" t="s">
        <v>134</v>
      </c>
      <c r="G69" s="185" t="s">
        <v>135</v>
      </c>
      <c r="H69" s="185"/>
      <c r="I69" s="185"/>
      <c r="J69" s="185"/>
      <c r="K69" s="184"/>
      <c r="L69" s="1"/>
    </row>
    <row r="70" spans="1:12" ht="15" customHeight="1" x14ac:dyDescent="0.25">
      <c r="A70" s="186"/>
      <c r="B70" s="185"/>
      <c r="C70" s="800" t="s">
        <v>136</v>
      </c>
      <c r="D70" s="800"/>
      <c r="E70" s="800"/>
      <c r="F70" s="800"/>
      <c r="G70" s="800"/>
      <c r="H70" s="185"/>
      <c r="I70" s="185"/>
      <c r="J70" s="185"/>
      <c r="K70" s="184"/>
      <c r="L70" s="1"/>
    </row>
    <row r="71" spans="1:12" ht="15" customHeight="1" x14ac:dyDescent="0.25">
      <c r="A71" s="186"/>
      <c r="B71" s="185"/>
      <c r="C71" s="800"/>
      <c r="D71" s="800"/>
      <c r="E71" s="800"/>
      <c r="F71" s="800"/>
      <c r="G71" s="800"/>
      <c r="H71" s="185"/>
      <c r="I71" s="185"/>
      <c r="J71" s="185"/>
      <c r="K71" s="184"/>
      <c r="L71" s="1"/>
    </row>
    <row r="72" spans="1:12" ht="15.75" thickBot="1" x14ac:dyDescent="0.3">
      <c r="A72" s="196"/>
      <c r="B72" s="197"/>
      <c r="C72" s="197"/>
      <c r="D72" s="197"/>
      <c r="E72" s="197"/>
      <c r="F72" s="197"/>
      <c r="G72" s="197"/>
      <c r="H72" s="197"/>
      <c r="I72" s="197"/>
      <c r="J72" s="197"/>
      <c r="K72" s="198"/>
      <c r="L72" s="1"/>
    </row>
    <row r="73" spans="1:12" ht="15.75" thickBot="1" x14ac:dyDescent="0.3">
      <c r="A73" s="1"/>
      <c r="B73" s="1"/>
      <c r="C73" s="1"/>
      <c r="D73" s="1"/>
      <c r="E73" s="1"/>
      <c r="F73" s="1"/>
      <c r="G73" s="1"/>
      <c r="H73" s="1"/>
      <c r="I73" s="1"/>
      <c r="J73" s="1"/>
      <c r="K73" s="1"/>
      <c r="L73" s="1"/>
    </row>
    <row r="74" spans="1:12" ht="16.5" customHeight="1" thickBot="1" x14ac:dyDescent="0.3">
      <c r="A74" s="969" t="s">
        <v>120</v>
      </c>
      <c r="B74" s="975" t="str">
        <f>DESCRIPCION!A19</f>
        <v>d</v>
      </c>
      <c r="C74" s="963"/>
      <c r="D74" s="963"/>
      <c r="E74" s="963"/>
      <c r="F74" s="963"/>
      <c r="G74" s="963"/>
      <c r="H74" s="964"/>
      <c r="I74" s="972" t="s">
        <v>349</v>
      </c>
      <c r="J74" s="973"/>
      <c r="K74" s="151" t="str">
        <f>IF(J81="x","EXTREMA",IF(J83="x","ALTA",IF(J85="x","MODERADA",IF(J87="x","BAJA",""))))</f>
        <v>EXTREMA</v>
      </c>
      <c r="L74" s="1"/>
    </row>
    <row r="75" spans="1:12" ht="15.75" customHeight="1" thickBot="1" x14ac:dyDescent="0.3">
      <c r="A75" s="970"/>
      <c r="B75" s="976"/>
      <c r="C75" s="965"/>
      <c r="D75" s="965"/>
      <c r="E75" s="965"/>
      <c r="F75" s="965"/>
      <c r="G75" s="965"/>
      <c r="H75" s="966"/>
      <c r="I75" s="967" t="s">
        <v>350</v>
      </c>
      <c r="J75" s="968"/>
      <c r="K75" s="206" t="str">
        <f>'VALORACION RIESGOS INHERENTES'!K71</f>
        <v/>
      </c>
      <c r="L75" s="1"/>
    </row>
    <row r="76" spans="1:12" ht="16.5" thickBot="1" x14ac:dyDescent="0.3">
      <c r="A76" s="971"/>
      <c r="B76" s="737" t="s">
        <v>300</v>
      </c>
      <c r="C76" s="738"/>
      <c r="D76" s="738"/>
      <c r="E76" s="738"/>
      <c r="F76" s="738"/>
      <c r="G76" s="738"/>
      <c r="H76" s="738"/>
      <c r="I76" s="738"/>
      <c r="J76" s="741"/>
      <c r="K76" s="206" t="e">
        <f>'EVALUACIÓN SOLIDEZ CONTROLES'!H23</f>
        <v>#DIV/0!</v>
      </c>
      <c r="L76" s="1"/>
    </row>
    <row r="77" spans="1:12" ht="21.75" customHeight="1" thickBot="1" x14ac:dyDescent="0.3">
      <c r="A77" s="284" t="s">
        <v>122</v>
      </c>
      <c r="B77" s="285"/>
      <c r="C77" s="285"/>
      <c r="D77" s="286"/>
      <c r="E77" s="987"/>
      <c r="F77" s="988"/>
      <c r="G77" s="989"/>
      <c r="H77" s="737" t="s">
        <v>352</v>
      </c>
      <c r="I77" s="741"/>
      <c r="J77" s="742"/>
      <c r="K77" s="743"/>
      <c r="L77" s="1"/>
    </row>
    <row r="78" spans="1:12" ht="36.75" customHeight="1" x14ac:dyDescent="0.25">
      <c r="A78" s="191"/>
      <c r="B78" s="169"/>
      <c r="C78" s="192"/>
      <c r="D78" s="169"/>
      <c r="E78" s="169"/>
      <c r="F78" s="169"/>
      <c r="G78" s="169"/>
      <c r="H78" s="169"/>
      <c r="I78" s="169"/>
      <c r="J78" s="187"/>
      <c r="K78" s="188"/>
      <c r="L78" s="1"/>
    </row>
    <row r="79" spans="1:12" ht="38.25" customHeight="1" x14ac:dyDescent="0.25">
      <c r="A79" s="753" t="s">
        <v>122</v>
      </c>
      <c r="B79" s="169">
        <v>5</v>
      </c>
      <c r="C79" s="754"/>
      <c r="D79" s="750"/>
      <c r="E79" s="751"/>
      <c r="F79" s="751"/>
      <c r="G79" s="751"/>
      <c r="H79" s="169"/>
      <c r="I79" s="169"/>
      <c r="J79" s="760" t="s">
        <v>121</v>
      </c>
      <c r="K79" s="761"/>
      <c r="L79" s="1"/>
    </row>
    <row r="80" spans="1:12" x14ac:dyDescent="0.25">
      <c r="A80" s="753"/>
      <c r="B80" s="169" t="s">
        <v>124</v>
      </c>
      <c r="C80" s="755"/>
      <c r="D80" s="750"/>
      <c r="E80" s="751"/>
      <c r="F80" s="751"/>
      <c r="G80" s="751"/>
      <c r="H80" s="169"/>
      <c r="I80" s="169"/>
      <c r="J80" s="171"/>
      <c r="K80" s="172"/>
      <c r="L80" s="1"/>
    </row>
    <row r="81" spans="1:12" ht="27.75" x14ac:dyDescent="0.25">
      <c r="A81" s="753"/>
      <c r="B81" s="169">
        <v>4</v>
      </c>
      <c r="C81" s="797"/>
      <c r="D81" s="750"/>
      <c r="E81" s="750"/>
      <c r="F81" s="759"/>
      <c r="G81" s="751" t="s">
        <v>348</v>
      </c>
      <c r="H81" s="169"/>
      <c r="I81" s="169"/>
      <c r="J81" s="178" t="str">
        <f xml:space="preserve"> IF(OR(E79="X",F79="X",G79="x",F81="x",G81="X",F83="X",G83="X",G85="X" ),"x","")</f>
        <v>x</v>
      </c>
      <c r="K81" s="172" t="s">
        <v>123</v>
      </c>
      <c r="L81" s="1"/>
    </row>
    <row r="82" spans="1:12" ht="27.75" x14ac:dyDescent="0.25">
      <c r="A82" s="753"/>
      <c r="B82" s="169" t="s">
        <v>126</v>
      </c>
      <c r="C82" s="798"/>
      <c r="D82" s="750"/>
      <c r="E82" s="750"/>
      <c r="F82" s="759"/>
      <c r="G82" s="751"/>
      <c r="H82" s="169"/>
      <c r="I82" s="169"/>
      <c r="J82" s="179"/>
      <c r="K82" s="172"/>
      <c r="L82" s="1"/>
    </row>
    <row r="83" spans="1:12" ht="27.75" x14ac:dyDescent="0.25">
      <c r="A83" s="753"/>
      <c r="B83" s="169">
        <v>3</v>
      </c>
      <c r="C83" s="744"/>
      <c r="D83" s="748"/>
      <c r="E83" s="749"/>
      <c r="F83" s="759"/>
      <c r="G83" s="751"/>
      <c r="H83" s="169"/>
      <c r="I83" s="169"/>
      <c r="J83" s="180" t="str">
        <f xml:space="preserve"> IF(OR(C79="X",D79="X",D81="x",E81="x",E83="X",F85="X",F87="X",G87="X" ),"x","")</f>
        <v/>
      </c>
      <c r="K83" s="172" t="s">
        <v>125</v>
      </c>
      <c r="L83" s="1"/>
    </row>
    <row r="84" spans="1:12" ht="27.75" x14ac:dyDescent="0.25">
      <c r="A84" s="753"/>
      <c r="B84" s="169" t="s">
        <v>128</v>
      </c>
      <c r="C84" s="745"/>
      <c r="D84" s="748"/>
      <c r="E84" s="750"/>
      <c r="F84" s="759"/>
      <c r="G84" s="751"/>
      <c r="H84" s="169"/>
      <c r="I84" s="169"/>
      <c r="J84" s="181"/>
      <c r="K84" s="172"/>
      <c r="L84" s="1"/>
    </row>
    <row r="85" spans="1:12" ht="27.75" x14ac:dyDescent="0.25">
      <c r="A85" s="753"/>
      <c r="B85" s="169">
        <v>2</v>
      </c>
      <c r="C85" s="744"/>
      <c r="D85" s="746"/>
      <c r="E85" s="747"/>
      <c r="F85" s="749"/>
      <c r="G85" s="751"/>
      <c r="H85" s="169"/>
      <c r="I85" s="169"/>
      <c r="J85" s="182" t="str">
        <f xml:space="preserve"> IF(OR(C81="X",D83="X",E85="x",E87="x" ),"x","")</f>
        <v/>
      </c>
      <c r="K85" s="172" t="s">
        <v>127</v>
      </c>
      <c r="L85" s="1"/>
    </row>
    <row r="86" spans="1:12" ht="27.75" x14ac:dyDescent="0.25">
      <c r="A86" s="753"/>
      <c r="B86" s="169" t="s">
        <v>250</v>
      </c>
      <c r="C86" s="745"/>
      <c r="D86" s="746"/>
      <c r="E86" s="748"/>
      <c r="F86" s="750"/>
      <c r="G86" s="751"/>
      <c r="H86" s="169"/>
      <c r="I86" s="169"/>
      <c r="J86" s="181"/>
      <c r="K86" s="172"/>
      <c r="L86" s="1"/>
    </row>
    <row r="87" spans="1:12" ht="27.75" x14ac:dyDescent="0.25">
      <c r="A87" s="753"/>
      <c r="B87" s="169">
        <v>1</v>
      </c>
      <c r="C87" s="744"/>
      <c r="D87" s="775"/>
      <c r="E87" s="777"/>
      <c r="F87" s="779"/>
      <c r="G87" s="781"/>
      <c r="H87" s="169"/>
      <c r="I87" s="169"/>
      <c r="J87" s="183" t="str">
        <f xml:space="preserve"> IF(OR(C83="X",C85="X",D85="x",D87="x",C87="x" ),"x","")</f>
        <v/>
      </c>
      <c r="K87" s="172" t="s">
        <v>129</v>
      </c>
      <c r="L87" s="1"/>
    </row>
    <row r="88" spans="1:12" x14ac:dyDescent="0.25">
      <c r="A88" s="753"/>
      <c r="B88" s="169" t="s">
        <v>130</v>
      </c>
      <c r="C88" s="774"/>
      <c r="D88" s="776"/>
      <c r="E88" s="778"/>
      <c r="F88" s="780"/>
      <c r="G88" s="782"/>
      <c r="H88" s="169"/>
      <c r="I88" s="169"/>
      <c r="J88" s="169"/>
      <c r="K88" s="170"/>
      <c r="L88" s="1"/>
    </row>
    <row r="89" spans="1:12" x14ac:dyDescent="0.25">
      <c r="A89" s="191"/>
      <c r="B89" s="169"/>
      <c r="C89" s="169">
        <v>1</v>
      </c>
      <c r="D89" s="169">
        <v>2</v>
      </c>
      <c r="E89" s="169">
        <v>3</v>
      </c>
      <c r="F89" s="169">
        <v>4</v>
      </c>
      <c r="G89" s="169">
        <v>5</v>
      </c>
      <c r="H89" s="169"/>
      <c r="I89" s="169"/>
      <c r="J89" s="169"/>
      <c r="K89" s="170"/>
      <c r="L89" s="1"/>
    </row>
    <row r="90" spans="1:12" x14ac:dyDescent="0.25">
      <c r="A90" s="191"/>
      <c r="B90" s="169"/>
      <c r="C90" s="169" t="s">
        <v>131</v>
      </c>
      <c r="D90" s="169" t="s">
        <v>132</v>
      </c>
      <c r="E90" s="169" t="s">
        <v>133</v>
      </c>
      <c r="F90" s="169" t="s">
        <v>134</v>
      </c>
      <c r="G90" s="169" t="s">
        <v>135</v>
      </c>
      <c r="H90" s="169"/>
      <c r="I90" s="760"/>
      <c r="J90" s="760"/>
      <c r="K90" s="761"/>
      <c r="L90" s="1"/>
    </row>
    <row r="91" spans="1:12" ht="15" customHeight="1" x14ac:dyDescent="0.25">
      <c r="A91" s="191"/>
      <c r="B91" s="169"/>
      <c r="C91" s="752" t="s">
        <v>136</v>
      </c>
      <c r="D91" s="752"/>
      <c r="E91" s="752"/>
      <c r="F91" s="752"/>
      <c r="G91" s="752"/>
      <c r="H91" s="169"/>
      <c r="I91" s="169"/>
      <c r="J91" s="169"/>
      <c r="K91" s="170"/>
      <c r="L91" s="1"/>
    </row>
    <row r="92" spans="1:12" ht="15" customHeight="1" x14ac:dyDescent="0.25">
      <c r="A92" s="191"/>
      <c r="B92" s="169"/>
      <c r="C92" s="752"/>
      <c r="D92" s="752"/>
      <c r="E92" s="752"/>
      <c r="F92" s="752"/>
      <c r="G92" s="752"/>
      <c r="H92" s="169"/>
      <c r="I92" s="169"/>
      <c r="J92" s="169"/>
      <c r="K92" s="170"/>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69" t="s">
        <v>120</v>
      </c>
      <c r="B95" s="963" t="str">
        <f>DESCRIPCION!A22</f>
        <v>e</v>
      </c>
      <c r="C95" s="963"/>
      <c r="D95" s="963"/>
      <c r="E95" s="963"/>
      <c r="F95" s="963"/>
      <c r="G95" s="963"/>
      <c r="H95" s="964"/>
      <c r="I95" s="972" t="s">
        <v>349</v>
      </c>
      <c r="J95" s="973"/>
      <c r="K95" s="151" t="str">
        <f>IF(J102="x","EXTREMA",IF(J104="x","ALTA",IF(J106="x","MODERADA",IF(J108="x","BAJA",""))))</f>
        <v/>
      </c>
      <c r="L95" s="1"/>
    </row>
    <row r="96" spans="1:12" ht="16.5" thickBot="1" x14ac:dyDescent="0.3">
      <c r="A96" s="970"/>
      <c r="B96" s="965"/>
      <c r="C96" s="965"/>
      <c r="D96" s="965"/>
      <c r="E96" s="965"/>
      <c r="F96" s="965"/>
      <c r="G96" s="965"/>
      <c r="H96" s="966"/>
      <c r="I96" s="967" t="s">
        <v>350</v>
      </c>
      <c r="J96" s="968"/>
      <c r="K96" s="207" t="str">
        <f>'VALORACION RIESGOS INHERENTES'!K91</f>
        <v/>
      </c>
      <c r="L96" s="1"/>
    </row>
    <row r="97" spans="1:12" ht="16.5" thickBot="1" x14ac:dyDescent="0.3">
      <c r="A97" s="971"/>
      <c r="B97" s="967" t="s">
        <v>300</v>
      </c>
      <c r="C97" s="974"/>
      <c r="D97" s="974"/>
      <c r="E97" s="974"/>
      <c r="F97" s="974"/>
      <c r="G97" s="974"/>
      <c r="H97" s="974"/>
      <c r="I97" s="974"/>
      <c r="J97" s="968"/>
      <c r="K97" s="207" t="e">
        <f>'EVALUACIÓN SOLIDEZ CONTROLES'!H27</f>
        <v>#DIV/0!</v>
      </c>
      <c r="L97" s="1"/>
    </row>
    <row r="98" spans="1:12" ht="20.25" customHeight="1" thickBot="1" x14ac:dyDescent="0.3">
      <c r="A98" s="284" t="s">
        <v>122</v>
      </c>
      <c r="B98" s="285"/>
      <c r="C98" s="285"/>
      <c r="D98" s="286"/>
      <c r="E98" s="987"/>
      <c r="F98" s="988"/>
      <c r="G98" s="989"/>
      <c r="H98" s="737" t="s">
        <v>352</v>
      </c>
      <c r="I98" s="741"/>
      <c r="J98" s="742"/>
      <c r="K98" s="743"/>
      <c r="L98" s="1"/>
    </row>
    <row r="99" spans="1:12" ht="38.25" customHeight="1" x14ac:dyDescent="0.25">
      <c r="A99" s="191"/>
      <c r="B99" s="169"/>
      <c r="C99" s="192"/>
      <c r="D99" s="169"/>
      <c r="E99" s="169"/>
      <c r="F99" s="169"/>
      <c r="G99" s="169"/>
      <c r="H99" s="169"/>
      <c r="I99" s="169"/>
      <c r="J99" s="187"/>
      <c r="K99" s="188"/>
      <c r="L99" s="1"/>
    </row>
    <row r="100" spans="1:12" ht="39" customHeight="1" x14ac:dyDescent="0.25">
      <c r="A100" s="753" t="s">
        <v>122</v>
      </c>
      <c r="B100" s="169">
        <v>5</v>
      </c>
      <c r="C100" s="754"/>
      <c r="D100" s="750"/>
      <c r="E100" s="751"/>
      <c r="F100" s="751"/>
      <c r="G100" s="751"/>
      <c r="H100" s="169"/>
      <c r="I100" s="169"/>
      <c r="J100" s="760" t="s">
        <v>121</v>
      </c>
      <c r="K100" s="761"/>
      <c r="L100" s="1"/>
    </row>
    <row r="101" spans="1:12" x14ac:dyDescent="0.25">
      <c r="A101" s="753"/>
      <c r="B101" s="169" t="s">
        <v>124</v>
      </c>
      <c r="C101" s="755"/>
      <c r="D101" s="750"/>
      <c r="E101" s="751"/>
      <c r="F101" s="751"/>
      <c r="G101" s="751"/>
      <c r="H101" s="169"/>
      <c r="I101" s="169"/>
      <c r="J101" s="171"/>
      <c r="K101" s="172"/>
      <c r="L101" s="1"/>
    </row>
    <row r="102" spans="1:12" ht="27.75" x14ac:dyDescent="0.25">
      <c r="A102" s="753"/>
      <c r="B102" s="169">
        <v>4</v>
      </c>
      <c r="C102" s="797"/>
      <c r="D102" s="750"/>
      <c r="E102" s="750"/>
      <c r="F102" s="759"/>
      <c r="G102" s="751"/>
      <c r="H102" s="169"/>
      <c r="I102" s="169"/>
      <c r="J102" s="178" t="str">
        <f xml:space="preserve"> IF(OR(E100="X",F100="X",G100="x",F102="x",G102="X",F104="X",G104="X",G106="X" ),"x","")</f>
        <v/>
      </c>
      <c r="K102" s="172" t="s">
        <v>123</v>
      </c>
      <c r="L102" s="1"/>
    </row>
    <row r="103" spans="1:12" ht="27.75" x14ac:dyDescent="0.25">
      <c r="A103" s="753"/>
      <c r="B103" s="169" t="s">
        <v>126</v>
      </c>
      <c r="C103" s="798"/>
      <c r="D103" s="750"/>
      <c r="E103" s="750"/>
      <c r="F103" s="759"/>
      <c r="G103" s="751"/>
      <c r="H103" s="169"/>
      <c r="I103" s="169"/>
      <c r="J103" s="179"/>
      <c r="K103" s="172"/>
      <c r="L103" s="1"/>
    </row>
    <row r="104" spans="1:12" ht="27.75" x14ac:dyDescent="0.25">
      <c r="A104" s="753"/>
      <c r="B104" s="169">
        <v>3</v>
      </c>
      <c r="C104" s="744"/>
      <c r="D104" s="748"/>
      <c r="E104" s="749"/>
      <c r="F104" s="759"/>
      <c r="G104" s="751"/>
      <c r="H104" s="169"/>
      <c r="I104" s="169"/>
      <c r="J104" s="180" t="str">
        <f xml:space="preserve"> IF(OR(C100="X",D100="X",D102="x",E102="x",E104="X",F106="X",F108="X",G108="X" ),"x","")</f>
        <v/>
      </c>
      <c r="K104" s="172" t="s">
        <v>125</v>
      </c>
      <c r="L104" s="1"/>
    </row>
    <row r="105" spans="1:12" ht="27.75" x14ac:dyDescent="0.25">
      <c r="A105" s="753"/>
      <c r="B105" s="169" t="s">
        <v>128</v>
      </c>
      <c r="C105" s="745"/>
      <c r="D105" s="748"/>
      <c r="E105" s="750"/>
      <c r="F105" s="759"/>
      <c r="G105" s="751"/>
      <c r="H105" s="169"/>
      <c r="I105" s="169"/>
      <c r="J105" s="181"/>
      <c r="K105" s="172"/>
      <c r="L105" s="1"/>
    </row>
    <row r="106" spans="1:12" ht="27.75" x14ac:dyDescent="0.25">
      <c r="A106" s="753"/>
      <c r="B106" s="169">
        <v>2</v>
      </c>
      <c r="C106" s="744"/>
      <c r="D106" s="746"/>
      <c r="E106" s="747"/>
      <c r="F106" s="749"/>
      <c r="G106" s="751"/>
      <c r="H106" s="169"/>
      <c r="I106" s="169"/>
      <c r="J106" s="182" t="str">
        <f xml:space="preserve"> IF(OR(C102="X",D104="X",E108="x",E106="x" ),"x","")</f>
        <v/>
      </c>
      <c r="K106" s="172" t="s">
        <v>127</v>
      </c>
      <c r="L106" s="1"/>
    </row>
    <row r="107" spans="1:12" ht="27.75" x14ac:dyDescent="0.25">
      <c r="A107" s="753"/>
      <c r="B107" s="169" t="s">
        <v>250</v>
      </c>
      <c r="C107" s="745"/>
      <c r="D107" s="746"/>
      <c r="E107" s="748"/>
      <c r="F107" s="750"/>
      <c r="G107" s="751"/>
      <c r="H107" s="169"/>
      <c r="I107" s="169"/>
      <c r="J107" s="181"/>
      <c r="K107" s="172"/>
      <c r="L107" s="1"/>
    </row>
    <row r="108" spans="1:12" ht="27.75" x14ac:dyDescent="0.25">
      <c r="A108" s="753"/>
      <c r="B108" s="169">
        <v>1</v>
      </c>
      <c r="C108" s="744"/>
      <c r="D108" s="775"/>
      <c r="E108" s="777"/>
      <c r="F108" s="779"/>
      <c r="G108" s="781"/>
      <c r="H108" s="169"/>
      <c r="I108" s="169"/>
      <c r="J108" s="183" t="str">
        <f xml:space="preserve"> IF(OR(C104="X",C106="X",C108="x",D106="x",D108="x" ),"x","")</f>
        <v/>
      </c>
      <c r="K108" s="172" t="s">
        <v>129</v>
      </c>
      <c r="L108" s="1"/>
    </row>
    <row r="109" spans="1:12" x14ac:dyDescent="0.25">
      <c r="A109" s="753"/>
      <c r="B109" s="169" t="s">
        <v>130</v>
      </c>
      <c r="C109" s="774"/>
      <c r="D109" s="776"/>
      <c r="E109" s="778"/>
      <c r="F109" s="780"/>
      <c r="G109" s="782"/>
      <c r="H109" s="169"/>
      <c r="I109" s="169"/>
      <c r="J109" s="169"/>
      <c r="K109" s="170"/>
      <c r="L109" s="1"/>
    </row>
    <row r="110" spans="1:12" x14ac:dyDescent="0.25">
      <c r="A110" s="191"/>
      <c r="B110" s="169"/>
      <c r="C110" s="169">
        <v>1</v>
      </c>
      <c r="D110" s="169">
        <v>2</v>
      </c>
      <c r="E110" s="169">
        <v>3</v>
      </c>
      <c r="F110" s="169">
        <v>4</v>
      </c>
      <c r="G110" s="169">
        <v>5</v>
      </c>
      <c r="H110" s="169"/>
      <c r="I110" s="169"/>
      <c r="J110" s="169"/>
      <c r="K110" s="170"/>
      <c r="L110" s="1"/>
    </row>
    <row r="111" spans="1:12" x14ac:dyDescent="0.25">
      <c r="A111" s="191"/>
      <c r="B111" s="169"/>
      <c r="C111" s="169" t="s">
        <v>131</v>
      </c>
      <c r="D111" s="169" t="s">
        <v>132</v>
      </c>
      <c r="E111" s="169" t="s">
        <v>133</v>
      </c>
      <c r="F111" s="169" t="s">
        <v>134</v>
      </c>
      <c r="G111" s="169" t="s">
        <v>135</v>
      </c>
      <c r="H111" s="169"/>
      <c r="I111" s="169"/>
      <c r="J111" s="169"/>
      <c r="K111" s="170"/>
      <c r="L111" s="1"/>
    </row>
    <row r="112" spans="1:12" ht="15" customHeight="1" x14ac:dyDescent="0.25">
      <c r="A112" s="191"/>
      <c r="B112" s="169"/>
      <c r="C112" s="752" t="s">
        <v>136</v>
      </c>
      <c r="D112" s="752"/>
      <c r="E112" s="752"/>
      <c r="F112" s="752"/>
      <c r="G112" s="752"/>
      <c r="H112" s="169"/>
      <c r="I112" s="169"/>
      <c r="J112" s="169"/>
      <c r="K112" s="170"/>
      <c r="L112" s="1"/>
    </row>
    <row r="113" spans="1:12" ht="15" customHeight="1" x14ac:dyDescent="0.25">
      <c r="A113" s="191"/>
      <c r="B113" s="169"/>
      <c r="C113" s="752"/>
      <c r="D113" s="752"/>
      <c r="E113" s="752"/>
      <c r="F113" s="752"/>
      <c r="G113" s="752"/>
      <c r="H113" s="169"/>
      <c r="I113" s="169"/>
      <c r="J113" s="169"/>
      <c r="K113" s="170"/>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69" t="s">
        <v>120</v>
      </c>
      <c r="B116" s="963" t="str">
        <f>DESCRIPCION!A25</f>
        <v>f</v>
      </c>
      <c r="C116" s="963"/>
      <c r="D116" s="963"/>
      <c r="E116" s="963"/>
      <c r="F116" s="963"/>
      <c r="G116" s="963"/>
      <c r="H116" s="964"/>
      <c r="I116" s="972" t="s">
        <v>349</v>
      </c>
      <c r="J116" s="973"/>
      <c r="K116" s="151" t="str">
        <f>IF(J123="x","EXTREMA",IF(J125="x","ALTA",IF(J127="x","MODERADA",IF(J129="x","BAJA",""))))</f>
        <v/>
      </c>
      <c r="L116" s="1"/>
    </row>
    <row r="117" spans="1:12" ht="16.5" thickBot="1" x14ac:dyDescent="0.3">
      <c r="A117" s="970"/>
      <c r="B117" s="965"/>
      <c r="C117" s="965"/>
      <c r="D117" s="965"/>
      <c r="E117" s="965"/>
      <c r="F117" s="965"/>
      <c r="G117" s="965"/>
      <c r="H117" s="966"/>
      <c r="I117" s="967" t="s">
        <v>350</v>
      </c>
      <c r="J117" s="968"/>
      <c r="K117" s="207" t="str">
        <f>'VALORACION RIESGOS INHERENTES'!K111</f>
        <v/>
      </c>
      <c r="L117" s="1"/>
    </row>
    <row r="118" spans="1:12" ht="16.5" thickBot="1" x14ac:dyDescent="0.3">
      <c r="A118" s="971"/>
      <c r="B118" s="737" t="s">
        <v>300</v>
      </c>
      <c r="C118" s="738"/>
      <c r="D118" s="738"/>
      <c r="E118" s="738"/>
      <c r="F118" s="738"/>
      <c r="G118" s="738"/>
      <c r="H118" s="738"/>
      <c r="I118" s="738"/>
      <c r="J118" s="741"/>
      <c r="K118" s="207" t="str">
        <f>'EVALUACIÓN SOLIDEZ CONTROLES'!H31</f>
        <v xml:space="preserve"> </v>
      </c>
      <c r="L118" s="1"/>
    </row>
    <row r="119" spans="1:12" ht="17.25" customHeight="1" thickBot="1" x14ac:dyDescent="0.3">
      <c r="A119" s="284" t="s">
        <v>122</v>
      </c>
      <c r="B119" s="285"/>
      <c r="C119" s="285"/>
      <c r="D119" s="286"/>
      <c r="E119" s="987"/>
      <c r="F119" s="988"/>
      <c r="G119" s="989"/>
      <c r="H119" s="737" t="s">
        <v>352</v>
      </c>
      <c r="I119" s="741"/>
      <c r="J119" s="742"/>
      <c r="K119" s="743"/>
      <c r="L119" s="1"/>
    </row>
    <row r="120" spans="1:12" ht="39.75" customHeight="1" x14ac:dyDescent="0.25">
      <c r="A120" s="191"/>
      <c r="B120" s="169"/>
      <c r="C120" s="192"/>
      <c r="D120" s="169"/>
      <c r="E120" s="169"/>
      <c r="F120" s="169"/>
      <c r="G120" s="169"/>
      <c r="H120" s="169"/>
      <c r="I120" s="169"/>
      <c r="J120" s="62"/>
      <c r="K120" s="73"/>
      <c r="L120" s="1"/>
    </row>
    <row r="121" spans="1:12" ht="15" customHeight="1" x14ac:dyDescent="0.25">
      <c r="A121" s="753" t="s">
        <v>122</v>
      </c>
      <c r="B121" s="169">
        <v>5</v>
      </c>
      <c r="C121" s="812"/>
      <c r="D121" s="814"/>
      <c r="E121" s="815"/>
      <c r="F121" s="815"/>
      <c r="G121" s="815"/>
      <c r="H121" s="205"/>
      <c r="I121" s="169"/>
      <c r="J121" s="760" t="s">
        <v>121</v>
      </c>
      <c r="K121" s="761"/>
      <c r="L121" s="1"/>
    </row>
    <row r="122" spans="1:12" ht="33" x14ac:dyDescent="0.25">
      <c r="A122" s="753"/>
      <c r="B122" s="169" t="s">
        <v>124</v>
      </c>
      <c r="C122" s="813"/>
      <c r="D122" s="814"/>
      <c r="E122" s="815"/>
      <c r="F122" s="815"/>
      <c r="G122" s="815"/>
      <c r="H122" s="205"/>
      <c r="I122" s="169"/>
      <c r="J122" s="171"/>
      <c r="K122" s="172"/>
      <c r="L122" s="1"/>
    </row>
    <row r="123" spans="1:12" ht="33" x14ac:dyDescent="0.25">
      <c r="A123" s="753"/>
      <c r="B123" s="169">
        <v>4</v>
      </c>
      <c r="C123" s="816"/>
      <c r="D123" s="814"/>
      <c r="E123" s="814"/>
      <c r="F123" s="818"/>
      <c r="G123" s="815"/>
      <c r="H123" s="205"/>
      <c r="I123" s="169"/>
      <c r="J123" s="178" t="str">
        <f xml:space="preserve"> IF(OR(E121="X",F121="X",G121="x",F123="x",G123="X",F125="X",G125="X",G127="X" ),"x","")</f>
        <v/>
      </c>
      <c r="K123" s="172" t="s">
        <v>123</v>
      </c>
      <c r="L123" s="1"/>
    </row>
    <row r="124" spans="1:12" ht="33" x14ac:dyDescent="0.25">
      <c r="A124" s="753"/>
      <c r="B124" s="169" t="s">
        <v>126</v>
      </c>
      <c r="C124" s="817"/>
      <c r="D124" s="814"/>
      <c r="E124" s="814"/>
      <c r="F124" s="818"/>
      <c r="G124" s="815"/>
      <c r="H124" s="205"/>
      <c r="I124" s="169"/>
      <c r="J124" s="179"/>
      <c r="K124" s="172"/>
      <c r="L124" s="1"/>
    </row>
    <row r="125" spans="1:12" ht="33" x14ac:dyDescent="0.25">
      <c r="A125" s="753"/>
      <c r="B125" s="169">
        <v>3</v>
      </c>
      <c r="C125" s="819"/>
      <c r="D125" s="821"/>
      <c r="E125" s="831"/>
      <c r="F125" s="818"/>
      <c r="G125" s="815"/>
      <c r="H125" s="205"/>
      <c r="I125" s="169"/>
      <c r="J125" s="180" t="str">
        <f xml:space="preserve"> IF(OR(C121="X",D121="X",D123="x",E123="x",E125="X",F127="X",F129="X",G129="X" ),"x","")</f>
        <v/>
      </c>
      <c r="K125" s="172" t="s">
        <v>125</v>
      </c>
      <c r="L125" s="1"/>
    </row>
    <row r="126" spans="1:12" ht="33" x14ac:dyDescent="0.25">
      <c r="A126" s="753"/>
      <c r="B126" s="169" t="s">
        <v>128</v>
      </c>
      <c r="C126" s="820"/>
      <c r="D126" s="821"/>
      <c r="E126" s="814"/>
      <c r="F126" s="818"/>
      <c r="G126" s="815"/>
      <c r="H126" s="205"/>
      <c r="I126" s="169"/>
      <c r="J126" s="181"/>
      <c r="K126" s="172"/>
      <c r="L126" s="1"/>
    </row>
    <row r="127" spans="1:12" ht="33" x14ac:dyDescent="0.25">
      <c r="A127" s="753"/>
      <c r="B127" s="169">
        <v>2</v>
      </c>
      <c r="C127" s="819"/>
      <c r="D127" s="832"/>
      <c r="E127" s="833"/>
      <c r="F127" s="831"/>
      <c r="G127" s="815"/>
      <c r="H127" s="205"/>
      <c r="I127" s="169"/>
      <c r="J127" s="182" t="str">
        <f xml:space="preserve"> IF(OR(C123="X",D125="X",E127="x",E129="x" ),"x","")</f>
        <v/>
      </c>
      <c r="K127" s="172" t="s">
        <v>127</v>
      </c>
      <c r="L127" s="1"/>
    </row>
    <row r="128" spans="1:12" ht="33" x14ac:dyDescent="0.25">
      <c r="A128" s="753"/>
      <c r="B128" s="169" t="s">
        <v>250</v>
      </c>
      <c r="C128" s="820"/>
      <c r="D128" s="832"/>
      <c r="E128" s="821"/>
      <c r="F128" s="814"/>
      <c r="G128" s="815"/>
      <c r="H128" s="205"/>
      <c r="I128" s="169"/>
      <c r="J128" s="181"/>
      <c r="K128" s="172"/>
      <c r="L128" s="1"/>
    </row>
    <row r="129" spans="1:12" ht="33" x14ac:dyDescent="0.25">
      <c r="A129" s="753"/>
      <c r="B129" s="169">
        <v>1</v>
      </c>
      <c r="C129" s="819"/>
      <c r="D129" s="823"/>
      <c r="E129" s="825"/>
      <c r="F129" s="827"/>
      <c r="G129" s="829"/>
      <c r="H129" s="205"/>
      <c r="I129" s="169"/>
      <c r="J129" s="183" t="str">
        <f xml:space="preserve"> IF(OR(C125="X",C127="X",D127="x",C129="x",D129="x" ),"x","")</f>
        <v/>
      </c>
      <c r="K129" s="172" t="s">
        <v>129</v>
      </c>
      <c r="L129" s="1"/>
    </row>
    <row r="130" spans="1:12" ht="33" x14ac:dyDescent="0.25">
      <c r="A130" s="753"/>
      <c r="B130" s="169" t="s">
        <v>130</v>
      </c>
      <c r="C130" s="822"/>
      <c r="D130" s="824"/>
      <c r="E130" s="826"/>
      <c r="F130" s="828"/>
      <c r="G130" s="830"/>
      <c r="H130" s="205"/>
      <c r="I130" s="169"/>
      <c r="J130" s="169"/>
      <c r="K130" s="170"/>
      <c r="L130" s="1"/>
    </row>
    <row r="131" spans="1:12" x14ac:dyDescent="0.25">
      <c r="A131" s="191"/>
      <c r="B131" s="169"/>
      <c r="C131" s="169">
        <v>1</v>
      </c>
      <c r="D131" s="169">
        <v>2</v>
      </c>
      <c r="E131" s="169">
        <v>3</v>
      </c>
      <c r="F131" s="169">
        <v>4</v>
      </c>
      <c r="G131" s="169">
        <v>5</v>
      </c>
      <c r="H131" s="169"/>
      <c r="I131" s="169"/>
      <c r="J131" s="169"/>
      <c r="K131" s="170"/>
      <c r="L131" s="1"/>
    </row>
    <row r="132" spans="1:12" x14ac:dyDescent="0.25">
      <c r="A132" s="191"/>
      <c r="B132" s="169"/>
      <c r="C132" s="169" t="s">
        <v>131</v>
      </c>
      <c r="D132" s="169" t="s">
        <v>132</v>
      </c>
      <c r="E132" s="169" t="s">
        <v>133</v>
      </c>
      <c r="F132" s="169" t="s">
        <v>134</v>
      </c>
      <c r="G132" s="169" t="s">
        <v>135</v>
      </c>
      <c r="H132" s="169"/>
      <c r="I132" s="169"/>
      <c r="J132" s="169"/>
      <c r="K132" s="170"/>
      <c r="L132" s="1"/>
    </row>
    <row r="133" spans="1:12" ht="15" customHeight="1" x14ac:dyDescent="0.25">
      <c r="A133" s="191"/>
      <c r="B133" s="169"/>
      <c r="C133" s="752" t="s">
        <v>136</v>
      </c>
      <c r="D133" s="752"/>
      <c r="E133" s="752"/>
      <c r="F133" s="752"/>
      <c r="G133" s="752"/>
      <c r="H133" s="169"/>
      <c r="I133" s="169"/>
      <c r="J133" s="169"/>
      <c r="K133" s="170"/>
      <c r="L133" s="1"/>
    </row>
    <row r="134" spans="1:12" ht="15" customHeight="1" x14ac:dyDescent="0.25">
      <c r="A134" s="191"/>
      <c r="B134" s="169"/>
      <c r="C134" s="752"/>
      <c r="D134" s="752"/>
      <c r="E134" s="752"/>
      <c r="F134" s="752"/>
      <c r="G134" s="752"/>
      <c r="H134" s="169"/>
      <c r="I134" s="169"/>
      <c r="J134" s="169"/>
      <c r="K134" s="170"/>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69" t="s">
        <v>120</v>
      </c>
      <c r="B137" s="975" t="str">
        <f>DESCRIPCION!A28</f>
        <v>g</v>
      </c>
      <c r="C137" s="963"/>
      <c r="D137" s="963"/>
      <c r="E137" s="963"/>
      <c r="F137" s="963"/>
      <c r="G137" s="963"/>
      <c r="H137" s="964"/>
      <c r="I137" s="972" t="s">
        <v>349</v>
      </c>
      <c r="J137" s="973"/>
      <c r="K137" s="151" t="str">
        <f>IF(J144="x","EXTREMA",IF(J146="x","ALTA",IF(J148="x","MODERADA",IF(J150="x","BAJA",""))))</f>
        <v/>
      </c>
      <c r="L137" s="1"/>
    </row>
    <row r="138" spans="1:12" ht="16.5" thickBot="1" x14ac:dyDescent="0.3">
      <c r="A138" s="970"/>
      <c r="B138" s="976"/>
      <c r="C138" s="965"/>
      <c r="D138" s="965"/>
      <c r="E138" s="965"/>
      <c r="F138" s="965"/>
      <c r="G138" s="965"/>
      <c r="H138" s="966"/>
      <c r="I138" s="967" t="s">
        <v>350</v>
      </c>
      <c r="J138" s="968"/>
      <c r="K138" s="207" t="str">
        <f>'VALORACION RIESGOS INHERENTES'!K131</f>
        <v/>
      </c>
      <c r="L138" s="1"/>
    </row>
    <row r="139" spans="1:12" ht="16.5" thickBot="1" x14ac:dyDescent="0.3">
      <c r="A139" s="971"/>
      <c r="B139" s="737" t="s">
        <v>300</v>
      </c>
      <c r="C139" s="738"/>
      <c r="D139" s="738"/>
      <c r="E139" s="738"/>
      <c r="F139" s="738"/>
      <c r="G139" s="738"/>
      <c r="H139" s="738"/>
      <c r="I139" s="738"/>
      <c r="J139" s="741"/>
      <c r="K139" s="206" t="e">
        <f>'EVALUACIÓN SOLIDEZ CONTROLES'!H35</f>
        <v>#DIV/0!</v>
      </c>
      <c r="L139" s="1"/>
    </row>
    <row r="140" spans="1:12" ht="18" customHeight="1" thickBot="1" x14ac:dyDescent="0.3">
      <c r="A140" s="284" t="s">
        <v>122</v>
      </c>
      <c r="B140" s="285"/>
      <c r="C140" s="285"/>
      <c r="D140" s="286"/>
      <c r="E140" s="987"/>
      <c r="F140" s="988"/>
      <c r="G140" s="989"/>
      <c r="H140" s="737" t="s">
        <v>352</v>
      </c>
      <c r="I140" s="741"/>
      <c r="J140" s="742"/>
      <c r="K140" s="743"/>
      <c r="L140" s="1"/>
    </row>
    <row r="141" spans="1:12" ht="42" customHeight="1" x14ac:dyDescent="0.25">
      <c r="A141" s="191"/>
      <c r="B141" s="169"/>
      <c r="C141" s="192"/>
      <c r="D141" s="169"/>
      <c r="E141" s="169"/>
      <c r="F141" s="169"/>
      <c r="G141" s="169"/>
      <c r="H141" s="169"/>
      <c r="I141" s="169"/>
      <c r="J141" s="187"/>
      <c r="K141" s="188"/>
      <c r="L141" s="1"/>
    </row>
    <row r="142" spans="1:12" ht="41.25" customHeight="1" x14ac:dyDescent="0.25">
      <c r="A142" s="753" t="s">
        <v>122</v>
      </c>
      <c r="B142" s="169">
        <v>5</v>
      </c>
      <c r="C142" s="754"/>
      <c r="D142" s="750"/>
      <c r="E142" s="751"/>
      <c r="F142" s="751"/>
      <c r="G142" s="751"/>
      <c r="H142" s="169"/>
      <c r="I142" s="169"/>
      <c r="J142" s="760" t="s">
        <v>121</v>
      </c>
      <c r="K142" s="761"/>
      <c r="L142" s="1"/>
    </row>
    <row r="143" spans="1:12" x14ac:dyDescent="0.25">
      <c r="A143" s="753"/>
      <c r="B143" s="169" t="s">
        <v>124</v>
      </c>
      <c r="C143" s="755"/>
      <c r="D143" s="750"/>
      <c r="E143" s="751"/>
      <c r="F143" s="751"/>
      <c r="G143" s="751"/>
      <c r="H143" s="169"/>
      <c r="I143" s="169"/>
      <c r="J143" s="171"/>
      <c r="K143" s="172"/>
      <c r="L143" s="1"/>
    </row>
    <row r="144" spans="1:12" ht="27.75" x14ac:dyDescent="0.25">
      <c r="A144" s="753"/>
      <c r="B144" s="169">
        <v>4</v>
      </c>
      <c r="C144" s="797"/>
      <c r="D144" s="750"/>
      <c r="E144" s="750"/>
      <c r="F144" s="759"/>
      <c r="G144" s="751"/>
      <c r="H144" s="169"/>
      <c r="I144" s="169"/>
      <c r="J144" s="178" t="str">
        <f xml:space="preserve"> IF(OR(E142="X",F142="X",G142="x",F144="x",G144="X",F146="X",G146="X",G148="X" ),"x","")</f>
        <v/>
      </c>
      <c r="K144" s="172" t="s">
        <v>123</v>
      </c>
      <c r="L144" s="1"/>
    </row>
    <row r="145" spans="1:12" ht="27.75" x14ac:dyDescent="0.25">
      <c r="A145" s="753"/>
      <c r="B145" s="169" t="s">
        <v>126</v>
      </c>
      <c r="C145" s="798"/>
      <c r="D145" s="750"/>
      <c r="E145" s="750"/>
      <c r="F145" s="759"/>
      <c r="G145" s="751"/>
      <c r="H145" s="169"/>
      <c r="I145" s="169"/>
      <c r="J145" s="179"/>
      <c r="K145" s="172"/>
      <c r="L145" s="1"/>
    </row>
    <row r="146" spans="1:12" ht="27.75" x14ac:dyDescent="0.25">
      <c r="A146" s="753"/>
      <c r="B146" s="169">
        <v>3</v>
      </c>
      <c r="C146" s="744"/>
      <c r="D146" s="748"/>
      <c r="E146" s="749"/>
      <c r="F146" s="759"/>
      <c r="G146" s="751"/>
      <c r="H146" s="169"/>
      <c r="I146" s="169"/>
      <c r="J146" s="180" t="str">
        <f xml:space="preserve"> IF(OR(C142="X",D142="X",D144="x",E144="x",E146="X",F148="X",F150="X",G150="X" ),"x","")</f>
        <v/>
      </c>
      <c r="K146" s="172" t="s">
        <v>125</v>
      </c>
      <c r="L146" s="1"/>
    </row>
    <row r="147" spans="1:12" ht="27.75" x14ac:dyDescent="0.25">
      <c r="A147" s="753"/>
      <c r="B147" s="169" t="s">
        <v>128</v>
      </c>
      <c r="C147" s="745"/>
      <c r="D147" s="748"/>
      <c r="E147" s="750"/>
      <c r="F147" s="759"/>
      <c r="G147" s="751"/>
      <c r="H147" s="169"/>
      <c r="I147" s="169"/>
      <c r="J147" s="181"/>
      <c r="K147" s="172"/>
      <c r="L147" s="1"/>
    </row>
    <row r="148" spans="1:12" ht="27.75" x14ac:dyDescent="0.25">
      <c r="A148" s="753"/>
      <c r="B148" s="169">
        <v>2</v>
      </c>
      <c r="C148" s="744"/>
      <c r="D148" s="746"/>
      <c r="E148" s="747"/>
      <c r="F148" s="749"/>
      <c r="G148" s="751"/>
      <c r="H148" s="169"/>
      <c r="I148" s="169"/>
      <c r="J148" s="182" t="str">
        <f xml:space="preserve"> IF(OR(C144="X",D146="X",E148="x",E150="x" ),"x","")</f>
        <v/>
      </c>
      <c r="K148" s="172" t="s">
        <v>127</v>
      </c>
      <c r="L148" s="1"/>
    </row>
    <row r="149" spans="1:12" ht="27.75" x14ac:dyDescent="0.25">
      <c r="A149" s="753"/>
      <c r="B149" s="169" t="s">
        <v>250</v>
      </c>
      <c r="C149" s="745"/>
      <c r="D149" s="746"/>
      <c r="E149" s="748"/>
      <c r="F149" s="750"/>
      <c r="G149" s="751"/>
      <c r="H149" s="169"/>
      <c r="I149" s="169"/>
      <c r="J149" s="181"/>
      <c r="K149" s="172"/>
      <c r="L149" s="1"/>
    </row>
    <row r="150" spans="1:12" ht="27.75" x14ac:dyDescent="0.25">
      <c r="A150" s="753"/>
      <c r="B150" s="169">
        <v>1</v>
      </c>
      <c r="C150" s="744"/>
      <c r="D150" s="775"/>
      <c r="E150" s="777"/>
      <c r="F150" s="779"/>
      <c r="G150" s="781"/>
      <c r="H150" s="169"/>
      <c r="I150" s="169"/>
      <c r="J150" s="183" t="str">
        <f xml:space="preserve"> IF(OR(C146="X",C148="X",C150="x",D148="x",D150="x" ),"x","")</f>
        <v/>
      </c>
      <c r="K150" s="172" t="s">
        <v>129</v>
      </c>
      <c r="L150" s="1"/>
    </row>
    <row r="151" spans="1:12" x14ac:dyDescent="0.25">
      <c r="A151" s="753"/>
      <c r="B151" s="169" t="s">
        <v>130</v>
      </c>
      <c r="C151" s="774"/>
      <c r="D151" s="776"/>
      <c r="E151" s="778"/>
      <c r="F151" s="780"/>
      <c r="G151" s="782"/>
      <c r="H151" s="169"/>
      <c r="I151" s="169"/>
      <c r="J151" s="169"/>
      <c r="K151" s="170"/>
      <c r="L151" s="1"/>
    </row>
    <row r="152" spans="1:12" x14ac:dyDescent="0.25">
      <c r="A152" s="191"/>
      <c r="B152" s="169"/>
      <c r="C152" s="169">
        <v>1</v>
      </c>
      <c r="D152" s="169">
        <v>2</v>
      </c>
      <c r="E152" s="169">
        <v>3</v>
      </c>
      <c r="F152" s="169">
        <v>4</v>
      </c>
      <c r="G152" s="169">
        <v>5</v>
      </c>
      <c r="H152" s="169"/>
      <c r="I152" s="169"/>
      <c r="J152" s="169"/>
      <c r="K152" s="170"/>
      <c r="L152" s="1"/>
    </row>
    <row r="153" spans="1:12" x14ac:dyDescent="0.25">
      <c r="A153" s="191"/>
      <c r="B153" s="169"/>
      <c r="C153" s="169" t="s">
        <v>131</v>
      </c>
      <c r="D153" s="169" t="s">
        <v>132</v>
      </c>
      <c r="E153" s="169" t="s">
        <v>133</v>
      </c>
      <c r="F153" s="169" t="s">
        <v>134</v>
      </c>
      <c r="G153" s="169" t="s">
        <v>135</v>
      </c>
      <c r="H153" s="169"/>
      <c r="I153" s="169"/>
      <c r="J153" s="169"/>
      <c r="K153" s="170"/>
      <c r="L153" s="1"/>
    </row>
    <row r="154" spans="1:12" ht="15" customHeight="1" x14ac:dyDescent="0.25">
      <c r="A154" s="191"/>
      <c r="B154" s="169"/>
      <c r="C154" s="752" t="s">
        <v>136</v>
      </c>
      <c r="D154" s="752"/>
      <c r="E154" s="752"/>
      <c r="F154" s="752"/>
      <c r="G154" s="752"/>
      <c r="H154" s="169"/>
      <c r="I154" s="169"/>
      <c r="J154" s="169"/>
      <c r="K154" s="170"/>
      <c r="L154" s="1"/>
    </row>
    <row r="155" spans="1:12" ht="15" customHeight="1" x14ac:dyDescent="0.25">
      <c r="A155" s="191"/>
      <c r="B155" s="169"/>
      <c r="C155" s="752"/>
      <c r="D155" s="752"/>
      <c r="E155" s="752"/>
      <c r="F155" s="752"/>
      <c r="G155" s="752"/>
      <c r="H155" s="169"/>
      <c r="I155" s="169"/>
      <c r="J155" s="169"/>
      <c r="K155" s="170"/>
      <c r="L155" s="1"/>
    </row>
    <row r="156" spans="1:12" ht="15.75" thickBot="1" x14ac:dyDescent="0.3">
      <c r="A156" s="193"/>
      <c r="B156" s="194"/>
      <c r="C156" s="194"/>
      <c r="D156" s="194"/>
      <c r="E156" s="194"/>
      <c r="F156" s="194"/>
      <c r="G156" s="194"/>
      <c r="H156" s="194"/>
      <c r="I156" s="194"/>
      <c r="J156" s="194"/>
      <c r="K156" s="195"/>
      <c r="L156" s="1"/>
    </row>
    <row r="157" spans="1:12" ht="15.75" thickBot="1" x14ac:dyDescent="0.3">
      <c r="A157" s="1"/>
      <c r="B157" s="1"/>
      <c r="C157" s="1"/>
      <c r="D157" s="1"/>
      <c r="E157" s="1"/>
      <c r="F157" s="1"/>
      <c r="G157" s="1"/>
      <c r="H157" s="1"/>
      <c r="I157" s="1"/>
      <c r="J157" s="1"/>
      <c r="K157" s="1"/>
      <c r="L157" s="1"/>
    </row>
    <row r="158" spans="1:12" ht="16.5" customHeight="1" thickBot="1" x14ac:dyDescent="0.3">
      <c r="A158" s="969" t="s">
        <v>120</v>
      </c>
      <c r="B158" s="963" t="str">
        <f>DESCRIPCION!A31</f>
        <v>h</v>
      </c>
      <c r="C158" s="963"/>
      <c r="D158" s="963"/>
      <c r="E158" s="963"/>
      <c r="F158" s="963"/>
      <c r="G158" s="963"/>
      <c r="H158" s="964"/>
      <c r="I158" s="972" t="s">
        <v>349</v>
      </c>
      <c r="J158" s="973"/>
      <c r="K158" s="151" t="str">
        <f>IF(J165="x","EXTREMA",IF(J167="x","ALTA",IF(J169="x","MODERADA",IF(J171="x","BAJA",""))))</f>
        <v/>
      </c>
      <c r="L158" s="1"/>
    </row>
    <row r="159" spans="1:12" ht="16.5" thickBot="1" x14ac:dyDescent="0.3">
      <c r="A159" s="970"/>
      <c r="B159" s="965"/>
      <c r="C159" s="965"/>
      <c r="D159" s="965"/>
      <c r="E159" s="965"/>
      <c r="F159" s="965"/>
      <c r="G159" s="965"/>
      <c r="H159" s="966"/>
      <c r="I159" s="967" t="s">
        <v>350</v>
      </c>
      <c r="J159" s="968"/>
      <c r="K159" s="206" t="str">
        <f>'VALORACION RIESGOS INHERENTES'!K151</f>
        <v/>
      </c>
      <c r="L159" s="1"/>
    </row>
    <row r="160" spans="1:12" ht="15.75" customHeight="1" thickBot="1" x14ac:dyDescent="0.3">
      <c r="A160" s="971"/>
      <c r="B160" s="737" t="s">
        <v>300</v>
      </c>
      <c r="C160" s="738"/>
      <c r="D160" s="738"/>
      <c r="E160" s="738"/>
      <c r="F160" s="738"/>
      <c r="G160" s="738"/>
      <c r="H160" s="738"/>
      <c r="I160" s="738"/>
      <c r="J160" s="741"/>
      <c r="K160" s="206" t="e">
        <f>'EVALUACIÓN SOLIDEZ CONTROLES'!H39</f>
        <v>#DIV/0!</v>
      </c>
      <c r="L160" s="1"/>
    </row>
    <row r="161" spans="1:12" ht="15.75" customHeight="1" thickBot="1" x14ac:dyDescent="0.3">
      <c r="A161" s="284" t="s">
        <v>122</v>
      </c>
      <c r="B161" s="285"/>
      <c r="C161" s="285"/>
      <c r="D161" s="286"/>
      <c r="E161" s="987"/>
      <c r="F161" s="988"/>
      <c r="G161" s="989"/>
      <c r="H161" s="737" t="s">
        <v>352</v>
      </c>
      <c r="I161" s="741"/>
      <c r="J161" s="742"/>
      <c r="K161" s="743"/>
      <c r="L161" s="1"/>
    </row>
    <row r="162" spans="1:12" ht="44.25" customHeight="1" x14ac:dyDescent="0.25">
      <c r="A162" s="191"/>
      <c r="B162" s="169"/>
      <c r="C162" s="192"/>
      <c r="D162" s="169"/>
      <c r="E162" s="169"/>
      <c r="F162" s="169"/>
      <c r="G162" s="169"/>
      <c r="H162" s="169"/>
      <c r="I162" s="169"/>
      <c r="J162" s="187"/>
      <c r="K162" s="188"/>
      <c r="L162" s="1"/>
    </row>
    <row r="163" spans="1:12" ht="54" customHeight="1" x14ac:dyDescent="0.25">
      <c r="A163" s="753" t="s">
        <v>122</v>
      </c>
      <c r="B163" s="169">
        <v>5</v>
      </c>
      <c r="C163" s="754"/>
      <c r="D163" s="750"/>
      <c r="E163" s="751"/>
      <c r="F163" s="751"/>
      <c r="G163" s="751"/>
      <c r="H163" s="169"/>
      <c r="I163" s="169"/>
      <c r="J163" s="760" t="s">
        <v>121</v>
      </c>
      <c r="K163" s="761"/>
      <c r="L163" s="1"/>
    </row>
    <row r="164" spans="1:12" x14ac:dyDescent="0.25">
      <c r="A164" s="753"/>
      <c r="B164" s="169" t="s">
        <v>124</v>
      </c>
      <c r="C164" s="755"/>
      <c r="D164" s="750"/>
      <c r="E164" s="751"/>
      <c r="F164" s="751"/>
      <c r="G164" s="751"/>
      <c r="H164" s="169"/>
      <c r="I164" s="169"/>
      <c r="J164" s="171"/>
      <c r="K164" s="172"/>
      <c r="L164" s="1"/>
    </row>
    <row r="165" spans="1:12" ht="27.75" x14ac:dyDescent="0.25">
      <c r="A165" s="753"/>
      <c r="B165" s="169">
        <v>4</v>
      </c>
      <c r="C165" s="797"/>
      <c r="D165" s="750"/>
      <c r="E165" s="750"/>
      <c r="F165" s="759"/>
      <c r="G165" s="751"/>
      <c r="H165" s="169"/>
      <c r="I165" s="169"/>
      <c r="J165" s="178" t="str">
        <f xml:space="preserve"> IF(OR(E163="X",F163="X",G163="x",F165="x",G165="X",F167="X",G167="X",G169="X" ),"x","")</f>
        <v/>
      </c>
      <c r="K165" s="172" t="s">
        <v>123</v>
      </c>
      <c r="L165" s="1"/>
    </row>
    <row r="166" spans="1:12" ht="27.75" x14ac:dyDescent="0.25">
      <c r="A166" s="753"/>
      <c r="B166" s="169" t="s">
        <v>126</v>
      </c>
      <c r="C166" s="798"/>
      <c r="D166" s="750"/>
      <c r="E166" s="750"/>
      <c r="F166" s="759"/>
      <c r="G166" s="751"/>
      <c r="H166" s="169"/>
      <c r="I166" s="169"/>
      <c r="J166" s="179"/>
      <c r="K166" s="172"/>
      <c r="L166" s="1"/>
    </row>
    <row r="167" spans="1:12" ht="27.75" x14ac:dyDescent="0.25">
      <c r="A167" s="753"/>
      <c r="B167" s="169">
        <v>3</v>
      </c>
      <c r="C167" s="744"/>
      <c r="D167" s="748"/>
      <c r="E167" s="749"/>
      <c r="F167" s="759"/>
      <c r="G167" s="751"/>
      <c r="H167" s="169"/>
      <c r="I167" s="169"/>
      <c r="J167" s="180" t="str">
        <f xml:space="preserve"> IF(OR(C163="X",D163="X",D165="x",E165="x",E167="X",F169="X",F171="X",G171="X" ),"x","")</f>
        <v/>
      </c>
      <c r="K167" s="172" t="s">
        <v>125</v>
      </c>
      <c r="L167" s="1"/>
    </row>
    <row r="168" spans="1:12" ht="27.75" x14ac:dyDescent="0.25">
      <c r="A168" s="753"/>
      <c r="B168" s="169" t="s">
        <v>128</v>
      </c>
      <c r="C168" s="745"/>
      <c r="D168" s="748"/>
      <c r="E168" s="750"/>
      <c r="F168" s="759"/>
      <c r="G168" s="751"/>
      <c r="H168" s="169"/>
      <c r="I168" s="169"/>
      <c r="J168" s="181"/>
      <c r="K168" s="172"/>
      <c r="L168" s="1"/>
    </row>
    <row r="169" spans="1:12" ht="27.75" x14ac:dyDescent="0.25">
      <c r="A169" s="753"/>
      <c r="B169" s="169">
        <v>2</v>
      </c>
      <c r="C169" s="744"/>
      <c r="D169" s="746"/>
      <c r="E169" s="747"/>
      <c r="F169" s="749"/>
      <c r="G169" s="751"/>
      <c r="H169" s="169"/>
      <c r="I169" s="169"/>
      <c r="J169" s="182" t="str">
        <f xml:space="preserve"> IF(OR(C165="X",D167="X",E169="x",E171="x" ),"x","")</f>
        <v/>
      </c>
      <c r="K169" s="172" t="s">
        <v>127</v>
      </c>
      <c r="L169" s="1"/>
    </row>
    <row r="170" spans="1:12" ht="27.75" x14ac:dyDescent="0.25">
      <c r="A170" s="753"/>
      <c r="B170" s="169" t="s">
        <v>250</v>
      </c>
      <c r="C170" s="745"/>
      <c r="D170" s="746"/>
      <c r="E170" s="748"/>
      <c r="F170" s="750"/>
      <c r="G170" s="751"/>
      <c r="H170" s="169"/>
      <c r="I170" s="169"/>
      <c r="J170" s="181"/>
      <c r="K170" s="172"/>
      <c r="L170" s="1"/>
    </row>
    <row r="171" spans="1:12" ht="27.75" x14ac:dyDescent="0.25">
      <c r="A171" s="753"/>
      <c r="B171" s="169">
        <v>1</v>
      </c>
      <c r="C171" s="744"/>
      <c r="D171" s="775"/>
      <c r="E171" s="777"/>
      <c r="F171" s="779"/>
      <c r="G171" s="781"/>
      <c r="H171" s="169"/>
      <c r="I171" s="169"/>
      <c r="J171" s="183" t="str">
        <f xml:space="preserve"> IF(OR(C167="X",C169="X",C171="x",D169="x",D171="x" ),"x","")</f>
        <v/>
      </c>
      <c r="K171" s="172" t="s">
        <v>129</v>
      </c>
      <c r="L171" s="1"/>
    </row>
    <row r="172" spans="1:12" x14ac:dyDescent="0.25">
      <c r="A172" s="753"/>
      <c r="B172" s="169" t="s">
        <v>130</v>
      </c>
      <c r="C172" s="774"/>
      <c r="D172" s="776"/>
      <c r="E172" s="778"/>
      <c r="F172" s="780"/>
      <c r="G172" s="782"/>
      <c r="H172" s="169"/>
      <c r="I172" s="169"/>
      <c r="J172" s="169"/>
      <c r="K172" s="170"/>
      <c r="L172" s="1"/>
    </row>
    <row r="173" spans="1:12" x14ac:dyDescent="0.25">
      <c r="A173" s="191"/>
      <c r="B173" s="169"/>
      <c r="C173" s="169">
        <v>1</v>
      </c>
      <c r="D173" s="169">
        <v>2</v>
      </c>
      <c r="E173" s="169">
        <v>3</v>
      </c>
      <c r="F173" s="169">
        <v>4</v>
      </c>
      <c r="G173" s="169">
        <v>5</v>
      </c>
      <c r="H173" s="169"/>
      <c r="I173" s="169"/>
      <c r="J173" s="169"/>
      <c r="K173" s="170"/>
      <c r="L173" s="1"/>
    </row>
    <row r="174" spans="1:12" x14ac:dyDescent="0.25">
      <c r="A174" s="191"/>
      <c r="B174" s="169"/>
      <c r="C174" s="169" t="s">
        <v>131</v>
      </c>
      <c r="D174" s="169" t="s">
        <v>132</v>
      </c>
      <c r="E174" s="169" t="s">
        <v>133</v>
      </c>
      <c r="F174" s="169" t="s">
        <v>134</v>
      </c>
      <c r="G174" s="169" t="s">
        <v>135</v>
      </c>
      <c r="H174" s="169"/>
      <c r="I174" s="169"/>
      <c r="J174" s="169"/>
      <c r="K174" s="170"/>
      <c r="L174" s="1"/>
    </row>
    <row r="175" spans="1:12" ht="15" customHeight="1" x14ac:dyDescent="0.25">
      <c r="A175" s="191"/>
      <c r="B175" s="169"/>
      <c r="C175" s="752" t="s">
        <v>136</v>
      </c>
      <c r="D175" s="752"/>
      <c r="E175" s="752"/>
      <c r="F175" s="752"/>
      <c r="G175" s="752"/>
      <c r="H175" s="169"/>
      <c r="I175" s="169"/>
      <c r="J175" s="169"/>
      <c r="K175" s="170"/>
      <c r="L175" s="1"/>
    </row>
    <row r="176" spans="1:12" ht="15" customHeight="1" x14ac:dyDescent="0.25">
      <c r="A176" s="191"/>
      <c r="B176" s="169"/>
      <c r="C176" s="752"/>
      <c r="D176" s="752"/>
      <c r="E176" s="752"/>
      <c r="F176" s="752"/>
      <c r="G176" s="752"/>
      <c r="H176" s="169"/>
      <c r="I176" s="169"/>
      <c r="J176" s="169"/>
      <c r="K176" s="170"/>
      <c r="L176" s="1"/>
    </row>
    <row r="177" spans="1:12" ht="15.75" thickBot="1" x14ac:dyDescent="0.3">
      <c r="A177" s="193"/>
      <c r="B177" s="194"/>
      <c r="C177" s="194"/>
      <c r="D177" s="194"/>
      <c r="E177" s="194"/>
      <c r="F177" s="194"/>
      <c r="G177" s="194"/>
      <c r="H177" s="194"/>
      <c r="I177" s="194"/>
      <c r="J177" s="194"/>
      <c r="K177" s="195"/>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69" t="s">
        <v>120</v>
      </c>
      <c r="B180" s="963" t="str">
        <f>DESCRIPCION!A34</f>
        <v>i</v>
      </c>
      <c r="C180" s="963"/>
      <c r="D180" s="963"/>
      <c r="E180" s="963"/>
      <c r="F180" s="963"/>
      <c r="G180" s="963"/>
      <c r="H180" s="964"/>
      <c r="I180" s="972" t="s">
        <v>349</v>
      </c>
      <c r="J180" s="973"/>
      <c r="K180" s="151" t="str">
        <f>IF(J187="x","EXTREMA",IF(J189="x","ALTA",IF(J191="x","MODERADA",IF(J193="x","BAJA",""))))</f>
        <v/>
      </c>
      <c r="L180" s="1"/>
    </row>
    <row r="181" spans="1:12" ht="16.5" thickBot="1" x14ac:dyDescent="0.3">
      <c r="A181" s="970"/>
      <c r="B181" s="965"/>
      <c r="C181" s="965"/>
      <c r="D181" s="965"/>
      <c r="E181" s="965"/>
      <c r="F181" s="965"/>
      <c r="G181" s="965"/>
      <c r="H181" s="966"/>
      <c r="I181" s="967" t="s">
        <v>350</v>
      </c>
      <c r="J181" s="968"/>
      <c r="K181" s="207" t="str">
        <f>'VALORACION RIESGOS INHERENTES'!K172</f>
        <v/>
      </c>
      <c r="L181" s="1"/>
    </row>
    <row r="182" spans="1:12" ht="16.5" thickBot="1" x14ac:dyDescent="0.3">
      <c r="A182" s="971"/>
      <c r="B182" s="737" t="s">
        <v>300</v>
      </c>
      <c r="C182" s="738"/>
      <c r="D182" s="738"/>
      <c r="E182" s="738"/>
      <c r="F182" s="738"/>
      <c r="G182" s="738"/>
      <c r="H182" s="738"/>
      <c r="I182" s="738"/>
      <c r="J182" s="741"/>
      <c r="K182" s="206" t="e">
        <f>'EVALUACIÓN SOLIDEZ CONTROLES'!H43</f>
        <v>#DIV/0!</v>
      </c>
      <c r="L182" s="1"/>
    </row>
    <row r="183" spans="1:12" ht="16.5" thickBot="1" x14ac:dyDescent="0.3">
      <c r="A183" s="284" t="s">
        <v>122</v>
      </c>
      <c r="B183" s="285"/>
      <c r="C183" s="285"/>
      <c r="D183" s="286"/>
      <c r="E183" s="987"/>
      <c r="F183" s="988"/>
      <c r="G183" s="989"/>
      <c r="H183" s="737" t="s">
        <v>352</v>
      </c>
      <c r="I183" s="741"/>
      <c r="J183" s="742"/>
      <c r="K183" s="743"/>
      <c r="L183" s="1"/>
    </row>
    <row r="184" spans="1:12" ht="37.5" customHeight="1" x14ac:dyDescent="0.25">
      <c r="A184" s="191"/>
      <c r="B184" s="169"/>
      <c r="C184" s="192"/>
      <c r="D184" s="169"/>
      <c r="E184" s="169"/>
      <c r="F184" s="169"/>
      <c r="G184" s="169"/>
      <c r="H184" s="169"/>
      <c r="I184" s="169"/>
      <c r="J184" s="187"/>
      <c r="K184" s="188"/>
      <c r="L184" s="1"/>
    </row>
    <row r="185" spans="1:12" ht="40.5" customHeight="1" x14ac:dyDescent="0.25">
      <c r="A185" s="753" t="s">
        <v>122</v>
      </c>
      <c r="B185" s="169">
        <v>5</v>
      </c>
      <c r="C185" s="754"/>
      <c r="D185" s="750"/>
      <c r="E185" s="751"/>
      <c r="F185" s="751"/>
      <c r="G185" s="751"/>
      <c r="H185" s="169"/>
      <c r="I185" s="169"/>
      <c r="J185" s="760" t="s">
        <v>121</v>
      </c>
      <c r="K185" s="761"/>
      <c r="L185" s="1"/>
    </row>
    <row r="186" spans="1:12" x14ac:dyDescent="0.25">
      <c r="A186" s="753"/>
      <c r="B186" s="169" t="s">
        <v>124</v>
      </c>
      <c r="C186" s="755"/>
      <c r="D186" s="750"/>
      <c r="E186" s="751"/>
      <c r="F186" s="751"/>
      <c r="G186" s="751"/>
      <c r="H186" s="169"/>
      <c r="I186" s="169"/>
      <c r="J186" s="171"/>
      <c r="K186" s="172"/>
      <c r="L186" s="1"/>
    </row>
    <row r="187" spans="1:12" ht="27.75" x14ac:dyDescent="0.25">
      <c r="A187" s="753"/>
      <c r="B187" s="169">
        <v>4</v>
      </c>
      <c r="C187" s="797"/>
      <c r="D187" s="750"/>
      <c r="E187" s="750"/>
      <c r="F187" s="759"/>
      <c r="G187" s="751"/>
      <c r="H187" s="169"/>
      <c r="I187" s="169"/>
      <c r="J187" s="178" t="str">
        <f xml:space="preserve"> IF(OR(E185="X",F185="X",G185="x",F187="x",G187="X",F189="X",G189="X",G191="X" ),"x","")</f>
        <v/>
      </c>
      <c r="K187" s="172" t="s">
        <v>123</v>
      </c>
      <c r="L187" s="1"/>
    </row>
    <row r="188" spans="1:12" ht="27.75" x14ac:dyDescent="0.25">
      <c r="A188" s="753"/>
      <c r="B188" s="169" t="s">
        <v>126</v>
      </c>
      <c r="C188" s="798"/>
      <c r="D188" s="750"/>
      <c r="E188" s="750"/>
      <c r="F188" s="759"/>
      <c r="G188" s="751"/>
      <c r="H188" s="169"/>
      <c r="I188" s="169"/>
      <c r="J188" s="179"/>
      <c r="K188" s="172"/>
      <c r="L188" s="1"/>
    </row>
    <row r="189" spans="1:12" ht="27.75" x14ac:dyDescent="0.25">
      <c r="A189" s="753"/>
      <c r="B189" s="169">
        <v>3</v>
      </c>
      <c r="C189" s="744"/>
      <c r="D189" s="748"/>
      <c r="E189" s="749"/>
      <c r="F189" s="759"/>
      <c r="G189" s="751"/>
      <c r="H189" s="169"/>
      <c r="I189" s="169"/>
      <c r="J189" s="180" t="str">
        <f xml:space="preserve"> IF(OR(C185="X",D185="X",D187="x",E187="x",E189="X",F191="X",F193="X",G193="X" ),"x","")</f>
        <v/>
      </c>
      <c r="K189" s="172" t="s">
        <v>125</v>
      </c>
      <c r="L189" s="1"/>
    </row>
    <row r="190" spans="1:12" ht="27.75" x14ac:dyDescent="0.25">
      <c r="A190" s="753"/>
      <c r="B190" s="169" t="s">
        <v>128</v>
      </c>
      <c r="C190" s="745"/>
      <c r="D190" s="748"/>
      <c r="E190" s="750"/>
      <c r="F190" s="759"/>
      <c r="G190" s="751"/>
      <c r="H190" s="169"/>
      <c r="I190" s="169"/>
      <c r="J190" s="181"/>
      <c r="K190" s="172"/>
      <c r="L190" s="1"/>
    </row>
    <row r="191" spans="1:12" ht="27.75" x14ac:dyDescent="0.25">
      <c r="A191" s="753"/>
      <c r="B191" s="169">
        <v>2</v>
      </c>
      <c r="C191" s="744"/>
      <c r="D191" s="746"/>
      <c r="E191" s="747"/>
      <c r="F191" s="749"/>
      <c r="G191" s="751"/>
      <c r="H191" s="169"/>
      <c r="I191" s="169"/>
      <c r="J191" s="182" t="str">
        <f xml:space="preserve"> IF(OR(E191="X",D189="X",C187="x",E193="x" ),"x","")</f>
        <v/>
      </c>
      <c r="K191" s="172" t="s">
        <v>127</v>
      </c>
      <c r="L191" s="1"/>
    </row>
    <row r="192" spans="1:12" ht="27.75" x14ac:dyDescent="0.25">
      <c r="A192" s="753"/>
      <c r="B192" s="169" t="s">
        <v>250</v>
      </c>
      <c r="C192" s="745"/>
      <c r="D192" s="746"/>
      <c r="E192" s="748"/>
      <c r="F192" s="750"/>
      <c r="G192" s="751"/>
      <c r="H192" s="169"/>
      <c r="I192" s="169"/>
      <c r="J192" s="181"/>
      <c r="K192" s="172"/>
      <c r="L192" s="1"/>
    </row>
    <row r="193" spans="1:12" ht="27.75" x14ac:dyDescent="0.25">
      <c r="A193" s="753"/>
      <c r="B193" s="169">
        <v>1</v>
      </c>
      <c r="C193" s="744"/>
      <c r="D193" s="775"/>
      <c r="E193" s="777"/>
      <c r="F193" s="779"/>
      <c r="G193" s="781"/>
      <c r="H193" s="169"/>
      <c r="I193" s="169"/>
      <c r="J193" s="183" t="str">
        <f xml:space="preserve"> IF(OR(C189="X",C191="X",D191="x",D193="x",C193="x" ),"x","")</f>
        <v/>
      </c>
      <c r="K193" s="172" t="s">
        <v>129</v>
      </c>
      <c r="L193" s="1"/>
    </row>
    <row r="194" spans="1:12" x14ac:dyDescent="0.25">
      <c r="A194" s="753"/>
      <c r="B194" s="169" t="s">
        <v>130</v>
      </c>
      <c r="C194" s="774"/>
      <c r="D194" s="776"/>
      <c r="E194" s="778"/>
      <c r="F194" s="780"/>
      <c r="G194" s="782"/>
      <c r="H194" s="169"/>
      <c r="I194" s="169"/>
      <c r="J194" s="169"/>
      <c r="K194" s="170"/>
      <c r="L194" s="1"/>
    </row>
    <row r="195" spans="1:12" x14ac:dyDescent="0.25">
      <c r="A195" s="191"/>
      <c r="B195" s="169"/>
      <c r="C195" s="169">
        <v>1</v>
      </c>
      <c r="D195" s="169">
        <v>2</v>
      </c>
      <c r="E195" s="169">
        <v>3</v>
      </c>
      <c r="F195" s="169">
        <v>4</v>
      </c>
      <c r="G195" s="169">
        <v>5</v>
      </c>
      <c r="H195" s="169"/>
      <c r="I195" s="169"/>
      <c r="J195" s="169"/>
      <c r="K195" s="170"/>
      <c r="L195" s="1"/>
    </row>
    <row r="196" spans="1:12" ht="15" customHeight="1" x14ac:dyDescent="0.25">
      <c r="A196" s="191"/>
      <c r="B196" s="169"/>
      <c r="C196" s="169" t="s">
        <v>131</v>
      </c>
      <c r="D196" s="169" t="s">
        <v>132</v>
      </c>
      <c r="E196" s="169" t="s">
        <v>133</v>
      </c>
      <c r="F196" s="169" t="s">
        <v>134</v>
      </c>
      <c r="G196" s="169" t="s">
        <v>135</v>
      </c>
      <c r="H196" s="169"/>
      <c r="I196" s="169"/>
      <c r="J196" s="169"/>
      <c r="K196" s="170"/>
      <c r="L196" s="1"/>
    </row>
    <row r="197" spans="1:12" ht="15" customHeight="1" x14ac:dyDescent="0.25">
      <c r="A197" s="191"/>
      <c r="B197" s="169"/>
      <c r="C197" s="752" t="s">
        <v>136</v>
      </c>
      <c r="D197" s="752"/>
      <c r="E197" s="752"/>
      <c r="F197" s="752"/>
      <c r="G197" s="752"/>
      <c r="H197" s="169"/>
      <c r="I197" s="169"/>
      <c r="J197" s="169"/>
      <c r="K197" s="170"/>
      <c r="L197" s="1"/>
    </row>
    <row r="198" spans="1:12" x14ac:dyDescent="0.25">
      <c r="A198" s="191"/>
      <c r="B198" s="169"/>
      <c r="C198" s="752"/>
      <c r="D198" s="752"/>
      <c r="E198" s="752"/>
      <c r="F198" s="752"/>
      <c r="G198" s="752"/>
      <c r="H198" s="169"/>
      <c r="I198" s="169"/>
      <c r="J198" s="169"/>
      <c r="K198" s="170"/>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69" t="s">
        <v>120</v>
      </c>
      <c r="B201" s="963" t="str">
        <f>DESCRIPCION!A37</f>
        <v>j</v>
      </c>
      <c r="C201" s="963"/>
      <c r="D201" s="963"/>
      <c r="E201" s="963"/>
      <c r="F201" s="963"/>
      <c r="G201" s="963"/>
      <c r="H201" s="964"/>
      <c r="I201" s="972" t="s">
        <v>349</v>
      </c>
      <c r="J201" s="973"/>
      <c r="K201" s="151" t="str">
        <f>IF(J208="x","EXTREMA",IF(J210="x","ALTA",IF(J212="x","MODERADA",IF(J214="x","BAJA",""))))</f>
        <v/>
      </c>
      <c r="L201" s="1"/>
    </row>
    <row r="202" spans="1:12" ht="16.5" thickBot="1" x14ac:dyDescent="0.3">
      <c r="A202" s="970"/>
      <c r="B202" s="965"/>
      <c r="C202" s="965"/>
      <c r="D202" s="965"/>
      <c r="E202" s="965"/>
      <c r="F202" s="965"/>
      <c r="G202" s="965"/>
      <c r="H202" s="966"/>
      <c r="I202" s="967" t="s">
        <v>350</v>
      </c>
      <c r="J202" s="968"/>
      <c r="K202" s="206" t="str">
        <f>'VALORACION RIESGOS INHERENTES'!K192</f>
        <v/>
      </c>
      <c r="L202" s="1"/>
    </row>
    <row r="203" spans="1:12" ht="16.5" thickBot="1" x14ac:dyDescent="0.3">
      <c r="A203" s="971"/>
      <c r="B203" s="209" t="s">
        <v>300</v>
      </c>
      <c r="C203" s="210"/>
      <c r="D203" s="210"/>
      <c r="E203" s="210"/>
      <c r="F203" s="210"/>
      <c r="G203" s="210"/>
      <c r="H203" s="210"/>
      <c r="I203" s="210"/>
      <c r="J203" s="211"/>
      <c r="K203" s="206" t="e">
        <f>'EVALUACIÓN SOLIDEZ CONTROLES'!H47</f>
        <v>#DIV/0!</v>
      </c>
      <c r="L203" s="1"/>
    </row>
    <row r="204" spans="1:12" ht="16.5" thickBot="1" x14ac:dyDescent="0.3">
      <c r="A204" s="284" t="s">
        <v>122</v>
      </c>
      <c r="B204" s="285"/>
      <c r="C204" s="285"/>
      <c r="D204" s="286"/>
      <c r="E204" s="987"/>
      <c r="F204" s="988"/>
      <c r="G204" s="989"/>
      <c r="H204" s="737" t="s">
        <v>352</v>
      </c>
      <c r="I204" s="741"/>
      <c r="J204" s="742"/>
      <c r="K204" s="743"/>
      <c r="L204" s="1"/>
    </row>
    <row r="205" spans="1:12" ht="38.25" customHeight="1" x14ac:dyDescent="0.25">
      <c r="A205" s="191"/>
      <c r="B205" s="169"/>
      <c r="C205" s="192"/>
      <c r="D205" s="169"/>
      <c r="E205" s="169"/>
      <c r="F205" s="169"/>
      <c r="G205" s="169"/>
      <c r="H205" s="169"/>
      <c r="I205" s="169"/>
      <c r="J205" s="187"/>
      <c r="K205" s="188"/>
      <c r="L205" s="1"/>
    </row>
    <row r="206" spans="1:12" ht="45" customHeight="1" x14ac:dyDescent="0.25">
      <c r="A206" s="753" t="s">
        <v>122</v>
      </c>
      <c r="B206" s="169">
        <v>5</v>
      </c>
      <c r="C206" s="754"/>
      <c r="D206" s="750"/>
      <c r="E206" s="751"/>
      <c r="F206" s="751"/>
      <c r="G206" s="751"/>
      <c r="H206" s="169"/>
      <c r="I206" s="169"/>
      <c r="J206" s="760" t="s">
        <v>121</v>
      </c>
      <c r="K206" s="761"/>
      <c r="L206" s="1"/>
    </row>
    <row r="207" spans="1:12" x14ac:dyDescent="0.25">
      <c r="A207" s="753"/>
      <c r="B207" s="169" t="s">
        <v>124</v>
      </c>
      <c r="C207" s="755"/>
      <c r="D207" s="750"/>
      <c r="E207" s="751"/>
      <c r="F207" s="751"/>
      <c r="G207" s="751"/>
      <c r="H207" s="169"/>
      <c r="I207" s="169"/>
      <c r="J207" s="171"/>
      <c r="K207" s="172"/>
      <c r="L207" s="1"/>
    </row>
    <row r="208" spans="1:12" ht="27.75" x14ac:dyDescent="0.25">
      <c r="A208" s="753"/>
      <c r="B208" s="169">
        <v>4</v>
      </c>
      <c r="C208" s="797"/>
      <c r="D208" s="750"/>
      <c r="E208" s="750"/>
      <c r="F208" s="759"/>
      <c r="G208" s="751"/>
      <c r="H208" s="169"/>
      <c r="I208" s="169"/>
      <c r="J208" s="178" t="str">
        <f xml:space="preserve"> IF(OR(E206="X",F206="X",G206="x",F208="x",G208="X",F210="X",G210="X",G212="X" ),"x","")</f>
        <v/>
      </c>
      <c r="K208" s="172" t="s">
        <v>123</v>
      </c>
      <c r="L208" s="1"/>
    </row>
    <row r="209" spans="1:12" ht="27.75" x14ac:dyDescent="0.25">
      <c r="A209" s="753"/>
      <c r="B209" s="169" t="s">
        <v>126</v>
      </c>
      <c r="C209" s="798"/>
      <c r="D209" s="750"/>
      <c r="E209" s="750"/>
      <c r="F209" s="759"/>
      <c r="G209" s="751"/>
      <c r="H209" s="169"/>
      <c r="I209" s="169"/>
      <c r="J209" s="179"/>
      <c r="K209" s="172"/>
      <c r="L209" s="1"/>
    </row>
    <row r="210" spans="1:12" ht="27.75" x14ac:dyDescent="0.25">
      <c r="A210" s="753"/>
      <c r="B210" s="169">
        <v>3</v>
      </c>
      <c r="C210" s="744"/>
      <c r="D210" s="748"/>
      <c r="E210" s="749"/>
      <c r="F210" s="759"/>
      <c r="G210" s="751"/>
      <c r="H210" s="169"/>
      <c r="I210" s="169"/>
      <c r="J210" s="180" t="str">
        <f xml:space="preserve"> IF(OR(C206="X",D206="X",D208="x",E208="x",E210="X",F212="X",F214="X",G214="X" ),"x","")</f>
        <v/>
      </c>
      <c r="K210" s="172" t="s">
        <v>125</v>
      </c>
      <c r="L210" s="1"/>
    </row>
    <row r="211" spans="1:12" ht="27.75" x14ac:dyDescent="0.25">
      <c r="A211" s="753"/>
      <c r="B211" s="169" t="s">
        <v>128</v>
      </c>
      <c r="C211" s="745"/>
      <c r="D211" s="748"/>
      <c r="E211" s="750"/>
      <c r="F211" s="759"/>
      <c r="G211" s="751"/>
      <c r="H211" s="169"/>
      <c r="I211" s="169"/>
      <c r="J211" s="181"/>
      <c r="K211" s="172"/>
      <c r="L211" s="1"/>
    </row>
    <row r="212" spans="1:12" ht="27.75" x14ac:dyDescent="0.25">
      <c r="A212" s="753"/>
      <c r="B212" s="169">
        <v>2</v>
      </c>
      <c r="C212" s="744"/>
      <c r="D212" s="746"/>
      <c r="E212" s="747"/>
      <c r="F212" s="749"/>
      <c r="G212" s="751"/>
      <c r="H212" s="169"/>
      <c r="I212" s="169"/>
      <c r="J212" s="182" t="str">
        <f xml:space="preserve"> IF(OR(C208="X",D210="X",E212="x",E214="x" ),"x","")</f>
        <v/>
      </c>
      <c r="K212" s="172" t="s">
        <v>127</v>
      </c>
      <c r="L212" s="1"/>
    </row>
    <row r="213" spans="1:12" ht="27.75" x14ac:dyDescent="0.25">
      <c r="A213" s="753"/>
      <c r="B213" s="169" t="s">
        <v>250</v>
      </c>
      <c r="C213" s="745"/>
      <c r="D213" s="746"/>
      <c r="E213" s="748"/>
      <c r="F213" s="750"/>
      <c r="G213" s="751"/>
      <c r="H213" s="169"/>
      <c r="I213" s="169"/>
      <c r="J213" s="181"/>
      <c r="K213" s="172"/>
      <c r="L213" s="1"/>
    </row>
    <row r="214" spans="1:12" ht="27.75" x14ac:dyDescent="0.25">
      <c r="A214" s="753"/>
      <c r="B214" s="169">
        <v>1</v>
      </c>
      <c r="C214" s="744"/>
      <c r="D214" s="775"/>
      <c r="E214" s="777"/>
      <c r="F214" s="779"/>
      <c r="G214" s="781"/>
      <c r="H214" s="169"/>
      <c r="I214" s="169"/>
      <c r="J214" s="183" t="str">
        <f xml:space="preserve"> IF(OR(C210="X",C212="X",D212="x",D214="x",C214="x" ),"x","")</f>
        <v/>
      </c>
      <c r="K214" s="172" t="s">
        <v>129</v>
      </c>
      <c r="L214" s="1"/>
    </row>
    <row r="215" spans="1:12" x14ac:dyDescent="0.25">
      <c r="A215" s="753"/>
      <c r="B215" s="169" t="s">
        <v>130</v>
      </c>
      <c r="C215" s="774"/>
      <c r="D215" s="776"/>
      <c r="E215" s="778"/>
      <c r="F215" s="780"/>
      <c r="G215" s="782"/>
      <c r="H215" s="169"/>
      <c r="I215" s="169"/>
      <c r="J215" s="169"/>
      <c r="K215" s="170"/>
      <c r="L215" s="1"/>
    </row>
    <row r="216" spans="1:12" x14ac:dyDescent="0.25">
      <c r="A216" s="191"/>
      <c r="B216" s="169"/>
      <c r="C216" s="169">
        <v>1</v>
      </c>
      <c r="D216" s="169">
        <v>2</v>
      </c>
      <c r="E216" s="169">
        <v>3</v>
      </c>
      <c r="F216" s="169">
        <v>4</v>
      </c>
      <c r="G216" s="169">
        <v>5</v>
      </c>
      <c r="H216" s="169"/>
      <c r="I216" s="169"/>
      <c r="J216" s="169"/>
      <c r="K216" s="170"/>
      <c r="L216" s="1"/>
    </row>
    <row r="217" spans="1:12" ht="15" customHeight="1" x14ac:dyDescent="0.25">
      <c r="A217" s="191"/>
      <c r="B217" s="169"/>
      <c r="C217" s="169" t="s">
        <v>131</v>
      </c>
      <c r="D217" s="169" t="s">
        <v>132</v>
      </c>
      <c r="E217" s="169" t="s">
        <v>133</v>
      </c>
      <c r="F217" s="169" t="s">
        <v>134</v>
      </c>
      <c r="G217" s="169" t="s">
        <v>135</v>
      </c>
      <c r="H217" s="169"/>
      <c r="I217" s="169"/>
      <c r="J217" s="169"/>
      <c r="K217" s="170"/>
      <c r="L217" s="1"/>
    </row>
    <row r="218" spans="1:12" ht="15" customHeight="1" x14ac:dyDescent="0.25">
      <c r="A218" s="191"/>
      <c r="B218" s="169"/>
      <c r="C218" s="752" t="s">
        <v>136</v>
      </c>
      <c r="D218" s="752"/>
      <c r="E218" s="752"/>
      <c r="F218" s="752"/>
      <c r="G218" s="752"/>
      <c r="H218" s="169"/>
      <c r="I218" s="169"/>
      <c r="J218" s="169"/>
      <c r="K218" s="170"/>
      <c r="L218" s="1"/>
    </row>
    <row r="219" spans="1:12" x14ac:dyDescent="0.25">
      <c r="A219" s="191"/>
      <c r="B219" s="169"/>
      <c r="C219" s="752"/>
      <c r="D219" s="752"/>
      <c r="E219" s="752"/>
      <c r="F219" s="752"/>
      <c r="G219" s="752"/>
      <c r="H219" s="169"/>
      <c r="I219" s="169"/>
      <c r="J219" s="169"/>
      <c r="K219" s="170"/>
      <c r="L219" s="1"/>
    </row>
    <row r="220" spans="1:12" ht="15.75" thickBot="1" x14ac:dyDescent="0.3">
      <c r="A220" s="81"/>
      <c r="B220" s="82"/>
      <c r="C220" s="82"/>
      <c r="D220" s="82"/>
      <c r="E220" s="82"/>
      <c r="F220" s="82"/>
      <c r="G220" s="82"/>
      <c r="H220" s="82"/>
      <c r="I220" s="82"/>
      <c r="J220" s="82"/>
      <c r="K220" s="83"/>
      <c r="L220" s="1"/>
    </row>
    <row r="221" spans="1:12" ht="15.75" x14ac:dyDescent="0.25">
      <c r="A221" s="162"/>
      <c r="B221" s="982"/>
      <c r="C221" s="982"/>
      <c r="D221" s="982"/>
      <c r="E221" s="982"/>
      <c r="F221" s="982"/>
      <c r="G221" s="982"/>
      <c r="H221" s="982"/>
      <c r="I221" s="982"/>
      <c r="J221" s="162"/>
      <c r="K221" s="163"/>
      <c r="L221" s="158"/>
    </row>
    <row r="222" spans="1:12" x14ac:dyDescent="0.25">
      <c r="A222" s="158"/>
      <c r="B222" s="158"/>
      <c r="C222" s="158"/>
      <c r="D222" s="158"/>
      <c r="E222" s="158"/>
      <c r="F222" s="158"/>
      <c r="G222" s="158"/>
      <c r="H222" s="158"/>
      <c r="I222" s="158"/>
      <c r="J222" s="158"/>
      <c r="K222" s="158"/>
      <c r="L222" s="158"/>
    </row>
    <row r="223" spans="1:12" x14ac:dyDescent="0.25">
      <c r="A223" s="158"/>
      <c r="B223" s="158"/>
      <c r="C223" s="158"/>
      <c r="D223" s="158"/>
      <c r="E223" s="158"/>
      <c r="F223" s="158"/>
      <c r="G223" s="158"/>
      <c r="H223" s="158"/>
      <c r="I223" s="158"/>
      <c r="J223" s="158"/>
      <c r="K223" s="158"/>
      <c r="L223" s="158"/>
    </row>
    <row r="224" spans="1:12" x14ac:dyDescent="0.25">
      <c r="A224" s="158"/>
      <c r="B224" s="158"/>
      <c r="C224" s="158"/>
      <c r="D224" s="158"/>
      <c r="E224" s="158"/>
      <c r="F224" s="158"/>
      <c r="G224" s="158"/>
      <c r="H224" s="158"/>
      <c r="I224" s="158"/>
      <c r="J224" s="158"/>
      <c r="K224" s="158"/>
      <c r="L224" s="158"/>
    </row>
    <row r="225" spans="1:12" x14ac:dyDescent="0.25">
      <c r="A225" s="983"/>
      <c r="B225" s="159"/>
      <c r="C225" s="979"/>
      <c r="D225" s="979"/>
      <c r="E225" s="979"/>
      <c r="F225" s="979"/>
      <c r="G225" s="979"/>
      <c r="H225" s="158"/>
      <c r="I225" s="158"/>
      <c r="J225" s="981"/>
      <c r="K225" s="981"/>
      <c r="L225" s="158"/>
    </row>
    <row r="226" spans="1:12" x14ac:dyDescent="0.25">
      <c r="A226" s="983"/>
      <c r="B226" s="160"/>
      <c r="C226" s="979"/>
      <c r="D226" s="979"/>
      <c r="E226" s="979"/>
      <c r="F226" s="979"/>
      <c r="G226" s="979"/>
      <c r="H226" s="158"/>
      <c r="I226" s="158"/>
      <c r="J226" s="161"/>
      <c r="K226" s="161"/>
      <c r="L226" s="158"/>
    </row>
    <row r="227" spans="1:12" x14ac:dyDescent="0.25">
      <c r="A227" s="983"/>
      <c r="B227" s="159"/>
      <c r="C227" s="979"/>
      <c r="D227" s="979"/>
      <c r="E227" s="979"/>
      <c r="F227" s="978"/>
      <c r="G227" s="979"/>
      <c r="H227" s="158"/>
      <c r="I227" s="158"/>
      <c r="J227" s="161"/>
      <c r="K227" s="164"/>
      <c r="L227" s="158"/>
    </row>
    <row r="228" spans="1:12" x14ac:dyDescent="0.25">
      <c r="A228" s="983"/>
      <c r="B228" s="160"/>
      <c r="C228" s="979"/>
      <c r="D228" s="979"/>
      <c r="E228" s="979"/>
      <c r="F228" s="978"/>
      <c r="G228" s="979"/>
      <c r="H228" s="158"/>
      <c r="I228" s="158"/>
      <c r="J228" s="161"/>
      <c r="K228" s="164"/>
      <c r="L228" s="158"/>
    </row>
    <row r="229" spans="1:12" x14ac:dyDescent="0.25">
      <c r="A229" s="983"/>
      <c r="B229" s="159"/>
      <c r="C229" s="979"/>
      <c r="D229" s="979"/>
      <c r="E229" s="978"/>
      <c r="F229" s="978"/>
      <c r="G229" s="979"/>
      <c r="H229" s="158"/>
      <c r="I229" s="158"/>
      <c r="J229" s="161"/>
      <c r="K229" s="164"/>
      <c r="L229" s="158"/>
    </row>
    <row r="230" spans="1:12" x14ac:dyDescent="0.25">
      <c r="A230" s="983"/>
      <c r="B230" s="160"/>
      <c r="C230" s="979"/>
      <c r="D230" s="979"/>
      <c r="E230" s="980"/>
      <c r="F230" s="978"/>
      <c r="G230" s="979"/>
      <c r="H230" s="158"/>
      <c r="I230" s="158"/>
      <c r="J230" s="161"/>
      <c r="K230" s="164"/>
      <c r="L230" s="158"/>
    </row>
    <row r="231" spans="1:12" x14ac:dyDescent="0.25">
      <c r="A231" s="983"/>
      <c r="B231" s="159"/>
      <c r="C231" s="979"/>
      <c r="D231" s="979"/>
      <c r="E231" s="978"/>
      <c r="F231" s="978"/>
      <c r="G231" s="979"/>
      <c r="H231" s="158"/>
      <c r="I231" s="158"/>
      <c r="J231" s="161"/>
      <c r="K231" s="164"/>
      <c r="L231" s="158"/>
    </row>
    <row r="232" spans="1:12" x14ac:dyDescent="0.25">
      <c r="A232" s="983"/>
      <c r="B232" s="160"/>
      <c r="C232" s="979"/>
      <c r="D232" s="979"/>
      <c r="E232" s="980"/>
      <c r="F232" s="980"/>
      <c r="G232" s="979"/>
      <c r="H232" s="158"/>
      <c r="I232" s="158"/>
      <c r="J232" s="161"/>
      <c r="K232" s="164"/>
      <c r="L232" s="158"/>
    </row>
    <row r="233" spans="1:12" x14ac:dyDescent="0.25">
      <c r="A233" s="983"/>
      <c r="B233" s="159"/>
      <c r="C233" s="979"/>
      <c r="D233" s="979"/>
      <c r="E233" s="984"/>
      <c r="F233" s="985"/>
      <c r="G233" s="979"/>
      <c r="H233" s="158"/>
      <c r="I233" s="158"/>
      <c r="J233" s="161"/>
      <c r="K233" s="164"/>
      <c r="L233" s="158"/>
    </row>
    <row r="234" spans="1:12" x14ac:dyDescent="0.25">
      <c r="A234" s="983"/>
      <c r="B234" s="160"/>
      <c r="C234" s="979"/>
      <c r="D234" s="979"/>
      <c r="E234" s="979"/>
      <c r="F234" s="985"/>
      <c r="G234" s="979"/>
      <c r="H234" s="158"/>
      <c r="I234" s="158"/>
      <c r="J234" s="158"/>
      <c r="K234" s="158"/>
      <c r="L234" s="158"/>
    </row>
    <row r="235" spans="1:12" x14ac:dyDescent="0.25">
      <c r="A235" s="158"/>
      <c r="B235" s="158"/>
      <c r="C235" s="159"/>
      <c r="D235" s="159"/>
      <c r="E235" s="159"/>
      <c r="F235" s="159"/>
      <c r="G235" s="159"/>
      <c r="H235" s="158"/>
      <c r="I235" s="158"/>
      <c r="J235" s="158"/>
      <c r="K235" s="158"/>
      <c r="L235" s="158"/>
    </row>
    <row r="236" spans="1:12" x14ac:dyDescent="0.25">
      <c r="A236" s="158"/>
      <c r="B236" s="158"/>
      <c r="C236" s="159"/>
      <c r="D236" s="159"/>
      <c r="E236" s="159"/>
      <c r="F236" s="159"/>
      <c r="G236" s="159"/>
      <c r="H236" s="158"/>
      <c r="I236" s="158"/>
      <c r="J236" s="158"/>
      <c r="K236" s="158"/>
      <c r="L236" s="158"/>
    </row>
    <row r="237" spans="1:12" x14ac:dyDescent="0.25">
      <c r="A237" s="158"/>
      <c r="B237" s="158"/>
      <c r="C237" s="977"/>
      <c r="D237" s="977"/>
      <c r="E237" s="977"/>
      <c r="F237" s="977"/>
      <c r="G237" s="977"/>
      <c r="H237" s="158"/>
      <c r="I237" s="158"/>
      <c r="J237" s="158"/>
      <c r="K237" s="158"/>
      <c r="L237" s="158"/>
    </row>
    <row r="238" spans="1:12" x14ac:dyDescent="0.25">
      <c r="A238" s="158"/>
      <c r="B238" s="158"/>
      <c r="C238" s="977"/>
      <c r="D238" s="977"/>
      <c r="E238" s="977"/>
      <c r="F238" s="977"/>
      <c r="G238" s="977"/>
      <c r="H238" s="158"/>
      <c r="I238" s="158"/>
      <c r="J238" s="158"/>
      <c r="K238" s="158"/>
      <c r="L238" s="158"/>
    </row>
    <row r="239" spans="1:12" x14ac:dyDescent="0.25">
      <c r="A239" s="158"/>
      <c r="B239" s="158"/>
      <c r="C239" s="158"/>
      <c r="D239" s="158"/>
      <c r="E239" s="158"/>
      <c r="F239" s="158"/>
      <c r="G239" s="158"/>
      <c r="H239" s="158"/>
      <c r="I239" s="158"/>
      <c r="J239" s="158"/>
      <c r="K239" s="158"/>
      <c r="L239" s="158"/>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Hoja2!$A$1:$A$5</xm:f>
          </x14:formula1>
          <xm:sqref>E14:G14 E35:G35 E56:G56 E77:G77 E98:G98 E119:G119 E140:G140 E161:G161 E183:G183 E204:G204</xm:sqref>
        </x14:dataValidation>
        <x14:dataValidation type="list" allowBlank="1" showInputMessage="1" showErrorMessage="1" xr:uid="{00000000-0002-0000-1500-000001000000}">
          <x14:formula1>
            <xm:f>Hoja2!$C$1:$C$5</xm:f>
          </x14:formula1>
          <xm:sqref>J14:K14 J35:K35 J56:K56 J77:K77 J98:K98 J119:K119 J140:K140 J161:K161 J183:K183 J204:K204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tabColor theme="9" tint="-0.249977111117893"/>
  </sheetPr>
  <dimension ref="A1:M49"/>
  <sheetViews>
    <sheetView tabSelected="1" zoomScale="91" zoomScaleNormal="91" zoomScalePageLayoutView="80" workbookViewId="0">
      <selection activeCell="M10" sqref="M10:M17"/>
    </sheetView>
  </sheetViews>
  <sheetFormatPr baseColWidth="10" defaultColWidth="11.42578125" defaultRowHeight="12.75" x14ac:dyDescent="0.2"/>
  <cols>
    <col min="1" max="1" width="28.140625" style="24" customWidth="1"/>
    <col min="2" max="3" width="18.42578125" style="24" customWidth="1"/>
    <col min="4" max="4" width="20.42578125" style="26" customWidth="1"/>
    <col min="5" max="5" width="15.42578125" style="24" customWidth="1"/>
    <col min="6" max="6" width="15" style="24" customWidth="1"/>
    <col min="7" max="7" width="17.28515625" style="24" customWidth="1"/>
    <col min="8" max="8" width="19.28515625" style="24" customWidth="1"/>
    <col min="9" max="9" width="44.28515625" style="24" customWidth="1"/>
    <col min="10" max="10" width="16.140625" style="24" customWidth="1"/>
    <col min="11" max="11" width="13.140625" style="24" customWidth="1"/>
    <col min="12" max="12" width="15.42578125" style="24" customWidth="1"/>
    <col min="13" max="13" width="20" style="24" customWidth="1"/>
    <col min="14" max="16384" width="11.42578125" style="24"/>
  </cols>
  <sheetData>
    <row r="1" spans="1:13" ht="15.75" customHeight="1" x14ac:dyDescent="0.2">
      <c r="A1" s="1003"/>
      <c r="B1" s="1010" t="str">
        <f>CONTEXTO!B1</f>
        <v>PROCESO: GESTIÓN DE LA INFRAESTRUCTURA Y OBRAS PÚBLICAS</v>
      </c>
      <c r="C1" s="1010"/>
      <c r="D1" s="1010"/>
      <c r="E1" s="1010"/>
      <c r="F1" s="1010"/>
      <c r="G1" s="1010"/>
      <c r="H1" s="1010"/>
      <c r="I1" s="1010"/>
      <c r="J1" s="734" t="s">
        <v>478</v>
      </c>
      <c r="K1" s="734"/>
      <c r="L1" s="734"/>
      <c r="M1" s="991"/>
    </row>
    <row r="2" spans="1:13" ht="15.75" customHeight="1" x14ac:dyDescent="0.2">
      <c r="A2" s="1004"/>
      <c r="B2" s="505"/>
      <c r="C2" s="505"/>
      <c r="D2" s="505"/>
      <c r="E2" s="505"/>
      <c r="F2" s="505"/>
      <c r="G2" s="505"/>
      <c r="H2" s="505"/>
      <c r="I2" s="505"/>
      <c r="J2" s="632" t="s">
        <v>471</v>
      </c>
      <c r="K2" s="632"/>
      <c r="L2" s="632"/>
      <c r="M2" s="992"/>
    </row>
    <row r="3" spans="1:13" ht="15.75" customHeight="1" x14ac:dyDescent="0.2">
      <c r="A3" s="1004"/>
      <c r="B3" s="505" t="s">
        <v>236</v>
      </c>
      <c r="C3" s="505"/>
      <c r="D3" s="505"/>
      <c r="E3" s="505"/>
      <c r="F3" s="505"/>
      <c r="G3" s="505"/>
      <c r="H3" s="505"/>
      <c r="I3" s="505"/>
      <c r="J3" s="632" t="s">
        <v>472</v>
      </c>
      <c r="K3" s="632"/>
      <c r="L3" s="632"/>
      <c r="M3" s="992"/>
    </row>
    <row r="4" spans="1:13" ht="15.75" customHeight="1" x14ac:dyDescent="0.2">
      <c r="A4" s="1004"/>
      <c r="B4" s="505"/>
      <c r="C4" s="505"/>
      <c r="D4" s="505"/>
      <c r="E4" s="505"/>
      <c r="F4" s="505"/>
      <c r="G4" s="505"/>
      <c r="H4" s="505"/>
      <c r="I4" s="505"/>
      <c r="J4" s="632" t="s">
        <v>493</v>
      </c>
      <c r="K4" s="632"/>
      <c r="L4" s="632"/>
      <c r="M4" s="992"/>
    </row>
    <row r="5" spans="1:13" ht="15" customHeight="1" x14ac:dyDescent="0.2">
      <c r="A5" s="1005"/>
      <c r="B5" s="1006"/>
      <c r="C5" s="1006"/>
      <c r="D5" s="1006"/>
      <c r="E5" s="1006"/>
      <c r="F5" s="1006"/>
      <c r="G5" s="1006"/>
      <c r="H5" s="1006"/>
      <c r="I5" s="1006"/>
      <c r="J5" s="1006"/>
      <c r="K5" s="1006"/>
      <c r="L5" s="1006"/>
      <c r="M5" s="1007"/>
    </row>
    <row r="6" spans="1:13" s="25" customFormat="1" ht="15.75" customHeight="1" x14ac:dyDescent="0.2">
      <c r="A6" s="86" t="s">
        <v>237</v>
      </c>
      <c r="B6" s="1008" t="s">
        <v>254</v>
      </c>
      <c r="C6" s="1008"/>
      <c r="D6" s="1008"/>
      <c r="E6" s="1008"/>
      <c r="F6" s="1008"/>
      <c r="G6" s="1008"/>
      <c r="H6" s="1008"/>
      <c r="I6" s="1008"/>
      <c r="J6" s="1008"/>
      <c r="K6" s="1008"/>
      <c r="L6" s="1008"/>
      <c r="M6" s="1009"/>
    </row>
    <row r="7" spans="1:13" s="25" customFormat="1" ht="42.75" customHeight="1" x14ac:dyDescent="0.2">
      <c r="A7" s="86" t="s">
        <v>238</v>
      </c>
      <c r="B7" s="632" t="s">
        <v>255</v>
      </c>
      <c r="C7" s="632"/>
      <c r="D7" s="632"/>
      <c r="E7" s="632"/>
      <c r="F7" s="632"/>
      <c r="G7" s="632"/>
      <c r="H7" s="632"/>
      <c r="I7" s="632"/>
      <c r="J7" s="632"/>
      <c r="K7" s="632"/>
      <c r="L7" s="632"/>
      <c r="M7" s="633"/>
    </row>
    <row r="8" spans="1:13" s="25" customFormat="1" ht="30" customHeight="1" x14ac:dyDescent="0.2">
      <c r="A8" s="1011"/>
      <c r="B8" s="1012"/>
      <c r="C8" s="1012"/>
      <c r="D8" s="1012"/>
      <c r="E8" s="1012"/>
      <c r="F8" s="1012"/>
      <c r="G8" s="1012"/>
      <c r="H8" s="1012"/>
      <c r="I8" s="1012"/>
      <c r="J8" s="1012"/>
      <c r="K8" s="1012"/>
      <c r="L8" s="1012"/>
      <c r="M8" s="1013"/>
    </row>
    <row r="9" spans="1:13" s="85" customFormat="1" ht="40.5" customHeight="1" x14ac:dyDescent="0.2">
      <c r="A9" s="1019" t="s">
        <v>239</v>
      </c>
      <c r="B9" s="1020" t="s">
        <v>240</v>
      </c>
      <c r="C9" s="1020" t="s">
        <v>74</v>
      </c>
      <c r="D9" s="1020" t="s">
        <v>8</v>
      </c>
      <c r="E9" s="1019" t="s">
        <v>241</v>
      </c>
      <c r="F9" s="1019" t="s">
        <v>242</v>
      </c>
      <c r="G9" s="1019" t="s">
        <v>243</v>
      </c>
      <c r="H9" s="1019" t="s">
        <v>244</v>
      </c>
      <c r="I9" s="1019" t="s">
        <v>245</v>
      </c>
      <c r="J9" s="1020" t="s">
        <v>246</v>
      </c>
      <c r="K9" s="1020" t="s">
        <v>247</v>
      </c>
      <c r="L9" s="1020" t="s">
        <v>248</v>
      </c>
      <c r="M9" s="1020" t="s">
        <v>249</v>
      </c>
    </row>
    <row r="10" spans="1:13" s="25" customFormat="1" ht="100.5" customHeight="1" x14ac:dyDescent="0.2">
      <c r="A10" s="1021" t="str">
        <f>+CONTEXTO!A9</f>
        <v xml:space="preserve">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v>
      </c>
      <c r="B10" s="990" t="str">
        <f>DESCRIPCION!A10</f>
        <v>Posibilidad de incumplimiento de la meta física, por la falta de los recursos, originados por la demora en las intervenciones para atender la necesidades de la población.</v>
      </c>
      <c r="C10" s="642" t="str">
        <f>'IDENTIFICACION DE RIESGOS'!J10</f>
        <v>GESTION</v>
      </c>
      <c r="D10" s="335" t="str">
        <f>DESCRIPCION!D10</f>
        <v>Constantes cambios normativos, diversidad jurídica</v>
      </c>
      <c r="E10" s="642" t="str">
        <f>'VALORACIÓN RIESGOS RESIDUAL'!E14:G14</f>
        <v>Improbable</v>
      </c>
      <c r="F10" s="996" t="str">
        <f>'VALORACIÓN RIESGOS RESIDUAL'!J14</f>
        <v>Menor</v>
      </c>
      <c r="G10" s="990" t="str">
        <f>'VALORACIÓN RIESGOS RESIDUAL'!K11</f>
        <v>BAJA</v>
      </c>
      <c r="H10" s="996" t="s">
        <v>304</v>
      </c>
      <c r="I10" s="1022" t="s">
        <v>461</v>
      </c>
      <c r="J10" s="337" t="s">
        <v>448</v>
      </c>
      <c r="K10" s="337" t="s">
        <v>460</v>
      </c>
      <c r="L10" s="245" t="s">
        <v>457</v>
      </c>
      <c r="M10" s="990" t="s">
        <v>449</v>
      </c>
    </row>
    <row r="11" spans="1:13" s="25" customFormat="1" ht="79.5" customHeight="1" x14ac:dyDescent="0.2">
      <c r="A11" s="1021"/>
      <c r="B11" s="990"/>
      <c r="C11" s="642"/>
      <c r="D11" s="335" t="str">
        <f>DESCRIPCION!D11</f>
        <v xml:space="preserve"> Personal de contrato y de apoyo que no cumple con la experiencia requerida</v>
      </c>
      <c r="E11" s="642"/>
      <c r="F11" s="996"/>
      <c r="G11" s="990"/>
      <c r="H11" s="996"/>
      <c r="I11" s="1022" t="s">
        <v>495</v>
      </c>
      <c r="J11" s="337" t="s">
        <v>496</v>
      </c>
      <c r="K11" s="337" t="s">
        <v>460</v>
      </c>
      <c r="L11" s="245" t="s">
        <v>497</v>
      </c>
      <c r="M11" s="990"/>
    </row>
    <row r="12" spans="1:13" s="25" customFormat="1" ht="114.75" customHeight="1" x14ac:dyDescent="0.2">
      <c r="A12" s="1021"/>
      <c r="B12" s="990"/>
      <c r="C12" s="642"/>
      <c r="D12" s="335" t="str">
        <f>DESCRIPCION!D12</f>
        <v>Cambios de gobierno</v>
      </c>
      <c r="E12" s="642"/>
      <c r="F12" s="996"/>
      <c r="G12" s="990"/>
      <c r="H12" s="996"/>
      <c r="I12" s="1022" t="s">
        <v>464</v>
      </c>
      <c r="J12" s="337" t="s">
        <v>498</v>
      </c>
      <c r="K12" s="337" t="s">
        <v>460</v>
      </c>
      <c r="L12" s="245" t="s">
        <v>497</v>
      </c>
      <c r="M12" s="990"/>
    </row>
    <row r="13" spans="1:13" s="25" customFormat="1" ht="75" customHeight="1" x14ac:dyDescent="0.2">
      <c r="A13" s="1021"/>
      <c r="B13" s="990"/>
      <c r="C13" s="642"/>
      <c r="D13" s="336"/>
      <c r="E13" s="642"/>
      <c r="F13" s="996"/>
      <c r="G13" s="990"/>
      <c r="H13" s="232" t="s">
        <v>253</v>
      </c>
      <c r="I13" s="246" t="s">
        <v>450</v>
      </c>
      <c r="J13" s="337" t="s">
        <v>452</v>
      </c>
      <c r="K13" s="337" t="s">
        <v>460</v>
      </c>
      <c r="L13" s="245" t="s">
        <v>451</v>
      </c>
      <c r="M13" s="990"/>
    </row>
    <row r="14" spans="1:13" s="25" customFormat="1" ht="91.5" customHeight="1" x14ac:dyDescent="0.2">
      <c r="A14" s="1021"/>
      <c r="B14" s="990" t="str">
        <f>DESCRIPCION!A13</f>
        <v>Posibilidad que la obras queden inconclusas o terminadas  sin las debidas condiciones técnicas y de calidad requeridas.</v>
      </c>
      <c r="C14" s="642" t="str">
        <f>'IDENTIFICACION DE RIESGOS'!J13</f>
        <v>GESTION</v>
      </c>
      <c r="D14" s="335" t="str">
        <f>DESCRIPCION!D13</f>
        <v>Cambios de las diferentes normas tecnicas de diseño y construccion.</v>
      </c>
      <c r="E14" s="642" t="str">
        <f>'VALORACIÓN RIESGOS RESIDUAL'!E35:G35</f>
        <v>Rara vez</v>
      </c>
      <c r="F14" s="996" t="str">
        <f>'VALORACIÓN RIESGOS RESIDUAL'!J35</f>
        <v>Menor</v>
      </c>
      <c r="G14" s="642" t="str">
        <f>'VALORACIÓN RIESGOS RESIDUAL'!K32</f>
        <v>BAJA</v>
      </c>
      <c r="H14" s="996" t="s">
        <v>304</v>
      </c>
      <c r="I14" s="1022" t="s">
        <v>463</v>
      </c>
      <c r="J14" s="337" t="s">
        <v>465</v>
      </c>
      <c r="K14" s="337" t="s">
        <v>460</v>
      </c>
      <c r="L14" s="245" t="s">
        <v>451</v>
      </c>
      <c r="M14" s="990" t="s">
        <v>449</v>
      </c>
    </row>
    <row r="15" spans="1:13" s="25" customFormat="1" ht="85.5" customHeight="1" x14ac:dyDescent="0.2">
      <c r="A15" s="1021"/>
      <c r="B15" s="990"/>
      <c r="C15" s="642"/>
      <c r="D15" s="335" t="str">
        <f>DESCRIPCION!D14</f>
        <v>Falta de politicas públicas claras y concretas, acordes  a los desarrollos de los procesos.</v>
      </c>
      <c r="E15" s="642"/>
      <c r="F15" s="996"/>
      <c r="G15" s="642"/>
      <c r="H15" s="996"/>
      <c r="I15" s="1022" t="s">
        <v>464</v>
      </c>
      <c r="J15" s="337" t="s">
        <v>500</v>
      </c>
      <c r="K15" s="337" t="s">
        <v>460</v>
      </c>
      <c r="L15" s="245" t="s">
        <v>499</v>
      </c>
      <c r="M15" s="990"/>
    </row>
    <row r="16" spans="1:13" s="25" customFormat="1" ht="87" customHeight="1" x14ac:dyDescent="0.2">
      <c r="A16" s="1021"/>
      <c r="B16" s="990"/>
      <c r="C16" s="642"/>
      <c r="D16" s="335" t="str">
        <f>DESCRIPCION!D15</f>
        <v>Personal de contrato y de apoyo que no cumple con la experiencia requerida</v>
      </c>
      <c r="E16" s="642"/>
      <c r="F16" s="996"/>
      <c r="G16" s="642"/>
      <c r="H16" s="996"/>
      <c r="I16" s="1022" t="s">
        <v>495</v>
      </c>
      <c r="J16" s="337" t="s">
        <v>496</v>
      </c>
      <c r="K16" s="337" t="s">
        <v>460</v>
      </c>
      <c r="L16" s="245" t="s">
        <v>497</v>
      </c>
      <c r="M16" s="990"/>
    </row>
    <row r="17" spans="1:13" s="25" customFormat="1" ht="95.25" customHeight="1" x14ac:dyDescent="0.2">
      <c r="A17" s="1021"/>
      <c r="B17" s="990"/>
      <c r="C17" s="642"/>
      <c r="D17" s="336"/>
      <c r="E17" s="642"/>
      <c r="F17" s="996"/>
      <c r="G17" s="642"/>
      <c r="H17" s="244" t="s">
        <v>253</v>
      </c>
      <c r="I17" s="330" t="s">
        <v>466</v>
      </c>
      <c r="J17" s="337" t="s">
        <v>467</v>
      </c>
      <c r="K17" s="337" t="s">
        <v>460</v>
      </c>
      <c r="L17" s="245" t="s">
        <v>451</v>
      </c>
      <c r="M17" s="990"/>
    </row>
    <row r="18" spans="1:13" s="25" customFormat="1" ht="108" customHeight="1" x14ac:dyDescent="0.2">
      <c r="A18" s="325"/>
      <c r="B18" s="1015">
        <f>DESCRIPCION!A16</f>
        <v>0</v>
      </c>
      <c r="C18" s="631" t="str">
        <f>'IDENTIFICACION DE RIESGOS'!J16</f>
        <v xml:space="preserve"> </v>
      </c>
      <c r="D18" s="1016">
        <f>DESCRIPCION!D16</f>
        <v>0</v>
      </c>
      <c r="E18" s="631">
        <f>'VALORACIÓN RIESGOS RESIDUAL'!E56:G56</f>
        <v>0</v>
      </c>
      <c r="F18" s="613">
        <f>'VALORACIÓN RIESGOS RESIDUAL'!J56</f>
        <v>0</v>
      </c>
      <c r="G18" s="631" t="str">
        <f>'VALORACIÓN RIESGOS RESIDUAL'!K53</f>
        <v/>
      </c>
      <c r="H18" s="613"/>
      <c r="I18" s="1017"/>
      <c r="J18" s="1000"/>
      <c r="K18" s="999"/>
      <c r="L18" s="1000"/>
      <c r="M18" s="1018"/>
    </row>
    <row r="19" spans="1:13" s="25" customFormat="1" ht="77.25" customHeight="1" x14ac:dyDescent="0.2">
      <c r="A19" s="325"/>
      <c r="B19" s="990"/>
      <c r="C19" s="642"/>
      <c r="D19" s="107">
        <f>DESCRIPCION!D17</f>
        <v>0</v>
      </c>
      <c r="E19" s="642"/>
      <c r="F19" s="996"/>
      <c r="G19" s="642"/>
      <c r="H19" s="996"/>
      <c r="I19" s="245"/>
      <c r="J19" s="994"/>
      <c r="K19" s="999"/>
      <c r="L19" s="994"/>
      <c r="M19" s="1001"/>
    </row>
    <row r="20" spans="1:13" s="25" customFormat="1" ht="76.5" customHeight="1" x14ac:dyDescent="0.2">
      <c r="A20" s="325"/>
      <c r="B20" s="990"/>
      <c r="C20" s="642"/>
      <c r="D20" s="107">
        <f>DESCRIPCION!D18</f>
        <v>0</v>
      </c>
      <c r="E20" s="642"/>
      <c r="F20" s="996"/>
      <c r="G20" s="642"/>
      <c r="H20" s="996"/>
      <c r="I20" s="245"/>
      <c r="J20" s="994"/>
      <c r="K20" s="1000"/>
      <c r="L20" s="994"/>
      <c r="M20" s="1001"/>
    </row>
    <row r="21" spans="1:13" ht="86.25" customHeight="1" thickBot="1" x14ac:dyDescent="0.25">
      <c r="A21" s="325"/>
      <c r="B21" s="993"/>
      <c r="C21" s="995"/>
      <c r="D21" s="247"/>
      <c r="E21" s="995"/>
      <c r="F21" s="997"/>
      <c r="G21" s="995"/>
      <c r="H21" s="233" t="s">
        <v>253</v>
      </c>
      <c r="I21" s="248"/>
      <c r="J21" s="249"/>
      <c r="K21" s="249"/>
      <c r="L21" s="249"/>
      <c r="M21" s="1002"/>
    </row>
    <row r="22" spans="1:13" ht="101.25" customHeight="1" x14ac:dyDescent="0.2">
      <c r="A22" s="325"/>
      <c r="B22" s="990" t="str">
        <f>DESCRIPCION!A19</f>
        <v>d</v>
      </c>
      <c r="C22" s="642" t="e">
        <f>'IDENTIFICACION DE RIESGOS'!J19:J21</f>
        <v>#VALUE!</v>
      </c>
      <c r="D22" s="107">
        <f>DESCRIPCION!D19</f>
        <v>0</v>
      </c>
      <c r="E22" s="642">
        <f>'VALORACIÓN RIESGOS RESIDUAL'!E77:G77</f>
        <v>0</v>
      </c>
      <c r="F22" s="996">
        <f>'VALORACIÓN RIESGOS RESIDUAL'!J77</f>
        <v>0</v>
      </c>
      <c r="G22" s="642" t="str">
        <f>'VALORACIÓN RIESGOS RESIDUAL'!K74</f>
        <v>EXTREMA</v>
      </c>
      <c r="H22" s="996"/>
      <c r="I22" s="245"/>
      <c r="J22" s="994"/>
      <c r="K22" s="998"/>
      <c r="L22" s="994"/>
      <c r="M22" s="1014"/>
    </row>
    <row r="23" spans="1:13" ht="94.5" customHeight="1" x14ac:dyDescent="0.2">
      <c r="A23" s="325"/>
      <c r="B23" s="990"/>
      <c r="C23" s="642"/>
      <c r="D23" s="107">
        <f>DESCRIPCION!D20</f>
        <v>0</v>
      </c>
      <c r="E23" s="642"/>
      <c r="F23" s="996"/>
      <c r="G23" s="642"/>
      <c r="H23" s="996"/>
      <c r="I23" s="245"/>
      <c r="J23" s="994"/>
      <c r="K23" s="999"/>
      <c r="L23" s="994"/>
      <c r="M23" s="633"/>
    </row>
    <row r="24" spans="1:13" ht="75.75" customHeight="1" x14ac:dyDescent="0.2">
      <c r="A24" s="325"/>
      <c r="B24" s="990"/>
      <c r="C24" s="642"/>
      <c r="D24" s="107">
        <f>DESCRIPCION!D21</f>
        <v>0</v>
      </c>
      <c r="E24" s="642"/>
      <c r="F24" s="996"/>
      <c r="G24" s="642"/>
      <c r="H24" s="996"/>
      <c r="I24" s="245"/>
      <c r="J24" s="994"/>
      <c r="K24" s="1000"/>
      <c r="L24" s="994"/>
      <c r="M24" s="633"/>
    </row>
    <row r="25" spans="1:13" ht="87.75" customHeight="1" thickBot="1" x14ac:dyDescent="0.25">
      <c r="A25" s="325"/>
      <c r="B25" s="993"/>
      <c r="C25" s="995"/>
      <c r="D25" s="247"/>
      <c r="E25" s="995"/>
      <c r="F25" s="997"/>
      <c r="G25" s="995"/>
      <c r="H25" s="233" t="s">
        <v>253</v>
      </c>
      <c r="I25" s="248"/>
      <c r="J25" s="249"/>
      <c r="K25" s="249"/>
      <c r="L25" s="249"/>
      <c r="M25" s="633"/>
    </row>
    <row r="26" spans="1:13" ht="88.5" customHeight="1" x14ac:dyDescent="0.2">
      <c r="A26" s="325"/>
      <c r="B26" s="990" t="str">
        <f>DESCRIPCION!A22</f>
        <v>e</v>
      </c>
      <c r="C26" s="642" t="str">
        <f>'IDENTIFICACION DE RIESGOS'!J22</f>
        <v xml:space="preserve"> </v>
      </c>
      <c r="D26" s="107">
        <f>DESCRIPCION!D22</f>
        <v>0</v>
      </c>
      <c r="E26" s="642">
        <f>'VALORACIÓN RIESGOS RESIDUAL'!E98:G98</f>
        <v>0</v>
      </c>
      <c r="F26" s="996">
        <f>'VALORACIÓN RIESGOS RESIDUAL'!J98</f>
        <v>0</v>
      </c>
      <c r="G26" s="642" t="str">
        <f>'VALORACIÓN RIESGOS RESIDUAL'!K95</f>
        <v/>
      </c>
      <c r="H26" s="996"/>
      <c r="I26" s="245"/>
      <c r="J26" s="994"/>
      <c r="K26" s="998"/>
      <c r="L26" s="994"/>
    </row>
    <row r="27" spans="1:13" ht="90" customHeight="1" x14ac:dyDescent="0.2">
      <c r="A27" s="325"/>
      <c r="B27" s="990"/>
      <c r="C27" s="642"/>
      <c r="D27" s="107">
        <f>DESCRIPCION!D23</f>
        <v>0</v>
      </c>
      <c r="E27" s="642"/>
      <c r="F27" s="996"/>
      <c r="G27" s="642"/>
      <c r="H27" s="996"/>
      <c r="I27" s="245"/>
      <c r="J27" s="994"/>
      <c r="K27" s="999"/>
      <c r="L27" s="994"/>
    </row>
    <row r="28" spans="1:13" ht="80.25" customHeight="1" x14ac:dyDescent="0.2">
      <c r="A28" s="325"/>
      <c r="B28" s="990"/>
      <c r="C28" s="642"/>
      <c r="D28" s="107">
        <f>DESCRIPCION!D24</f>
        <v>0</v>
      </c>
      <c r="E28" s="642"/>
      <c r="F28" s="996"/>
      <c r="G28" s="642"/>
      <c r="H28" s="996"/>
      <c r="I28" s="245"/>
      <c r="J28" s="994"/>
      <c r="K28" s="1000"/>
      <c r="L28" s="994"/>
    </row>
    <row r="29" spans="1:13" ht="82.5" customHeight="1" thickBot="1" x14ac:dyDescent="0.25">
      <c r="A29" s="325"/>
      <c r="B29" s="993"/>
      <c r="C29" s="995"/>
      <c r="D29" s="247"/>
      <c r="E29" s="995"/>
      <c r="F29" s="997"/>
      <c r="G29" s="995"/>
      <c r="H29" s="233" t="s">
        <v>253</v>
      </c>
      <c r="I29" s="248"/>
      <c r="J29" s="249"/>
      <c r="K29" s="249"/>
      <c r="L29" s="249"/>
    </row>
    <row r="30" spans="1:13" ht="95.25" customHeight="1" x14ac:dyDescent="0.2">
      <c r="A30" s="325"/>
      <c r="B30" s="990" t="str">
        <f>DESCRIPCION!A25</f>
        <v>f</v>
      </c>
      <c r="C30" s="642" t="str">
        <f>'IDENTIFICACION DE RIESGOS'!J25</f>
        <v xml:space="preserve"> </v>
      </c>
      <c r="D30" s="107">
        <f>DESCRIPCION!D25</f>
        <v>0</v>
      </c>
      <c r="E30" s="642">
        <f>'VALORACIÓN RIESGOS RESIDUAL'!E119:G119</f>
        <v>0</v>
      </c>
      <c r="F30" s="996">
        <f>'VALORACIÓN RIESGOS RESIDUAL'!J119</f>
        <v>0</v>
      </c>
      <c r="G30" s="642" t="str">
        <f>'VALORACIÓN RIESGOS RESIDUAL'!K116</f>
        <v/>
      </c>
      <c r="H30" s="996"/>
      <c r="I30" s="245"/>
      <c r="J30" s="994"/>
      <c r="K30" s="998"/>
      <c r="L30" s="994"/>
      <c r="M30" s="1001"/>
    </row>
    <row r="31" spans="1:13" ht="93.75" customHeight="1" x14ac:dyDescent="0.2">
      <c r="A31" s="325"/>
      <c r="B31" s="990"/>
      <c r="C31" s="642"/>
      <c r="D31" s="107">
        <f>DESCRIPCION!D26</f>
        <v>0</v>
      </c>
      <c r="E31" s="642"/>
      <c r="F31" s="996"/>
      <c r="G31" s="642"/>
      <c r="H31" s="996"/>
      <c r="I31" s="245"/>
      <c r="J31" s="994"/>
      <c r="K31" s="999"/>
      <c r="L31" s="994"/>
      <c r="M31" s="1001"/>
    </row>
    <row r="32" spans="1:13" ht="91.5" customHeight="1" x14ac:dyDescent="0.2">
      <c r="A32" s="325"/>
      <c r="B32" s="990"/>
      <c r="C32" s="642"/>
      <c r="D32" s="107">
        <f>DESCRIPCION!D27</f>
        <v>0</v>
      </c>
      <c r="E32" s="642"/>
      <c r="F32" s="996"/>
      <c r="G32" s="642"/>
      <c r="H32" s="996"/>
      <c r="I32" s="245"/>
      <c r="J32" s="994"/>
      <c r="K32" s="1000"/>
      <c r="L32" s="994"/>
      <c r="M32" s="1001"/>
    </row>
    <row r="33" spans="1:13" ht="75" customHeight="1" thickBot="1" x14ac:dyDescent="0.25">
      <c r="A33" s="325"/>
      <c r="B33" s="993"/>
      <c r="C33" s="995"/>
      <c r="D33" s="247"/>
      <c r="E33" s="995"/>
      <c r="F33" s="997"/>
      <c r="G33" s="995"/>
      <c r="H33" s="233" t="s">
        <v>253</v>
      </c>
      <c r="I33" s="248"/>
      <c r="J33" s="249"/>
      <c r="K33" s="249"/>
      <c r="L33" s="249"/>
      <c r="M33" s="1002"/>
    </row>
    <row r="34" spans="1:13" ht="89.25" customHeight="1" x14ac:dyDescent="0.2">
      <c r="A34" s="325"/>
      <c r="B34" s="990" t="str">
        <f>DESCRIPCION!A28</f>
        <v>g</v>
      </c>
      <c r="C34" s="642" t="str">
        <f>'IDENTIFICACION DE RIESGOS'!J28</f>
        <v xml:space="preserve"> </v>
      </c>
      <c r="D34" s="107">
        <f>DESCRIPCION!D28</f>
        <v>0</v>
      </c>
      <c r="E34" s="642">
        <f>'VALORACIÓN RIESGOS RESIDUAL'!E140:G140</f>
        <v>0</v>
      </c>
      <c r="F34" s="996">
        <f>'VALORACIÓN RIESGOS RESIDUAL'!J140</f>
        <v>0</v>
      </c>
      <c r="G34" s="642" t="str">
        <f>'VALORACIÓN RIESGOS RESIDUAL'!K137</f>
        <v/>
      </c>
      <c r="H34" s="996"/>
      <c r="I34" s="245"/>
      <c r="J34" s="994"/>
      <c r="K34" s="998"/>
      <c r="L34" s="994"/>
      <c r="M34" s="1001"/>
    </row>
    <row r="35" spans="1:13" ht="95.25" customHeight="1" x14ac:dyDescent="0.2">
      <c r="A35" s="325"/>
      <c r="B35" s="990"/>
      <c r="C35" s="642"/>
      <c r="D35" s="107">
        <f>DESCRIPCION!D29</f>
        <v>0</v>
      </c>
      <c r="E35" s="642"/>
      <c r="F35" s="996"/>
      <c r="G35" s="642"/>
      <c r="H35" s="996"/>
      <c r="I35" s="245"/>
      <c r="J35" s="994"/>
      <c r="K35" s="999"/>
      <c r="L35" s="994"/>
      <c r="M35" s="1001"/>
    </row>
    <row r="36" spans="1:13" ht="92.25" customHeight="1" x14ac:dyDescent="0.2">
      <c r="A36" s="325"/>
      <c r="B36" s="990"/>
      <c r="C36" s="642"/>
      <c r="D36" s="107">
        <f>DESCRIPCION!D30</f>
        <v>0</v>
      </c>
      <c r="E36" s="642"/>
      <c r="F36" s="996"/>
      <c r="G36" s="642"/>
      <c r="H36" s="996"/>
      <c r="I36" s="245"/>
      <c r="J36" s="994"/>
      <c r="K36" s="1000"/>
      <c r="L36" s="994"/>
      <c r="M36" s="1001"/>
    </row>
    <row r="37" spans="1:13" ht="90" customHeight="1" thickBot="1" x14ac:dyDescent="0.25">
      <c r="A37" s="325"/>
      <c r="B37" s="993"/>
      <c r="C37" s="995"/>
      <c r="D37" s="247"/>
      <c r="E37" s="995"/>
      <c r="F37" s="997"/>
      <c r="G37" s="995"/>
      <c r="H37" s="233" t="s">
        <v>253</v>
      </c>
      <c r="I37" s="248"/>
      <c r="J37" s="249"/>
      <c r="K37" s="249"/>
      <c r="L37" s="249"/>
      <c r="M37" s="1002"/>
    </row>
    <row r="38" spans="1:13" ht="96.75" customHeight="1" x14ac:dyDescent="0.2">
      <c r="A38" s="325"/>
      <c r="B38" s="990" t="str">
        <f>DESCRIPCION!A31</f>
        <v>h</v>
      </c>
      <c r="C38" s="642" t="str">
        <f>'IDENTIFICACION DE RIESGOS'!J31</f>
        <v xml:space="preserve"> </v>
      </c>
      <c r="D38" s="107">
        <f>DESCRIPCION!D31</f>
        <v>0</v>
      </c>
      <c r="E38" s="642">
        <f>'VALORACIÓN RIESGOS RESIDUAL'!E161:G161</f>
        <v>0</v>
      </c>
      <c r="F38" s="996">
        <f>'VALORACIÓN RIESGOS RESIDUAL'!J161</f>
        <v>0</v>
      </c>
      <c r="G38" s="642" t="str">
        <f>'VALORACIÓN RIESGOS RESIDUAL'!K158</f>
        <v/>
      </c>
      <c r="H38" s="996"/>
      <c r="I38" s="245"/>
      <c r="J38" s="994"/>
      <c r="K38" s="998"/>
      <c r="L38" s="994"/>
      <c r="M38" s="1001"/>
    </row>
    <row r="39" spans="1:13" ht="83.25" customHeight="1" x14ac:dyDescent="0.2">
      <c r="A39" s="325"/>
      <c r="B39" s="990"/>
      <c r="C39" s="642"/>
      <c r="D39" s="107">
        <f>DESCRIPCION!D32</f>
        <v>0</v>
      </c>
      <c r="E39" s="642"/>
      <c r="F39" s="996"/>
      <c r="G39" s="642"/>
      <c r="H39" s="996"/>
      <c r="I39" s="245"/>
      <c r="J39" s="994"/>
      <c r="K39" s="999"/>
      <c r="L39" s="994"/>
      <c r="M39" s="1001"/>
    </row>
    <row r="40" spans="1:13" ht="87.75" customHeight="1" x14ac:dyDescent="0.2">
      <c r="A40" s="325"/>
      <c r="B40" s="990"/>
      <c r="C40" s="642"/>
      <c r="D40" s="107">
        <f>DESCRIPCION!D33</f>
        <v>0</v>
      </c>
      <c r="E40" s="642"/>
      <c r="F40" s="996"/>
      <c r="G40" s="642"/>
      <c r="H40" s="996"/>
      <c r="I40" s="245"/>
      <c r="J40" s="994"/>
      <c r="K40" s="1000"/>
      <c r="L40" s="994"/>
      <c r="M40" s="1001"/>
    </row>
    <row r="41" spans="1:13" ht="96" customHeight="1" thickBot="1" x14ac:dyDescent="0.25">
      <c r="A41" s="325"/>
      <c r="B41" s="993"/>
      <c r="C41" s="995"/>
      <c r="D41" s="247"/>
      <c r="E41" s="995"/>
      <c r="F41" s="997"/>
      <c r="G41" s="995"/>
      <c r="H41" s="233" t="s">
        <v>253</v>
      </c>
      <c r="I41" s="248"/>
      <c r="J41" s="249"/>
      <c r="K41" s="249"/>
      <c r="L41" s="249"/>
      <c r="M41" s="1002"/>
    </row>
    <row r="42" spans="1:13" ht="97.5" customHeight="1" x14ac:dyDescent="0.2">
      <c r="A42" s="325"/>
      <c r="B42" s="990" t="str">
        <f>DESCRIPCION!A34</f>
        <v>i</v>
      </c>
      <c r="C42" s="642" t="str">
        <f>'IDENTIFICACION DE RIESGOS'!J34</f>
        <v xml:space="preserve"> </v>
      </c>
      <c r="D42" s="107">
        <f>DESCRIPCION!D34</f>
        <v>0</v>
      </c>
      <c r="E42" s="642">
        <f>'VALORACIÓN RIESGOS RESIDUAL'!E183:G183</f>
        <v>0</v>
      </c>
      <c r="F42" s="996">
        <f>'VALORACIÓN RIESGOS RESIDUAL'!J183</f>
        <v>0</v>
      </c>
      <c r="G42" s="642">
        <f>'VALORACIÓN RIESGOS RESIDUAL'!K179</f>
        <v>0</v>
      </c>
      <c r="H42" s="996"/>
      <c r="I42" s="245"/>
      <c r="J42" s="994"/>
      <c r="K42" s="998"/>
      <c r="L42" s="994"/>
      <c r="M42" s="1001"/>
    </row>
    <row r="43" spans="1:13" ht="91.5" customHeight="1" x14ac:dyDescent="0.2">
      <c r="A43" s="325"/>
      <c r="B43" s="990"/>
      <c r="C43" s="642"/>
      <c r="D43" s="107">
        <f>DESCRIPCION!D35</f>
        <v>0</v>
      </c>
      <c r="E43" s="642"/>
      <c r="F43" s="996"/>
      <c r="G43" s="642"/>
      <c r="H43" s="996"/>
      <c r="I43" s="245"/>
      <c r="J43" s="994"/>
      <c r="K43" s="999"/>
      <c r="L43" s="994"/>
      <c r="M43" s="1001"/>
    </row>
    <row r="44" spans="1:13" ht="77.25" customHeight="1" x14ac:dyDescent="0.2">
      <c r="A44" s="325"/>
      <c r="B44" s="990"/>
      <c r="C44" s="642"/>
      <c r="D44" s="107">
        <f>DESCRIPCION!D36</f>
        <v>0</v>
      </c>
      <c r="E44" s="642"/>
      <c r="F44" s="996"/>
      <c r="G44" s="642"/>
      <c r="H44" s="996"/>
      <c r="I44" s="245"/>
      <c r="J44" s="994"/>
      <c r="K44" s="1000"/>
      <c r="L44" s="994"/>
      <c r="M44" s="1001"/>
    </row>
    <row r="45" spans="1:13" ht="75" customHeight="1" thickBot="1" x14ac:dyDescent="0.25">
      <c r="A45" s="325"/>
      <c r="B45" s="993"/>
      <c r="C45" s="995"/>
      <c r="D45" s="247"/>
      <c r="E45" s="995"/>
      <c r="F45" s="997"/>
      <c r="G45" s="995"/>
      <c r="H45" s="233" t="s">
        <v>253</v>
      </c>
      <c r="I45" s="248"/>
      <c r="J45" s="249"/>
      <c r="K45" s="249"/>
      <c r="L45" s="249"/>
      <c r="M45" s="1002"/>
    </row>
    <row r="46" spans="1:13" ht="93.75" customHeight="1" x14ac:dyDescent="0.2">
      <c r="A46" s="325"/>
      <c r="B46" s="990" t="str">
        <f>DESCRIPCION!A37</f>
        <v>j</v>
      </c>
      <c r="C46" s="642" t="str">
        <f>'IDENTIFICACION DE RIESGOS'!J37</f>
        <v xml:space="preserve"> </v>
      </c>
      <c r="D46" s="107">
        <f>DESCRIPCION!D37</f>
        <v>0</v>
      </c>
      <c r="E46" s="642">
        <f>'VALORACIÓN RIESGOS RESIDUAL'!E204:G204</f>
        <v>0</v>
      </c>
      <c r="F46" s="996">
        <f>'VALORACIÓN RIESGOS RESIDUAL'!J204</f>
        <v>0</v>
      </c>
      <c r="G46" s="642">
        <f>'VALORACIÓN RIESGOS RESIDUAL'!K200</f>
        <v>0</v>
      </c>
      <c r="H46" s="996"/>
      <c r="I46" s="245"/>
      <c r="J46" s="994"/>
      <c r="K46" s="998"/>
      <c r="L46" s="994"/>
      <c r="M46" s="1001"/>
    </row>
    <row r="47" spans="1:13" ht="93.75" customHeight="1" x14ac:dyDescent="0.2">
      <c r="A47" s="325"/>
      <c r="B47" s="990"/>
      <c r="C47" s="642"/>
      <c r="D47" s="107">
        <f>DESCRIPCION!D38</f>
        <v>0</v>
      </c>
      <c r="E47" s="642"/>
      <c r="F47" s="996"/>
      <c r="G47" s="642"/>
      <c r="H47" s="996"/>
      <c r="I47" s="245"/>
      <c r="J47" s="994"/>
      <c r="K47" s="999"/>
      <c r="L47" s="994"/>
      <c r="M47" s="1001"/>
    </row>
    <row r="48" spans="1:13" ht="101.25" customHeight="1" x14ac:dyDescent="0.2">
      <c r="A48" s="325"/>
      <c r="B48" s="990"/>
      <c r="C48" s="642"/>
      <c r="D48" s="107">
        <f>DESCRIPCION!D39</f>
        <v>0</v>
      </c>
      <c r="E48" s="642"/>
      <c r="F48" s="996"/>
      <c r="G48" s="642"/>
      <c r="H48" s="996"/>
      <c r="I48" s="245"/>
      <c r="J48" s="994"/>
      <c r="K48" s="1000"/>
      <c r="L48" s="994"/>
      <c r="M48" s="1001"/>
    </row>
    <row r="49" spans="1:13" ht="100.5" customHeight="1" thickBot="1" x14ac:dyDescent="0.25">
      <c r="A49" s="326"/>
      <c r="B49" s="993"/>
      <c r="C49" s="995"/>
      <c r="D49" s="247"/>
      <c r="E49" s="995"/>
      <c r="F49" s="997"/>
      <c r="G49" s="995"/>
      <c r="H49" s="233" t="s">
        <v>253</v>
      </c>
      <c r="I49" s="248"/>
      <c r="J49" s="249"/>
      <c r="K49" s="249"/>
      <c r="L49" s="249"/>
      <c r="M49" s="1002"/>
    </row>
  </sheetData>
  <sheetProtection selectLockedCells="1"/>
  <mergeCells count="106">
    <mergeCell ref="A10:A17"/>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J26:J28"/>
    <mergeCell ref="K26:K28"/>
    <mergeCell ref="L26:L28"/>
    <mergeCell ref="M22:M25"/>
    <mergeCell ref="H22:H24"/>
    <mergeCell ref="J22:J24"/>
    <mergeCell ref="K22:K24"/>
    <mergeCell ref="L22:L24"/>
    <mergeCell ref="B22:B25"/>
    <mergeCell ref="C22:C25"/>
    <mergeCell ref="E22:E25"/>
    <mergeCell ref="F22:F25"/>
    <mergeCell ref="G22:G25"/>
    <mergeCell ref="C30:C33"/>
    <mergeCell ref="E30:E33"/>
    <mergeCell ref="F30:F33"/>
    <mergeCell ref="B26:B29"/>
    <mergeCell ref="C26:C29"/>
    <mergeCell ref="E26:E29"/>
    <mergeCell ref="F26:F29"/>
    <mergeCell ref="G26:G29"/>
    <mergeCell ref="H26:H28"/>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NO!$A$1:$A$4</xm:f>
          </x14:formula1>
          <xm:sqref>H10:H12 H46:H48 H18:H20 H22:H24 H26:H28 H30:H32 H34:H36 H38:H40 H42:H44 H14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310</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31" t="s">
        <v>306</v>
      </c>
    </row>
    <row r="2" spans="1:1" x14ac:dyDescent="0.25">
      <c r="A2" s="231" t="s">
        <v>303</v>
      </c>
    </row>
    <row r="3" spans="1:1" x14ac:dyDescent="0.25">
      <c r="A3" s="231" t="s">
        <v>304</v>
      </c>
    </row>
    <row r="4" spans="1:1" x14ac:dyDescent="0.25">
      <c r="A4" s="231" t="s">
        <v>305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vt:i4>
      </vt:variant>
    </vt:vector>
  </HeadingPairs>
  <TitlesOfParts>
    <vt:vector size="28" baseType="lpstr">
      <vt:lpstr>INSTRUCTIVO</vt:lpstr>
      <vt:lpstr>CONTEXTO</vt:lpstr>
      <vt:lpstr>Hoja1</vt:lpstr>
      <vt:lpstr>LISTAS CONTEXTO</vt:lpstr>
      <vt:lpstr>PRIORIZACIÓN DE CAUSA</vt:lpstr>
      <vt:lpstr>Hoja4</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Hoja5</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Andrés</cp:lastModifiedBy>
  <cp:revision/>
  <cp:lastPrinted>2018-11-07T13:36:21Z</cp:lastPrinted>
  <dcterms:created xsi:type="dcterms:W3CDTF">2014-12-30T19:27:19Z</dcterms:created>
  <dcterms:modified xsi:type="dcterms:W3CDTF">2021-05-26T14:45:46Z</dcterms:modified>
</cp:coreProperties>
</file>