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mbeddings/oleObject1.bin" ContentType="application/vnd.openxmlformats-officedocument.oleObject"/>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390" yWindow="390" windowWidth="13395" windowHeight="11760" tabRatio="763" firstSheet="20" activeTab="21"/>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PRIORIZ CAUSA R CORUP TRÁMITES" sheetId="34" r:id="rId8"/>
    <sheet name="DOFA (2)" sheetId="37" r:id="rId9"/>
    <sheet name="IDENTIFICACION DE RIESGOS" sheetId="20" r:id="rId10"/>
    <sheet name="DESCRIPCION" sheetId="22" r:id="rId11"/>
    <sheet name="PROBABILIDAD" sheetId="8" r:id="rId12"/>
    <sheet name=" IMPACTO RIESGOS GESTION" sheetId="13" r:id="rId13"/>
    <sheet name=" IMPACTO RIESGOS CORRUPCION" sheetId="25" r:id="rId14"/>
    <sheet name="VALORACION RIESGOS INHERENTES" sheetId="16" r:id="rId15"/>
    <sheet name="Hoja3" sheetId="36" state="hidden" r:id="rId16"/>
    <sheet name="NOOO" sheetId="21" state="hidden" r:id="rId17"/>
    <sheet name="Hoja2" sheetId="35" state="hidden" r:id="rId18"/>
    <sheet name="CONTROLES Y EVALUACIÓN" sheetId="3" r:id="rId19"/>
    <sheet name="EVALUACIÓN SOLIDEZ CONTROLES" sheetId="26" r:id="rId20"/>
    <sheet name="VALORACIÓN RIESGOS RESIDUAL" sheetId="29" r:id="rId21"/>
    <sheet name="MAPA DE RIESGO ADMON" sheetId="1" r:id="rId22"/>
    <sheet name="NOO" sheetId="33" state="hidden" r:id="rId23"/>
    <sheet name="NO" sheetId="32" state="hidden" r:id="rId24"/>
  </sheets>
  <definedNames>
    <definedName name="_xlnm.Print_Titles" localSheetId="10">DESCRIPCION!$1:$9</definedName>
    <definedName name="_xlnm.Print_Titles" localSheetId="9">'IDENTIFICACION DE RIESGOS'!$1:$11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9" i="24" l="1"/>
  <c r="S19" i="24"/>
  <c r="R21" i="24"/>
  <c r="B1" i="34"/>
  <c r="F10" i="1"/>
  <c r="F13" i="1"/>
  <c r="E13" i="1"/>
  <c r="E10" i="1"/>
  <c r="E11" i="26"/>
  <c r="E12" i="26"/>
  <c r="A8" i="34"/>
  <c r="A6" i="34"/>
  <c r="S40" i="24"/>
  <c r="R40" i="24"/>
  <c r="R11" i="24"/>
  <c r="S35" i="24"/>
  <c r="S36" i="24"/>
  <c r="S37" i="24"/>
  <c r="S38" i="24"/>
  <c r="S39" i="24"/>
  <c r="R35" i="24"/>
  <c r="R36" i="24"/>
  <c r="R37" i="24"/>
  <c r="R38" i="24"/>
  <c r="R39" i="24"/>
  <c r="J214" i="29"/>
  <c r="J212" i="29"/>
  <c r="J210" i="29"/>
  <c r="J208" i="29"/>
  <c r="J193" i="29"/>
  <c r="J191" i="29"/>
  <c r="J189" i="29"/>
  <c r="J187" i="29"/>
  <c r="J171" i="29"/>
  <c r="J169" i="29"/>
  <c r="J167" i="29"/>
  <c r="J165" i="29"/>
  <c r="J150" i="29"/>
  <c r="J148" i="29"/>
  <c r="J146" i="29"/>
  <c r="J144" i="29"/>
  <c r="J129" i="29"/>
  <c r="J127" i="29"/>
  <c r="J125" i="29"/>
  <c r="J123" i="29"/>
  <c r="J108" i="29"/>
  <c r="J106" i="29"/>
  <c r="J104" i="29"/>
  <c r="J102" i="29"/>
  <c r="J87" i="29"/>
  <c r="J85" i="29"/>
  <c r="J83" i="29"/>
  <c r="J81" i="29"/>
  <c r="J66" i="29"/>
  <c r="J64" i="29"/>
  <c r="J62" i="29"/>
  <c r="J60" i="29"/>
  <c r="J45" i="29"/>
  <c r="J43" i="29"/>
  <c r="J41" i="29"/>
  <c r="J39" i="29"/>
  <c r="J24" i="29"/>
  <c r="J22" i="29"/>
  <c r="J20" i="29"/>
  <c r="J18" i="29"/>
  <c r="J204" i="16"/>
  <c r="J202" i="16"/>
  <c r="J200" i="16"/>
  <c r="J198" i="16"/>
  <c r="J184" i="16"/>
  <c r="J182" i="16"/>
  <c r="J180" i="16"/>
  <c r="J178" i="16"/>
  <c r="K192" i="16"/>
  <c r="K202" i="29"/>
  <c r="K32" i="29"/>
  <c r="K53" i="29"/>
  <c r="K74" i="29"/>
  <c r="K95" i="29"/>
  <c r="K116" i="29"/>
  <c r="K172" i="16"/>
  <c r="K181" i="29"/>
  <c r="K158" i="29"/>
  <c r="K137" i="29"/>
  <c r="K180" i="29"/>
  <c r="K201" i="29"/>
  <c r="K11" i="29"/>
  <c r="J163" i="16"/>
  <c r="J161" i="16"/>
  <c r="J159" i="16"/>
  <c r="J157" i="16"/>
  <c r="J143" i="16"/>
  <c r="J141" i="16"/>
  <c r="J139" i="16"/>
  <c r="J137" i="16"/>
  <c r="J123" i="16"/>
  <c r="J121" i="16"/>
  <c r="J119" i="16"/>
  <c r="J117" i="16"/>
  <c r="J103" i="16"/>
  <c r="J101" i="16"/>
  <c r="J99" i="16"/>
  <c r="J97" i="16"/>
  <c r="J83" i="16"/>
  <c r="J81" i="16"/>
  <c r="J79" i="16"/>
  <c r="J77" i="16"/>
  <c r="J63" i="16"/>
  <c r="J61" i="16"/>
  <c r="J59" i="16"/>
  <c r="J57" i="16"/>
  <c r="J43" i="16"/>
  <c r="K51" i="16"/>
  <c r="K54" i="29"/>
  <c r="K71" i="16"/>
  <c r="K75" i="29"/>
  <c r="K91" i="16"/>
  <c r="K96" i="29"/>
  <c r="K111" i="16"/>
  <c r="K117" i="29"/>
  <c r="K131" i="16"/>
  <c r="K138" i="29"/>
  <c r="K151" i="16"/>
  <c r="K159" i="29"/>
  <c r="J41" i="16"/>
  <c r="J39" i="16"/>
  <c r="J23" i="16"/>
  <c r="J21" i="16"/>
  <c r="J19" i="16"/>
  <c r="J37" i="16"/>
  <c r="K31" i="16"/>
  <c r="K33" i="29"/>
  <c r="J17" i="16"/>
  <c r="K11" i="16"/>
  <c r="K12" i="29"/>
  <c r="S12" i="8"/>
  <c r="T12" i="8"/>
  <c r="R12" i="8"/>
  <c r="E49" i="26"/>
  <c r="E48" i="26"/>
  <c r="E47" i="26"/>
  <c r="E45" i="26"/>
  <c r="E44" i="26"/>
  <c r="E43" i="26"/>
  <c r="E41" i="26"/>
  <c r="E40" i="26"/>
  <c r="E39" i="26"/>
  <c r="E37" i="26"/>
  <c r="E36" i="26"/>
  <c r="E35" i="26"/>
  <c r="E33" i="26"/>
  <c r="E32" i="26"/>
  <c r="E31" i="26"/>
  <c r="E29" i="26"/>
  <c r="E28" i="26"/>
  <c r="E27" i="26"/>
  <c r="E25" i="26"/>
  <c r="E24" i="26"/>
  <c r="E23" i="26"/>
  <c r="E21" i="26"/>
  <c r="E20" i="26"/>
  <c r="E19" i="26"/>
  <c r="E17" i="26"/>
  <c r="E16" i="26"/>
  <c r="E15" i="26"/>
  <c r="E13" i="26"/>
  <c r="C49" i="26"/>
  <c r="C48" i="26"/>
  <c r="C47" i="26"/>
  <c r="C45" i="26"/>
  <c r="C44" i="26"/>
  <c r="C43" i="26"/>
  <c r="C41" i="26"/>
  <c r="C40" i="26"/>
  <c r="C39" i="26"/>
  <c r="C37" i="26"/>
  <c r="C36" i="26"/>
  <c r="C35" i="26"/>
  <c r="C33" i="26"/>
  <c r="C32" i="26"/>
  <c r="C31" i="26"/>
  <c r="C29" i="26"/>
  <c r="C28" i="26"/>
  <c r="C27" i="26"/>
  <c r="C25" i="26"/>
  <c r="C24" i="26"/>
  <c r="C23" i="26"/>
  <c r="C21" i="26"/>
  <c r="C20" i="26"/>
  <c r="C19" i="26"/>
  <c r="C17" i="26"/>
  <c r="C16" i="26"/>
  <c r="C15" i="26"/>
  <c r="C13" i="26"/>
  <c r="C12" i="26"/>
  <c r="D32" i="16"/>
  <c r="J10" i="20"/>
  <c r="C10" i="1"/>
  <c r="G13" i="1"/>
  <c r="G10" i="1"/>
  <c r="A9" i="29"/>
  <c r="A8" i="29"/>
  <c r="C1" i="29"/>
  <c r="J28" i="20"/>
  <c r="A10" i="1"/>
  <c r="C11" i="26"/>
  <c r="B33" i="26"/>
  <c r="B32" i="26"/>
  <c r="G336" i="3"/>
  <c r="G335" i="3"/>
  <c r="G334" i="3"/>
  <c r="G333" i="3"/>
  <c r="G332" i="3"/>
  <c r="G331" i="3"/>
  <c r="G330" i="3"/>
  <c r="G325" i="3"/>
  <c r="G324" i="3"/>
  <c r="G323" i="3"/>
  <c r="G322" i="3"/>
  <c r="G321" i="3"/>
  <c r="G320" i="3"/>
  <c r="G319" i="3"/>
  <c r="G314" i="3"/>
  <c r="G313" i="3"/>
  <c r="G312" i="3"/>
  <c r="G311" i="3"/>
  <c r="G310" i="3"/>
  <c r="G309" i="3"/>
  <c r="G308" i="3"/>
  <c r="G303" i="3"/>
  <c r="G302" i="3"/>
  <c r="G301" i="3"/>
  <c r="G300" i="3"/>
  <c r="G299" i="3"/>
  <c r="G298" i="3"/>
  <c r="G297" i="3"/>
  <c r="G292" i="3"/>
  <c r="G291" i="3"/>
  <c r="G290" i="3"/>
  <c r="G289" i="3"/>
  <c r="G288" i="3"/>
  <c r="G287" i="3"/>
  <c r="G286" i="3"/>
  <c r="G281" i="3"/>
  <c r="G280" i="3"/>
  <c r="G279" i="3"/>
  <c r="G278" i="3"/>
  <c r="G277" i="3"/>
  <c r="G276" i="3"/>
  <c r="G275" i="3"/>
  <c r="G270" i="3"/>
  <c r="G269" i="3"/>
  <c r="G268" i="3"/>
  <c r="G267" i="3"/>
  <c r="G266" i="3"/>
  <c r="G265" i="3"/>
  <c r="G264" i="3"/>
  <c r="G259" i="3"/>
  <c r="G258" i="3"/>
  <c r="G257" i="3"/>
  <c r="G256" i="3"/>
  <c r="G255" i="3"/>
  <c r="G254" i="3"/>
  <c r="G253" i="3"/>
  <c r="G248" i="3"/>
  <c r="G247" i="3"/>
  <c r="G246" i="3"/>
  <c r="G245" i="3"/>
  <c r="G244" i="3"/>
  <c r="G243" i="3"/>
  <c r="G242" i="3"/>
  <c r="G237" i="3"/>
  <c r="G236" i="3"/>
  <c r="G235" i="3"/>
  <c r="G234" i="3"/>
  <c r="G233" i="3"/>
  <c r="G232" i="3"/>
  <c r="G231" i="3"/>
  <c r="G226" i="3"/>
  <c r="G225" i="3"/>
  <c r="G224" i="3"/>
  <c r="G223" i="3"/>
  <c r="G222" i="3"/>
  <c r="G221" i="3"/>
  <c r="G220" i="3"/>
  <c r="G215" i="3"/>
  <c r="G214" i="3"/>
  <c r="G213" i="3"/>
  <c r="G212" i="3"/>
  <c r="G211" i="3"/>
  <c r="G210" i="3"/>
  <c r="G209" i="3"/>
  <c r="G204" i="3"/>
  <c r="G203" i="3"/>
  <c r="G202" i="3"/>
  <c r="G201" i="3"/>
  <c r="G200" i="3"/>
  <c r="G199" i="3"/>
  <c r="G198" i="3"/>
  <c r="G193" i="3"/>
  <c r="G192" i="3"/>
  <c r="G191" i="3"/>
  <c r="G190" i="3"/>
  <c r="G189" i="3"/>
  <c r="G188" i="3"/>
  <c r="G187" i="3"/>
  <c r="G182" i="3"/>
  <c r="G181" i="3"/>
  <c r="G180" i="3"/>
  <c r="G179" i="3"/>
  <c r="G178" i="3"/>
  <c r="G177" i="3"/>
  <c r="G176" i="3"/>
  <c r="G171" i="3"/>
  <c r="G170" i="3"/>
  <c r="G169" i="3"/>
  <c r="G168" i="3"/>
  <c r="G167" i="3"/>
  <c r="G166" i="3"/>
  <c r="G165" i="3"/>
  <c r="G160" i="3"/>
  <c r="G159" i="3"/>
  <c r="G158" i="3"/>
  <c r="G157" i="3"/>
  <c r="G156" i="3"/>
  <c r="G155" i="3"/>
  <c r="G154" i="3"/>
  <c r="G149" i="3"/>
  <c r="G148" i="3"/>
  <c r="G147" i="3"/>
  <c r="G146" i="3"/>
  <c r="G145" i="3"/>
  <c r="G144" i="3"/>
  <c r="G143" i="3"/>
  <c r="G138" i="3"/>
  <c r="G137" i="3"/>
  <c r="G136" i="3"/>
  <c r="G135" i="3"/>
  <c r="G134" i="3"/>
  <c r="G133" i="3"/>
  <c r="G132" i="3"/>
  <c r="G121" i="3"/>
  <c r="G122" i="3"/>
  <c r="G123" i="3"/>
  <c r="G124" i="3"/>
  <c r="G125" i="3"/>
  <c r="G126" i="3"/>
  <c r="G127" i="3"/>
  <c r="E39" i="22"/>
  <c r="E38" i="22"/>
  <c r="E37" i="22"/>
  <c r="D39" i="22"/>
  <c r="B49" i="26"/>
  <c r="D38" i="22"/>
  <c r="B48" i="26"/>
  <c r="D37" i="22"/>
  <c r="B47" i="26"/>
  <c r="E36" i="22"/>
  <c r="E35" i="22"/>
  <c r="E34" i="22"/>
  <c r="D36" i="22"/>
  <c r="D35" i="22"/>
  <c r="D34" i="22"/>
  <c r="E33" i="22"/>
  <c r="E32" i="22"/>
  <c r="E31" i="22"/>
  <c r="D33" i="22"/>
  <c r="B41" i="26"/>
  <c r="D32" i="22"/>
  <c r="B40" i="26"/>
  <c r="D31" i="22"/>
  <c r="B39" i="26"/>
  <c r="E30" i="22"/>
  <c r="E29" i="22"/>
  <c r="E28" i="22"/>
  <c r="D30" i="22"/>
  <c r="D29" i="22"/>
  <c r="D28" i="22"/>
  <c r="E27" i="22"/>
  <c r="E26" i="22"/>
  <c r="E25" i="22"/>
  <c r="D27" i="22"/>
  <c r="D26" i="22"/>
  <c r="B187" i="3"/>
  <c r="D25" i="22"/>
  <c r="B31" i="26"/>
  <c r="E24" i="22"/>
  <c r="E23" i="22"/>
  <c r="E22" i="22"/>
  <c r="D24" i="22"/>
  <c r="D23" i="22"/>
  <c r="D22" i="22"/>
  <c r="E21" i="22"/>
  <c r="E20" i="22"/>
  <c r="E19" i="22"/>
  <c r="D21" i="22"/>
  <c r="D20" i="22"/>
  <c r="B24" i="26"/>
  <c r="D19" i="22"/>
  <c r="E15" i="22"/>
  <c r="E14" i="22"/>
  <c r="E13" i="22"/>
  <c r="D15" i="22"/>
  <c r="D14" i="22"/>
  <c r="B55" i="3"/>
  <c r="D13" i="22"/>
  <c r="E12" i="22"/>
  <c r="E11" i="22"/>
  <c r="E10" i="22"/>
  <c r="D12" i="22"/>
  <c r="D11" i="22"/>
  <c r="B22" i="3"/>
  <c r="D10" i="22"/>
  <c r="J13" i="20"/>
  <c r="C13" i="1"/>
  <c r="J19" i="20"/>
  <c r="J22" i="20"/>
  <c r="J25" i="20"/>
  <c r="J31" i="20"/>
  <c r="J34" i="20"/>
  <c r="J37" i="20"/>
  <c r="C37" i="22"/>
  <c r="D10" i="1"/>
  <c r="B11" i="3"/>
  <c r="B15" i="26"/>
  <c r="B44" i="3"/>
  <c r="G128" i="3"/>
  <c r="H121" i="3"/>
  <c r="J121" i="3"/>
  <c r="G194" i="3"/>
  <c r="H187" i="3"/>
  <c r="J187" i="3"/>
  <c r="G216" i="3"/>
  <c r="H209" i="3"/>
  <c r="D35" i="26"/>
  <c r="G260" i="3"/>
  <c r="H253" i="3"/>
  <c r="D40" i="26"/>
  <c r="G304" i="3"/>
  <c r="H297" i="3"/>
  <c r="J297" i="3"/>
  <c r="G326" i="3"/>
  <c r="H319" i="3"/>
  <c r="J319" i="3"/>
  <c r="B330" i="3"/>
  <c r="B132" i="3"/>
  <c r="B19" i="26"/>
  <c r="B35" i="26"/>
  <c r="D14" i="1"/>
  <c r="B198" i="3"/>
  <c r="B27" i="26"/>
  <c r="B43" i="26"/>
  <c r="C28" i="22"/>
  <c r="B264" i="3"/>
  <c r="B176" i="3"/>
  <c r="B308" i="3"/>
  <c r="B110" i="3"/>
  <c r="B242" i="3"/>
  <c r="B11" i="26"/>
  <c r="G183" i="3"/>
  <c r="H176" i="3"/>
  <c r="G293" i="3"/>
  <c r="H286" i="3"/>
  <c r="G150" i="3"/>
  <c r="H143" i="3"/>
  <c r="G172" i="3"/>
  <c r="H165" i="3"/>
  <c r="G238" i="3"/>
  <c r="H231" i="3"/>
  <c r="G282" i="3"/>
  <c r="H275" i="3"/>
  <c r="B121" i="3"/>
  <c r="B143" i="3"/>
  <c r="B165" i="3"/>
  <c r="B209" i="3"/>
  <c r="B231" i="3"/>
  <c r="B253" i="3"/>
  <c r="B275" i="3"/>
  <c r="B297" i="3"/>
  <c r="B319" i="3"/>
  <c r="B12" i="26"/>
  <c r="B16" i="26"/>
  <c r="B20" i="26"/>
  <c r="B28" i="26"/>
  <c r="B36" i="26"/>
  <c r="B44" i="26"/>
  <c r="C31" i="22"/>
  <c r="B154" i="3"/>
  <c r="B286" i="3"/>
  <c r="D11" i="1"/>
  <c r="C25" i="22"/>
  <c r="C34" i="22"/>
  <c r="C22" i="22"/>
  <c r="G73" i="3"/>
  <c r="H66" i="3"/>
  <c r="G139" i="3"/>
  <c r="H132" i="3"/>
  <c r="G161" i="3"/>
  <c r="H154" i="3"/>
  <c r="G205" i="3"/>
  <c r="H198" i="3"/>
  <c r="G227" i="3"/>
  <c r="H220" i="3"/>
  <c r="G271" i="3"/>
  <c r="H264" i="3"/>
  <c r="G315" i="3"/>
  <c r="H308" i="3"/>
  <c r="G337" i="3"/>
  <c r="H330" i="3"/>
  <c r="B13" i="26"/>
  <c r="B17" i="26"/>
  <c r="B21" i="26"/>
  <c r="B25" i="26"/>
  <c r="B29" i="26"/>
  <c r="B37" i="26"/>
  <c r="B45" i="26"/>
  <c r="D13" i="1"/>
  <c r="B88" i="3"/>
  <c r="B220" i="3"/>
  <c r="G249" i="3"/>
  <c r="H242" i="3"/>
  <c r="B23" i="26"/>
  <c r="J209" i="3"/>
  <c r="K209" i="3"/>
  <c r="J253" i="3"/>
  <c r="K253" i="3"/>
  <c r="D24" i="26"/>
  <c r="D48" i="26"/>
  <c r="D45" i="26"/>
  <c r="D32" i="26"/>
  <c r="J264" i="3"/>
  <c r="D41" i="26"/>
  <c r="J275" i="3"/>
  <c r="D43" i="26"/>
  <c r="J220" i="3"/>
  <c r="D36" i="26"/>
  <c r="J242" i="3"/>
  <c r="D39" i="26"/>
  <c r="J132" i="3"/>
  <c r="D25" i="26"/>
  <c r="J286" i="3"/>
  <c r="D44" i="26"/>
  <c r="K319" i="3"/>
  <c r="F48" i="26"/>
  <c r="G48" i="26"/>
  <c r="F35" i="26"/>
  <c r="J330" i="3"/>
  <c r="D49" i="26"/>
  <c r="J198" i="3"/>
  <c r="D33" i="26"/>
  <c r="J165" i="3"/>
  <c r="D29" i="26"/>
  <c r="J308" i="3"/>
  <c r="D47" i="26"/>
  <c r="J154" i="3"/>
  <c r="D28" i="26"/>
  <c r="K297" i="3"/>
  <c r="F45" i="26"/>
  <c r="G45" i="26"/>
  <c r="J143" i="3"/>
  <c r="D27" i="26"/>
  <c r="K187" i="3"/>
  <c r="F32" i="26"/>
  <c r="G32" i="26"/>
  <c r="J66" i="3"/>
  <c r="D17" i="26"/>
  <c r="J231" i="3"/>
  <c r="D37" i="26"/>
  <c r="J176" i="3"/>
  <c r="D31" i="26"/>
  <c r="K121" i="3"/>
  <c r="F24" i="26"/>
  <c r="G24" i="26"/>
  <c r="C19" i="22"/>
  <c r="C13" i="22"/>
  <c r="C10" i="22"/>
  <c r="G35" i="26"/>
  <c r="F40" i="26"/>
  <c r="G40" i="26"/>
  <c r="K176" i="3"/>
  <c r="F31" i="26"/>
  <c r="K330" i="3"/>
  <c r="F49" i="26"/>
  <c r="G49" i="26"/>
  <c r="K231" i="3"/>
  <c r="F37" i="26"/>
  <c r="G37" i="26"/>
  <c r="K198" i="3"/>
  <c r="F33" i="26"/>
  <c r="G33" i="26"/>
  <c r="K143" i="3"/>
  <c r="F27" i="26"/>
  <c r="K66" i="3"/>
  <c r="F17" i="26"/>
  <c r="G17" i="26"/>
  <c r="K165" i="3"/>
  <c r="F29" i="26"/>
  <c r="G29" i="26"/>
  <c r="K220" i="3"/>
  <c r="F36" i="26"/>
  <c r="G36" i="26"/>
  <c r="K264" i="3"/>
  <c r="F41" i="26"/>
  <c r="G41" i="26"/>
  <c r="K154" i="3"/>
  <c r="F28" i="26"/>
  <c r="G28" i="26"/>
  <c r="K132" i="3"/>
  <c r="F25" i="26"/>
  <c r="G25" i="26"/>
  <c r="K308" i="3"/>
  <c r="F47" i="26"/>
  <c r="K286" i="3"/>
  <c r="F44" i="26"/>
  <c r="G44" i="26"/>
  <c r="K242" i="3"/>
  <c r="F39" i="26"/>
  <c r="K275" i="3"/>
  <c r="F43" i="26"/>
  <c r="B1" i="1"/>
  <c r="B1" i="26"/>
  <c r="B1" i="3"/>
  <c r="C1" i="16"/>
  <c r="B1" i="25"/>
  <c r="E21" i="13"/>
  <c r="E22" i="13"/>
  <c r="C22" i="13"/>
  <c r="C21" i="13"/>
  <c r="B1" i="13"/>
  <c r="A37" i="22"/>
  <c r="A47" i="26"/>
  <c r="A34" i="22"/>
  <c r="A31" i="22"/>
  <c r="A28" i="22"/>
  <c r="A25" i="22"/>
  <c r="A22" i="22"/>
  <c r="A19" i="22"/>
  <c r="A10" i="22"/>
  <c r="B1" i="8"/>
  <c r="A13" i="22"/>
  <c r="B1" i="22"/>
  <c r="B1" i="20"/>
  <c r="S11" i="24"/>
  <c r="A6" i="3"/>
  <c r="A9" i="16"/>
  <c r="A8" i="16"/>
  <c r="A8" i="13"/>
  <c r="A6" i="13"/>
  <c r="A7" i="8"/>
  <c r="A6" i="8"/>
  <c r="A7" i="22"/>
  <c r="A6" i="22"/>
  <c r="A6" i="20"/>
  <c r="A7" i="20"/>
  <c r="A55" i="3"/>
  <c r="A44" i="3"/>
  <c r="A22" i="3"/>
  <c r="A11" i="3"/>
  <c r="G38" i="26"/>
  <c r="H35" i="26"/>
  <c r="K139" i="29"/>
  <c r="G47" i="26"/>
  <c r="G50" i="26"/>
  <c r="H47" i="26"/>
  <c r="K203" i="29"/>
  <c r="G43" i="26"/>
  <c r="G46" i="26"/>
  <c r="H43" i="26"/>
  <c r="K182" i="29"/>
  <c r="G39" i="26"/>
  <c r="G42" i="26"/>
  <c r="H39" i="26"/>
  <c r="K160" i="29"/>
  <c r="G31" i="26"/>
  <c r="G34" i="26"/>
  <c r="H31" i="26"/>
  <c r="K118" i="29"/>
  <c r="G27" i="26"/>
  <c r="G30" i="26"/>
  <c r="H27" i="26"/>
  <c r="K97" i="29"/>
  <c r="A14" i="8"/>
  <c r="B74" i="29"/>
  <c r="A121" i="3"/>
  <c r="A23" i="26"/>
  <c r="B71" i="16"/>
  <c r="A132" i="3"/>
  <c r="A110" i="3"/>
  <c r="A18" i="8"/>
  <c r="B158" i="29"/>
  <c r="A253" i="3"/>
  <c r="A39" i="26"/>
  <c r="B151" i="16"/>
  <c r="A264" i="3"/>
  <c r="A242" i="3"/>
  <c r="A11" i="8"/>
  <c r="B11" i="29"/>
  <c r="B11" i="16"/>
  <c r="A11" i="26"/>
  <c r="B10" i="1"/>
  <c r="A17" i="8"/>
  <c r="B137" i="29"/>
  <c r="A231" i="3"/>
  <c r="A209" i="3"/>
  <c r="A35" i="26"/>
  <c r="A220" i="3"/>
  <c r="B131" i="16"/>
  <c r="A13" i="8"/>
  <c r="B53" i="29"/>
  <c r="A19" i="26"/>
  <c r="A88" i="3"/>
  <c r="B51" i="16"/>
  <c r="A15" i="8"/>
  <c r="B95" i="29"/>
  <c r="A165" i="3"/>
  <c r="A143" i="3"/>
  <c r="A27" i="26"/>
  <c r="A154" i="3"/>
  <c r="B91" i="16"/>
  <c r="A19" i="8"/>
  <c r="B180" i="29"/>
  <c r="A297" i="3"/>
  <c r="A275" i="3"/>
  <c r="B172" i="16"/>
  <c r="A43" i="26"/>
  <c r="A286" i="3"/>
  <c r="B32" i="29"/>
  <c r="A12" i="8"/>
  <c r="B31" i="16"/>
  <c r="A15" i="26"/>
  <c r="B13" i="1"/>
  <c r="A16" i="8"/>
  <c r="B116" i="29"/>
  <c r="B111" i="16"/>
  <c r="A187" i="3"/>
  <c r="A31" i="26"/>
  <c r="A198" i="3"/>
  <c r="A176" i="3"/>
  <c r="A20" i="8"/>
  <c r="B201" i="29"/>
  <c r="B192" i="16"/>
  <c r="A319" i="3"/>
  <c r="A330" i="3"/>
  <c r="A308" i="3"/>
  <c r="B1" i="24"/>
  <c r="E13" i="13"/>
  <c r="S11" i="8"/>
  <c r="T11" i="8"/>
  <c r="D12" i="16"/>
  <c r="A7" i="26"/>
  <c r="A6" i="26"/>
  <c r="A7" i="3"/>
  <c r="A8" i="25"/>
  <c r="A6" i="25"/>
  <c r="R14" i="8"/>
  <c r="S12" i="24"/>
  <c r="S13" i="24"/>
  <c r="S14" i="24"/>
  <c r="S15" i="24"/>
  <c r="S16" i="24"/>
  <c r="S17" i="24"/>
  <c r="S18" i="24"/>
  <c r="S20" i="24"/>
  <c r="S21" i="24"/>
  <c r="S22" i="24"/>
  <c r="S23" i="24"/>
  <c r="S24" i="24"/>
  <c r="S25" i="24"/>
  <c r="S26" i="24"/>
  <c r="S27" i="24"/>
  <c r="S28" i="24"/>
  <c r="S29" i="24"/>
  <c r="S30" i="24"/>
  <c r="S31" i="24"/>
  <c r="S32" i="24"/>
  <c r="S33" i="24"/>
  <c r="S34" i="24"/>
  <c r="R34" i="24"/>
  <c r="R33" i="24"/>
  <c r="R32" i="24"/>
  <c r="G116" i="3"/>
  <c r="G115" i="3"/>
  <c r="G114" i="3"/>
  <c r="G113" i="3"/>
  <c r="G112" i="3"/>
  <c r="G111" i="3"/>
  <c r="G110" i="3"/>
  <c r="G105" i="3"/>
  <c r="G104" i="3"/>
  <c r="G103" i="3"/>
  <c r="G102" i="3"/>
  <c r="G101" i="3"/>
  <c r="G100" i="3"/>
  <c r="G99" i="3"/>
  <c r="G94" i="3"/>
  <c r="G93" i="3"/>
  <c r="G92" i="3"/>
  <c r="G91" i="3"/>
  <c r="G90" i="3"/>
  <c r="G89" i="3"/>
  <c r="G88" i="3"/>
  <c r="G39" i="3"/>
  <c r="G38" i="3"/>
  <c r="G37" i="3"/>
  <c r="G36" i="3"/>
  <c r="G35" i="3"/>
  <c r="G34" i="3"/>
  <c r="G33"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E20" i="13"/>
  <c r="C20" i="13"/>
  <c r="E19" i="13"/>
  <c r="C19" i="13"/>
  <c r="E18" i="13"/>
  <c r="C18" i="13"/>
  <c r="E17" i="13"/>
  <c r="C17" i="13"/>
  <c r="E16" i="13"/>
  <c r="C16" i="13"/>
  <c r="E15" i="13"/>
  <c r="C15" i="13"/>
  <c r="E14" i="13"/>
  <c r="C14" i="13"/>
  <c r="C13" i="13"/>
  <c r="S20" i="8"/>
  <c r="T20" i="8"/>
  <c r="R20" i="8"/>
  <c r="S19" i="8"/>
  <c r="T19" i="8"/>
  <c r="R19" i="8"/>
  <c r="S18" i="8"/>
  <c r="T18" i="8"/>
  <c r="R18" i="8"/>
  <c r="S17" i="8"/>
  <c r="T17" i="8"/>
  <c r="R17" i="8"/>
  <c r="S16" i="8"/>
  <c r="T16" i="8"/>
  <c r="R16" i="8"/>
  <c r="S15" i="8"/>
  <c r="T15" i="8"/>
  <c r="R15" i="8"/>
  <c r="S14" i="8"/>
  <c r="T14" i="8"/>
  <c r="S13" i="8"/>
  <c r="T13" i="8"/>
  <c r="R13" i="8"/>
  <c r="R11" i="8"/>
  <c r="R31" i="24"/>
  <c r="R30" i="24"/>
  <c r="R29" i="24"/>
  <c r="R28" i="24"/>
  <c r="R27" i="24"/>
  <c r="R26" i="24"/>
  <c r="R25" i="24"/>
  <c r="R24" i="24"/>
  <c r="R23" i="24"/>
  <c r="R22" i="24"/>
  <c r="R20" i="24"/>
  <c r="R18" i="24"/>
  <c r="R17" i="24"/>
  <c r="R16" i="24"/>
  <c r="R15" i="24"/>
  <c r="R14" i="24"/>
  <c r="R13" i="24"/>
  <c r="R12" i="24"/>
  <c r="D92" i="16"/>
  <c r="D132" i="16"/>
  <c r="D173" i="16"/>
  <c r="D52" i="16"/>
  <c r="D72" i="16"/>
  <c r="D112" i="16"/>
  <c r="D152" i="16"/>
  <c r="D193" i="16"/>
  <c r="S41" i="24"/>
  <c r="S42" i="24"/>
  <c r="G117" i="3"/>
  <c r="H110" i="3"/>
  <c r="B100" i="21"/>
  <c r="D78" i="25"/>
  <c r="F59" i="25"/>
  <c r="B123" i="21"/>
  <c r="D101" i="25"/>
  <c r="F82" i="25"/>
  <c r="B146" i="21"/>
  <c r="D124" i="25"/>
  <c r="F105" i="25"/>
  <c r="G106" i="3"/>
  <c r="H99" i="3"/>
  <c r="G95" i="3"/>
  <c r="H88" i="3"/>
  <c r="G84" i="3"/>
  <c r="G62" i="3"/>
  <c r="G51" i="3"/>
  <c r="H44" i="3"/>
  <c r="G40" i="3"/>
  <c r="H33" i="3"/>
  <c r="J33" i="3"/>
  <c r="K33" i="3"/>
  <c r="G29" i="3"/>
  <c r="H22" i="3"/>
  <c r="J22" i="3"/>
  <c r="K22" i="3"/>
  <c r="G18" i="3"/>
  <c r="H11" i="3"/>
  <c r="J11" i="3"/>
  <c r="K11" i="3"/>
  <c r="B77" i="21"/>
  <c r="D55" i="25"/>
  <c r="F36" i="25"/>
  <c r="B54" i="21"/>
  <c r="D32" i="25"/>
  <c r="F13" i="25"/>
  <c r="D12" i="26"/>
  <c r="F12" i="26"/>
  <c r="G12" i="26"/>
  <c r="J44" i="3"/>
  <c r="D15" i="26"/>
  <c r="J99" i="3"/>
  <c r="D21" i="26"/>
  <c r="D13" i="26"/>
  <c r="F13" i="26"/>
  <c r="G13" i="26"/>
  <c r="J88" i="3"/>
  <c r="D20" i="26"/>
  <c r="J110" i="3"/>
  <c r="D23" i="26"/>
  <c r="H55" i="3"/>
  <c r="D11" i="26"/>
  <c r="F11" i="26"/>
  <c r="G11" i="26"/>
  <c r="K110" i="3"/>
  <c r="F23" i="26"/>
  <c r="K88" i="3"/>
  <c r="F20" i="26"/>
  <c r="G20" i="26"/>
  <c r="K77" i="3"/>
  <c r="F19" i="26"/>
  <c r="K44" i="3"/>
  <c r="F15" i="26"/>
  <c r="J55" i="3"/>
  <c r="D16" i="26"/>
  <c r="K99" i="3"/>
  <c r="F21" i="26"/>
  <c r="G21" i="26"/>
  <c r="G22" i="26"/>
  <c r="K55" i="29"/>
  <c r="G23" i="26"/>
  <c r="G26" i="26"/>
  <c r="H23" i="26"/>
  <c r="K76" i="29"/>
  <c r="G15" i="26"/>
  <c r="G14" i="26"/>
  <c r="K55" i="3"/>
  <c r="F16" i="26"/>
  <c r="G16" i="26"/>
  <c r="H11" i="26"/>
  <c r="K13" i="29"/>
  <c r="G18" i="26"/>
  <c r="H15" i="26"/>
  <c r="K34" i="29"/>
</calcChain>
</file>

<file path=xl/sharedStrings.xml><?xml version="1.0" encoding="utf-8"?>
<sst xmlns="http://schemas.openxmlformats.org/spreadsheetml/2006/main" count="2527" uniqueCount="506">
  <si>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</si>
  <si>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</si>
  <si>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</si>
  <si>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</si>
  <si>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</si>
  <si>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</si>
  <si>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</si>
  <si>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</si>
  <si>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</si>
  <si>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</si>
  <si>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</si>
  <si>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</si>
  <si>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</si>
  <si>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</si>
  <si>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</si>
  <si>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</si>
  <si>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</si>
  <si>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</si>
  <si>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</si>
  <si>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</si>
  <si>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</si>
  <si>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</si>
  <si>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</si>
  <si>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</si>
  <si>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</si>
  <si>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</si>
  <si>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</si>
  <si>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</si>
  <si>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</si>
  <si>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</si>
  <si>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</si>
  <si>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</si>
  <si>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</si>
  <si>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</si>
  <si>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</si>
  <si>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</si>
  <si>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</si>
  <si>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</si>
  <si>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</si>
  <si>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</si>
  <si>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</si>
  <si>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</si>
  <si>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No.</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</si>
  <si>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</si>
  <si>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</si>
  <si>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</si>
  <si>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</si>
  <si>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</si>
  <si>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</si>
  <si>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</si>
  <si>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</si>
  <si>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</si>
  <si>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</si>
  <si>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</si>
  <si>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</si>
  <si>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</si>
  <si>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</si>
  <si>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</si>
  <si>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</si>
  <si>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</si>
  <si>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</si>
  <si>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</si>
  <si>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</si>
  <si>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</si>
  <si>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</si>
  <si>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</si>
  <si>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</si>
  <si>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</si>
  <si>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</si>
  <si>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</si>
  <si>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</si>
  <si>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</si>
  <si>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</si>
  <si>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</si>
  <si>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</si>
  <si>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</si>
  <si>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Descripción</t>
  </si>
  <si>
    <t xml:space="preserve"> Clasificación</t>
  </si>
  <si>
    <t>Causas</t>
  </si>
  <si>
    <t>Consecuencias</t>
  </si>
  <si>
    <t xml:space="preserve">Seleccione </t>
  </si>
  <si>
    <t>FORMATO:DETERMINACION  DE LA PROBABILIDAD</t>
  </si>
  <si>
    <t>PRIORIZACION DE LA PROBABILIDAD
(Califique de 1 a 5 , de acuerdo con la tabla de criterios</t>
  </si>
  <si>
    <t>Nivel</t>
  </si>
  <si>
    <t xml:space="preserve">Codigo:                        </t>
  </si>
  <si>
    <t>FORMATO: DETERMINACION DEL IMPACTO DE RIESGOS DE GESTION</t>
  </si>
  <si>
    <t>Fecha:</t>
  </si>
  <si>
    <t>RIESGO</t>
  </si>
  <si>
    <t>NIVELES</t>
  </si>
  <si>
    <t>Impacto (Consecuencias)</t>
  </si>
  <si>
    <t>Cuantitativo</t>
  </si>
  <si>
    <t>Cualitativo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</si>
  <si>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</si>
  <si>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</si>
  <si>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</si>
  <si>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</si>
  <si>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</si>
  <si>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</si>
  <si>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</si>
  <si>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</si>
  <si>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</si>
  <si>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</si>
  <si>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</si>
  <si>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</si>
  <si>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</si>
  <si>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</si>
  <si>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</si>
  <si>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</si>
  <si>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</si>
  <si>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</si>
  <si>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</si>
  <si>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</si>
  <si>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</si>
  <si>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</si>
  <si>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</si>
  <si>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</si>
  <si>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</si>
  <si>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</si>
  <si>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</si>
  <si>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</si>
  <si>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</si>
  <si>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</si>
  <si>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</si>
  <si>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</si>
  <si>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</si>
  <si>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</si>
  <si>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</si>
  <si>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</si>
  <si>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</si>
  <si>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</si>
  <si>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</si>
  <si>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</si>
  <si>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</si>
  <si>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</si>
  <si>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</si>
  <si>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</si>
  <si>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</si>
  <si>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</si>
  <si>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</si>
  <si>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</si>
  <si>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</si>
  <si>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</si>
  <si>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</si>
  <si>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</si>
  <si>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</si>
  <si>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</si>
  <si>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</si>
  <si>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</si>
  <si>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</si>
  <si>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</si>
  <si>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</si>
  <si>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</si>
  <si>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</si>
  <si>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</si>
  <si>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</si>
  <si>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</si>
  <si>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</si>
  <si>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</si>
  <si>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</si>
  <si>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</si>
  <si>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</si>
  <si>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</si>
  <si>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</si>
  <si>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</si>
  <si>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</si>
  <si>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</si>
  <si>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</si>
  <si>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</si>
  <si>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</si>
  <si>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</si>
  <si>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</si>
  <si>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</si>
  <si>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</si>
  <si>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</si>
  <si>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</si>
  <si>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</si>
  <si>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</si>
  <si>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</si>
  <si>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</si>
  <si>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</si>
  <si>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</si>
  <si>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</si>
  <si>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</si>
  <si>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</si>
  <si>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</si>
  <si>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</si>
  <si>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</si>
  <si>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</si>
  <si>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</si>
  <si>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</si>
  <si>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</si>
  <si>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</si>
  <si>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</si>
  <si>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</si>
  <si>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</si>
  <si>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</si>
  <si>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</si>
  <si>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</si>
  <si>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</si>
  <si>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</si>
  <si>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</si>
  <si>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</si>
  <si>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</si>
  <si>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</si>
  <si>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</si>
  <si>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</si>
  <si>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</si>
  <si>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</si>
  <si>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</si>
  <si>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</si>
  <si>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</si>
  <si>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</si>
  <si>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</si>
  <si>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</si>
  <si>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</si>
  <si>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</si>
  <si>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</si>
  <si>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</si>
  <si>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</si>
  <si>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</si>
  <si>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</si>
  <si>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</si>
  <si>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</si>
  <si>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</si>
  <si>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</si>
  <si>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</si>
  <si>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</si>
  <si>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</si>
  <si>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</si>
  <si>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</si>
  <si>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</si>
  <si>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</si>
  <si>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</si>
  <si>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</si>
  <si>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</si>
  <si>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</si>
  <si>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</si>
  <si>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</si>
  <si>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</si>
  <si>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</si>
  <si>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</si>
  <si>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</si>
  <si>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</si>
  <si>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</si>
  <si>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</si>
  <si>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</si>
  <si>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</si>
  <si>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</si>
  <si>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</si>
  <si>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</si>
  <si>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</si>
  <si>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</si>
  <si>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</si>
  <si>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</si>
  <si>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</si>
  <si>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</si>
  <si>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</si>
  <si>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</si>
  <si>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t xml:space="preserve">CAUSAS </t>
  </si>
  <si>
    <t>¿Cómo puede suceder?
(Causas)</t>
  </si>
  <si>
    <t>¿Qué puede suceder?</t>
  </si>
  <si>
    <t>¿Cuándo puede suceder?</t>
  </si>
  <si>
    <t>g</t>
  </si>
  <si>
    <t>h</t>
  </si>
  <si>
    <t>i</t>
  </si>
  <si>
    <t>j</t>
  </si>
  <si>
    <t>d</t>
  </si>
  <si>
    <t>f</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</si>
  <si>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</si>
  <si>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</si>
  <si>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</si>
  <si>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</si>
  <si>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</si>
  <si>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</si>
  <si>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4. ¿Cómo se realiza la actividad de control?</t>
  </si>
  <si>
    <t>5. ¿Qué pasa con las observaciones o desviaciones?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</si>
  <si>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</si>
  <si>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</si>
  <si>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</si>
  <si>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</si>
  <si>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</si>
  <si>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</si>
  <si>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</si>
  <si>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</si>
  <si>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</si>
  <si>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</si>
  <si>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</si>
  <si>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</si>
  <si>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</si>
  <si>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</si>
  <si>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</si>
  <si>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</si>
  <si>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</si>
  <si>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</si>
  <si>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</si>
  <si>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</si>
  <si>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</si>
  <si>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</si>
  <si>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</si>
  <si>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</si>
  <si>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</si>
  <si>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</si>
  <si>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</si>
  <si>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</si>
  <si>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</si>
  <si>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</si>
  <si>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</si>
  <si>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</si>
  <si>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</si>
  <si>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</si>
  <si>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</si>
  <si>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</si>
  <si>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</si>
  <si>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</si>
  <si>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</si>
  <si>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</si>
  <si>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</si>
  <si>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</si>
  <si>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</si>
  <si>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</si>
  <si>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</si>
  <si>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</si>
  <si>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</si>
  <si>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</si>
  <si>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</si>
  <si>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</si>
  <si>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</si>
  <si>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</si>
  <si>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</si>
  <si>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</si>
  <si>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</si>
  <si>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</si>
  <si>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</si>
  <si>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</si>
  <si>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</si>
  <si>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</si>
  <si>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</si>
  <si>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</si>
  <si>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</si>
  <si>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</si>
  <si>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</si>
  <si>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</si>
  <si>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</si>
  <si>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</si>
  <si>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</si>
  <si>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</si>
  <si>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</si>
  <si>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</si>
  <si>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</si>
  <si>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</si>
  <si>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</si>
  <si>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</si>
  <si>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</si>
  <si>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</si>
  <si>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</si>
  <si>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</si>
  <si>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</si>
  <si>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</si>
  <si>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</si>
  <si>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</si>
  <si>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</si>
  <si>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</si>
  <si>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</si>
  <si>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</si>
  <si>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</si>
  <si>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</si>
  <si>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</si>
  <si>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</si>
  <si>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</si>
  <si>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t xml:space="preserve">PROCESO: </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</si>
  <si>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</si>
  <si>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</si>
  <si>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</si>
  <si>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</si>
  <si>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</si>
  <si>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</si>
  <si>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FORMATO: PRIORIZACIÓN DE CAUSAS DE  RIESGOS DE CORRUPCIÓN ASOCIADOS A TRÁMITES</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</si>
  <si>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</si>
  <si>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</si>
  <si>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PROCESO: GESTIÓN DE LA GOBERNABILIDAD, PARTICIPACIÓN Y CONVIVENCIA CIUDADANA</t>
  </si>
  <si>
    <t>OBJETIVO: 
FORMULAR E IMPLEMENTAR POLÍTICAS, PLANES, PROGRAMAS Y PROYECTOS DE SEGURIDAD, JUSTICIA Y ORDEN PÚBLICO,  DERECHOS HUMANOS Y CONVIVENCIA PACÍFICA; ASIMISMO COORDINAR DE MANERA PERMANENTE LA JUSTICIA POLICIVA Y ADMINISTRATIVA, EJERCER LA INSPECCIÓN, VIGILANCIA Y CONTROL A LA OCUPACIÓN DEL ESPACIO PÚBLICO, DEFENSA DEL CONSUMIDOR, MEDIO AMBIENTE Y BIENESTAR ANIMAL, A TRAVÉS DE ESTRATEGIAS DE PREVENCIÓN, ATENCIÓN, PROMOCIÓN Y PROTECCIÓN, ENCAMINADOS A FORTALECER LA GOBERNABILIDAD DEMOCRÁTICA, LA SANA CONVIVENCIA, PARTICIPACIÓN CIUDADANA Y LA RESOLUCIÓN PACÍFICA DE CONFLICTOS EN EL MUNICIPIO.</t>
  </si>
  <si>
    <t>Cambios de Gobierno</t>
  </si>
  <si>
    <t>Problemas de orden público</t>
  </si>
  <si>
    <t>Falta de Responsabilidad Social en acatamiento de las disposiciones legales</t>
  </si>
  <si>
    <t>Avances Tecnologicos</t>
  </si>
  <si>
    <t>Declaratoria de emergencia ocasionadas por pandemias, epidemias o desastres naturales</t>
  </si>
  <si>
    <t>Vacios Juridicos en el conocimiento y desarrollo de los procesos policivos y administrativos en zona rural y urbana</t>
  </si>
  <si>
    <t>Informalidad</t>
  </si>
  <si>
    <t>Deficiencia en los planteamientos de las estrategias de comunicación con la ciudadanía y/o grupos de interes</t>
  </si>
  <si>
    <t>Uso inadecuado de Recursos de Inversión</t>
  </si>
  <si>
    <t>Recursos Financieros Insuficientes</t>
  </si>
  <si>
    <t xml:space="preserve">Fallas en la cultura de la probidad </t>
  </si>
  <si>
    <t>Equipos ofimáticos obsoletos o inexistentes</t>
  </si>
  <si>
    <t>insuficiente capacitacíon al personal de planta y contrato (inducción, reinducción )</t>
  </si>
  <si>
    <t>Dificultad en los flujos de información - comunicación</t>
  </si>
  <si>
    <t>Dificultad del trabajo en equipo por carencia de unificación de criterios</t>
  </si>
  <si>
    <t>Manejo de Documentos y Formatos sin aprobación</t>
  </si>
  <si>
    <t>Falta de compromiso y liderazgo con el proceso</t>
  </si>
  <si>
    <t>Dificultad de definir y actar lineamientos en los tema relacionados con el proceso</t>
  </si>
  <si>
    <t>Fallas en el manejo de la comunicación con otros procesos</t>
  </si>
  <si>
    <t>Posibilidad de recibir o solicitar cualquier dádiva o beneficio a nombre propio o de terceros permitiendo el vencimiento, dilacion de terminos o incumplimento de los requisitos de ley en los procesos y/o tramites a cargo</t>
  </si>
  <si>
    <t>Posiblidad de Incumplimiento  de los planes de acción de las diferentes dependencias del proceso</t>
  </si>
  <si>
    <t>En cualquiera de las etapas  del proceso</t>
  </si>
  <si>
    <t>Imagen institucional negativa</t>
  </si>
  <si>
    <t>Sanciones disciplinarias y penales</t>
  </si>
  <si>
    <t>Favorecimiento a grupos y/o terceros mediante la entrega de beneficios  sin el cumplimiento de los requisitos exigidos.</t>
  </si>
  <si>
    <t>Actores de presión en el tema regulado por el trámite que puedan incidir en las decisiones institucionales</t>
  </si>
  <si>
    <t>Deficiencia en los controles de la gestión de trámites</t>
  </si>
  <si>
    <t>En el ejercicio diario de las actividades que se realizan en todo el proceso</t>
  </si>
  <si>
    <t>Sanciones disciplinarias, penales, fiscales, administrativas</t>
  </si>
  <si>
    <t>Perdida de imagen y credibilidad institucional</t>
  </si>
  <si>
    <t>La combinacion de factores como la declaratoria de emergencia ocasionada por pandemias, epidemias o desastres naturales y la dificultad de trabajo en equipo por carencia de unificación de criterios puede ocasionar la posibilidad de incumplimiento de los planes de acción de las diferentes dependencias del proceso, teniendo como posibles consecuencias la imagen institucional negativa y sanciones disciplinarias y penales</t>
  </si>
  <si>
    <t>Posibilidad de recibir o solicitar cualquier dádiva o beneficio a nombre propio o de terceros permitiendo el vencimiento, dilacion de terminos o incumplimento de los requisitos  de ley en los procesos y/o tramites a cargo</t>
  </si>
  <si>
    <t>Secretarios y/o Directores</t>
  </si>
  <si>
    <t>Mensualmente</t>
  </si>
  <si>
    <t>Plan de choque</t>
  </si>
  <si>
    <t>Denuncia</t>
  </si>
  <si>
    <r>
      <t xml:space="preserve">ESTRATEGIA FA (SUPERVIVENCIA)
</t>
    </r>
    <r>
      <rPr>
        <b/>
        <sz val="11"/>
        <color theme="1"/>
        <rFont val="Calibri"/>
        <family val="2"/>
        <scheme val="minor"/>
      </rPr>
      <t>Utilizar fortalezas para contrarrestar amenazas</t>
    </r>
    <r>
      <rPr>
        <b/>
        <sz val="14"/>
        <color theme="1"/>
        <rFont val="Calibri"/>
        <family val="2"/>
        <scheme val="minor"/>
      </rPr>
      <t xml:space="preserve">
</t>
    </r>
  </si>
  <si>
    <r>
      <t xml:space="preserve">ESTRATEGIA DA (CONTINGENCIA)
</t>
    </r>
    <r>
      <rPr>
        <b/>
        <sz val="11"/>
        <color theme="1"/>
        <rFont val="Calibri"/>
        <family val="2"/>
        <scheme val="minor"/>
      </rPr>
      <t>Cuando el riesgo se materialice a partir de la combinación de debilidades
con amenazas, para formular acciones de contingencia.</t>
    </r>
  </si>
  <si>
    <r>
      <t xml:space="preserve">ESTRATEGIA FO (CRECIMIENTO)
</t>
    </r>
    <r>
      <rPr>
        <b/>
        <sz val="11"/>
        <color theme="1"/>
        <rFont val="Calibri"/>
        <family val="2"/>
        <scheme val="minor"/>
      </rPr>
      <t>Utilizar fortalezas para optimizar oportunidades.</t>
    </r>
  </si>
  <si>
    <r>
      <t xml:space="preserve">ESTRATEGIA DO (SUPERVIVENCIA)
</t>
    </r>
    <r>
      <rPr>
        <b/>
        <sz val="11"/>
        <color theme="1"/>
        <rFont val="Calibri"/>
        <family val="2"/>
        <scheme val="minor"/>
      </rPr>
      <t>consiste en contrarrestar Debilidades por medio de Oportunidades.</t>
    </r>
  </si>
  <si>
    <t>GESTIÓN DE LA SEGURIDAD JUSTICIA Y CONVIVENCIA CIUDADANA</t>
  </si>
  <si>
    <t>Declaratoria de emergencia ocasionadas por pandemia, epidemias o desastres naturales.(COVID 19, que conllevó  a suspensión de términos de los procesos y actividades de atención, promoción y prevención)</t>
  </si>
  <si>
    <t>Dificultad de definir y/o acatar lineamientos en los temas relacionados con el proceso</t>
  </si>
  <si>
    <t>F2, A2, A3 Con los equipos interdisciplinarios realizar de manera virtual las diferentes actividades laborales diarias, de autocontrol y seguimiento del proceso con disposición de acuerdo al horario laboral presencial</t>
  </si>
  <si>
    <t>Se incumpla la planeación anual en algunas direcciones  del proceso</t>
  </si>
  <si>
    <t>Declaratoria de emergencia ocasionadas por pandemias, epidemias o desastres naturales que retrasa el cumplimiento del cronograma del proceso  por desconocimiento o fallas en la tecnología o conectividad.</t>
  </si>
  <si>
    <t>El Secretaro de Gobierno y los Directores convocan a sus equipos de trabajo a reuniones bimestrales con el fin de actualizar la normatividad correspondiente y fortalecer el trabajo en equipo. Dejando las correspondientes evidencias como actas, planillas de asistencias y registros fotográficos.</t>
  </si>
  <si>
    <t>D3, D6, O5 Promover y fortalecer la internalización del código de integridad y buen gobierno en las diferentes comités del proceso para cumplir adecuadamente con las peticiones y rendiciones de cuenta que exige la ciudadanía.</t>
  </si>
  <si>
    <t>D5, O1, O2, O3 Realizar anualmente jornadas de inducción y reinducción en cabeza del Secretario y los Directores, que permitan fortalecer los conocimientos y habilidades necesarios para mantener los requerimientos de las certificaciones logradas</t>
  </si>
  <si>
    <t>F2, O1, O5 Conformar equipos interdisciplinarios que aporten en la elaboración, socialización, seguimiento y autocontrol del proceso a cargo; que se reuna de manera mensual a realizar retroalimentación de compromisos adquiridos.</t>
  </si>
  <si>
    <t xml:space="preserve">F3, O3 Fomentar la participación en la capacitación desde la virtualidad a través de los diferentes cursos ofertados para fortalecer la articulación del proceso misional con los otros procesos </t>
  </si>
  <si>
    <t>El Alcalde Municipal emite decreto adoptando la declaratoria de emergencia, cada vez que se presente la situación, con el proposito de salvaguardar la vida y la integridad de la ciudanía y los servidores publicos. Ante esta situación el Secretario de Gobierno y los Directores coordinan con sus equipos de trabajo que las actividades se sigan desarrollando a traves de trabajo en casa o trabajo en las oficinas bajo las medidas del protocolo de bioseguridad.. Las reuniones de capacitación, asesoría, los comités y trabajo diario se realiza de manera virtual, reportando informe mensual de actividades. Cada una de las actividades realizadas tendra las correspondientes evidencias como actas, Asistencia, temas y si es posible, evidencia fotográfica. Si los sevidores no cumplieran con las tareas encomendadas, el superior jerárquico iniciará las acciones disciplinarias pertinentes, dejando como evidencia el informe del secreario hacia la Secretaría Administrativa del trabajo en casa</t>
  </si>
  <si>
    <t>El Director de Justicia semestralmente convoca a los funcionarios de planta y contratistas con el fin de unificar criterios relacionados con la aplicabilidad del Sistema Integrado de Gestión, los Directores bimestralmente se reunen con sus equipos de trabajo para dar instrucciones y revisar los lineamientos de los diferentes temas de cada dependencia. Se tienen en cuenta las actividades planteadas en cada plan de acción instucional y se revisan avances. Si algun funcionario de planta o contratista no acata las directrices impartidas, se inician los procesos disciplinarios y revision de aspectos contractuales. De esta actividad se deja como evidencia las actas de los comités y reuniones programadas.</t>
  </si>
  <si>
    <t>De acuerdo con la política de administración de riesgos, los riesgos de gestión que se encuentren en el nivel de riesgo bajo, no requieren actividades de control adicionales</t>
  </si>
  <si>
    <t>Todos los años la Dirección de Talento Humano realiza actividades de inducciòn y re-inducciòn al personal de planta y contratistas, con el fin de dar a conocer el SIGAMI, el código de integridad y buen gobierno; de la misma manera el Secretario junto con sus Directores en cada uno de los comités fortalecen la internalización del código de integridad y buen gobierno en cada uno de los miembros de sus equipos,  quedando como evidencia actas, planillas y registro fotogràfico. Las observaciones o desviaciones en relación a la no aplicabilidad de los valores institucionales se matealiza en actividades que necesariamente debe ser reportadas a la oficina de control interno disciplinario o para el caso de los contratistas revision del proceso contractual y segun el caso reporte a la personeria y procuradaría</t>
  </si>
  <si>
    <t>Acción para fortalecer el control</t>
  </si>
  <si>
    <t>El Secretario de Gobierno a traves de Memorando emite directrices encamimadas al cumplimiento de la ejecución del control sin ninguna excusa</t>
  </si>
  <si>
    <t>El secretario y/o Director delega responsabilidades a los diferentes miembros de su equipo; los y las auxiliares administrativos entregan a cada responsable los insumos (procesos, trámites, solicitudes, pqr, etc), para dar respuesta a los tramites y requerimientos radicados en PiSAMI, cada vez que se requiera con el fin de responder de manera oportuna. Para verificar lo anterior se realizan actividades de autocontrol mensuales con base en los informes y las listas de chequeo de las dependencias. Dejando como evidencia las listas de chequeo para el cumplimiento de las actividades de cada una de las dependencias</t>
  </si>
  <si>
    <t>La combinacion de factores como fallas en la cultura de la probidad, actores de presión en el tema regulado por el trámite que puedan incidir en las decisiones institucionales , pueden ocasionar la posibilidad de recibir o solicitar cualquier dádiva o beneficio a nombre propio o de terceros permitiendo el vencimiento, dilación de terminos o incumplimento de los requisitos de ley en los procesos y/o tramites a cargo; teniendo como posibles consecuencias sanciones disciplinarias, penales, fiscales, administrativas, pérdida de imagen y credibilidad institucional y pérdida de recursos y desgaste administrativo</t>
  </si>
  <si>
    <t>1. Cambios de Gobierno</t>
  </si>
  <si>
    <t>2. Problemas de orden público</t>
  </si>
  <si>
    <t>3. Falta de Responsabilidad Social en acatamiento de las disposiciones legales</t>
  </si>
  <si>
    <t>4. Avances Tecnologicos</t>
  </si>
  <si>
    <t>5. Declaratoria de emergencia ocasionadas por pandemia, epidemias o desastres naturales.(COVID 19, que conllevó  a suspensión de términos de los procesos y actividades de atención, promoción y prevención)</t>
  </si>
  <si>
    <t>6. Actores de presión en el tema regulado por el trámite que puedan incidir en las decisiones institucionales</t>
  </si>
  <si>
    <t>7. Vacios Juridicos en el conocimiento y desarrollo de los procesos policivos y administrativos en zona rural y urbana</t>
  </si>
  <si>
    <t>8. Informalidad</t>
  </si>
  <si>
    <t>9. Deficiencia en los planteamientos de las estrategias de comunicación con la ciudadanía y/o grupos de interes</t>
  </si>
  <si>
    <t>1. Recursos Financieros Insuficientes</t>
  </si>
  <si>
    <t>2. Uso inadecuado de Recursos de Inversión</t>
  </si>
  <si>
    <t xml:space="preserve">3. Fallas en la cultura de la probidad </t>
  </si>
  <si>
    <t>4. Equipos ofimáticos obsoletos o inexistentes</t>
  </si>
  <si>
    <t>5. insuficiente capacitacíon al personal de planta y contrato (inducción, reinducción )</t>
  </si>
  <si>
    <t>6. Dificultad en los flujos de información - comunicación</t>
  </si>
  <si>
    <t>7. Dificultad del trabajo en equipo por carencia de unificación de criterios</t>
  </si>
  <si>
    <t>8. Deficiencia en los controles de la gestión de trámites</t>
  </si>
  <si>
    <t>9. Manejo de Documentos y Formatos sin aprobación</t>
  </si>
  <si>
    <t>10. Falta de compromiso y liderazgo con el proceso</t>
  </si>
  <si>
    <t>10. Dificultad de definir y/o acatar lineamientos en los temas relacionados con el proceso</t>
  </si>
  <si>
    <t>11. Fallas en el manejo de la comunicación con otros procesos</t>
  </si>
  <si>
    <t>1. Ampliación de la planta de personal que garantiza continuidad y trazabilidad en los procesos</t>
  </si>
  <si>
    <t>2. Contar con equipos interdisciplinarios que garantizan mayor conocimiento de los procesos</t>
  </si>
  <si>
    <t>3. Articulación entre el proceso misional y los procesos de apoyo que permite la realización de un trabajo coherente que de cumplimiento con los objetivos.</t>
  </si>
  <si>
    <t xml:space="preserve">1. Certificaciones de calidad Icontec, OHSAS que permiten acceder a la obtención de mayores recursos del nivel nacional </t>
  </si>
  <si>
    <t xml:space="preserve">2. Avances Tecnologicos, </t>
  </si>
  <si>
    <t xml:space="preserve">3. Oferta ampliada de capacitación desde la  virtualidad por parte de  diferentes instituciones del estado que permiten la actualización  permanente del personal de planta y contratistas </t>
  </si>
  <si>
    <t>4. Ambiente político de apoyo y apertura en los ámbitos departamental y nacional que propician alianzas estratégicas e  incentiven  las iniciativas de política pública municipal,</t>
  </si>
  <si>
    <t>5. Participación activa de la ciudadanía en la verificación del cumplimiento de los objetivos misionales del proceso.</t>
  </si>
  <si>
    <r>
      <rPr>
        <sz val="12"/>
        <color theme="1"/>
        <rFont val="Arial"/>
        <family val="2"/>
      </rPr>
      <t>D7 A5</t>
    </r>
    <r>
      <rPr>
        <sz val="11"/>
        <color theme="1"/>
        <rFont val="Arial"/>
        <family val="2"/>
      </rPr>
      <t xml:space="preserve"> Elaborar e implementar un Plan de choque  que contenga cronograma y responsables para hacer seguimiento sistematico al cumplimiento de las metas planteadas en el plan de desarrollo</t>
    </r>
  </si>
  <si>
    <t>D3 O3,  Capacitación a los diferentes equipos en avances tecnológicos y diferentes temáticas relacionadas con los objetivos del proceso y  con actualización permanente.</t>
  </si>
  <si>
    <t>F2, A6 Realizar una actividad de autocontrol interna mensual, a cada dirección con el fin de verificar el seguimiento a trámites, procesos y actividades de acuerdo con las listas de chequeo previamente elaboradas por cada dirección.</t>
  </si>
  <si>
    <t>D7 A5 Elaborar e implementar un Plan de choque  que contenga cronograma y responsables para hacer seguimiento sistematico al cumplimiento de las metas planteadas en el plan de desarrollo</t>
  </si>
  <si>
    <t>D3 A6. Informar a los entes de control y denunciar según corresponda e iniciar sanciones administrativas y disciplinarias</t>
  </si>
  <si>
    <t>Cronograma de Comités y responsables de la Secretaría de Gobierno.</t>
  </si>
  <si>
    <t xml:space="preserve">Secretario de Gobierno y Directores </t>
  </si>
  <si>
    <t xml:space="preserve">Informe mensual de actividades realizadas desde casa </t>
  </si>
  <si>
    <t xml:space="preserve">Actas y Planillas de Asistencia donde quede constancia que se fortaleció un valor específico </t>
  </si>
  <si>
    <t>Actas de visita de las actividades de autocontrol aleatorias</t>
  </si>
  <si>
    <t>Indicador de eficacia: 
Indice de cumplimiento  IC = (No. De Comités realizados/No. de Comités programados)*100</t>
  </si>
  <si>
    <t xml:space="preserve">Indicador de eficacia: 
Indice de cumplimiento = (Número de comités realizados / Número de comités programados *100.    </t>
  </si>
  <si>
    <t>Codigo:FOR-13-PRO-SIG-04</t>
  </si>
  <si>
    <t>Versión: 04</t>
  </si>
  <si>
    <t>Fecha: 2020/06/26</t>
  </si>
  <si>
    <t>Pagina: 1 de 15</t>
  </si>
  <si>
    <t>Pagina:2 de 15</t>
  </si>
  <si>
    <t>Pagina: 3 de 15</t>
  </si>
  <si>
    <t>FOR-13-PRO-SIG-04</t>
  </si>
  <si>
    <t>4 de 15</t>
  </si>
  <si>
    <t>Codigo: FOR-13-PRO-SIG-04</t>
  </si>
  <si>
    <t>Pagina: 5 de 15</t>
  </si>
  <si>
    <t>Pagina: 6 de 15</t>
  </si>
  <si>
    <t>Pagina: 7 de 15</t>
  </si>
  <si>
    <t xml:space="preserve">Codigo:FOR-13-PRO-SIG-04                             </t>
  </si>
  <si>
    <t>Pagina: 8 de 15</t>
  </si>
  <si>
    <t xml:space="preserve">Codigo:  FOR-13-PRO-SIG-04                  </t>
  </si>
  <si>
    <t>Pagina: 9 de 15</t>
  </si>
  <si>
    <t xml:space="preserve">Codigo: FOR-13-PRO-SIG-04           </t>
  </si>
  <si>
    <t>Pagina: 10 de 15</t>
  </si>
  <si>
    <t>Versión:04</t>
  </si>
  <si>
    <t>Pagina: 11 de 15</t>
  </si>
  <si>
    <t>Pagina: 12 de 15</t>
  </si>
  <si>
    <t>Pagina: 13 de 15</t>
  </si>
  <si>
    <t>Pagina: 14 de 15</t>
  </si>
  <si>
    <t>Pagina: 15 de 15</t>
  </si>
  <si>
    <t xml:space="preserve">Cada vez que se materialice el riesgo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</si>
</sst>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1"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sz val="18"/>
      <color indexed="8"/>
      <name val="Arial"/>
      <family val="2"/>
    </font>
    <font>
      <b/>
      <i/>
      <sz val="10"/>
      <color theme="1"/>
      <name val="Arial"/>
      <family val="2"/>
    </font>
    <font>
      <i/>
      <sz val="11"/>
      <color theme="1"/>
      <name val="Arial"/>
      <family val="2"/>
    </font>
    <font>
      <b/>
      <i/>
      <sz val="11"/>
      <color rgb="FFC00000"/>
      <name val="Arial"/>
      <family val="2"/>
    </font>
    <font>
      <b/>
      <sz val="14"/>
      <color theme="1"/>
      <name val="Calibri"/>
      <family val="2"/>
      <scheme val="minor"/>
    </font>
    <font>
      <b/>
      <sz val="20"/>
      <color theme="1"/>
      <name val="Calibri"/>
      <family val="2"/>
      <scheme val="minor"/>
    </font>
  </fonts>
  <fills count="25">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theme="0"/>
      </right>
      <top/>
      <bottom style="medium">
        <color theme="0"/>
      </bottom>
      <diagonal/>
    </border>
  </borders>
  <cellStyleXfs count="1">
    <xf numFmtId="0" fontId="0" fillId="0" borderId="0"/>
  </cellStyleXfs>
  <cellXfs count="1016">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14"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0" fillId="0" borderId="0" xfId="0" applyBorder="1" applyAlignment="1">
      <alignment horizontal="center" vertical="center" wrapText="1"/>
    </xf>
    <xf numFmtId="0" fontId="5" fillId="0" borderId="0" xfId="0" applyFont="1" applyBorder="1"/>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0" fillId="0" borderId="0" xfId="0" applyAlignment="1" applyProtection="1">
      <alignment horizontal="center"/>
      <protection locked="0"/>
    </xf>
    <xf numFmtId="0" fontId="5" fillId="0" borderId="28" xfId="0" applyFont="1" applyBorder="1" applyAlignment="1" applyProtection="1">
      <alignment horizontal="center" vertical="center"/>
      <protection locked="0"/>
    </xf>
    <xf numFmtId="0" fontId="0" fillId="0" borderId="0" xfId="0" applyBorder="1"/>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applyBorder="1"/>
    <xf numFmtId="0" fontId="15" fillId="0" borderId="0" xfId="0" applyFont="1" applyAlignment="1">
      <alignment horizontal="center"/>
    </xf>
    <xf numFmtId="0" fontId="15" fillId="16" borderId="2" xfId="0" applyFont="1" applyFill="1" applyBorder="1" applyAlignment="1">
      <alignment horizontal="left" vertical="center"/>
    </xf>
    <xf numFmtId="0" fontId="9" fillId="0" borderId="0" xfId="0" applyFont="1" applyBorder="1"/>
    <xf numFmtId="0" fontId="5" fillId="5" borderId="30" xfId="0" applyFont="1" applyFill="1" applyBorder="1" applyAlignment="1">
      <alignment vertical="center"/>
    </xf>
    <xf numFmtId="0" fontId="5" fillId="5" borderId="65" xfId="0" applyFont="1" applyFill="1" applyBorder="1" applyAlignment="1">
      <alignment horizontal="center" vertical="center" wrapText="1"/>
    </xf>
    <xf numFmtId="0" fontId="5" fillId="5" borderId="65"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1" xfId="0" applyFont="1" applyFill="1" applyBorder="1" applyAlignment="1">
      <alignment vertical="center" wrapText="1"/>
    </xf>
    <xf numFmtId="0" fontId="5" fillId="0" borderId="85"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5" fillId="0" borderId="0" xfId="0" applyFont="1" applyBorder="1" applyAlignment="1">
      <alignment horizont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wrapText="1"/>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0" fillId="5" borderId="58" xfId="0" applyFont="1" applyFill="1" applyBorder="1" applyAlignment="1">
      <alignment horizontal="center" vertical="center" wrapText="1"/>
    </xf>
    <xf numFmtId="0" fontId="0" fillId="5" borderId="58" xfId="0" applyFont="1" applyFill="1" applyBorder="1" applyAlignment="1">
      <alignment horizontal="left" vertical="center" wrapText="1"/>
    </xf>
    <xf numFmtId="0" fontId="5" fillId="13" borderId="66" xfId="0" applyFont="1" applyFill="1" applyBorder="1" applyAlignment="1">
      <alignment vertical="center" wrapText="1"/>
    </xf>
    <xf numFmtId="0" fontId="5" fillId="13" borderId="4" xfId="0" applyFont="1" applyFill="1" applyBorder="1" applyAlignment="1">
      <alignment vertical="center" wrapText="1"/>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6" fillId="0" borderId="0" xfId="0" applyFont="1" applyBorder="1" applyAlignment="1">
      <alignment vertical="center"/>
    </xf>
    <xf numFmtId="0" fontId="5" fillId="13" borderId="80" xfId="0" applyFont="1" applyFill="1" applyBorder="1" applyAlignment="1">
      <alignment vertical="center" wrapText="1"/>
    </xf>
    <xf numFmtId="0" fontId="5" fillId="13" borderId="5" xfId="0" applyFont="1" applyFill="1" applyBorder="1" applyAlignment="1">
      <alignment vertical="center" wrapText="1"/>
    </xf>
    <xf numFmtId="0" fontId="0" fillId="5" borderId="58" xfId="0" applyFill="1" applyBorder="1" applyAlignment="1">
      <alignment horizontal="center"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horizontal="left" vertical="center" wrapText="1"/>
    </xf>
    <xf numFmtId="0" fontId="5" fillId="0" borderId="7" xfId="0" applyFont="1" applyBorder="1" applyAlignment="1">
      <alignment horizontal="center" vertical="center"/>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Font="1"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0" fontId="5" fillId="0" borderId="0" xfId="0" applyFont="1" applyBorder="1" applyAlignment="1">
      <alignment horizontal="left" vertical="center" wrapText="1"/>
    </xf>
    <xf numFmtId="0" fontId="0" fillId="3" borderId="41" xfId="0" applyFill="1" applyBorder="1" applyAlignment="1"/>
    <xf numFmtId="0" fontId="0" fillId="3" borderId="24" xfId="0" applyFill="1" applyBorder="1" applyAlignment="1"/>
    <xf numFmtId="0" fontId="3" fillId="16" borderId="87" xfId="0" applyFont="1" applyFill="1" applyBorder="1" applyAlignment="1">
      <alignment vertical="center" wrapText="1"/>
    </xf>
    <xf numFmtId="0" fontId="2" fillId="16" borderId="87" xfId="0" applyFont="1" applyFill="1" applyBorder="1" applyAlignment="1">
      <alignment vertical="center" wrapText="1"/>
    </xf>
    <xf numFmtId="0" fontId="2" fillId="16" borderId="87"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 fillId="16" borderId="87" xfId="0" quotePrefix="1" applyFont="1" applyFill="1" applyBorder="1" applyAlignment="1">
      <alignment vertical="center" wrapText="1"/>
    </xf>
    <xf numFmtId="0" fontId="2" fillId="16" borderId="88" xfId="0" applyFont="1" applyFill="1" applyBorder="1" applyAlignment="1">
      <alignment vertical="center" wrapText="1"/>
    </xf>
    <xf numFmtId="0" fontId="5" fillId="0" borderId="0" xfId="0" applyFont="1" applyFill="1" applyBorder="1"/>
    <xf numFmtId="0" fontId="5" fillId="0" borderId="0" xfId="0" applyFont="1" applyFill="1" applyBorder="1" applyAlignment="1">
      <alignment horizontal="center"/>
    </xf>
    <xf numFmtId="0" fontId="5" fillId="0" borderId="0" xfId="0" applyFont="1" applyFill="1" applyBorder="1" applyAlignment="1">
      <alignment horizontal="center" vertical="top"/>
    </xf>
    <xf numFmtId="0" fontId="6" fillId="0" borderId="0" xfId="0" applyFont="1" applyFill="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6" fillId="0" borderId="0" xfId="0" applyFont="1" applyFill="1" applyBorder="1" applyAlignment="1">
      <alignment horizontal="center" vertical="center"/>
    </xf>
    <xf numFmtId="0" fontId="19" fillId="13" borderId="5" xfId="0" applyFont="1" applyFill="1" applyBorder="1" applyAlignment="1">
      <alignment horizontal="center" vertical="center" wrapText="1"/>
    </xf>
    <xf numFmtId="0" fontId="8" fillId="5" borderId="7" xfId="0" applyFont="1" applyFill="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5" fillId="3" borderId="0" xfId="0" applyFont="1" applyFill="1" applyBorder="1" applyAlignment="1">
      <alignment horizontal="center" vertical="center"/>
    </xf>
    <xf numFmtId="0" fontId="5" fillId="3" borderId="22"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1" xfId="0" applyFont="1" applyBorder="1" applyAlignment="1">
      <alignment horizontal="left" vertical="center" wrapText="1"/>
    </xf>
    <xf numFmtId="0" fontId="32" fillId="10" borderId="0" xfId="0" applyFont="1" applyFill="1" applyBorder="1" applyAlignment="1">
      <alignment horizontal="center" vertical="center"/>
    </xf>
    <xf numFmtId="0" fontId="32" fillId="3" borderId="0" xfId="0" applyFont="1" applyFill="1" applyBorder="1" applyAlignment="1">
      <alignment horizontal="center" vertical="center"/>
    </xf>
    <xf numFmtId="0" fontId="32" fillId="9" borderId="0" xfId="0" applyFont="1" applyFill="1" applyBorder="1" applyAlignment="1">
      <alignment horizontal="center" vertical="center"/>
    </xf>
    <xf numFmtId="0" fontId="32" fillId="0" borderId="0" xfId="0" applyFont="1" applyBorder="1" applyAlignment="1">
      <alignment horizontal="center" vertical="center"/>
    </xf>
    <xf numFmtId="0" fontId="32" fillId="8" borderId="0" xfId="0" applyFont="1" applyFill="1" applyBorder="1" applyAlignment="1">
      <alignment horizontal="center" vertical="center"/>
    </xf>
    <xf numFmtId="0" fontId="32" fillId="11" borderId="0" xfId="0" applyFont="1" applyFill="1" applyBorder="1" applyAlignment="1">
      <alignment horizontal="center" vertical="center"/>
    </xf>
    <xf numFmtId="0" fontId="0" fillId="3" borderId="22" xfId="0" applyFill="1" applyBorder="1" applyAlignment="1">
      <alignment horizontal="center" vertical="center"/>
    </xf>
    <xf numFmtId="0" fontId="0" fillId="3" borderId="0" xfId="0" applyFill="1" applyBorder="1" applyAlignment="1">
      <alignment horizontal="center" vertical="center"/>
    </xf>
    <xf numFmtId="0" fontId="0" fillId="3" borderId="39" xfId="0" applyFill="1" applyBorder="1" applyAlignment="1">
      <alignment horizontal="center" vertical="center"/>
    </xf>
    <xf numFmtId="0" fontId="5" fillId="0" borderId="0" xfId="0" applyFont="1" applyBorder="1" applyAlignment="1">
      <alignment horizontal="center" vertical="center"/>
    </xf>
    <xf numFmtId="0" fontId="5" fillId="0" borderId="22" xfId="0" applyFont="1" applyBorder="1" applyAlignment="1">
      <alignment horizontal="center" vertical="center"/>
    </xf>
    <xf numFmtId="0" fontId="10" fillId="3" borderId="0" xfId="0" applyFont="1" applyFill="1" applyBorder="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38" fillId="10" borderId="0" xfId="0" applyFont="1" applyFill="1" applyBorder="1" applyAlignment="1">
      <alignment horizontal="center" vertical="center"/>
    </xf>
    <xf numFmtId="0" fontId="38" fillId="3" borderId="0" xfId="0" applyFont="1" applyFill="1" applyBorder="1" applyAlignment="1">
      <alignment horizontal="center" vertical="center"/>
    </xf>
    <xf numFmtId="0" fontId="38" fillId="9" borderId="0" xfId="0" applyFont="1" applyFill="1" applyBorder="1" applyAlignment="1">
      <alignment horizontal="center" vertical="center"/>
    </xf>
    <xf numFmtId="0" fontId="38" fillId="0" borderId="0" xfId="0" applyFont="1" applyBorder="1" applyAlignment="1">
      <alignment horizontal="center" vertical="center"/>
    </xf>
    <xf numFmtId="0" fontId="38" fillId="8" borderId="0" xfId="0" applyFont="1" applyFill="1" applyBorder="1" applyAlignment="1">
      <alignment horizontal="center" vertical="center"/>
    </xf>
    <xf numFmtId="0" fontId="38" fillId="11" borderId="0" xfId="0" applyFont="1" applyFill="1" applyBorder="1" applyAlignment="1">
      <alignment horizontal="center" vertical="center"/>
    </xf>
    <xf numFmtId="0" fontId="39" fillId="3" borderId="0" xfId="0" applyFont="1" applyFill="1" applyBorder="1" applyAlignment="1">
      <alignment horizontal="center" vertical="center"/>
    </xf>
    <xf numFmtId="0" fontId="5" fillId="16" borderId="87" xfId="0" applyFont="1" applyFill="1" applyBorder="1" applyAlignment="1">
      <alignment horizontal="center" vertical="center"/>
    </xf>
    <xf numFmtId="0" fontId="5" fillId="16" borderId="87" xfId="0" applyFont="1" applyFill="1" applyBorder="1"/>
    <xf numFmtId="0" fontId="0" fillId="16" borderId="87" xfId="0" applyFill="1" applyBorder="1"/>
    <xf numFmtId="0" fontId="8" fillId="16" borderId="88" xfId="0" applyFont="1" applyFill="1" applyBorder="1" applyAlignment="1">
      <alignment horizontal="left" vertical="center"/>
    </xf>
    <xf numFmtId="0" fontId="8" fillId="16" borderId="83" xfId="0" applyFont="1" applyFill="1" applyBorder="1" applyAlignment="1">
      <alignment horizontal="left" vertical="center"/>
    </xf>
    <xf numFmtId="0" fontId="8" fillId="16" borderId="84" xfId="0" applyFont="1" applyFill="1" applyBorder="1" applyAlignment="1">
      <alignment horizontal="left" vertical="center"/>
    </xf>
    <xf numFmtId="0" fontId="5" fillId="0" borderId="0" xfId="0" applyFont="1" applyBorder="1" applyAlignment="1">
      <alignment vertical="center" wrapText="1"/>
    </xf>
    <xf numFmtId="0" fontId="5" fillId="0" borderId="0" xfId="0" applyFont="1" applyBorder="1" applyAlignment="1">
      <alignment horizontal="left" vertical="center"/>
    </xf>
    <xf numFmtId="0" fontId="7" fillId="0" borderId="0" xfId="0" applyFont="1" applyBorder="1" applyAlignment="1">
      <alignment horizontal="left" vertical="center" wrapText="1"/>
    </xf>
    <xf numFmtId="0" fontId="23" fillId="0" borderId="0" xfId="0" applyFont="1" applyBorder="1" applyAlignment="1">
      <alignment horizontal="left" vertical="center" wrapText="1"/>
    </xf>
    <xf numFmtId="0" fontId="7" fillId="0" borderId="0" xfId="0" applyFont="1" applyBorder="1" applyAlignment="1">
      <alignment horizontal="left" vertical="center"/>
    </xf>
    <xf numFmtId="0" fontId="23" fillId="0" borderId="0" xfId="0" applyFont="1" applyBorder="1" applyAlignment="1">
      <alignment horizontal="left" vertical="center"/>
    </xf>
    <xf numFmtId="0" fontId="8" fillId="5" borderId="30" xfId="0" applyFont="1" applyFill="1" applyBorder="1" applyAlignment="1">
      <alignment vertical="center"/>
    </xf>
    <xf numFmtId="0" fontId="8" fillId="5" borderId="65" xfId="0" applyFont="1" applyFill="1" applyBorder="1" applyAlignment="1">
      <alignment horizontal="center" vertical="center"/>
    </xf>
    <xf numFmtId="0" fontId="8" fillId="5" borderId="46" xfId="0" applyFont="1" applyFill="1" applyBorder="1" applyAlignment="1">
      <alignment horizontal="center" vertical="center"/>
    </xf>
    <xf numFmtId="0" fontId="41" fillId="0" borderId="1" xfId="0" applyFont="1" applyBorder="1" applyAlignment="1">
      <alignment horizontal="left" vertical="center" wrapText="1"/>
    </xf>
    <xf numFmtId="0" fontId="41" fillId="0" borderId="5" xfId="0" applyFont="1" applyBorder="1" applyAlignment="1">
      <alignment horizontal="left" vertical="center" wrapText="1"/>
    </xf>
    <xf numFmtId="0" fontId="5" fillId="23" borderId="8" xfId="0" applyFont="1" applyFill="1" applyBorder="1" applyAlignment="1">
      <alignment vertical="center" wrapText="1"/>
    </xf>
    <xf numFmtId="0" fontId="5" fillId="23" borderId="2" xfId="0" applyFont="1" applyFill="1" applyBorder="1" applyAlignment="1">
      <alignment vertical="center" wrapText="1"/>
    </xf>
    <xf numFmtId="0" fontId="5" fillId="23" borderId="4" xfId="0" applyFont="1" applyFill="1" applyBorder="1" applyAlignment="1">
      <alignment vertical="center" wrapText="1"/>
    </xf>
    <xf numFmtId="0" fontId="5" fillId="23" borderId="7" xfId="0" applyFont="1" applyFill="1" applyBorder="1" applyAlignment="1">
      <alignment vertical="center" wrapText="1"/>
    </xf>
    <xf numFmtId="0" fontId="5" fillId="23" borderId="1" xfId="0" applyFont="1" applyFill="1" applyBorder="1" applyAlignment="1">
      <alignment vertical="center" wrapText="1"/>
    </xf>
    <xf numFmtId="0" fontId="5" fillId="23" borderId="5" xfId="0" applyFont="1" applyFill="1" applyBorder="1" applyAlignment="1">
      <alignment vertical="center" wrapText="1"/>
    </xf>
    <xf numFmtId="0" fontId="5" fillId="0" borderId="1" xfId="0" applyFont="1" applyFill="1" applyBorder="1" applyAlignment="1" applyProtection="1">
      <alignment horizontal="center" vertical="center"/>
    </xf>
    <xf numFmtId="0" fontId="5" fillId="0" borderId="0" xfId="0" applyFont="1" applyAlignment="1">
      <alignment vertical="top"/>
    </xf>
    <xf numFmtId="0" fontId="7" fillId="0" borderId="0" xfId="0" applyFont="1" applyAlignment="1">
      <alignment horizontal="left" vertical="center" wrapText="1"/>
    </xf>
    <xf numFmtId="0" fontId="19" fillId="24" borderId="1" xfId="0" applyFont="1" applyFill="1" applyBorder="1" applyAlignment="1">
      <alignment horizontal="center" vertical="center" wrapText="1"/>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7" fillId="3" borderId="28" xfId="0" applyFont="1" applyFill="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0" fontId="5" fillId="0" borderId="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7" fillId="0" borderId="1" xfId="0" applyFont="1" applyBorder="1" applyAlignment="1" applyProtection="1">
      <alignment vertical="center" wrapText="1"/>
      <protection locked="0"/>
    </xf>
    <xf numFmtId="0" fontId="7" fillId="24" borderId="1" xfId="0" applyFont="1" applyFill="1" applyBorder="1" applyAlignment="1" applyProtection="1">
      <alignment horizontal="left"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protection locked="0"/>
    </xf>
    <xf numFmtId="0" fontId="9" fillId="0" borderId="10" xfId="0" applyFont="1" applyBorder="1" applyAlignment="1" applyProtection="1">
      <alignment vertical="center" wrapText="1"/>
      <protection locked="0"/>
    </xf>
    <xf numFmtId="0" fontId="7" fillId="0" borderId="2"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5" fillId="0" borderId="2" xfId="0" applyFont="1" applyBorder="1" applyProtection="1">
      <protection locked="0"/>
    </xf>
    <xf numFmtId="0" fontId="5" fillId="0" borderId="1" xfId="0" applyFont="1" applyBorder="1" applyProtection="1">
      <protection locked="0"/>
    </xf>
    <xf numFmtId="0" fontId="5" fillId="0" borderId="25" xfId="0" applyFont="1" applyBorder="1" applyProtection="1">
      <protection locked="0"/>
    </xf>
    <xf numFmtId="0" fontId="5" fillId="0" borderId="10" xfId="0" applyFont="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15" fillId="15" borderId="28" xfId="0" applyFont="1" applyFill="1" applyBorder="1" applyAlignment="1" applyProtection="1">
      <alignment horizontal="center" vertical="center" wrapText="1"/>
    </xf>
    <xf numFmtId="0" fontId="6" fillId="15" borderId="28" xfId="0" applyFont="1" applyFill="1" applyBorder="1" applyAlignment="1" applyProtection="1">
      <alignment horizontal="center" vertical="center" wrapText="1"/>
    </xf>
    <xf numFmtId="0" fontId="19" fillId="15" borderId="28" xfId="0" applyFont="1" applyFill="1" applyBorder="1" applyAlignment="1" applyProtection="1">
      <alignment horizontal="center" vertical="center" wrapText="1"/>
    </xf>
    <xf numFmtId="0" fontId="5" fillId="0" borderId="1" xfId="0" applyFont="1" applyBorder="1" applyAlignment="1" applyProtection="1">
      <alignment horizontal="center" vertical="center"/>
    </xf>
    <xf numFmtId="0" fontId="5" fillId="0" borderId="1" xfId="0" applyFont="1" applyFill="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0" xfId="0" applyFont="1" applyBorder="1" applyProtection="1"/>
    <xf numFmtId="0" fontId="5" fillId="0" borderId="22" xfId="0" applyFont="1" applyBorder="1" applyProtection="1"/>
    <xf numFmtId="0" fontId="5" fillId="0" borderId="41" xfId="0" applyFont="1" applyBorder="1" applyProtection="1"/>
    <xf numFmtId="0" fontId="5" fillId="0" borderId="24" xfId="0" applyFont="1" applyBorder="1" applyProtection="1"/>
    <xf numFmtId="0" fontId="5" fillId="3" borderId="0" xfId="0" applyFont="1" applyFill="1" applyBorder="1" applyAlignment="1" applyProtection="1">
      <alignment horizontal="left" vertical="center" wrapText="1"/>
    </xf>
    <xf numFmtId="0" fontId="5" fillId="3" borderId="36" xfId="0" applyFont="1" applyFill="1" applyBorder="1" applyAlignment="1" applyProtection="1">
      <alignment horizontal="left" vertical="center" wrapText="1"/>
    </xf>
    <xf numFmtId="0" fontId="5" fillId="0" borderId="0" xfId="0" applyFont="1" applyProtection="1"/>
    <xf numFmtId="164" fontId="19" fillId="15" borderId="16" xfId="0" applyNumberFormat="1" applyFont="1" applyFill="1" applyBorder="1" applyAlignment="1" applyProtection="1">
      <alignment horizontal="center" vertical="center" wrapText="1"/>
    </xf>
    <xf numFmtId="165" fontId="5" fillId="0" borderId="60" xfId="0" applyNumberFormat="1" applyFont="1" applyFill="1" applyBorder="1" applyAlignment="1" applyProtection="1">
      <alignment horizontal="center" vertical="center"/>
    </xf>
    <xf numFmtId="164" fontId="5" fillId="0" borderId="60" xfId="0" applyNumberFormat="1" applyFont="1" applyFill="1" applyBorder="1" applyAlignment="1" applyProtection="1">
      <alignment horizontal="center" vertical="center"/>
    </xf>
    <xf numFmtId="0" fontId="0" fillId="0" borderId="96" xfId="0" applyBorder="1" applyAlignment="1" applyProtection="1">
      <alignment vertical="top"/>
      <protection locked="0"/>
    </xf>
    <xf numFmtId="0" fontId="0" fillId="0" borderId="96" xfId="0" applyBorder="1"/>
    <xf numFmtId="0" fontId="0" fillId="0" borderId="97" xfId="0" applyBorder="1"/>
    <xf numFmtId="0" fontId="44" fillId="15" borderId="54" xfId="0" applyFont="1" applyFill="1" applyBorder="1" applyAlignment="1" applyProtection="1">
      <alignment horizontal="center" vertical="center" wrapText="1"/>
    </xf>
    <xf numFmtId="0" fontId="0" fillId="0" borderId="95" xfId="0" applyBorder="1" applyAlignment="1" applyProtection="1">
      <alignment horizontal="center" vertical="top"/>
      <protection locked="0"/>
    </xf>
    <xf numFmtId="0" fontId="1" fillId="0" borderId="1" xfId="0" applyFont="1" applyBorder="1" applyAlignment="1">
      <alignment horizontal="center" vertical="center" wrapText="1"/>
    </xf>
    <xf numFmtId="0" fontId="8" fillId="16" borderId="88"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8" xfId="0" applyFont="1" applyFill="1" applyBorder="1" applyAlignment="1">
      <alignment horizontal="left"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1" fontId="5" fillId="13" borderId="1" xfId="0" applyNumberFormat="1" applyFont="1" applyFill="1" applyBorder="1" applyAlignment="1">
      <alignment horizontal="center" vertical="center"/>
    </xf>
    <xf numFmtId="0" fontId="1" fillId="0" borderId="28"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7" fillId="0" borderId="7" xfId="0" applyFont="1" applyBorder="1" applyAlignment="1">
      <alignment horizontal="center" vertical="center" wrapText="1"/>
    </xf>
    <xf numFmtId="0" fontId="5" fillId="16" borderId="87" xfId="0" applyFont="1" applyFill="1" applyBorder="1" applyAlignment="1">
      <alignment horizontal="left" vertical="center"/>
    </xf>
    <xf numFmtId="0" fontId="5" fillId="0" borderId="1" xfId="0" applyFont="1" applyBorder="1" applyAlignment="1" applyProtection="1">
      <alignment horizontal="left" vertical="center" wrapText="1"/>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5" fillId="0" borderId="3" xfId="0" applyFont="1" applyBorder="1" applyAlignment="1" applyProtection="1">
      <alignment horizontal="left" vertical="center" wrapText="1"/>
      <protection locked="0"/>
    </xf>
    <xf numFmtId="0" fontId="0" fillId="0" borderId="0" xfId="0" applyAlignment="1">
      <alignment horizontal="center"/>
    </xf>
    <xf numFmtId="0" fontId="5" fillId="0" borderId="10" xfId="0" applyFont="1" applyBorder="1" applyAlignment="1" applyProtection="1">
      <alignment horizontal="center" vertical="center"/>
    </xf>
    <xf numFmtId="0" fontId="5" fillId="0" borderId="10" xfId="0" applyFont="1" applyBorder="1" applyAlignment="1" applyProtection="1">
      <alignment horizontal="left" vertical="center" wrapText="1"/>
    </xf>
    <xf numFmtId="0" fontId="5" fillId="0" borderId="10"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xf>
    <xf numFmtId="164" fontId="5" fillId="0" borderId="14" xfId="0" applyNumberFormat="1" applyFont="1" applyFill="1" applyBorder="1" applyAlignment="1" applyProtection="1">
      <alignment horizontal="center" vertical="center"/>
    </xf>
    <xf numFmtId="164" fontId="5" fillId="17" borderId="9" xfId="0" applyNumberFormat="1" applyFont="1" applyFill="1" applyBorder="1" applyAlignment="1" applyProtection="1">
      <alignment vertical="center"/>
    </xf>
    <xf numFmtId="164" fontId="5" fillId="8" borderId="6" xfId="0" applyNumberFormat="1" applyFont="1" applyFill="1" applyBorder="1" applyAlignment="1" applyProtection="1">
      <alignment vertical="center"/>
    </xf>
    <xf numFmtId="0" fontId="1" fillId="0" borderId="1" xfId="0" applyFont="1" applyBorder="1" applyAlignment="1">
      <alignment horizontal="left" vertical="center" wrapText="1"/>
    </xf>
    <xf numFmtId="0" fontId="9" fillId="0" borderId="1" xfId="0" applyFont="1" applyBorder="1" applyAlignment="1" applyProtection="1">
      <alignment horizontal="center" vertical="center" wrapText="1"/>
      <protection locked="0"/>
    </xf>
    <xf numFmtId="0" fontId="1" fillId="0" borderId="1" xfId="0" applyFont="1" applyBorder="1" applyAlignment="1">
      <alignment vertical="center" wrapText="1"/>
    </xf>
    <xf numFmtId="0" fontId="1" fillId="0" borderId="60" xfId="0" applyFont="1" applyBorder="1" applyAlignment="1">
      <alignment horizontal="left" vertical="center" wrapText="1"/>
    </xf>
    <xf numFmtId="0" fontId="1" fillId="3" borderId="60" xfId="0" applyFont="1" applyFill="1" applyBorder="1" applyAlignment="1">
      <alignment horizontal="left" vertical="center" wrapText="1"/>
    </xf>
    <xf numFmtId="0" fontId="1" fillId="3" borderId="0" xfId="0" applyFont="1" applyFill="1" applyBorder="1" applyAlignment="1">
      <alignment horizontal="left" vertical="center" wrapText="1"/>
    </xf>
    <xf numFmtId="0" fontId="1" fillId="0" borderId="0" xfId="0" applyFont="1" applyAlignment="1">
      <alignment wrapText="1"/>
    </xf>
    <xf numFmtId="0" fontId="1" fillId="3" borderId="1" xfId="0" applyFont="1" applyFill="1" applyBorder="1" applyAlignment="1">
      <alignment horizontal="left" vertical="center" wrapText="1"/>
    </xf>
    <xf numFmtId="0" fontId="41" fillId="3" borderId="1" xfId="0" applyFont="1" applyFill="1" applyBorder="1" applyAlignment="1">
      <alignment horizontal="left" vertical="center" wrapText="1"/>
    </xf>
    <xf numFmtId="0" fontId="1" fillId="3" borderId="1" xfId="0" applyFont="1" applyFill="1" applyBorder="1" applyAlignment="1">
      <alignment vertical="center" wrapText="1"/>
    </xf>
    <xf numFmtId="0" fontId="1" fillId="0" borderId="3"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50" fillId="14" borderId="36" xfId="0" applyFont="1" applyFill="1" applyBorder="1" applyAlignment="1">
      <alignment horizontal="center" wrapText="1"/>
    </xf>
    <xf numFmtId="0" fontId="50" fillId="14" borderId="0" xfId="0" applyFont="1" applyFill="1" applyAlignment="1">
      <alignment horizontal="center" wrapText="1"/>
    </xf>
    <xf numFmtId="0" fontId="1" fillId="23" borderId="1" xfId="0" applyFont="1" applyFill="1" applyBorder="1" applyAlignment="1">
      <alignment vertical="center" wrapText="1"/>
    </xf>
    <xf numFmtId="0" fontId="5" fillId="4" borderId="1" xfId="0" applyFont="1" applyFill="1" applyBorder="1" applyAlignment="1" applyProtection="1">
      <alignment horizontal="center" vertical="center"/>
    </xf>
    <xf numFmtId="0" fontId="1" fillId="0" borderId="1" xfId="0" applyFont="1" applyBorder="1" applyAlignment="1">
      <alignment horizontal="left" vertical="center" wrapText="1"/>
    </xf>
    <xf numFmtId="0" fontId="0" fillId="0" borderId="96" xfId="0" applyBorder="1" applyAlignment="1">
      <alignment horizontal="center" vertical="center"/>
    </xf>
    <xf numFmtId="0" fontId="7" fillId="3"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vertical="center" wrapText="1"/>
      <protection locked="0"/>
    </xf>
    <xf numFmtId="0" fontId="7" fillId="0" borderId="1" xfId="0" applyFont="1" applyBorder="1" applyAlignment="1">
      <alignment horizontal="left" vertical="center" wrapText="1"/>
    </xf>
    <xf numFmtId="0" fontId="7" fillId="0" borderId="1" xfId="0" applyFont="1" applyBorder="1" applyAlignment="1" applyProtection="1">
      <alignment horizontal="left" vertical="center" wrapText="1"/>
      <protection locked="0"/>
    </xf>
    <xf numFmtId="0" fontId="7" fillId="0" borderId="7" xfId="0" applyFont="1" applyBorder="1" applyAlignment="1">
      <alignment horizontal="left" vertical="center" wrapText="1"/>
    </xf>
    <xf numFmtId="0" fontId="7" fillId="0" borderId="1" xfId="0"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0" borderId="5" xfId="0" applyFont="1" applyBorder="1" applyAlignment="1" applyProtection="1">
      <alignment horizontal="left" vertical="center" wrapText="1"/>
      <protection locked="0"/>
    </xf>
    <xf numFmtId="0" fontId="19" fillId="24" borderId="5" xfId="0" applyFont="1" applyFill="1" applyBorder="1" applyAlignment="1">
      <alignment vertical="center" wrapText="1"/>
    </xf>
    <xf numFmtId="0" fontId="7" fillId="24" borderId="5" xfId="0" applyFont="1" applyFill="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7" fillId="3" borderId="1" xfId="0" applyFont="1" applyFill="1" applyBorder="1" applyAlignment="1" applyProtection="1">
      <alignment horizontal="left" vertical="center" wrapText="1"/>
      <protection locked="0"/>
    </xf>
    <xf numFmtId="0" fontId="7" fillId="0" borderId="5" xfId="0" applyFont="1" applyBorder="1" applyAlignment="1">
      <alignment horizontal="center" vertical="center" wrapText="1"/>
    </xf>
    <xf numFmtId="0" fontId="1" fillId="0" borderId="7" xfId="0" applyFont="1" applyBorder="1" applyAlignment="1">
      <alignment vertical="center" wrapText="1"/>
    </xf>
    <xf numFmtId="0" fontId="1" fillId="0" borderId="5" xfId="0" applyFont="1" applyBorder="1" applyAlignment="1">
      <alignment vertical="center" wrapText="1"/>
    </xf>
    <xf numFmtId="14" fontId="7" fillId="0" borderId="1" xfId="0" applyNumberFormat="1" applyFont="1" applyBorder="1" applyAlignment="1">
      <alignment horizontal="center" vertical="center" wrapText="1"/>
    </xf>
    <xf numFmtId="0" fontId="1" fillId="0" borderId="1" xfId="0" applyFont="1" applyBorder="1" applyAlignment="1" applyProtection="1">
      <alignment vertical="center" wrapText="1"/>
      <protection locked="0"/>
    </xf>
    <xf numFmtId="0" fontId="15" fillId="5" borderId="30" xfId="0" applyFont="1" applyFill="1" applyBorder="1" applyAlignment="1">
      <alignment horizontal="center" vertical="center" wrapText="1"/>
    </xf>
    <xf numFmtId="0" fontId="15" fillId="5" borderId="65" xfId="0" applyFont="1" applyFill="1" applyBorder="1" applyAlignment="1">
      <alignment horizontal="center" vertical="center"/>
    </xf>
    <xf numFmtId="0" fontId="15" fillId="5" borderId="65" xfId="0" applyFont="1" applyFill="1" applyBorder="1" applyAlignment="1">
      <alignment horizontal="center" vertical="center" wrapText="1"/>
    </xf>
    <xf numFmtId="0" fontId="15" fillId="5" borderId="46" xfId="0" applyFont="1" applyFill="1" applyBorder="1" applyAlignment="1">
      <alignment horizontal="center" vertical="center"/>
    </xf>
    <xf numFmtId="0" fontId="7" fillId="3" borderId="7" xfId="0" applyFont="1" applyFill="1" applyBorder="1" applyAlignment="1" applyProtection="1">
      <alignment horizontal="left" vertical="center" wrapText="1"/>
      <protection locked="0"/>
    </xf>
    <xf numFmtId="0" fontId="7" fillId="3" borderId="7" xfId="0" applyFont="1" applyFill="1" applyBorder="1" applyAlignment="1" applyProtection="1">
      <alignment horizontal="center" vertical="center" wrapText="1"/>
      <protection locked="0"/>
    </xf>
    <xf numFmtId="0" fontId="7" fillId="3" borderId="7" xfId="0" applyFont="1" applyFill="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1"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Border="1" applyAlignment="1">
      <alignment horizontal="center"/>
    </xf>
    <xf numFmtId="0" fontId="1"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8" borderId="89" xfId="0" applyFont="1" applyFill="1" applyBorder="1" applyAlignment="1">
      <alignment horizontal="center" vertical="center"/>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1" fillId="0" borderId="92" xfId="0" applyFont="1" applyBorder="1" applyAlignment="1">
      <alignment horizontal="left" vertical="center" wrapText="1"/>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5" fillId="0" borderId="4" xfId="0" applyFont="1" applyBorder="1" applyAlignment="1">
      <alignment horizontal="left" vertical="center" wrapText="1"/>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6" fillId="22" borderId="86"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7" xfId="0" applyFont="1" applyFill="1" applyBorder="1" applyAlignment="1">
      <alignment horizontal="center" vertical="center"/>
    </xf>
    <xf numFmtId="0" fontId="5" fillId="0" borderId="80"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6" fillId="0" borderId="18" xfId="0" applyFont="1" applyBorder="1" applyAlignment="1">
      <alignment horizontal="center" vertical="center"/>
    </xf>
    <xf numFmtId="0" fontId="6" fillId="0" borderId="0" xfId="0" applyFont="1" applyBorder="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Border="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2"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17" fillId="3" borderId="0" xfId="0" applyFont="1" applyFill="1" applyBorder="1" applyAlignment="1">
      <alignment horizontal="center" vertical="center" wrapText="1"/>
    </xf>
    <xf numFmtId="0" fontId="2" fillId="0" borderId="6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9" xfId="0" applyFont="1" applyBorder="1" applyAlignment="1">
      <alignment horizontal="center" vertical="center" wrapText="1"/>
    </xf>
    <xf numFmtId="0" fontId="1"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wrapText="1"/>
    </xf>
    <xf numFmtId="0" fontId="17" fillId="16" borderId="6" xfId="0" applyFont="1" applyFill="1" applyBorder="1" applyAlignment="1">
      <alignment horizontal="left" vertical="top" wrapText="1"/>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6" fillId="17" borderId="4" xfId="0" applyFont="1" applyFill="1" applyBorder="1" applyAlignment="1" applyProtection="1">
      <alignment horizontal="right" vertical="center"/>
    </xf>
    <xf numFmtId="0" fontId="6" fillId="17" borderId="5" xfId="0" applyFont="1" applyFill="1" applyBorder="1" applyAlignment="1" applyProtection="1">
      <alignment horizontal="right" vertical="center"/>
    </xf>
    <xf numFmtId="0" fontId="6" fillId="15" borderId="83" xfId="0" applyFont="1" applyFill="1" applyBorder="1" applyAlignment="1" applyProtection="1">
      <alignment horizontal="center" vertical="center" wrapText="1"/>
    </xf>
    <xf numFmtId="0" fontId="6" fillId="15" borderId="84" xfId="0" applyFont="1" applyFill="1" applyBorder="1" applyAlignment="1" applyProtection="1">
      <alignment horizontal="center" vertical="center" wrapText="1"/>
    </xf>
    <xf numFmtId="0" fontId="1" fillId="0" borderId="7" xfId="0" applyFont="1" applyBorder="1" applyAlignment="1">
      <alignment horizontal="left" vertical="center" wrapText="1"/>
    </xf>
    <xf numFmtId="0" fontId="1" fillId="0" borderId="9" xfId="0" applyFont="1" applyBorder="1" applyAlignment="1">
      <alignment horizontal="left" vertical="center"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6" fillId="17" borderId="26" xfId="0" applyFont="1" applyFill="1" applyBorder="1" applyAlignment="1" applyProtection="1">
      <alignment horizontal="right" vertical="center"/>
    </xf>
    <xf numFmtId="0" fontId="6" fillId="17" borderId="19" xfId="0" applyFont="1" applyFill="1" applyBorder="1" applyAlignment="1" applyProtection="1">
      <alignment horizontal="right" vertical="center"/>
    </xf>
    <xf numFmtId="0" fontId="6" fillId="17" borderId="44" xfId="0" applyFont="1" applyFill="1" applyBorder="1" applyAlignment="1" applyProtection="1">
      <alignment horizontal="right" vertical="center"/>
    </xf>
    <xf numFmtId="0" fontId="0" fillId="0" borderId="19" xfId="0" applyBorder="1" applyAlignment="1" applyProtection="1">
      <alignment horizontal="center"/>
    </xf>
    <xf numFmtId="0" fontId="0" fillId="0" borderId="0" xfId="0" applyBorder="1" applyAlignment="1" applyProtection="1">
      <alignment horizontal="center"/>
    </xf>
    <xf numFmtId="0" fontId="0" fillId="0" borderId="38" xfId="0" applyBorder="1" applyAlignment="1" applyProtection="1">
      <alignment horizontal="center"/>
    </xf>
    <xf numFmtId="0" fontId="5" fillId="16" borderId="5" xfId="0" applyFont="1" applyFill="1" applyBorder="1" applyAlignment="1" applyProtection="1">
      <alignment horizontal="left" vertical="center" wrapText="1"/>
    </xf>
    <xf numFmtId="0" fontId="5" fillId="16" borderId="1" xfId="0" applyFont="1" applyFill="1" applyBorder="1" applyAlignment="1" applyProtection="1">
      <alignment vertical="center"/>
    </xf>
    <xf numFmtId="0" fontId="16" fillId="0" borderId="0" xfId="0" applyFont="1" applyBorder="1" applyAlignment="1" applyProtection="1">
      <alignment horizontal="center" vertical="center" wrapText="1"/>
    </xf>
    <xf numFmtId="0" fontId="16" fillId="0" borderId="36" xfId="0" applyFont="1" applyBorder="1" applyAlignment="1" applyProtection="1">
      <alignment horizontal="center" vertical="center" wrapText="1"/>
    </xf>
    <xf numFmtId="0" fontId="16" fillId="0" borderId="38"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44" xfId="0" applyFont="1" applyBorder="1" applyAlignment="1" applyProtection="1">
      <alignment horizontal="center" vertical="center" wrapText="1"/>
    </xf>
    <xf numFmtId="0" fontId="0" fillId="0" borderId="17" xfId="0" applyBorder="1" applyAlignment="1" applyProtection="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38"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5" fillId="0" borderId="1" xfId="0" applyFont="1" applyBorder="1" applyAlignment="1">
      <alignment horizontal="left" vertical="center" wrapText="1"/>
    </xf>
    <xf numFmtId="0" fontId="1" fillId="0" borderId="5" xfId="0" applyFont="1" applyBorder="1" applyAlignment="1">
      <alignment horizontal="left"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1" fillId="4" borderId="1" xfId="0" applyFont="1" applyFill="1" applyBorder="1" applyAlignment="1">
      <alignment horizontal="left" vertical="top" wrapText="1"/>
    </xf>
    <xf numFmtId="0" fontId="5" fillId="4"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5" fillId="3" borderId="1" xfId="0" applyFont="1" applyFill="1" applyBorder="1" applyAlignment="1">
      <alignment horizontal="left" vertical="top" wrapText="1"/>
    </xf>
    <xf numFmtId="0" fontId="1" fillId="3" borderId="60" xfId="0" applyFont="1" applyFill="1" applyBorder="1" applyAlignment="1">
      <alignment horizontal="center" vertical="center" wrapText="1"/>
    </xf>
    <xf numFmtId="0" fontId="1" fillId="3" borderId="62" xfId="0" applyFont="1" applyFill="1" applyBorder="1" applyAlignment="1">
      <alignment horizontal="center" vertical="center" wrapText="1"/>
    </xf>
    <xf numFmtId="0" fontId="1" fillId="0" borderId="1" xfId="0" applyFont="1" applyBorder="1" applyAlignment="1">
      <alignment horizontal="center" vertical="center"/>
    </xf>
    <xf numFmtId="0" fontId="50" fillId="14" borderId="0" xfId="0" applyFont="1" applyFill="1" applyAlignment="1">
      <alignment horizontal="center" wrapText="1"/>
    </xf>
    <xf numFmtId="0" fontId="50" fillId="14" borderId="36" xfId="0" applyFont="1" applyFill="1" applyBorder="1" applyAlignment="1">
      <alignment horizontal="center" wrapText="1"/>
    </xf>
    <xf numFmtId="0" fontId="20"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8" xfId="0" applyFont="1" applyBorder="1" applyAlignment="1">
      <alignment horizontal="center" vertical="center" wrapText="1"/>
    </xf>
    <xf numFmtId="0" fontId="1" fillId="7" borderId="1" xfId="0" applyFont="1" applyFill="1" applyBorder="1" applyAlignment="1">
      <alignment horizontal="center" vertical="center" wrapText="1"/>
    </xf>
    <xf numFmtId="0" fontId="49" fillId="14" borderId="1" xfId="0" applyFont="1" applyFill="1" applyBorder="1" applyAlignment="1">
      <alignment horizontal="center" vertical="center" wrapText="1"/>
    </xf>
    <xf numFmtId="0" fontId="49" fillId="14" borderId="1" xfId="0" applyFont="1" applyFill="1" applyBorder="1" applyAlignment="1">
      <alignment horizontal="center" vertical="center"/>
    </xf>
    <xf numFmtId="0" fontId="49" fillId="14" borderId="60" xfId="0" applyFont="1" applyFill="1" applyBorder="1" applyAlignment="1">
      <alignment horizontal="center"/>
    </xf>
    <xf numFmtId="0" fontId="49" fillId="14" borderId="56" xfId="0" applyFont="1" applyFill="1" applyBorder="1" applyAlignment="1">
      <alignment horizontal="center"/>
    </xf>
    <xf numFmtId="0" fontId="49" fillId="14" borderId="62" xfId="0" applyFont="1" applyFill="1" applyBorder="1" applyAlignment="1">
      <alignment horizontal="center"/>
    </xf>
    <xf numFmtId="0" fontId="0" fillId="0" borderId="36" xfId="0" applyBorder="1" applyAlignment="1">
      <alignment horizontal="center"/>
    </xf>
    <xf numFmtId="0" fontId="16" fillId="0" borderId="15" xfId="0" applyFont="1" applyBorder="1" applyAlignment="1">
      <alignment horizontal="center" vertical="center" wrapText="1"/>
    </xf>
    <xf numFmtId="0" fontId="16" fillId="0" borderId="17" xfId="0" applyFont="1" applyBorder="1" applyAlignment="1">
      <alignment horizontal="center" vertical="center" wrapText="1"/>
    </xf>
    <xf numFmtId="0" fontId="1" fillId="0" borderId="60" xfId="0" applyFont="1" applyFill="1" applyBorder="1" applyAlignment="1">
      <alignment horizontal="center" vertical="center" wrapText="1"/>
    </xf>
    <xf numFmtId="0" fontId="1" fillId="0" borderId="62" xfId="0" applyFont="1" applyFill="1" applyBorder="1" applyAlignment="1">
      <alignment horizontal="center" vertical="center" wrapText="1"/>
    </xf>
    <xf numFmtId="0" fontId="20" fillId="0" borderId="1" xfId="0" applyFont="1" applyBorder="1" applyAlignment="1">
      <alignment horizontal="center" vertical="center"/>
    </xf>
    <xf numFmtId="0" fontId="49" fillId="12" borderId="1" xfId="0" applyFont="1" applyFill="1" applyBorder="1" applyAlignment="1">
      <alignment horizontal="center" vertical="center" wrapText="1"/>
    </xf>
    <xf numFmtId="0" fontId="49" fillId="12" borderId="1" xfId="0" applyFont="1" applyFill="1" applyBorder="1" applyAlignment="1">
      <alignment horizontal="center" vertical="center"/>
    </xf>
    <xf numFmtId="0" fontId="20" fillId="0" borderId="60" xfId="0" applyFont="1" applyBorder="1" applyAlignment="1">
      <alignment horizontal="center" vertical="center" wrapText="1"/>
    </xf>
    <xf numFmtId="0" fontId="20" fillId="0" borderId="62" xfId="0" applyFont="1" applyBorder="1" applyAlignment="1">
      <alignment horizontal="center" vertical="center" wrapText="1"/>
    </xf>
    <xf numFmtId="0" fontId="1" fillId="3" borderId="56" xfId="0" applyFont="1" applyFill="1" applyBorder="1" applyAlignment="1">
      <alignment horizontal="center" vertical="center" wrapText="1"/>
    </xf>
    <xf numFmtId="0" fontId="1" fillId="0" borderId="56" xfId="0" applyFont="1" applyFill="1" applyBorder="1" applyAlignment="1">
      <alignment horizontal="center" vertical="center" wrapText="1"/>
    </xf>
    <xf numFmtId="0" fontId="49" fillId="12" borderId="60" xfId="0" applyFont="1" applyFill="1" applyBorder="1" applyAlignment="1">
      <alignment horizontal="center" vertical="center" wrapText="1"/>
    </xf>
    <xf numFmtId="0" fontId="49" fillId="12" borderId="56" xfId="0" applyFont="1" applyFill="1" applyBorder="1" applyAlignment="1">
      <alignment horizontal="center" vertical="center"/>
    </xf>
    <xf numFmtId="0" fontId="49" fillId="12" borderId="62" xfId="0" applyFont="1" applyFill="1" applyBorder="1" applyAlignment="1">
      <alignment horizontal="center" vertical="center"/>
    </xf>
    <xf numFmtId="0" fontId="0" fillId="0" borderId="0" xfId="0" applyAlignment="1">
      <alignment horizontal="center"/>
    </xf>
    <xf numFmtId="0" fontId="6" fillId="0" borderId="60"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0" xfId="0" applyFont="1" applyBorder="1" applyAlignment="1">
      <alignment horizontal="center"/>
    </xf>
    <xf numFmtId="0" fontId="1" fillId="0" borderId="60" xfId="0" applyFont="1" applyBorder="1" applyAlignment="1">
      <alignment horizontal="center" vertical="center" wrapText="1"/>
    </xf>
    <xf numFmtId="0" fontId="1" fillId="0" borderId="62" xfId="0" applyFont="1" applyBorder="1" applyAlignment="1">
      <alignment horizontal="center" vertical="center" wrapText="1"/>
    </xf>
    <xf numFmtId="0" fontId="11" fillId="6" borderId="1" xfId="0" applyFont="1" applyFill="1" applyBorder="1" applyAlignment="1">
      <alignment horizontal="center" vertical="top"/>
    </xf>
    <xf numFmtId="0" fontId="49" fillId="6" borderId="1" xfId="0" applyFont="1" applyFill="1" applyBorder="1" applyAlignment="1">
      <alignment horizontal="center" vertical="top"/>
    </xf>
    <xf numFmtId="0" fontId="1" fillId="0" borderId="60" xfId="0" applyFont="1" applyBorder="1" applyAlignment="1">
      <alignment horizontal="center" vertical="center"/>
    </xf>
    <xf numFmtId="0" fontId="1" fillId="0" borderId="56" xfId="0" applyFont="1" applyBorder="1" applyAlignment="1">
      <alignment horizontal="center" vertical="center"/>
    </xf>
    <xf numFmtId="0" fontId="1" fillId="0" borderId="62" xfId="0" applyFont="1" applyBorder="1" applyAlignment="1">
      <alignment horizontal="center" vertical="center"/>
    </xf>
    <xf numFmtId="0" fontId="6" fillId="0" borderId="60" xfId="0" applyFont="1" applyBorder="1" applyAlignment="1">
      <alignment horizontal="center" vertical="center" wrapText="1"/>
    </xf>
    <xf numFmtId="0" fontId="6" fillId="0" borderId="62" xfId="0" applyFont="1" applyBorder="1" applyAlignment="1">
      <alignment horizontal="center" vertical="center" wrapText="1"/>
    </xf>
    <xf numFmtId="0" fontId="49" fillId="14" borderId="1" xfId="0" applyFont="1" applyFill="1" applyBorder="1" applyAlignment="1">
      <alignment horizontal="center" vertical="center" textRotation="255"/>
    </xf>
    <xf numFmtId="0" fontId="49" fillId="12" borderId="1" xfId="0" applyFont="1" applyFill="1" applyBorder="1" applyAlignment="1">
      <alignment horizontal="center" wrapText="1"/>
    </xf>
    <xf numFmtId="0" fontId="49" fillId="12" borderId="1" xfId="0" applyFont="1" applyFill="1" applyBorder="1" applyAlignment="1">
      <alignment horizontal="center"/>
    </xf>
    <xf numFmtId="0" fontId="49" fillId="12" borderId="60" xfId="0" applyFont="1" applyFill="1" applyBorder="1" applyAlignment="1">
      <alignment horizontal="center" vertical="top" wrapText="1"/>
    </xf>
    <xf numFmtId="0" fontId="49" fillId="12" borderId="56" xfId="0" applyFont="1" applyFill="1" applyBorder="1" applyAlignment="1">
      <alignment horizontal="center" vertical="top"/>
    </xf>
    <xf numFmtId="0" fontId="49" fillId="12" borderId="62" xfId="0" applyFont="1" applyFill="1" applyBorder="1" applyAlignment="1">
      <alignment horizontal="center" vertical="top"/>
    </xf>
    <xf numFmtId="0" fontId="49" fillId="14" borderId="16" xfId="0" applyFont="1" applyFill="1" applyBorder="1" applyAlignment="1">
      <alignment horizontal="center" vertical="center" wrapText="1"/>
    </xf>
    <xf numFmtId="0" fontId="49" fillId="14" borderId="38" xfId="0" applyFont="1" applyFill="1" applyBorder="1" applyAlignment="1">
      <alignment horizontal="center" vertical="center" wrapText="1"/>
    </xf>
    <xf numFmtId="0" fontId="49" fillId="14" borderId="17" xfId="0" applyFont="1" applyFill="1" applyBorder="1" applyAlignment="1">
      <alignment horizontal="center" vertical="center" wrapText="1"/>
    </xf>
    <xf numFmtId="0" fontId="1" fillId="21" borderId="60" xfId="0" applyFont="1" applyFill="1" applyBorder="1" applyAlignment="1">
      <alignment horizontal="center" vertical="center" wrapText="1"/>
    </xf>
    <xf numFmtId="0" fontId="1" fillId="21" borderId="62" xfId="0" applyFont="1" applyFill="1" applyBorder="1" applyAlignment="1">
      <alignment horizontal="center" vertical="center" wrapText="1"/>
    </xf>
    <xf numFmtId="0" fontId="1" fillId="21" borderId="1" xfId="0" applyFont="1" applyFill="1" applyBorder="1" applyAlignment="1">
      <alignment horizontal="center" vertical="center" wrapText="1"/>
    </xf>
    <xf numFmtId="0" fontId="1" fillId="21" borderId="56"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xf>
    <xf numFmtId="0" fontId="19" fillId="0" borderId="1"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31" fillId="17" borderId="40" xfId="0" applyFont="1" applyFill="1" applyBorder="1" applyAlignment="1">
      <alignment horizontal="left" vertical="center" wrapText="1"/>
    </xf>
    <xf numFmtId="0" fontId="31" fillId="17" borderId="41" xfId="0" applyFont="1" applyFill="1" applyBorder="1" applyAlignment="1">
      <alignment horizontal="left" vertical="center" wrapText="1"/>
    </xf>
    <xf numFmtId="0" fontId="31" fillId="17" borderId="24" xfId="0" applyFont="1" applyFill="1" applyBorder="1" applyAlignment="1">
      <alignment horizontal="left" vertical="center" wrapText="1"/>
    </xf>
    <xf numFmtId="0" fontId="8" fillId="17" borderId="68"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9" xfId="0" applyFont="1" applyFill="1" applyBorder="1" applyAlignment="1">
      <alignment horizontal="left" vertical="center"/>
    </xf>
    <xf numFmtId="0" fontId="7" fillId="3" borderId="0" xfId="0" applyFont="1" applyFill="1" applyBorder="1" applyAlignment="1">
      <alignment horizontal="center" vertical="center" wrapText="1"/>
    </xf>
    <xf numFmtId="0" fontId="2" fillId="0" borderId="3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2" xfId="0" applyFont="1" applyBorder="1" applyAlignment="1">
      <alignment horizontal="center" vertical="center" wrapText="1"/>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9" fillId="0" borderId="2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4" borderId="10" xfId="0" applyFont="1" applyFill="1" applyBorder="1" applyAlignment="1" applyProtection="1">
      <alignment horizontal="left" vertical="center" wrapText="1"/>
      <protection locked="0"/>
    </xf>
    <xf numFmtId="0" fontId="7" fillId="4" borderId="11" xfId="0" applyFont="1" applyFill="1" applyBorder="1" applyAlignment="1" applyProtection="1">
      <alignment horizontal="left" vertical="center" wrapText="1"/>
      <protection locked="0"/>
    </xf>
    <xf numFmtId="0" fontId="7" fillId="4" borderId="28" xfId="0" applyFont="1" applyFill="1" applyBorder="1" applyAlignment="1" applyProtection="1">
      <alignment horizontal="left" vertical="center" wrapText="1"/>
      <protection locked="0"/>
    </xf>
    <xf numFmtId="0" fontId="7" fillId="0" borderId="60" xfId="0" applyFont="1" applyBorder="1" applyAlignment="1">
      <alignment horizontal="left" vertical="center" wrapText="1"/>
    </xf>
    <xf numFmtId="0" fontId="7" fillId="0" borderId="69" xfId="0" applyFont="1" applyBorder="1" applyAlignment="1">
      <alignment horizontal="left"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4" xfId="0" applyFont="1" applyBorder="1" applyAlignment="1">
      <alignment horizontal="left" vertical="center" wrapText="1"/>
    </xf>
    <xf numFmtId="0" fontId="7" fillId="0" borderId="63" xfId="0" applyFont="1" applyBorder="1" applyAlignment="1">
      <alignment horizontal="left" vertical="center" wrapText="1"/>
    </xf>
    <xf numFmtId="0" fontId="7" fillId="0" borderId="16" xfId="0" applyFont="1" applyBorder="1" applyAlignment="1">
      <alignment horizontal="left" vertical="center" wrapText="1"/>
    </xf>
    <xf numFmtId="0" fontId="7" fillId="0" borderId="64" xfId="0" applyFont="1" applyBorder="1" applyAlignment="1">
      <alignment horizontal="left" vertical="center" wrapText="1"/>
    </xf>
    <xf numFmtId="0" fontId="5" fillId="0" borderId="46" xfId="0" applyFont="1" applyBorder="1" applyAlignment="1">
      <alignment horizontal="center"/>
    </xf>
    <xf numFmtId="0" fontId="5" fillId="0" borderId="12" xfId="0" applyFont="1" applyBorder="1" applyAlignment="1">
      <alignment horizontal="center"/>
    </xf>
    <xf numFmtId="0" fontId="5" fillId="0" borderId="47" xfId="0" applyFont="1" applyBorder="1" applyAlignment="1">
      <alignment horizontal="center"/>
    </xf>
    <xf numFmtId="0" fontId="7" fillId="3" borderId="36" xfId="0" applyFont="1" applyFill="1" applyBorder="1" applyAlignment="1">
      <alignment horizontal="center" vertical="center" wrapText="1"/>
    </xf>
    <xf numFmtId="0" fontId="7" fillId="0" borderId="60" xfId="0" applyFont="1" applyBorder="1" applyAlignment="1">
      <alignment horizontal="left" vertical="center"/>
    </xf>
    <xf numFmtId="0" fontId="7" fillId="0" borderId="69" xfId="0" applyFont="1" applyBorder="1" applyAlignment="1">
      <alignment horizontal="left" vertical="center"/>
    </xf>
    <xf numFmtId="0" fontId="7" fillId="0" borderId="2" xfId="0" applyFont="1" applyBorder="1" applyAlignment="1">
      <alignment horizontal="center" vertical="center" wrapText="1"/>
    </xf>
    <xf numFmtId="0" fontId="7" fillId="4" borderId="1" xfId="0" applyFont="1" applyFill="1" applyBorder="1" applyAlignment="1" applyProtection="1">
      <alignment horizontal="left" vertical="center" wrapText="1"/>
      <protection locked="0"/>
    </xf>
    <xf numFmtId="0" fontId="7" fillId="0" borderId="1" xfId="0" applyFont="1" applyBorder="1" applyAlignment="1">
      <alignment horizontal="center" vertical="center"/>
    </xf>
    <xf numFmtId="0" fontId="6" fillId="17" borderId="68"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9" xfId="0" applyFont="1" applyFill="1" applyBorder="1" applyAlignment="1">
      <alignment horizontal="left" vertical="center"/>
    </xf>
    <xf numFmtId="0" fontId="7" fillId="17" borderId="80"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7" fillId="0" borderId="1" xfId="0" applyFont="1" applyBorder="1" applyAlignment="1" applyProtection="1">
      <alignment horizontal="left" vertical="center" wrapText="1"/>
      <protection locked="0"/>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60" xfId="0" applyFont="1" applyBorder="1" applyAlignment="1">
      <alignment horizontal="left" vertical="center"/>
    </xf>
    <xf numFmtId="0" fontId="5" fillId="0" borderId="69" xfId="0" applyFont="1" applyBorder="1" applyAlignment="1">
      <alignment horizontal="left" vertical="center"/>
    </xf>
    <xf numFmtId="0" fontId="5" fillId="0" borderId="66" xfId="0" applyFont="1" applyBorder="1" applyAlignment="1">
      <alignment horizontal="center" vertical="center"/>
    </xf>
    <xf numFmtId="0" fontId="5" fillId="0" borderId="45" xfId="0" applyFont="1" applyBorder="1" applyAlignment="1">
      <alignment horizontal="center"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7" fillId="0" borderId="71"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1" xfId="0" applyNumberFormat="1" applyFont="1" applyBorder="1" applyAlignment="1">
      <alignment horizontal="left" vertical="top" wrapText="1"/>
    </xf>
    <xf numFmtId="0" fontId="7" fillId="0" borderId="15" xfId="0" applyNumberFormat="1" applyFont="1" applyBorder="1" applyAlignment="1">
      <alignment horizontal="left" vertical="top" wrapText="1"/>
    </xf>
    <xf numFmtId="0" fontId="7" fillId="0" borderId="68" xfId="0" applyNumberFormat="1" applyFont="1" applyBorder="1" applyAlignment="1">
      <alignment horizontal="left" vertical="top" wrapText="1"/>
    </xf>
    <xf numFmtId="0" fontId="7" fillId="0" borderId="62" xfId="0" applyNumberFormat="1" applyFont="1" applyBorder="1" applyAlignment="1">
      <alignment horizontal="left" vertical="top" wrapText="1"/>
    </xf>
    <xf numFmtId="0" fontId="7" fillId="0" borderId="71" xfId="0" applyFont="1" applyBorder="1" applyAlignment="1">
      <alignment horizontal="left" vertical="top" wrapText="1"/>
    </xf>
    <xf numFmtId="0" fontId="7" fillId="0" borderId="15" xfId="0" applyFont="1" applyBorder="1" applyAlignment="1">
      <alignment horizontal="left" vertical="top" wrapText="1"/>
    </xf>
    <xf numFmtId="0" fontId="7" fillId="17" borderId="80"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5" fillId="0" borderId="70" xfId="0" applyFont="1" applyBorder="1" applyAlignment="1">
      <alignment horizontal="center"/>
    </xf>
    <xf numFmtId="0" fontId="5" fillId="0" borderId="38" xfId="0" applyFont="1" applyBorder="1" applyAlignment="1">
      <alignment horizontal="center"/>
    </xf>
    <xf numFmtId="0" fontId="5" fillId="0" borderId="64" xfId="0" applyFont="1" applyBorder="1" applyAlignment="1">
      <alignment horizontal="center"/>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5" fillId="0" borderId="26" xfId="0" applyFont="1" applyBorder="1" applyAlignment="1">
      <alignment horizontal="center"/>
    </xf>
    <xf numFmtId="0" fontId="6" fillId="5" borderId="7" xfId="0" applyFont="1" applyFill="1" applyBorder="1" applyAlignment="1">
      <alignment horizontal="center" vertical="center"/>
    </xf>
    <xf numFmtId="0" fontId="6" fillId="5" borderId="1" xfId="0" applyFont="1" applyFill="1" applyBorder="1" applyAlignment="1">
      <alignment horizontal="center" vertical="center"/>
    </xf>
    <xf numFmtId="0" fontId="7" fillId="17" borderId="2" xfId="0" applyFont="1" applyFill="1" applyBorder="1" applyAlignment="1">
      <alignment horizontal="left" vertical="center" wrapText="1"/>
    </xf>
    <xf numFmtId="0" fontId="7" fillId="17" borderId="1" xfId="0" applyFont="1" applyFill="1" applyBorder="1" applyAlignment="1">
      <alignment horizontal="left" vertical="center" wrapText="1"/>
    </xf>
    <xf numFmtId="0" fontId="7" fillId="17" borderId="3" xfId="0" applyFont="1" applyFill="1" applyBorder="1" applyAlignment="1">
      <alignment horizontal="left" vertical="center" wrapText="1"/>
    </xf>
    <xf numFmtId="0" fontId="7" fillId="17" borderId="4" xfId="0" applyFont="1" applyFill="1" applyBorder="1" applyAlignment="1">
      <alignment horizontal="left" vertical="center" wrapText="1"/>
    </xf>
    <xf numFmtId="0" fontId="7" fillId="17" borderId="5" xfId="0" applyFont="1" applyFill="1" applyBorder="1" applyAlignment="1">
      <alignment horizontal="left" vertical="center" wrapText="1"/>
    </xf>
    <xf numFmtId="0" fontId="7" fillId="17" borderId="6" xfId="0" applyFont="1" applyFill="1" applyBorder="1" applyAlignment="1">
      <alignment horizontal="left" vertical="center" wrapText="1"/>
    </xf>
    <xf numFmtId="0" fontId="7" fillId="3" borderId="18" xfId="0" applyFont="1" applyFill="1" applyBorder="1" applyAlignment="1">
      <alignment horizontal="center" vertical="center" wrapText="1"/>
    </xf>
    <xf numFmtId="0" fontId="6" fillId="5" borderId="9"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6" fillId="14" borderId="7" xfId="0" applyFont="1" applyFill="1" applyBorder="1" applyAlignment="1">
      <alignment horizontal="center" wrapText="1"/>
    </xf>
    <xf numFmtId="0" fontId="8" fillId="14" borderId="48" xfId="0" applyFont="1" applyFill="1" applyBorder="1" applyAlignment="1">
      <alignment horizontal="center"/>
    </xf>
    <xf numFmtId="0" fontId="8" fillId="14" borderId="58" xfId="0" applyFont="1" applyFill="1" applyBorder="1" applyAlignment="1">
      <alignment horizontal="center"/>
    </xf>
    <xf numFmtId="0" fontId="5" fillId="0" borderId="18" xfId="0" applyFont="1" applyBorder="1" applyAlignment="1">
      <alignment horizontal="center"/>
    </xf>
    <xf numFmtId="0" fontId="5" fillId="0" borderId="36" xfId="0" applyFont="1" applyBorder="1" applyAlignment="1">
      <alignment horizontal="center"/>
    </xf>
    <xf numFmtId="0" fontId="5" fillId="0" borderId="68" xfId="0" applyFont="1" applyBorder="1" applyAlignment="1">
      <alignment horizontal="center"/>
    </xf>
    <xf numFmtId="0" fontId="5" fillId="0" borderId="56" xfId="0" applyFont="1" applyBorder="1" applyAlignment="1">
      <alignment horizontal="center"/>
    </xf>
    <xf numFmtId="0" fontId="5" fillId="0" borderId="69" xfId="0" applyFont="1" applyBorder="1" applyAlignment="1">
      <alignment horizont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7" fillId="0" borderId="7" xfId="0" applyFont="1" applyBorder="1" applyAlignment="1">
      <alignment horizontal="left"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8" fillId="16" borderId="88"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8" xfId="0" applyFont="1" applyFill="1" applyBorder="1" applyAlignment="1">
      <alignment horizontal="left" vertical="center"/>
    </xf>
    <xf numFmtId="0" fontId="9" fillId="16" borderId="84" xfId="0" applyFont="1" applyFill="1" applyBorder="1" applyAlignment="1">
      <alignment horizontal="left" vertical="center"/>
    </xf>
    <xf numFmtId="0" fontId="8" fillId="16" borderId="84" xfId="0" applyFont="1" applyFill="1" applyBorder="1" applyAlignment="1">
      <alignment horizontal="left" vertical="center"/>
    </xf>
    <xf numFmtId="0" fontId="5" fillId="16" borderId="88" xfId="0" applyFont="1" applyFill="1" applyBorder="1" applyAlignment="1" applyProtection="1">
      <alignment horizontal="left" vertical="center"/>
      <protection locked="0"/>
    </xf>
    <xf numFmtId="0" fontId="5" fillId="16" borderId="84" xfId="0" applyFont="1" applyFill="1" applyBorder="1" applyAlignment="1" applyProtection="1">
      <alignment horizontal="left" vertical="center"/>
      <protection locked="0"/>
    </xf>
    <xf numFmtId="0" fontId="33" fillId="7" borderId="75" xfId="0" applyFont="1" applyFill="1" applyBorder="1" applyAlignment="1" applyProtection="1">
      <alignment horizontal="center" vertical="center"/>
      <protection locked="0"/>
    </xf>
    <xf numFmtId="0" fontId="33" fillId="7" borderId="73" xfId="0" applyFont="1" applyFill="1" applyBorder="1" applyAlignment="1" applyProtection="1">
      <alignment horizontal="center" vertical="center"/>
      <protection locked="0"/>
    </xf>
    <xf numFmtId="0" fontId="33" fillId="7" borderId="72" xfId="0" applyFont="1" applyFill="1" applyBorder="1" applyAlignment="1" applyProtection="1">
      <alignment horizontal="center" vertical="center"/>
      <protection locked="0"/>
    </xf>
    <xf numFmtId="0" fontId="33" fillId="8" borderId="72" xfId="0" applyFont="1" applyFill="1" applyBorder="1" applyAlignment="1" applyProtection="1">
      <alignment horizontal="center" vertical="center" wrapText="1"/>
      <protection locked="0"/>
    </xf>
    <xf numFmtId="0" fontId="33" fillId="8" borderId="72" xfId="0" applyFont="1" applyFill="1" applyBorder="1" applyAlignment="1" applyProtection="1">
      <alignment horizontal="center" vertical="center"/>
      <protection locked="0"/>
    </xf>
    <xf numFmtId="0" fontId="33" fillId="9" borderId="72" xfId="0" applyFont="1" applyFill="1" applyBorder="1" applyAlignment="1" applyProtection="1">
      <alignment horizontal="center" vertical="center" wrapText="1"/>
      <protection locked="0"/>
    </xf>
    <xf numFmtId="0" fontId="33" fillId="9" borderId="72" xfId="0" applyFont="1" applyFill="1" applyBorder="1" applyAlignment="1" applyProtection="1">
      <alignment horizontal="center" vertical="center"/>
      <protection locked="0"/>
    </xf>
    <xf numFmtId="0" fontId="33" fillId="10" borderId="72" xfId="0" applyFont="1" applyFill="1" applyBorder="1" applyAlignment="1" applyProtection="1">
      <alignment horizontal="center" vertical="center"/>
      <protection locked="0"/>
    </xf>
    <xf numFmtId="0" fontId="24" fillId="3" borderId="0" xfId="0" applyFont="1" applyFill="1" applyBorder="1" applyAlignment="1">
      <alignment horizontal="center" vertical="center"/>
    </xf>
    <xf numFmtId="0" fontId="24" fillId="0" borderId="39" xfId="0" applyFont="1" applyBorder="1" applyAlignment="1">
      <alignment horizontal="center" vertical="center" textRotation="90"/>
    </xf>
    <xf numFmtId="0" fontId="33" fillId="9" borderId="79" xfId="0" applyFont="1" applyFill="1" applyBorder="1" applyAlignment="1" applyProtection="1">
      <alignment horizontal="center" vertical="center"/>
      <protection locked="0"/>
    </xf>
    <xf numFmtId="0" fontId="33" fillId="9" borderId="73" xfId="0" applyFont="1" applyFill="1" applyBorder="1" applyAlignment="1" applyProtection="1">
      <alignment horizontal="center" vertical="center"/>
      <protection locked="0"/>
    </xf>
    <xf numFmtId="0" fontId="3" fillId="16" borderId="88"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3" fillId="16" borderId="84" xfId="0" applyFont="1" applyFill="1" applyBorder="1" applyAlignment="1">
      <alignment horizontal="left" vertical="center" wrapText="1"/>
    </xf>
    <xf numFmtId="0" fontId="33" fillId="10" borderId="72" xfId="0" applyFont="1" applyFill="1" applyBorder="1" applyAlignment="1" applyProtection="1">
      <alignment horizontal="center" vertical="center" wrapText="1"/>
      <protection locked="0"/>
    </xf>
    <xf numFmtId="0" fontId="6" fillId="3" borderId="0" xfId="0" applyFont="1" applyFill="1" applyBorder="1" applyAlignment="1">
      <alignment horizontal="center" vertical="center"/>
    </xf>
    <xf numFmtId="0" fontId="6" fillId="3" borderId="22"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22"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5" fillId="10" borderId="31" xfId="0" applyFont="1" applyFill="1" applyBorder="1" applyAlignment="1" applyProtection="1">
      <alignment horizontal="center" vertical="center"/>
      <protection locked="0"/>
    </xf>
    <xf numFmtId="0" fontId="35" fillId="8" borderId="33" xfId="0" applyFont="1" applyFill="1" applyBorder="1" applyAlignment="1" applyProtection="1">
      <alignment horizontal="center" vertical="center"/>
      <protection locked="0"/>
    </xf>
    <xf numFmtId="0" fontId="35" fillId="9" borderId="31" xfId="0" applyFont="1" applyFill="1" applyBorder="1" applyAlignment="1" applyProtection="1">
      <alignment horizontal="center" vertical="center"/>
      <protection locked="0"/>
    </xf>
    <xf numFmtId="0" fontId="35" fillId="10" borderId="51" xfId="0" applyFont="1" applyFill="1" applyBorder="1" applyAlignment="1" applyProtection="1">
      <alignment horizontal="center" vertical="center" wrapText="1"/>
      <protection locked="0"/>
    </xf>
    <xf numFmtId="0" fontId="35" fillId="10" borderId="52" xfId="0" applyFont="1" applyFill="1" applyBorder="1" applyAlignment="1" applyProtection="1">
      <alignment horizontal="center" vertical="center" wrapText="1"/>
      <protection locked="0"/>
    </xf>
    <xf numFmtId="0" fontId="35" fillId="7" borderId="33" xfId="0" applyFont="1" applyFill="1" applyBorder="1" applyAlignment="1" applyProtection="1">
      <alignment horizontal="center" vertical="center"/>
      <protection locked="0"/>
    </xf>
    <xf numFmtId="0" fontId="3" fillId="16" borderId="82" xfId="0" applyFont="1" applyFill="1" applyBorder="1" applyAlignment="1">
      <alignment horizontal="left" vertical="center" wrapText="1"/>
    </xf>
    <xf numFmtId="0" fontId="33" fillId="7" borderId="74" xfId="0" applyFont="1" applyFill="1" applyBorder="1" applyAlignment="1" applyProtection="1">
      <alignment horizontal="center" vertical="center"/>
      <protection locked="0"/>
    </xf>
    <xf numFmtId="0" fontId="33" fillId="7" borderId="76" xfId="0" applyFont="1" applyFill="1" applyBorder="1" applyAlignment="1" applyProtection="1">
      <alignment horizontal="center" vertical="center"/>
      <protection locked="0"/>
    </xf>
    <xf numFmtId="0" fontId="33" fillId="7" borderId="77" xfId="0" applyFont="1" applyFill="1" applyBorder="1" applyAlignment="1" applyProtection="1">
      <alignment horizontal="center" vertical="center"/>
      <protection locked="0"/>
    </xf>
    <xf numFmtId="0" fontId="34" fillId="8" borderId="76" xfId="0" applyFont="1" applyFill="1" applyBorder="1" applyAlignment="1" applyProtection="1">
      <alignment horizontal="center" vertical="center"/>
      <protection locked="0"/>
    </xf>
    <xf numFmtId="0" fontId="33" fillId="8" borderId="77" xfId="0" applyFont="1" applyFill="1" applyBorder="1" applyAlignment="1" applyProtection="1">
      <alignment horizontal="center" vertical="center"/>
      <protection locked="0"/>
    </xf>
    <xf numFmtId="0" fontId="34" fillId="9" borderId="76" xfId="0" applyFont="1" applyFill="1" applyBorder="1" applyAlignment="1" applyProtection="1">
      <alignment horizontal="center" vertical="center"/>
      <protection locked="0"/>
    </xf>
    <xf numFmtId="0" fontId="34" fillId="9" borderId="77" xfId="0" applyFont="1" applyFill="1" applyBorder="1" applyAlignment="1" applyProtection="1">
      <alignment horizontal="center" vertical="center"/>
      <protection locked="0"/>
    </xf>
    <xf numFmtId="0" fontId="33" fillId="9" borderId="76" xfId="0" applyFont="1" applyFill="1" applyBorder="1" applyAlignment="1" applyProtection="1">
      <alignment horizontal="center" vertical="center"/>
      <protection locked="0"/>
    </xf>
    <xf numFmtId="0" fontId="33" fillId="9" borderId="77" xfId="0" applyFont="1" applyFill="1" applyBorder="1" applyAlignment="1" applyProtection="1">
      <alignment horizontal="center" vertical="center"/>
      <protection locked="0"/>
    </xf>
    <xf numFmtId="0" fontId="35" fillId="9" borderId="33" xfId="0" applyFont="1" applyFill="1" applyBorder="1" applyAlignment="1" applyProtection="1">
      <alignment horizontal="center" vertical="center"/>
      <protection locked="0"/>
    </xf>
    <xf numFmtId="0" fontId="35" fillId="8" borderId="31"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5" fillId="16" borderId="2"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3" fillId="8" borderId="75" xfId="0" applyFont="1" applyFill="1" applyBorder="1" applyAlignment="1" applyProtection="1">
      <alignment horizontal="center" vertical="center"/>
      <protection locked="0"/>
    </xf>
    <xf numFmtId="0" fontId="33" fillId="8" borderId="73" xfId="0" applyFont="1" applyFill="1" applyBorder="1" applyAlignment="1" applyProtection="1">
      <alignment horizontal="center" vertical="center"/>
      <protection locked="0"/>
    </xf>
    <xf numFmtId="0" fontId="35" fillId="9" borderId="31" xfId="0" applyFont="1" applyFill="1" applyBorder="1" applyAlignment="1" applyProtection="1">
      <alignment horizontal="center" vertical="center" wrapText="1"/>
      <protection locked="0"/>
    </xf>
    <xf numFmtId="0" fontId="11" fillId="3" borderId="0" xfId="0" applyFont="1" applyFill="1" applyBorder="1" applyAlignment="1">
      <alignment horizontal="center" vertical="center"/>
    </xf>
    <xf numFmtId="0" fontId="35" fillId="7" borderId="34" xfId="0" applyFont="1" applyFill="1" applyBorder="1" applyAlignment="1" applyProtection="1">
      <alignment horizontal="center" vertical="center"/>
      <protection locked="0"/>
    </xf>
    <xf numFmtId="0" fontId="35" fillId="7" borderId="31" xfId="0" applyFont="1" applyFill="1" applyBorder="1" applyAlignment="1" applyProtection="1">
      <alignment horizontal="center" vertical="center"/>
      <protection locked="0"/>
    </xf>
    <xf numFmtId="0" fontId="35" fillId="7" borderId="32" xfId="0" applyFont="1" applyFill="1" applyBorder="1" applyAlignment="1" applyProtection="1">
      <alignment horizontal="center" vertical="center"/>
      <protection locked="0"/>
    </xf>
    <xf numFmtId="0" fontId="36" fillId="8" borderId="31" xfId="0" applyFont="1" applyFill="1" applyBorder="1" applyAlignment="1" applyProtection="1">
      <alignment horizontal="center" vertical="center"/>
      <protection locked="0"/>
    </xf>
    <xf numFmtId="0" fontId="35" fillId="8" borderId="32"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protection locked="0"/>
    </xf>
    <xf numFmtId="0" fontId="37" fillId="9" borderId="32" xfId="0" applyFont="1" applyFill="1" applyBorder="1" applyAlignment="1" applyProtection="1">
      <alignment horizontal="center" vertical="center"/>
      <protection locked="0"/>
    </xf>
    <xf numFmtId="0" fontId="35" fillId="9" borderId="32" xfId="0" applyFont="1" applyFill="1" applyBorder="1" applyAlignment="1" applyProtection="1">
      <alignment horizontal="center" vertical="center"/>
      <protection locked="0"/>
    </xf>
    <xf numFmtId="0" fontId="35" fillId="8" borderId="31" xfId="0" applyFont="1" applyFill="1" applyBorder="1" applyAlignment="1" applyProtection="1">
      <alignment horizontal="center" vertical="center" wrapText="1"/>
      <protection locked="0"/>
    </xf>
    <xf numFmtId="0" fontId="35" fillId="9" borderId="51" xfId="0" applyFont="1" applyFill="1" applyBorder="1" applyAlignment="1" applyProtection="1">
      <alignment horizontal="center" vertical="center" wrapText="1"/>
      <protection locked="0"/>
    </xf>
    <xf numFmtId="0" fontId="35" fillId="9" borderId="52" xfId="0" applyFont="1" applyFill="1" applyBorder="1" applyAlignment="1" applyProtection="1">
      <alignment horizontal="center" vertical="center"/>
      <protection locked="0"/>
    </xf>
    <xf numFmtId="0" fontId="39" fillId="9" borderId="79" xfId="0" applyFont="1" applyFill="1" applyBorder="1" applyAlignment="1" applyProtection="1">
      <alignment horizontal="center" vertical="center"/>
      <protection locked="0"/>
    </xf>
    <xf numFmtId="0" fontId="39" fillId="9" borderId="73" xfId="0" applyFont="1" applyFill="1" applyBorder="1" applyAlignment="1" applyProtection="1">
      <alignment horizontal="center" vertical="center"/>
      <protection locked="0"/>
    </xf>
    <xf numFmtId="0" fontId="39" fillId="9" borderId="72" xfId="0" applyFont="1" applyFill="1" applyBorder="1" applyAlignment="1" applyProtection="1">
      <alignment horizontal="center" vertical="center"/>
      <protection locked="0"/>
    </xf>
    <xf numFmtId="0" fontId="39" fillId="10" borderId="72" xfId="0" applyFont="1" applyFill="1" applyBorder="1" applyAlignment="1" applyProtection="1">
      <alignment horizontal="center" vertical="center"/>
      <protection locked="0"/>
    </xf>
    <xf numFmtId="0" fontId="39" fillId="8" borderId="75" xfId="0" applyFont="1" applyFill="1" applyBorder="1" applyAlignment="1" applyProtection="1">
      <alignment horizontal="center" vertical="center"/>
      <protection locked="0"/>
    </xf>
    <xf numFmtId="0" fontId="39" fillId="8" borderId="73" xfId="0" applyFont="1" applyFill="1" applyBorder="1" applyAlignment="1" applyProtection="1">
      <alignment horizontal="center" vertical="center"/>
      <protection locked="0"/>
    </xf>
    <xf numFmtId="0" fontId="39" fillId="10" borderId="72" xfId="0" applyFont="1" applyFill="1" applyBorder="1" applyAlignment="1" applyProtection="1">
      <alignment horizontal="center" vertical="center" wrapText="1"/>
      <protection locked="0"/>
    </xf>
    <xf numFmtId="0" fontId="39" fillId="7" borderId="75" xfId="0" applyFont="1" applyFill="1" applyBorder="1" applyAlignment="1" applyProtection="1">
      <alignment horizontal="center" vertical="center"/>
      <protection locked="0"/>
    </xf>
    <xf numFmtId="0" fontId="39" fillId="7" borderId="73" xfId="0" applyFont="1" applyFill="1" applyBorder="1" applyAlignment="1" applyProtection="1">
      <alignment horizontal="center" vertical="center"/>
      <protection locked="0"/>
    </xf>
    <xf numFmtId="0" fontId="39" fillId="8" borderId="72" xfId="0" applyFont="1" applyFill="1" applyBorder="1" applyAlignment="1" applyProtection="1">
      <alignment horizontal="center" vertical="center"/>
      <protection locked="0"/>
    </xf>
    <xf numFmtId="0" fontId="39" fillId="7" borderId="74" xfId="0" applyFont="1" applyFill="1" applyBorder="1" applyAlignment="1" applyProtection="1">
      <alignment horizontal="center" vertical="center"/>
      <protection locked="0"/>
    </xf>
    <xf numFmtId="0" fontId="39" fillId="7" borderId="76" xfId="0" applyFont="1" applyFill="1" applyBorder="1" applyAlignment="1" applyProtection="1">
      <alignment horizontal="center" vertical="center"/>
      <protection locked="0"/>
    </xf>
    <xf numFmtId="0" fontId="39" fillId="7" borderId="77" xfId="0" applyFont="1" applyFill="1" applyBorder="1" applyAlignment="1" applyProtection="1">
      <alignment horizontal="center" vertical="center"/>
      <protection locked="0"/>
    </xf>
    <xf numFmtId="0" fontId="40" fillId="8" borderId="76" xfId="0" applyFont="1" applyFill="1" applyBorder="1" applyAlignment="1" applyProtection="1">
      <alignment horizontal="center" vertical="center"/>
      <protection locked="0"/>
    </xf>
    <xf numFmtId="0" fontId="39" fillId="8" borderId="77" xfId="0" applyFont="1" applyFill="1" applyBorder="1" applyAlignment="1" applyProtection="1">
      <alignment horizontal="center" vertical="center"/>
      <protection locked="0"/>
    </xf>
    <xf numFmtId="0" fontId="40" fillId="9" borderId="76" xfId="0" applyFont="1" applyFill="1" applyBorder="1" applyAlignment="1" applyProtection="1">
      <alignment horizontal="center" vertical="center"/>
      <protection locked="0"/>
    </xf>
    <xf numFmtId="0" fontId="40" fillId="9" borderId="77" xfId="0" applyFont="1" applyFill="1" applyBorder="1" applyAlignment="1" applyProtection="1">
      <alignment horizontal="center" vertical="center"/>
      <protection locked="0"/>
    </xf>
    <xf numFmtId="0" fontId="39" fillId="9" borderId="76" xfId="0" applyFont="1" applyFill="1" applyBorder="1" applyAlignment="1" applyProtection="1">
      <alignment horizontal="center" vertical="center"/>
      <protection locked="0"/>
    </xf>
    <xf numFmtId="0" fontId="39" fillId="9" borderId="77" xfId="0" applyFont="1" applyFill="1" applyBorder="1" applyAlignment="1" applyProtection="1">
      <alignment horizontal="center" vertical="center"/>
      <protection locked="0"/>
    </xf>
    <xf numFmtId="0" fontId="39" fillId="9" borderId="72" xfId="0" applyFont="1" applyFill="1" applyBorder="1" applyAlignment="1" applyProtection="1">
      <alignment horizontal="center" vertical="center" wrapText="1"/>
      <protection locked="0"/>
    </xf>
    <xf numFmtId="0" fontId="39" fillId="7" borderId="72" xfId="0" applyFont="1" applyFill="1" applyBorder="1" applyAlignment="1" applyProtection="1">
      <alignment horizontal="center" vertical="center"/>
      <protection locked="0"/>
    </xf>
    <xf numFmtId="0" fontId="39" fillId="8" borderId="72" xfId="0" applyFont="1" applyFill="1" applyBorder="1" applyAlignment="1" applyProtection="1">
      <alignment horizontal="center" vertical="center" wrapText="1"/>
      <protection locked="0"/>
    </xf>
    <xf numFmtId="0" fontId="3" fillId="16" borderId="88" xfId="0" applyFont="1" applyFill="1" applyBorder="1" applyAlignment="1">
      <alignment vertical="center" wrapText="1"/>
    </xf>
    <xf numFmtId="0" fontId="3" fillId="16" borderId="83" xfId="0" applyFont="1" applyFill="1" applyBorder="1" applyAlignment="1">
      <alignment vertical="center" wrapText="1"/>
    </xf>
    <xf numFmtId="0" fontId="3" fillId="16" borderId="84" xfId="0" applyFont="1" applyFill="1" applyBorder="1" applyAlignment="1">
      <alignment vertical="center" wrapText="1"/>
    </xf>
    <xf numFmtId="0" fontId="5" fillId="0" borderId="6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0" fillId="0" borderId="30" xfId="0" applyBorder="1" applyAlignment="1">
      <alignment horizontal="center"/>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5" xfId="0" applyFont="1" applyBorder="1" applyAlignment="1">
      <alignment horizontal="left" vertical="center" wrapText="1"/>
    </xf>
    <xf numFmtId="0" fontId="5" fillId="0" borderId="11" xfId="0" applyFont="1" applyBorder="1" applyAlignment="1">
      <alignment horizontal="left" vertical="center" wrapText="1"/>
    </xf>
    <xf numFmtId="0" fontId="5" fillId="0" borderId="65"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5" xfId="0" applyFont="1" applyFill="1" applyBorder="1" applyAlignment="1">
      <alignment horizontal="center" vertical="center" wrapText="1"/>
    </xf>
    <xf numFmtId="0" fontId="6" fillId="13" borderId="66"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5" xfId="0" applyFont="1" applyFill="1" applyBorder="1" applyAlignment="1">
      <alignment horizontal="center" vertical="center" wrapText="1"/>
    </xf>
    <xf numFmtId="0" fontId="10" fillId="12" borderId="66" xfId="0" applyFont="1" applyFill="1" applyBorder="1" applyAlignment="1">
      <alignment horizontal="center" vertical="center" wrapText="1"/>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18" fillId="0" borderId="3" xfId="0" applyFont="1" applyBorder="1" applyAlignment="1">
      <alignment horizontal="center" vertical="center"/>
    </xf>
    <xf numFmtId="0" fontId="18" fillId="0" borderId="13" xfId="0" applyFont="1" applyBorder="1" applyAlignment="1">
      <alignment horizontal="center" vertical="center"/>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6" fillId="13" borderId="65" xfId="0" applyFont="1" applyFill="1" applyBorder="1" applyAlignment="1">
      <alignment horizontal="center" vertical="center"/>
    </xf>
    <xf numFmtId="0" fontId="6" fillId="13" borderId="66" xfId="0" applyFont="1" applyFill="1" applyBorder="1" applyAlignment="1">
      <alignment horizontal="center" vertical="center"/>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7" xfId="0" applyFont="1" applyBorder="1" applyAlignment="1">
      <alignment horizontal="left"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1" fillId="0" borderId="30" xfId="0" applyFont="1" applyBorder="1" applyAlignment="1">
      <alignment horizontal="left" vertical="center" wrapText="1"/>
    </xf>
    <xf numFmtId="0" fontId="1" fillId="0" borderId="20" xfId="0" applyFont="1" applyBorder="1" applyAlignment="1">
      <alignment horizontal="left" vertical="center" wrapText="1"/>
    </xf>
    <xf numFmtId="0" fontId="5" fillId="0" borderId="36" xfId="0" applyFont="1" applyBorder="1" applyAlignment="1">
      <alignment horizontal="left" vertical="center" wrapText="1"/>
    </xf>
    <xf numFmtId="0" fontId="5" fillId="0" borderId="17" xfId="0" applyFont="1" applyBorder="1" applyAlignment="1">
      <alignment horizontal="left" vertical="center" wrapText="1"/>
    </xf>
    <xf numFmtId="0" fontId="6" fillId="13" borderId="11" xfId="0" applyFont="1" applyFill="1" applyBorder="1" applyAlignment="1">
      <alignment horizontal="center" vertical="center"/>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1" fillId="0" borderId="36" xfId="0" applyFont="1" applyBorder="1" applyAlignment="1">
      <alignment horizontal="left" vertical="center" wrapText="1"/>
    </xf>
    <xf numFmtId="0" fontId="5" fillId="0" borderId="0" xfId="0" applyFont="1" applyAlignment="1">
      <alignment horizontal="center"/>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45" fillId="0" borderId="43" xfId="0" applyFont="1" applyBorder="1" applyAlignment="1">
      <alignment horizontal="center" vertical="center" wrapText="1"/>
    </xf>
    <xf numFmtId="0" fontId="45" fillId="0" borderId="19" xfId="0" applyFont="1" applyBorder="1" applyAlignment="1">
      <alignment horizontal="center" vertical="center" wrapText="1"/>
    </xf>
    <xf numFmtId="0" fontId="45" fillId="0" borderId="44" xfId="0" applyFont="1" applyBorder="1" applyAlignment="1">
      <alignment horizontal="center" vertical="center" wrapText="1"/>
    </xf>
    <xf numFmtId="0" fontId="45" fillId="0" borderId="18" xfId="0" applyFont="1" applyBorder="1" applyAlignment="1">
      <alignment horizontal="center" vertical="center" wrapText="1"/>
    </xf>
    <xf numFmtId="0" fontId="45" fillId="0" borderId="0" xfId="0" applyFont="1" applyBorder="1" applyAlignment="1">
      <alignment horizontal="center" vertical="center" wrapText="1"/>
    </xf>
    <xf numFmtId="0" fontId="45" fillId="0" borderId="36" xfId="0" applyFont="1" applyBorder="1" applyAlignment="1">
      <alignment horizontal="center" vertical="center" wrapText="1"/>
    </xf>
    <xf numFmtId="0" fontId="45" fillId="0" borderId="1" xfId="0" applyFont="1" applyBorder="1" applyAlignment="1">
      <alignment horizontal="center" vertical="center" wrapText="1"/>
    </xf>
    <xf numFmtId="0" fontId="45" fillId="0" borderId="5" xfId="0" applyFont="1" applyBorder="1" applyAlignment="1">
      <alignment horizontal="center" vertical="center" wrapText="1"/>
    </xf>
    <xf numFmtId="0" fontId="5" fillId="0" borderId="29" xfId="0" applyFont="1" applyBorder="1" applyAlignment="1">
      <alignment horizontal="center" vertical="center" wrapText="1"/>
    </xf>
    <xf numFmtId="0" fontId="1" fillId="4" borderId="39"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1" fillId="0" borderId="39"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7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6" borderId="3"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29" xfId="0" applyFont="1" applyBorder="1" applyAlignment="1">
      <alignment horizontal="center" vertical="center"/>
    </xf>
    <xf numFmtId="0" fontId="5" fillId="0" borderId="7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7" xfId="0" applyFont="1" applyBorder="1" applyAlignment="1">
      <alignment horizontal="center" vertical="center" wrapText="1"/>
    </xf>
    <xf numFmtId="0" fontId="0" fillId="0" borderId="30" xfId="0" applyFont="1" applyBorder="1" applyAlignment="1">
      <alignment horizontal="center"/>
    </xf>
    <xf numFmtId="0" fontId="0" fillId="0" borderId="20" xfId="0" applyFont="1" applyBorder="1" applyAlignment="1">
      <alignment horizontal="center"/>
    </xf>
    <xf numFmtId="0" fontId="0" fillId="0" borderId="45" xfId="0" applyFont="1" applyBorder="1" applyAlignment="1">
      <alignment horizontal="center"/>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ont="1" applyFill="1" applyBorder="1" applyAlignment="1">
      <alignment horizontal="center" vertical="center" wrapText="1"/>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80"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9" fillId="16" borderId="86"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7" xfId="0" applyFont="1" applyFill="1" applyBorder="1" applyAlignment="1">
      <alignment horizontal="left" vertical="center"/>
    </xf>
    <xf numFmtId="0" fontId="3" fillId="16" borderId="80"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8" fillId="16" borderId="88" xfId="0" applyFont="1" applyFill="1" applyBorder="1" applyAlignment="1">
      <alignment horizontal="left"/>
    </xf>
    <xf numFmtId="0" fontId="8" fillId="16" borderId="84" xfId="0" applyFont="1" applyFill="1" applyBorder="1" applyAlignment="1">
      <alignment horizontal="left"/>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2" fillId="16" borderId="83" xfId="0" applyFont="1" applyFill="1" applyBorder="1" applyAlignment="1">
      <alignment horizontal="left" vertical="center" wrapText="1"/>
    </xf>
    <xf numFmtId="0" fontId="2" fillId="16" borderId="84" xfId="0" applyFont="1" applyFill="1" applyBorder="1" applyAlignment="1">
      <alignment horizontal="left" vertical="center" wrapText="1"/>
    </xf>
    <xf numFmtId="0" fontId="8" fillId="16" borderId="83" xfId="0" applyFont="1" applyFill="1" applyBorder="1" applyAlignment="1">
      <alignment horizontal="left"/>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4" fillId="0" borderId="0" xfId="0" applyFont="1" applyFill="1" applyBorder="1" applyAlignment="1">
      <alignment horizontal="center" vertical="top"/>
    </xf>
    <xf numFmtId="0" fontId="5" fillId="0" borderId="0" xfId="0" applyFont="1" applyFill="1" applyBorder="1" applyAlignment="1">
      <alignment horizontal="center" vertical="center" wrapText="1"/>
    </xf>
    <xf numFmtId="0" fontId="5" fillId="0" borderId="0" xfId="0" applyFont="1" applyFill="1" applyBorder="1" applyAlignment="1">
      <alignment horizontal="center"/>
    </xf>
    <xf numFmtId="0" fontId="5" fillId="0" borderId="0" xfId="0" applyFont="1" applyFill="1" applyBorder="1" applyAlignment="1">
      <alignment horizontal="center" vertical="center"/>
    </xf>
    <xf numFmtId="0" fontId="6" fillId="0" borderId="0" xfId="0" applyFont="1" applyFill="1" applyBorder="1" applyAlignment="1">
      <alignment horizontal="center"/>
    </xf>
    <xf numFmtId="0" fontId="3" fillId="0" borderId="0" xfId="0" applyFont="1" applyFill="1" applyBorder="1" applyAlignment="1">
      <alignment horizontal="left" vertical="center" wrapText="1"/>
    </xf>
    <xf numFmtId="0" fontId="24" fillId="0" borderId="0" xfId="0" applyFont="1" applyFill="1" applyBorder="1" applyAlignment="1">
      <alignment vertical="center" textRotation="90"/>
    </xf>
    <xf numFmtId="0" fontId="20" fillId="0" borderId="0" xfId="0" applyFont="1" applyFill="1" applyBorder="1" applyAlignment="1">
      <alignment horizontal="center"/>
    </xf>
    <xf numFmtId="0" fontId="20" fillId="0" borderId="0" xfId="0" applyFont="1" applyFill="1" applyBorder="1" applyAlignment="1">
      <alignment horizontal="center" vertical="center"/>
    </xf>
    <xf numFmtId="0" fontId="35" fillId="9" borderId="98" xfId="0" applyFont="1" applyFill="1" applyBorder="1" applyAlignment="1" applyProtection="1">
      <alignment horizontal="center" vertical="center"/>
      <protection locked="0"/>
    </xf>
    <xf numFmtId="0" fontId="9" fillId="16" borderId="88" xfId="0" applyFont="1" applyFill="1" applyBorder="1" applyAlignment="1">
      <alignment horizontal="center" vertical="center"/>
    </xf>
    <xf numFmtId="0" fontId="9" fillId="16" borderId="83" xfId="0" applyFont="1" applyFill="1" applyBorder="1" applyAlignment="1">
      <alignment horizontal="center" vertical="center"/>
    </xf>
    <xf numFmtId="0" fontId="9" fillId="16" borderId="84" xfId="0" applyFont="1" applyFill="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4" fillId="0" borderId="9" xfId="0" applyFont="1" applyBorder="1" applyAlignment="1">
      <alignment horizontal="center"/>
    </xf>
    <xf numFmtId="0" fontId="14" fillId="0" borderId="3" xfId="0" applyFont="1" applyBorder="1" applyAlignment="1">
      <alignment horizontal="center"/>
    </xf>
    <xf numFmtId="0" fontId="8" fillId="0" borderId="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9" xfId="0" applyFont="1" applyBorder="1" applyAlignment="1">
      <alignment horizontal="center" vertical="center" wrapText="1"/>
    </xf>
    <xf numFmtId="0" fontId="7" fillId="0" borderId="7"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5" xfId="0" applyFont="1" applyBorder="1" applyAlignment="1">
      <alignment horizontal="center" vertical="center"/>
    </xf>
    <xf numFmtId="0" fontId="7" fillId="0" borderId="1" xfId="0" applyFont="1" applyBorder="1" applyAlignment="1">
      <alignment horizontal="left"/>
    </xf>
    <xf numFmtId="0" fontId="7" fillId="0" borderId="3" xfId="0" applyFont="1" applyBorder="1" applyAlignment="1">
      <alignment horizontal="left"/>
    </xf>
    <xf numFmtId="0" fontId="7" fillId="0" borderId="7"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protection locked="0"/>
    </xf>
    <xf numFmtId="0" fontId="7" fillId="0" borderId="5" xfId="0" applyFont="1" applyBorder="1" applyAlignment="1">
      <alignment horizontal="center" vertical="center" wrapText="1"/>
    </xf>
    <xf numFmtId="0" fontId="7" fillId="0" borderId="71" xfId="0" applyFont="1" applyBorder="1" applyAlignment="1">
      <alignment horizontal="center"/>
    </xf>
    <xf numFmtId="0" fontId="7" fillId="0" borderId="37" xfId="0" applyFont="1" applyBorder="1" applyAlignment="1">
      <alignment horizontal="center"/>
    </xf>
    <xf numFmtId="0" fontId="7" fillId="0" borderId="63"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A568D2"/>
      <color rgb="FFD862B1"/>
      <color rgb="FF00BBFE"/>
      <color rgb="FF2FC9FF"/>
      <color rgb="FFFFA365"/>
      <color rgb="FFFFD2B3"/>
      <color rgb="FFFFD253"/>
      <color rgb="FFFF8837"/>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emf"/><Relationship Id="rId1" Type="http://schemas.openxmlformats.org/officeDocument/2006/relationships/image" Target="../media/image1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xmlns=""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editAs="oneCell">
    <xdr:from>
      <xdr:col>5</xdr:col>
      <xdr:colOff>295275</xdr:colOff>
      <xdr:row>0</xdr:row>
      <xdr:rowOff>95250</xdr:rowOff>
    </xdr:from>
    <xdr:to>
      <xdr:col>5</xdr:col>
      <xdr:colOff>819150</xdr:colOff>
      <xdr:row>3</xdr:row>
      <xdr:rowOff>66675</xdr:rowOff>
    </xdr:to>
    <xdr:pic>
      <xdr:nvPicPr>
        <xdr:cNvPr id="2" name="1 Imagen" descr="logocapitalmusical">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9525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211933</xdr:colOff>
      <xdr:row>0</xdr:row>
      <xdr:rowOff>71438</xdr:rowOff>
    </xdr:from>
    <xdr:to>
      <xdr:col>0</xdr:col>
      <xdr:colOff>1371600</xdr:colOff>
      <xdr:row>2</xdr:row>
      <xdr:rowOff>123825</xdr:rowOff>
    </xdr:to>
    <xdr:pic>
      <xdr:nvPicPr>
        <xdr:cNvPr id="3" name="2 Imagen" descr="logotipo alcaldia version para documentos word">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2"/>
        <a:srcRect/>
        <a:stretch>
          <a:fillRect/>
        </a:stretch>
      </xdr:blipFill>
      <xdr:spPr bwMode="auto">
        <a:xfrm>
          <a:off x="211933" y="71438"/>
          <a:ext cx="1159667" cy="614362"/>
        </a:xfrm>
        <a:prstGeom prst="rect">
          <a:avLst/>
        </a:prstGeom>
        <a:noFill/>
        <a:ln w="9525">
          <a:noFill/>
          <a:miter lim="800000"/>
          <a:headEnd/>
          <a:tailEnd/>
        </a:ln>
      </xdr:spPr>
    </xdr:pic>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xmlns=""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xmlns=""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xmlns=""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xmlns=""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xmlns=""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xmlns=""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xmlns=""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xmlns="" id="{00000000-0008-0000-0000-00000C000000}"/>
            </a:ext>
          </a:extLst>
        </xdr:cNvPr>
        <xdr:cNvPicPr>
          <a:picLocks noChangeAspect="1"/>
        </xdr:cNvPicPr>
      </xdr:nvPicPr>
      <xdr:blipFill rotWithShape="1">
        <a:blip xmlns:r="http://schemas.openxmlformats.org/officeDocument/2006/relationships" r:embed="rId3"/>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xmlns=""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xmlns="" id="{00000000-0008-0000-0000-000011000000}"/>
            </a:ext>
          </a:extLst>
        </xdr:cNvPr>
        <xdr:cNvPicPr>
          <a:picLocks noChangeAspect="1"/>
        </xdr:cNvPicPr>
      </xdr:nvPicPr>
      <xdr:blipFill rotWithShape="1">
        <a:blip xmlns:r="http://schemas.openxmlformats.org/officeDocument/2006/relationships" r:embed="rId4"/>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xmlns="" id="{00000000-0008-0000-0000-000012000000}"/>
            </a:ext>
          </a:extLst>
        </xdr:cNvPr>
        <xdr:cNvPicPr>
          <a:picLocks noChangeAspect="1"/>
        </xdr:cNvPicPr>
      </xdr:nvPicPr>
      <xdr:blipFill rotWithShape="1">
        <a:blip xmlns:r="http://schemas.openxmlformats.org/officeDocument/2006/relationships" r:embed="rId5"/>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xmlns="" id="{00000000-0008-0000-0000-00001B000000}"/>
            </a:ext>
          </a:extLst>
        </xdr:cNvPr>
        <xdr:cNvPicPr>
          <a:picLocks noChangeAspect="1"/>
        </xdr:cNvPicPr>
      </xdr:nvPicPr>
      <xdr:blipFill rotWithShape="1">
        <a:blip xmlns:r="http://schemas.openxmlformats.org/officeDocument/2006/relationships" r:embed="rId6"/>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xmlns=""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xmlns="" id="{00000000-0008-0000-0000-000025000000}"/>
            </a:ext>
          </a:extLst>
        </xdr:cNvPr>
        <xdr:cNvPicPr>
          <a:picLocks noChangeAspect="1"/>
        </xdr:cNvPicPr>
      </xdr:nvPicPr>
      <xdr:blipFill rotWithShape="1">
        <a:blip xmlns:r="http://schemas.openxmlformats.org/officeDocument/2006/relationships" r:embed="rId7"/>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xmlns=""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xmlns=""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xmlns="" id="{00000000-0008-0000-0000-00000E000000}"/>
            </a:ext>
          </a:extLst>
        </xdr:cNvPr>
        <xdr:cNvPicPr>
          <a:picLocks noChangeAspect="1"/>
        </xdr:cNvPicPr>
      </xdr:nvPicPr>
      <xdr:blipFill rotWithShape="1">
        <a:blip xmlns:r="http://schemas.openxmlformats.org/officeDocument/2006/relationships" r:embed="rId8"/>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xmlns="" id="{00000000-0008-0000-0000-000016000000}"/>
            </a:ext>
          </a:extLst>
        </xdr:cNvPr>
        <xdr:cNvPicPr>
          <a:picLocks noChangeAspect="1"/>
        </xdr:cNvPicPr>
      </xdr:nvPicPr>
      <xdr:blipFill rotWithShape="1">
        <a:blip xmlns:r="http://schemas.openxmlformats.org/officeDocument/2006/relationships" r:embed="rId9"/>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xmlns="" id="{00000000-0008-0000-0000-00001A000000}"/>
            </a:ext>
          </a:extLst>
        </xdr:cNvPr>
        <xdr:cNvPicPr>
          <a:picLocks noChangeAspect="1"/>
        </xdr:cNvPicPr>
      </xdr:nvPicPr>
      <xdr:blipFill rotWithShape="1">
        <a:blip xmlns:r="http://schemas.openxmlformats.org/officeDocument/2006/relationships" r:embed="rId10"/>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xmlns="" id="{00000000-0008-0000-0000-00000F000000}"/>
            </a:ext>
          </a:extLst>
        </xdr:cNvPr>
        <xdr:cNvPicPr>
          <a:picLocks noChangeAspect="1"/>
        </xdr:cNvPicPr>
      </xdr:nvPicPr>
      <xdr:blipFill rotWithShape="1">
        <a:blip xmlns:r="http://schemas.openxmlformats.org/officeDocument/2006/relationships" r:embed="rId11"/>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xmlns=""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xmlns=""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xmlns=""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xmlns=""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xmlns=""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xmlns=""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xmlns="" id="{00000000-0008-0000-0000-00001D000000}"/>
            </a:ext>
          </a:extLst>
        </xdr:cNvPr>
        <xdr:cNvPicPr>
          <a:picLocks noChangeAspect="1"/>
        </xdr:cNvPicPr>
      </xdr:nvPicPr>
      <xdr:blipFill rotWithShape="1">
        <a:blip xmlns:r="http://schemas.openxmlformats.org/officeDocument/2006/relationships" r:embed="rId12"/>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xmlns=""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xmlns="" id="{00000000-0008-0000-0000-000010000000}"/>
            </a:ext>
          </a:extLst>
        </xdr:cNvPr>
        <xdr:cNvPicPr>
          <a:picLocks noChangeAspect="1"/>
        </xdr:cNvPicPr>
      </xdr:nvPicPr>
      <xdr:blipFill rotWithShape="1">
        <a:blip xmlns:r="http://schemas.openxmlformats.org/officeDocument/2006/relationships" r:embed="rId13">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xmlns=""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xmlns=""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xmlns="" id="{00000000-0008-0000-01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119065</xdr:colOff>
      <xdr:row>0</xdr:row>
      <xdr:rowOff>71437</xdr:rowOff>
    </xdr:from>
    <xdr:to>
      <xdr:col>0</xdr:col>
      <xdr:colOff>1845469</xdr:colOff>
      <xdr:row>3</xdr:row>
      <xdr:rowOff>166688</xdr:rowOff>
    </xdr:to>
    <xdr:pic>
      <xdr:nvPicPr>
        <xdr:cNvPr id="3" name="2 Imagen" descr="logotipo alcaldia version para documentos word">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a:srcRect/>
        <a:stretch>
          <a:fillRect/>
        </a:stretch>
      </xdr:blipFill>
      <xdr:spPr bwMode="auto">
        <a:xfrm>
          <a:off x="119065" y="71437"/>
          <a:ext cx="1726404" cy="66675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69056</xdr:rowOff>
    </xdr:from>
    <xdr:to>
      <xdr:col>1</xdr:col>
      <xdr:colOff>1295400</xdr:colOff>
      <xdr:row>3</xdr:row>
      <xdr:rowOff>104775</xdr:rowOff>
    </xdr:to>
    <xdr:pic>
      <xdr:nvPicPr>
        <xdr:cNvPr id="4" name="3 Imagen" descr="logotipo alcaldia version para documentos word">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1"/>
        <a:srcRect/>
        <a:stretch>
          <a:fillRect/>
        </a:stretch>
      </xdr:blipFill>
      <xdr:spPr bwMode="auto">
        <a:xfrm>
          <a:off x="133350" y="69056"/>
          <a:ext cx="1635919" cy="607219"/>
        </a:xfrm>
        <a:prstGeom prst="rect">
          <a:avLst/>
        </a:prstGeom>
        <a:noFill/>
        <a:ln w="9525">
          <a:noFill/>
          <a:miter lim="800000"/>
          <a:headEnd/>
          <a:tailEnd/>
        </a:ln>
      </xdr:spPr>
    </xdr:pic>
    <xdr:clientData/>
  </xdr:twoCellAnchor>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xmlns=""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39</xdr:row>
      <xdr:rowOff>288634</xdr:rowOff>
    </xdr:to>
    <xdr:sp macro="" textlink="">
      <xdr:nvSpPr>
        <xdr:cNvPr id="5" name="CuadroTexto 4">
          <a:extLst>
            <a:ext uri="{FF2B5EF4-FFF2-40B4-BE49-F238E27FC236}">
              <a16:creationId xmlns:a16="http://schemas.microsoft.com/office/drawing/2014/main" xmlns=""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xmlns=""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149341</xdr:colOff>
      <xdr:row>0</xdr:row>
      <xdr:rowOff>43584</xdr:rowOff>
    </xdr:from>
    <xdr:to>
      <xdr:col>18</xdr:col>
      <xdr:colOff>760095</xdr:colOff>
      <xdr:row>3</xdr:row>
      <xdr:rowOff>130509</xdr:rowOff>
    </xdr:to>
    <xdr:pic>
      <xdr:nvPicPr>
        <xdr:cNvPr id="3" name="Imagen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2"/>
        <a:stretch>
          <a:fillRect/>
        </a:stretch>
      </xdr:blipFill>
      <xdr:spPr>
        <a:xfrm>
          <a:off x="11064991" y="43584"/>
          <a:ext cx="610754" cy="658425"/>
        </a:xfrm>
        <a:prstGeom prst="rect">
          <a:avLst/>
        </a:prstGeom>
      </xdr:spPr>
    </xdr:pic>
    <xdr:clientData/>
  </xdr:twoCellAnchor>
  <xdr:twoCellAnchor>
    <xdr:from>
      <xdr:col>0</xdr:col>
      <xdr:colOff>0</xdr:colOff>
      <xdr:row>40</xdr:row>
      <xdr:rowOff>0</xdr:rowOff>
    </xdr:from>
    <xdr:to>
      <xdr:col>0</xdr:col>
      <xdr:colOff>2</xdr:colOff>
      <xdr:row>40</xdr:row>
      <xdr:rowOff>0</xdr:rowOff>
    </xdr:to>
    <xdr:sp macro="" textlink="">
      <xdr:nvSpPr>
        <xdr:cNvPr id="7" name="CuadroTexto 6">
          <a:extLst>
            <a:ext uri="{FF2B5EF4-FFF2-40B4-BE49-F238E27FC236}">
              <a16:creationId xmlns:a16="http://schemas.microsoft.com/office/drawing/2014/main" xmlns=""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628650</xdr:colOff>
          <xdr:row>10</xdr:row>
          <xdr:rowOff>57150</xdr:rowOff>
        </xdr:from>
        <xdr:to>
          <xdr:col>19</xdr:col>
          <xdr:colOff>876300</xdr:colOff>
          <xdr:row>10</xdr:row>
          <xdr:rowOff>457200</xdr:rowOff>
        </xdr:to>
        <xdr:sp macro="" textlink="">
          <xdr:nvSpPr>
            <xdr:cNvPr id="3073" name="CheckBox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11</xdr:row>
          <xdr:rowOff>161925</xdr:rowOff>
        </xdr:from>
        <xdr:to>
          <xdr:col>19</xdr:col>
          <xdr:colOff>904875</xdr:colOff>
          <xdr:row>11</xdr:row>
          <xdr:rowOff>419100</xdr:rowOff>
        </xdr:to>
        <xdr:sp macro="" textlink="">
          <xdr:nvSpPr>
            <xdr:cNvPr id="3074" name="CheckBox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12</xdr:row>
          <xdr:rowOff>161925</xdr:rowOff>
        </xdr:from>
        <xdr:to>
          <xdr:col>19</xdr:col>
          <xdr:colOff>904875</xdr:colOff>
          <xdr:row>12</xdr:row>
          <xdr:rowOff>419100</xdr:rowOff>
        </xdr:to>
        <xdr:sp macro="" textlink="">
          <xdr:nvSpPr>
            <xdr:cNvPr id="3075" name="CheckBox3" hidden="1">
              <a:extLst>
                <a:ext uri="{63B3BB69-23CF-44E3-9099-C40C66FF867C}">
                  <a14:compatExt spid="_x0000_s3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13</xdr:row>
          <xdr:rowOff>161925</xdr:rowOff>
        </xdr:from>
        <xdr:to>
          <xdr:col>19</xdr:col>
          <xdr:colOff>904875</xdr:colOff>
          <xdr:row>13</xdr:row>
          <xdr:rowOff>419100</xdr:rowOff>
        </xdr:to>
        <xdr:sp macro="" textlink="">
          <xdr:nvSpPr>
            <xdr:cNvPr id="3076" name="CheckBox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14</xdr:row>
          <xdr:rowOff>171450</xdr:rowOff>
        </xdr:from>
        <xdr:to>
          <xdr:col>19</xdr:col>
          <xdr:colOff>904875</xdr:colOff>
          <xdr:row>14</xdr:row>
          <xdr:rowOff>428625</xdr:rowOff>
        </xdr:to>
        <xdr:sp macro="" textlink="">
          <xdr:nvSpPr>
            <xdr:cNvPr id="3077" name="CheckBox5" hidden="1">
              <a:extLst>
                <a:ext uri="{63B3BB69-23CF-44E3-9099-C40C66FF867C}">
                  <a14:compatExt spid="_x0000_s3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15</xdr:row>
          <xdr:rowOff>161925</xdr:rowOff>
        </xdr:from>
        <xdr:to>
          <xdr:col>19</xdr:col>
          <xdr:colOff>904875</xdr:colOff>
          <xdr:row>15</xdr:row>
          <xdr:rowOff>419100</xdr:rowOff>
        </xdr:to>
        <xdr:sp macro="" textlink="">
          <xdr:nvSpPr>
            <xdr:cNvPr id="3078" name="CheckBox6" hidden="1">
              <a:extLst>
                <a:ext uri="{63B3BB69-23CF-44E3-9099-C40C66FF867C}">
                  <a14:compatExt spid="_x0000_s3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16</xdr:row>
          <xdr:rowOff>161925</xdr:rowOff>
        </xdr:from>
        <xdr:to>
          <xdr:col>19</xdr:col>
          <xdr:colOff>904875</xdr:colOff>
          <xdr:row>16</xdr:row>
          <xdr:rowOff>419100</xdr:rowOff>
        </xdr:to>
        <xdr:sp macro="" textlink="">
          <xdr:nvSpPr>
            <xdr:cNvPr id="3079" name="CheckBox7" hidden="1">
              <a:extLst>
                <a:ext uri="{63B3BB69-23CF-44E3-9099-C40C66FF867C}">
                  <a14:compatExt spid="_x0000_s3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17</xdr:row>
          <xdr:rowOff>0</xdr:rowOff>
        </xdr:from>
        <xdr:to>
          <xdr:col>19</xdr:col>
          <xdr:colOff>904875</xdr:colOff>
          <xdr:row>17</xdr:row>
          <xdr:rowOff>257175</xdr:rowOff>
        </xdr:to>
        <xdr:sp macro="" textlink="">
          <xdr:nvSpPr>
            <xdr:cNvPr id="3080" name="CheckBox8" hidden="1">
              <a:extLst>
                <a:ext uri="{63B3BB69-23CF-44E3-9099-C40C66FF867C}">
                  <a14:compatExt spid="_x0000_s3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17</xdr:row>
          <xdr:rowOff>161925</xdr:rowOff>
        </xdr:from>
        <xdr:to>
          <xdr:col>19</xdr:col>
          <xdr:colOff>904875</xdr:colOff>
          <xdr:row>17</xdr:row>
          <xdr:rowOff>419100</xdr:rowOff>
        </xdr:to>
        <xdr:sp macro="" textlink="">
          <xdr:nvSpPr>
            <xdr:cNvPr id="3081" name="CheckBox9" hidden="1">
              <a:extLst>
                <a:ext uri="{63B3BB69-23CF-44E3-9099-C40C66FF867C}">
                  <a14:compatExt spid="_x0000_s3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19</xdr:row>
          <xdr:rowOff>161925</xdr:rowOff>
        </xdr:from>
        <xdr:to>
          <xdr:col>19</xdr:col>
          <xdr:colOff>904875</xdr:colOff>
          <xdr:row>19</xdr:row>
          <xdr:rowOff>419100</xdr:rowOff>
        </xdr:to>
        <xdr:sp macro="" textlink="">
          <xdr:nvSpPr>
            <xdr:cNvPr id="3082" name="CheckBox10" hidden="1">
              <a:extLst>
                <a:ext uri="{63B3BB69-23CF-44E3-9099-C40C66FF867C}">
                  <a14:compatExt spid="_x0000_s3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20</xdr:row>
          <xdr:rowOff>161925</xdr:rowOff>
        </xdr:from>
        <xdr:to>
          <xdr:col>19</xdr:col>
          <xdr:colOff>904875</xdr:colOff>
          <xdr:row>20</xdr:row>
          <xdr:rowOff>419100</xdr:rowOff>
        </xdr:to>
        <xdr:sp macro="" textlink="">
          <xdr:nvSpPr>
            <xdr:cNvPr id="3083" name="CheckBox11" hidden="1">
              <a:extLst>
                <a:ext uri="{63B3BB69-23CF-44E3-9099-C40C66FF867C}">
                  <a14:compatExt spid="_x0000_s3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21</xdr:row>
          <xdr:rowOff>161925</xdr:rowOff>
        </xdr:from>
        <xdr:to>
          <xdr:col>19</xdr:col>
          <xdr:colOff>904875</xdr:colOff>
          <xdr:row>21</xdr:row>
          <xdr:rowOff>419100</xdr:rowOff>
        </xdr:to>
        <xdr:sp macro="" textlink="">
          <xdr:nvSpPr>
            <xdr:cNvPr id="3084" name="CheckBox12" hidden="1">
              <a:extLst>
                <a:ext uri="{63B3BB69-23CF-44E3-9099-C40C66FF867C}">
                  <a14:compatExt spid="_x0000_s3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22</xdr:row>
          <xdr:rowOff>161925</xdr:rowOff>
        </xdr:from>
        <xdr:to>
          <xdr:col>19</xdr:col>
          <xdr:colOff>904875</xdr:colOff>
          <xdr:row>22</xdr:row>
          <xdr:rowOff>419100</xdr:rowOff>
        </xdr:to>
        <xdr:sp macro="" textlink="">
          <xdr:nvSpPr>
            <xdr:cNvPr id="3085" name="CheckBox13" hidden="1">
              <a:extLst>
                <a:ext uri="{63B3BB69-23CF-44E3-9099-C40C66FF867C}">
                  <a14:compatExt spid="_x0000_s3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23</xdr:row>
          <xdr:rowOff>161925</xdr:rowOff>
        </xdr:from>
        <xdr:to>
          <xdr:col>19</xdr:col>
          <xdr:colOff>904875</xdr:colOff>
          <xdr:row>23</xdr:row>
          <xdr:rowOff>419100</xdr:rowOff>
        </xdr:to>
        <xdr:sp macro="" textlink="">
          <xdr:nvSpPr>
            <xdr:cNvPr id="3086" name="CheckBox14" hidden="1">
              <a:extLst>
                <a:ext uri="{63B3BB69-23CF-44E3-9099-C40C66FF867C}">
                  <a14:compatExt spid="_x0000_s3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24</xdr:row>
          <xdr:rowOff>161925</xdr:rowOff>
        </xdr:from>
        <xdr:to>
          <xdr:col>19</xdr:col>
          <xdr:colOff>904875</xdr:colOff>
          <xdr:row>24</xdr:row>
          <xdr:rowOff>419100</xdr:rowOff>
        </xdr:to>
        <xdr:sp macro="" textlink="">
          <xdr:nvSpPr>
            <xdr:cNvPr id="3087" name="CheckBox15" hidden="1">
              <a:extLst>
                <a:ext uri="{63B3BB69-23CF-44E3-9099-C40C66FF867C}">
                  <a14:compatExt spid="_x0000_s3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25</xdr:row>
          <xdr:rowOff>161925</xdr:rowOff>
        </xdr:from>
        <xdr:to>
          <xdr:col>19</xdr:col>
          <xdr:colOff>904875</xdr:colOff>
          <xdr:row>25</xdr:row>
          <xdr:rowOff>419100</xdr:rowOff>
        </xdr:to>
        <xdr:sp macro="" textlink="">
          <xdr:nvSpPr>
            <xdr:cNvPr id="3088" name="CheckBox16" hidden="1">
              <a:extLst>
                <a:ext uri="{63B3BB69-23CF-44E3-9099-C40C66FF867C}">
                  <a14:compatExt spid="_x0000_s3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26</xdr:row>
          <xdr:rowOff>161925</xdr:rowOff>
        </xdr:from>
        <xdr:to>
          <xdr:col>19</xdr:col>
          <xdr:colOff>904875</xdr:colOff>
          <xdr:row>26</xdr:row>
          <xdr:rowOff>419100</xdr:rowOff>
        </xdr:to>
        <xdr:sp macro="" textlink="">
          <xdr:nvSpPr>
            <xdr:cNvPr id="3089" name="CheckBox17" hidden="1">
              <a:extLst>
                <a:ext uri="{63B3BB69-23CF-44E3-9099-C40C66FF867C}">
                  <a14:compatExt spid="_x0000_s3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27</xdr:row>
          <xdr:rowOff>161925</xdr:rowOff>
        </xdr:from>
        <xdr:to>
          <xdr:col>19</xdr:col>
          <xdr:colOff>904875</xdr:colOff>
          <xdr:row>27</xdr:row>
          <xdr:rowOff>419100</xdr:rowOff>
        </xdr:to>
        <xdr:sp macro="" textlink="">
          <xdr:nvSpPr>
            <xdr:cNvPr id="3090" name="CheckBox18" hidden="1">
              <a:extLst>
                <a:ext uri="{63B3BB69-23CF-44E3-9099-C40C66FF867C}">
                  <a14:compatExt spid="_x0000_s3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28</xdr:row>
          <xdr:rowOff>161925</xdr:rowOff>
        </xdr:from>
        <xdr:to>
          <xdr:col>19</xdr:col>
          <xdr:colOff>904875</xdr:colOff>
          <xdr:row>28</xdr:row>
          <xdr:rowOff>419100</xdr:rowOff>
        </xdr:to>
        <xdr:sp macro="" textlink="">
          <xdr:nvSpPr>
            <xdr:cNvPr id="3091" name="CheckBox19" hidden="1">
              <a:extLst>
                <a:ext uri="{63B3BB69-23CF-44E3-9099-C40C66FF867C}">
                  <a14:compatExt spid="_x0000_s3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29</xdr:row>
          <xdr:rowOff>161925</xdr:rowOff>
        </xdr:from>
        <xdr:to>
          <xdr:col>19</xdr:col>
          <xdr:colOff>904875</xdr:colOff>
          <xdr:row>29</xdr:row>
          <xdr:rowOff>419100</xdr:rowOff>
        </xdr:to>
        <xdr:sp macro="" textlink="">
          <xdr:nvSpPr>
            <xdr:cNvPr id="3092" name="CheckBox20" hidden="1">
              <a:extLst>
                <a:ext uri="{63B3BB69-23CF-44E3-9099-C40C66FF867C}">
                  <a14:compatExt spid="_x0000_s3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30</xdr:row>
          <xdr:rowOff>161925</xdr:rowOff>
        </xdr:from>
        <xdr:to>
          <xdr:col>19</xdr:col>
          <xdr:colOff>904875</xdr:colOff>
          <xdr:row>30</xdr:row>
          <xdr:rowOff>419100</xdr:rowOff>
        </xdr:to>
        <xdr:sp macro="" textlink="">
          <xdr:nvSpPr>
            <xdr:cNvPr id="3093" name="CheckBox21" hidden="1">
              <a:extLst>
                <a:ext uri="{63B3BB69-23CF-44E3-9099-C40C66FF867C}">
                  <a14:compatExt spid="_x0000_s3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31</xdr:row>
          <xdr:rowOff>161925</xdr:rowOff>
        </xdr:from>
        <xdr:to>
          <xdr:col>19</xdr:col>
          <xdr:colOff>904875</xdr:colOff>
          <xdr:row>31</xdr:row>
          <xdr:rowOff>419100</xdr:rowOff>
        </xdr:to>
        <xdr:sp macro="" textlink="">
          <xdr:nvSpPr>
            <xdr:cNvPr id="3094" name="CheckBox22" hidden="1">
              <a:extLst>
                <a:ext uri="{63B3BB69-23CF-44E3-9099-C40C66FF867C}">
                  <a14:compatExt spid="_x0000_s3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32</xdr:row>
          <xdr:rowOff>161925</xdr:rowOff>
        </xdr:from>
        <xdr:to>
          <xdr:col>19</xdr:col>
          <xdr:colOff>904875</xdr:colOff>
          <xdr:row>32</xdr:row>
          <xdr:rowOff>419100</xdr:rowOff>
        </xdr:to>
        <xdr:sp macro="" textlink="">
          <xdr:nvSpPr>
            <xdr:cNvPr id="3095" name="CheckBox23" hidden="1">
              <a:extLst>
                <a:ext uri="{63B3BB69-23CF-44E3-9099-C40C66FF867C}">
                  <a14:compatExt spid="_x0000_s3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33</xdr:row>
          <xdr:rowOff>161925</xdr:rowOff>
        </xdr:from>
        <xdr:to>
          <xdr:col>19</xdr:col>
          <xdr:colOff>904875</xdr:colOff>
          <xdr:row>33</xdr:row>
          <xdr:rowOff>419100</xdr:rowOff>
        </xdr:to>
        <xdr:sp macro="" textlink="">
          <xdr:nvSpPr>
            <xdr:cNvPr id="3096" name="CheckBox24" hidden="1">
              <a:extLst>
                <a:ext uri="{63B3BB69-23CF-44E3-9099-C40C66FF867C}">
                  <a14:compatExt spid="_x0000_s3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34</xdr:row>
          <xdr:rowOff>161925</xdr:rowOff>
        </xdr:from>
        <xdr:to>
          <xdr:col>19</xdr:col>
          <xdr:colOff>904875</xdr:colOff>
          <xdr:row>34</xdr:row>
          <xdr:rowOff>419100</xdr:rowOff>
        </xdr:to>
        <xdr:sp macro="" textlink="">
          <xdr:nvSpPr>
            <xdr:cNvPr id="3097" name="CheckBox25" hidden="1">
              <a:extLst>
                <a:ext uri="{63B3BB69-23CF-44E3-9099-C40C66FF867C}">
                  <a14:compatExt spid="_x0000_s3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35</xdr:row>
          <xdr:rowOff>161925</xdr:rowOff>
        </xdr:from>
        <xdr:to>
          <xdr:col>19</xdr:col>
          <xdr:colOff>904875</xdr:colOff>
          <xdr:row>35</xdr:row>
          <xdr:rowOff>419100</xdr:rowOff>
        </xdr:to>
        <xdr:sp macro="" textlink="">
          <xdr:nvSpPr>
            <xdr:cNvPr id="3098" name="CheckBox26" hidden="1">
              <a:extLst>
                <a:ext uri="{63B3BB69-23CF-44E3-9099-C40C66FF867C}">
                  <a14:compatExt spid="_x0000_s3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36</xdr:row>
          <xdr:rowOff>161925</xdr:rowOff>
        </xdr:from>
        <xdr:to>
          <xdr:col>19</xdr:col>
          <xdr:colOff>904875</xdr:colOff>
          <xdr:row>36</xdr:row>
          <xdr:rowOff>419100</xdr:rowOff>
        </xdr:to>
        <xdr:sp macro="" textlink="">
          <xdr:nvSpPr>
            <xdr:cNvPr id="3099" name="CheckBox27" hidden="1">
              <a:extLst>
                <a:ext uri="{63B3BB69-23CF-44E3-9099-C40C66FF867C}">
                  <a14:compatExt spid="_x0000_s3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37</xdr:row>
          <xdr:rowOff>161925</xdr:rowOff>
        </xdr:from>
        <xdr:to>
          <xdr:col>19</xdr:col>
          <xdr:colOff>904875</xdr:colOff>
          <xdr:row>37</xdr:row>
          <xdr:rowOff>419100</xdr:rowOff>
        </xdr:to>
        <xdr:sp macro="" textlink="">
          <xdr:nvSpPr>
            <xdr:cNvPr id="3100" name="CheckBox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38</xdr:row>
          <xdr:rowOff>161925</xdr:rowOff>
        </xdr:from>
        <xdr:to>
          <xdr:col>19</xdr:col>
          <xdr:colOff>904875</xdr:colOff>
          <xdr:row>38</xdr:row>
          <xdr:rowOff>419100</xdr:rowOff>
        </xdr:to>
        <xdr:sp macro="" textlink="">
          <xdr:nvSpPr>
            <xdr:cNvPr id="3101" name="CheckBox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39</xdr:row>
          <xdr:rowOff>161925</xdr:rowOff>
        </xdr:from>
        <xdr:to>
          <xdr:col>19</xdr:col>
          <xdr:colOff>904875</xdr:colOff>
          <xdr:row>39</xdr:row>
          <xdr:rowOff>419100</xdr:rowOff>
        </xdr:to>
        <xdr:sp macro="" textlink="">
          <xdr:nvSpPr>
            <xdr:cNvPr id="3102" name="CheckBox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3" name="CheckBox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4" name="CheckBox32" hidden="1">
              <a:extLst>
                <a:ext uri="{63B3BB69-23CF-44E3-9099-C40C66FF867C}">
                  <a14:compatExt spid="_x0000_s3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5" name="CheckBox33" hidden="1">
              <a:extLst>
                <a:ext uri="{63B3BB69-23CF-44E3-9099-C40C66FF867C}">
                  <a14:compatExt spid="_x0000_s3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6" name="CheckBox34" hidden="1">
              <a:extLst>
                <a:ext uri="{63B3BB69-23CF-44E3-9099-C40C66FF867C}">
                  <a14:compatExt spid="_x0000_s3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7" name="CheckBox35" hidden="1">
              <a:extLst>
                <a:ext uri="{63B3BB69-23CF-44E3-9099-C40C66FF867C}">
                  <a14:compatExt spid="_x0000_s3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8" name="CheckBox36" hidden="1">
              <a:extLst>
                <a:ext uri="{63B3BB69-23CF-44E3-9099-C40C66FF867C}">
                  <a14:compatExt spid="_x0000_s3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0" name="CheckBox38" hidden="1">
              <a:extLst>
                <a:ext uri="{63B3BB69-23CF-44E3-9099-C40C66FF867C}">
                  <a14:compatExt spid="_x0000_s3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1" name="CheckBox39" hidden="1">
              <a:extLst>
                <a:ext uri="{63B3BB69-23CF-44E3-9099-C40C66FF867C}">
                  <a14:compatExt spid="_x0000_s3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2" name="CheckBox40" hidden="1">
              <a:extLst>
                <a:ext uri="{63B3BB69-23CF-44E3-9099-C40C66FF867C}">
                  <a14:compatExt spid="_x0000_s3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3" name="CheckBox41" hidden="1">
              <a:extLst>
                <a:ext uri="{63B3BB69-23CF-44E3-9099-C40C66FF867C}">
                  <a14:compatExt spid="_x0000_s3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4" name="CheckBox42" hidden="1">
              <a:extLst>
                <a:ext uri="{63B3BB69-23CF-44E3-9099-C40C66FF867C}">
                  <a14:compatExt spid="_x0000_s3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5" name="CheckBox43" hidden="1">
              <a:extLst>
                <a:ext uri="{63B3BB69-23CF-44E3-9099-C40C66FF867C}">
                  <a14:compatExt spid="_x0000_s3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6" name="CheckBox44" hidden="1">
              <a:extLst>
                <a:ext uri="{63B3BB69-23CF-44E3-9099-C40C66FF867C}">
                  <a14:compatExt spid="_x0000_s3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7" name="CheckBox45" hidden="1">
              <a:extLst>
                <a:ext uri="{63B3BB69-23CF-44E3-9099-C40C66FF867C}">
                  <a14:compatExt spid="_x0000_s3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8" name="CheckBox46" hidden="1">
              <a:extLst>
                <a:ext uri="{63B3BB69-23CF-44E3-9099-C40C66FF867C}">
                  <a14:compatExt spid="_x0000_s3118"/>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xmlns=""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xmlns=""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219075</xdr:colOff>
      <xdr:row>0</xdr:row>
      <xdr:rowOff>76201</xdr:rowOff>
    </xdr:from>
    <xdr:to>
      <xdr:col>4</xdr:col>
      <xdr:colOff>787169</xdr:colOff>
      <xdr:row>3</xdr:row>
      <xdr:rowOff>36980</xdr:rowOff>
    </xdr:to>
    <xdr:pic>
      <xdr:nvPicPr>
        <xdr:cNvPr id="6" name="1 Imagen" descr="logocapitalmusical">
          <a:extLst>
            <a:ext uri="{FF2B5EF4-FFF2-40B4-BE49-F238E27FC236}">
              <a16:creationId xmlns:a16="http://schemas.microsoft.com/office/drawing/2014/main" xmlns=""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67825" y="76201"/>
          <a:ext cx="56809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214745</xdr:colOff>
      <xdr:row>0</xdr:row>
      <xdr:rowOff>67541</xdr:rowOff>
    </xdr:from>
    <xdr:to>
      <xdr:col>0</xdr:col>
      <xdr:colOff>1762124</xdr:colOff>
      <xdr:row>2</xdr:row>
      <xdr:rowOff>160155</xdr:rowOff>
    </xdr:to>
    <xdr:pic>
      <xdr:nvPicPr>
        <xdr:cNvPr id="7" name="2 Imagen" descr="logotipo alcaldia version para documentos word">
          <a:extLst>
            <a:ext uri="{FF2B5EF4-FFF2-40B4-BE49-F238E27FC236}">
              <a16:creationId xmlns:a16="http://schemas.microsoft.com/office/drawing/2014/main" xmlns="" id="{00000000-0008-0000-0700-000007000000}"/>
            </a:ext>
          </a:extLst>
        </xdr:cNvPr>
        <xdr:cNvPicPr/>
      </xdr:nvPicPr>
      <xdr:blipFill>
        <a:blip xmlns:r="http://schemas.openxmlformats.org/officeDocument/2006/relationships" r:embed="rId2"/>
        <a:srcRect/>
        <a:stretch>
          <a:fillRect/>
        </a:stretch>
      </xdr:blipFill>
      <xdr:spPr bwMode="auto">
        <a:xfrm>
          <a:off x="214745" y="67541"/>
          <a:ext cx="1547379" cy="60808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9</xdr:col>
      <xdr:colOff>260395</xdr:colOff>
      <xdr:row>0</xdr:row>
      <xdr:rowOff>67862</xdr:rowOff>
    </xdr:from>
    <xdr:ext cx="523875" cy="657225"/>
    <xdr:pic>
      <xdr:nvPicPr>
        <xdr:cNvPr id="2" name="1 Imagen" descr="logocapitalmusical">
          <a:extLst>
            <a:ext uri="{FF2B5EF4-FFF2-40B4-BE49-F238E27FC236}">
              <a16:creationId xmlns:a16="http://schemas.microsoft.com/office/drawing/2014/main" xmlns=""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18395"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xdr:from>
          <xdr:col>2</xdr:col>
          <xdr:colOff>276225</xdr:colOff>
          <xdr:row>0</xdr:row>
          <xdr:rowOff>0</xdr:rowOff>
        </xdr:from>
        <xdr:to>
          <xdr:col>2</xdr:col>
          <xdr:colOff>1704975</xdr:colOff>
          <xdr:row>3</xdr:row>
          <xdr:rowOff>133350</xdr:rowOff>
        </xdr:to>
        <xdr:sp macro="" textlink="">
          <xdr:nvSpPr>
            <xdr:cNvPr id="25601" name="Object 1" hidden="1">
              <a:extLst>
                <a:ext uri="{63B3BB69-23CF-44E3-9099-C40C66FF867C}">
                  <a14:compatExt spid="_x0000_s25601"/>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9</xdr:col>
      <xdr:colOff>243794</xdr:colOff>
      <xdr:row>0</xdr:row>
      <xdr:rowOff>104321</xdr:rowOff>
    </xdr:from>
    <xdr:to>
      <xdr:col>9</xdr:col>
      <xdr:colOff>854982</xdr:colOff>
      <xdr:row>3</xdr:row>
      <xdr:rowOff>82096</xdr:rowOff>
    </xdr:to>
    <xdr:pic>
      <xdr:nvPicPr>
        <xdr:cNvPr id="2" name="1 Imagen" descr="logocapitalmusical">
          <a:extLst>
            <a:ext uri="{FF2B5EF4-FFF2-40B4-BE49-F238E27FC236}">
              <a16:creationId xmlns:a16="http://schemas.microsoft.com/office/drawing/2014/main" xmlns=""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1615" y="104321"/>
          <a:ext cx="611188" cy="71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133350</xdr:rowOff>
    </xdr:from>
    <xdr:to>
      <xdr:col>0</xdr:col>
      <xdr:colOff>1759744</xdr:colOff>
      <xdr:row>3</xdr:row>
      <xdr:rowOff>7144</xdr:rowOff>
    </xdr:to>
    <xdr:pic>
      <xdr:nvPicPr>
        <xdr:cNvPr id="3" name="2 Imagen" descr="logotipo alcaldia version para documentos word">
          <a:extLst>
            <a:ext uri="{FF2B5EF4-FFF2-40B4-BE49-F238E27FC236}">
              <a16:creationId xmlns:a16="http://schemas.microsoft.com/office/drawing/2014/main" xmlns="" id="{00000000-0008-0000-0900-000003000000}"/>
            </a:ext>
          </a:extLst>
        </xdr:cNvPr>
        <xdr:cNvPicPr/>
      </xdr:nvPicPr>
      <xdr:blipFill>
        <a:blip xmlns:r="http://schemas.openxmlformats.org/officeDocument/2006/relationships" r:embed="rId2"/>
        <a:srcRect/>
        <a:stretch>
          <a:fillRect/>
        </a:stretch>
      </xdr:blipFill>
      <xdr:spPr bwMode="auto">
        <a:xfrm>
          <a:off x="200025" y="133350"/>
          <a:ext cx="1559719" cy="60721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136524</xdr:rowOff>
    </xdr:to>
    <xdr:pic>
      <xdr:nvPicPr>
        <xdr:cNvPr id="2" name="1 Imagen" descr="logocapitalmusical">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114300</xdr:rowOff>
    </xdr:from>
    <xdr:to>
      <xdr:col>0</xdr:col>
      <xdr:colOff>1788319</xdr:colOff>
      <xdr:row>2</xdr:row>
      <xdr:rowOff>178594</xdr:rowOff>
    </xdr:to>
    <xdr:pic>
      <xdr:nvPicPr>
        <xdr:cNvPr id="3" name="2 Imagen" descr="logotipo alcaldia version para documentos word">
          <a:extLst>
            <a:ext uri="{FF2B5EF4-FFF2-40B4-BE49-F238E27FC236}">
              <a16:creationId xmlns:a16="http://schemas.microsoft.com/office/drawing/2014/main" xmlns="" id="{00000000-0008-0000-0A00-000003000000}"/>
            </a:ext>
          </a:extLst>
        </xdr:cNvPr>
        <xdr:cNvPicPr/>
      </xdr:nvPicPr>
      <xdr:blipFill>
        <a:blip xmlns:r="http://schemas.openxmlformats.org/officeDocument/2006/relationships" r:embed="rId2"/>
        <a:srcRect/>
        <a:stretch>
          <a:fillRect/>
        </a:stretch>
      </xdr:blipFill>
      <xdr:spPr bwMode="auto">
        <a:xfrm>
          <a:off x="228600" y="114300"/>
          <a:ext cx="1559719" cy="60721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xmlns="" id="{00000000-0008-0000-0B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311728</xdr:colOff>
      <xdr:row>0</xdr:row>
      <xdr:rowOff>251114</xdr:rowOff>
    </xdr:from>
    <xdr:to>
      <xdr:col>0</xdr:col>
      <xdr:colOff>1871447</xdr:colOff>
      <xdr:row>3</xdr:row>
      <xdr:rowOff>1083</xdr:rowOff>
    </xdr:to>
    <xdr:pic>
      <xdr:nvPicPr>
        <xdr:cNvPr id="3" name="2 Imagen" descr="logotipo alcaldia version para documentos word">
          <a:extLst>
            <a:ext uri="{FF2B5EF4-FFF2-40B4-BE49-F238E27FC236}">
              <a16:creationId xmlns:a16="http://schemas.microsoft.com/office/drawing/2014/main" xmlns="" id="{00000000-0008-0000-0B00-000003000000}"/>
            </a:ext>
          </a:extLst>
        </xdr:cNvPr>
        <xdr:cNvPicPr/>
      </xdr:nvPicPr>
      <xdr:blipFill>
        <a:blip xmlns:r="http://schemas.openxmlformats.org/officeDocument/2006/relationships" r:embed="rId2"/>
        <a:srcRect/>
        <a:stretch>
          <a:fillRect/>
        </a:stretch>
      </xdr:blipFill>
      <xdr:spPr bwMode="auto">
        <a:xfrm>
          <a:off x="311728" y="251114"/>
          <a:ext cx="1559719" cy="607219"/>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273843</xdr:colOff>
      <xdr:row>0</xdr:row>
      <xdr:rowOff>54770</xdr:rowOff>
    </xdr:from>
    <xdr:to>
      <xdr:col>5</xdr:col>
      <xdr:colOff>959643</xdr:colOff>
      <xdr:row>3</xdr:row>
      <xdr:rowOff>121444</xdr:rowOff>
    </xdr:to>
    <xdr:pic>
      <xdr:nvPicPr>
        <xdr:cNvPr id="4" name="1 Imagen" descr="logocapitalmusical">
          <a:extLst>
            <a:ext uri="{FF2B5EF4-FFF2-40B4-BE49-F238E27FC236}">
              <a16:creationId xmlns:a16="http://schemas.microsoft.com/office/drawing/2014/main" xmlns=""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53687" y="54770"/>
          <a:ext cx="685800" cy="745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428625</xdr:colOff>
      <xdr:row>0</xdr:row>
      <xdr:rowOff>83344</xdr:rowOff>
    </xdr:from>
    <xdr:to>
      <xdr:col>0</xdr:col>
      <xdr:colOff>1988344</xdr:colOff>
      <xdr:row>3</xdr:row>
      <xdr:rowOff>11907</xdr:rowOff>
    </xdr:to>
    <xdr:pic>
      <xdr:nvPicPr>
        <xdr:cNvPr id="3" name="2 Imagen" descr="logotipo alcaldia version para documentos word">
          <a:extLst>
            <a:ext uri="{FF2B5EF4-FFF2-40B4-BE49-F238E27FC236}">
              <a16:creationId xmlns:a16="http://schemas.microsoft.com/office/drawing/2014/main" xmlns="" id="{00000000-0008-0000-0C00-000003000000}"/>
            </a:ext>
          </a:extLst>
        </xdr:cNvPr>
        <xdr:cNvPicPr/>
      </xdr:nvPicPr>
      <xdr:blipFill>
        <a:blip xmlns:r="http://schemas.openxmlformats.org/officeDocument/2006/relationships" r:embed="rId2"/>
        <a:srcRect/>
        <a:stretch>
          <a:fillRect/>
        </a:stretch>
      </xdr:blipFill>
      <xdr:spPr bwMode="auto">
        <a:xfrm>
          <a:off x="428625" y="83344"/>
          <a:ext cx="1559719" cy="608920"/>
        </a:xfrm>
        <a:prstGeom prst="rect">
          <a:avLst/>
        </a:prstGeom>
        <a:noFill/>
        <a:ln w="9525">
          <a:noFill/>
          <a:miter lim="800000"/>
          <a:headEnd/>
          <a:tailEnd/>
        </a:ln>
      </xdr:spPr>
    </xdr:pic>
    <xdr:clientData/>
  </xdr:twoCellAnchor>
  <xdr:twoCellAnchor>
    <xdr:from>
      <xdr:col>7</xdr:col>
      <xdr:colOff>163286</xdr:colOff>
      <xdr:row>12</xdr:row>
      <xdr:rowOff>136071</xdr:rowOff>
    </xdr:from>
    <xdr:to>
      <xdr:col>11</xdr:col>
      <xdr:colOff>721179</xdr:colOff>
      <xdr:row>12</xdr:row>
      <xdr:rowOff>2204356</xdr:rowOff>
    </xdr:to>
    <xdr:sp macro="" textlink="">
      <xdr:nvSpPr>
        <xdr:cNvPr id="2" name="CuadroTexto 1">
          <a:extLst>
            <a:ext uri="{FF2B5EF4-FFF2-40B4-BE49-F238E27FC236}">
              <a16:creationId xmlns:a16="http://schemas.microsoft.com/office/drawing/2014/main" xmlns="" id="{00000000-0008-0000-0C00-000002000000}"/>
            </a:ext>
          </a:extLst>
        </xdr:cNvPr>
        <xdr:cNvSpPr txBox="1"/>
      </xdr:nvSpPr>
      <xdr:spPr>
        <a:xfrm>
          <a:off x="12300857" y="3551464"/>
          <a:ext cx="3605893" cy="2068285"/>
        </a:xfrm>
        <a:prstGeom prst="rect">
          <a:avLst/>
        </a:prstGeom>
        <a:solidFill>
          <a:schemeClr val="lt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200">
              <a:latin typeface="Arial" panose="020B0604020202020204" pitchFamily="34" charset="0"/>
              <a:cs typeface="Arial" panose="020B0604020202020204" pitchFamily="34" charset="0"/>
            </a:rPr>
            <a:t>Nota: para calificar el impacto, se debe partir de las</a:t>
          </a:r>
          <a:r>
            <a:rPr lang="es-CO" sz="1200" baseline="0">
              <a:latin typeface="Arial" panose="020B0604020202020204" pitchFamily="34" charset="0"/>
              <a:cs typeface="Arial" panose="020B0604020202020204" pitchFamily="34" charset="0"/>
            </a:rPr>
            <a:t> </a:t>
          </a:r>
          <a:r>
            <a:rPr lang="es-CO" sz="1200">
              <a:latin typeface="Arial" panose="020B0604020202020204" pitchFamily="34" charset="0"/>
              <a:cs typeface="Arial" panose="020B0604020202020204" pitchFamily="34" charset="0"/>
            </a:rPr>
            <a:t>consecuencias  establecidas en la pestaña de descrpción del riesgo y se asocian a las descritas en la tabla de impacto ( cualitativo o cuantitativo). Para el caso nuestro se asocio al incumplimiento de metas y objetivos institucionales</a:t>
          </a:r>
        </a:p>
        <a:p>
          <a:pPr algn="l"/>
          <a:r>
            <a:rPr lang="es-CO" sz="1200">
              <a:latin typeface="Arial" panose="020B0604020202020204" pitchFamily="34" charset="0"/>
              <a:cs typeface="Arial" panose="020B0604020202020204" pitchFamily="34" charset="0"/>
            </a:rPr>
            <a:t>Al asociar las consecuencias descritas en la pestaña de descripción del riesgo con las establecidas en la de matriz de impacto  de tipo cualitativo.  </a:t>
          </a:r>
        </a:p>
      </xdr:txBody>
    </xdr:sp>
    <xdr:clientData/>
  </xdr:twoCellAnchor>
  <xdr:twoCellAnchor>
    <xdr:from>
      <xdr:col>6</xdr:col>
      <xdr:colOff>0</xdr:colOff>
      <xdr:row>12</xdr:row>
      <xdr:rowOff>1183821</xdr:rowOff>
    </xdr:from>
    <xdr:to>
      <xdr:col>7</xdr:col>
      <xdr:colOff>152400</xdr:colOff>
      <xdr:row>12</xdr:row>
      <xdr:rowOff>2098221</xdr:rowOff>
    </xdr:to>
    <xdr:cxnSp macro="">
      <xdr:nvCxnSpPr>
        <xdr:cNvPr id="6" name="Conector angular 5">
          <a:extLst>
            <a:ext uri="{FF2B5EF4-FFF2-40B4-BE49-F238E27FC236}">
              <a16:creationId xmlns:a16="http://schemas.microsoft.com/office/drawing/2014/main" xmlns="" id="{00000000-0008-0000-0C00-000006000000}"/>
            </a:ext>
          </a:extLst>
        </xdr:cNvPr>
        <xdr:cNvCxnSpPr/>
      </xdr:nvCxnSpPr>
      <xdr:spPr>
        <a:xfrm>
          <a:off x="11375571" y="4599214"/>
          <a:ext cx="914400" cy="914400"/>
        </a:xfrm>
        <a:prstGeom prst="bentConnector3">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149679</xdr:colOff>
      <xdr:row>13</xdr:row>
      <xdr:rowOff>421821</xdr:rowOff>
    </xdr:from>
    <xdr:to>
      <xdr:col>12</xdr:col>
      <xdr:colOff>176893</xdr:colOff>
      <xdr:row>13</xdr:row>
      <xdr:rowOff>2095500</xdr:rowOff>
    </xdr:to>
    <xdr:sp macro="" textlink="">
      <xdr:nvSpPr>
        <xdr:cNvPr id="7" name="CuadroTexto 6">
          <a:extLst>
            <a:ext uri="{FF2B5EF4-FFF2-40B4-BE49-F238E27FC236}">
              <a16:creationId xmlns:a16="http://schemas.microsoft.com/office/drawing/2014/main" xmlns="" id="{00000000-0008-0000-0C00-000007000000}"/>
            </a:ext>
          </a:extLst>
        </xdr:cNvPr>
        <xdr:cNvSpPr txBox="1"/>
      </xdr:nvSpPr>
      <xdr:spPr>
        <a:xfrm>
          <a:off x="12287250" y="6041571"/>
          <a:ext cx="3837214" cy="1673679"/>
        </a:xfrm>
        <a:prstGeom prst="rect">
          <a:avLst/>
        </a:prstGeom>
        <a:no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a:latin typeface="Arial" panose="020B0604020202020204" pitchFamily="34" charset="0"/>
              <a:cs typeface="Arial" panose="020B0604020202020204" pitchFamily="34" charset="0"/>
            </a:rPr>
            <a:t>Imagen institucional afectada ante entes de control del orden local y nacional  ( la valoramos con la tabla de impacto cualitativa solamente, más no por la de impacto porque la sanción del ente control por no presentar oporunamente el informe es más baja que la tiene establecida la tabla de valoración del impacto cuantitativa. </a:t>
          </a:r>
        </a:p>
      </xdr:txBody>
    </xdr:sp>
    <xdr:clientData/>
  </xdr:twoCellAnchor>
  <xdr:twoCellAnchor>
    <xdr:from>
      <xdr:col>6</xdr:col>
      <xdr:colOff>0</xdr:colOff>
      <xdr:row>13</xdr:row>
      <xdr:rowOff>898071</xdr:rowOff>
    </xdr:from>
    <xdr:to>
      <xdr:col>7</xdr:col>
      <xdr:colOff>152400</xdr:colOff>
      <xdr:row>13</xdr:row>
      <xdr:rowOff>1812471</xdr:rowOff>
    </xdr:to>
    <xdr:cxnSp macro="">
      <xdr:nvCxnSpPr>
        <xdr:cNvPr id="9" name="Conector angular 8">
          <a:extLst>
            <a:ext uri="{FF2B5EF4-FFF2-40B4-BE49-F238E27FC236}">
              <a16:creationId xmlns:a16="http://schemas.microsoft.com/office/drawing/2014/main" xmlns="" id="{00000000-0008-0000-0C00-000009000000}"/>
            </a:ext>
          </a:extLst>
        </xdr:cNvPr>
        <xdr:cNvCxnSpPr/>
      </xdr:nvCxnSpPr>
      <xdr:spPr>
        <a:xfrm>
          <a:off x="11375571" y="6517821"/>
          <a:ext cx="914400" cy="914400"/>
        </a:xfrm>
        <a:prstGeom prst="bentConnector3">
          <a:avLst/>
        </a:prstGeom>
        <a:ln w="12700">
          <a:solidFill>
            <a:schemeClr val="tx1">
              <a:lumMod val="75000"/>
              <a:lumOff val="25000"/>
            </a:schemeClr>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xmlns=""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329045</xdr:colOff>
      <xdr:row>0</xdr:row>
      <xdr:rowOff>86591</xdr:rowOff>
    </xdr:from>
    <xdr:to>
      <xdr:col>0</xdr:col>
      <xdr:colOff>1888764</xdr:colOff>
      <xdr:row>3</xdr:row>
      <xdr:rowOff>18401</xdr:rowOff>
    </xdr:to>
    <xdr:pic>
      <xdr:nvPicPr>
        <xdr:cNvPr id="3" name="2 Imagen" descr="logotipo alcaldia version para documentos word">
          <a:extLst>
            <a:ext uri="{FF2B5EF4-FFF2-40B4-BE49-F238E27FC236}">
              <a16:creationId xmlns:a16="http://schemas.microsoft.com/office/drawing/2014/main" xmlns="" id="{00000000-0008-0000-0D00-000003000000}"/>
            </a:ext>
          </a:extLst>
        </xdr:cNvPr>
        <xdr:cNvPicPr/>
      </xdr:nvPicPr>
      <xdr:blipFill>
        <a:blip xmlns:r="http://schemas.openxmlformats.org/officeDocument/2006/relationships" r:embed="rId2"/>
        <a:srcRect/>
        <a:stretch>
          <a:fillRect/>
        </a:stretch>
      </xdr:blipFill>
      <xdr:spPr bwMode="auto">
        <a:xfrm>
          <a:off x="329045" y="86591"/>
          <a:ext cx="1559719" cy="607219"/>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xmlns="" id="{00000000-0008-0000-0E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xmlns="" id="{00000000-0008-0000-0E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xmlns=""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0</xdr:row>
      <xdr:rowOff>166688</xdr:rowOff>
    </xdr:from>
    <xdr:to>
      <xdr:col>1</xdr:col>
      <xdr:colOff>813594</xdr:colOff>
      <xdr:row>2</xdr:row>
      <xdr:rowOff>392907</xdr:rowOff>
    </xdr:to>
    <xdr:pic>
      <xdr:nvPicPr>
        <xdr:cNvPr id="5" name="4 Imagen" descr="logotipo alcaldia version para documentos word">
          <a:extLst>
            <a:ext uri="{FF2B5EF4-FFF2-40B4-BE49-F238E27FC236}">
              <a16:creationId xmlns:a16="http://schemas.microsoft.com/office/drawing/2014/main" xmlns="" id="{00000000-0008-0000-0E00-000005000000}"/>
            </a:ext>
          </a:extLst>
        </xdr:cNvPr>
        <xdr:cNvPicPr/>
      </xdr:nvPicPr>
      <xdr:blipFill>
        <a:blip xmlns:r="http://schemas.openxmlformats.org/officeDocument/2006/relationships" r:embed="rId2"/>
        <a:srcRect/>
        <a:stretch>
          <a:fillRect/>
        </a:stretch>
      </xdr:blipFill>
      <xdr:spPr bwMode="auto">
        <a:xfrm>
          <a:off x="222250" y="166688"/>
          <a:ext cx="1559719" cy="607219"/>
        </a:xfrm>
        <a:prstGeom prst="rect">
          <a:avLst/>
        </a:prstGeom>
        <a:noFill/>
        <a:ln w="9525">
          <a:noFill/>
          <a:miter lim="800000"/>
          <a:headEnd/>
          <a:tailEnd/>
        </a:ln>
      </xdr:spPr>
    </xdr:pic>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xmlns="" id="{00000000-0008-0000-0E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xmlns="" id="{00000000-0008-0000-0E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xmlns="" id="{00000000-0008-0000-0E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xmlns="" id="{00000000-0008-0000-0E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xmlns="" id="{00000000-0008-0000-0E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xmlns="" id="{00000000-0008-0000-0E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xmlns="" id="{00000000-0008-0000-0E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xmlns="" id="{00000000-0008-0000-0E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xmlns="" id="{00000000-0008-0000-0E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xmlns="" id="{00000000-0008-0000-0E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xmlns="" id="{00000000-0008-0000-0E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xmlns="" id="{00000000-0008-0000-0E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xmlns="" id="{00000000-0008-0000-0E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xmlns="" id="{00000000-0008-0000-0E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xmlns="" id="{00000000-0008-0000-0E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xmlns="" id="{00000000-0008-0000-0E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xmlns="" id="{00000000-0008-0000-0E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xmlns="" id="{00000000-0008-0000-0E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xmlns="" id="{00000000-0008-0000-0E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xmlns="" id="{00000000-0008-0000-0E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160565</xdr:rowOff>
    </xdr:to>
    <xdr:pic>
      <xdr:nvPicPr>
        <xdr:cNvPr id="28" name="Imagen 27">
          <a:extLst>
            <a:ext uri="{FF2B5EF4-FFF2-40B4-BE49-F238E27FC236}">
              <a16:creationId xmlns:a16="http://schemas.microsoft.com/office/drawing/2014/main" xmlns="" id="{00000000-0008-0000-0E00-00001C000000}"/>
            </a:ext>
          </a:extLst>
        </xdr:cNvPr>
        <xdr:cNvPicPr>
          <a:picLocks noChangeAspect="1"/>
        </xdr:cNvPicPr>
      </xdr:nvPicPr>
      <xdr:blipFill rotWithShape="1">
        <a:blip xmlns:r="http://schemas.openxmlformats.org/officeDocument/2006/relationships" r:embed="rId3"/>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xmlns="" id="{00000000-0008-0000-0E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xmlns="" id="{00000000-0008-0000-0E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xmlns="" id="{00000000-0008-0000-0E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490435</xdr:colOff>
      <xdr:row>0</xdr:row>
      <xdr:rowOff>168613</xdr:rowOff>
    </xdr:from>
    <xdr:to>
      <xdr:col>10</xdr:col>
      <xdr:colOff>1180998</xdr:colOff>
      <xdr:row>3</xdr:row>
      <xdr:rowOff>140038</xdr:rowOff>
    </xdr:to>
    <xdr:pic>
      <xdr:nvPicPr>
        <xdr:cNvPr id="3203" name="1 Imagen" descr="logocapitalmusical">
          <a:extLst>
            <a:ext uri="{FF2B5EF4-FFF2-40B4-BE49-F238E27FC236}">
              <a16:creationId xmlns:a16="http://schemas.microsoft.com/office/drawing/2014/main" xmlns="" id="{00000000-0008-0000-12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490435</xdr:colOff>
      <xdr:row>0</xdr:row>
      <xdr:rowOff>168613</xdr:rowOff>
    </xdr:from>
    <xdr:to>
      <xdr:col>10</xdr:col>
      <xdr:colOff>1180998</xdr:colOff>
      <xdr:row>3</xdr:row>
      <xdr:rowOff>140038</xdr:rowOff>
    </xdr:to>
    <xdr:pic>
      <xdr:nvPicPr>
        <xdr:cNvPr id="4" name="1 Imagen" descr="logocapitalmusical">
          <a:extLst>
            <a:ext uri="{FF2B5EF4-FFF2-40B4-BE49-F238E27FC236}">
              <a16:creationId xmlns:a16="http://schemas.microsoft.com/office/drawing/2014/main" xmlns="" id="{00000000-0008-0000-1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110369</xdr:colOff>
      <xdr:row>0</xdr:row>
      <xdr:rowOff>108858</xdr:rowOff>
    </xdr:from>
    <xdr:to>
      <xdr:col>0</xdr:col>
      <xdr:colOff>1891393</xdr:colOff>
      <xdr:row>3</xdr:row>
      <xdr:rowOff>136071</xdr:rowOff>
    </xdr:to>
    <xdr:pic>
      <xdr:nvPicPr>
        <xdr:cNvPr id="5" name="4 Imagen" descr="logotipo alcaldia version para documentos word">
          <a:extLst>
            <a:ext uri="{FF2B5EF4-FFF2-40B4-BE49-F238E27FC236}">
              <a16:creationId xmlns:a16="http://schemas.microsoft.com/office/drawing/2014/main" xmlns="" id="{00000000-0008-0000-1200-000005000000}"/>
            </a:ext>
          </a:extLst>
        </xdr:cNvPr>
        <xdr:cNvPicPr/>
      </xdr:nvPicPr>
      <xdr:blipFill>
        <a:blip xmlns:r="http://schemas.openxmlformats.org/officeDocument/2006/relationships" r:embed="rId2"/>
        <a:srcRect/>
        <a:stretch>
          <a:fillRect/>
        </a:stretch>
      </xdr:blipFill>
      <xdr:spPr bwMode="auto">
        <a:xfrm>
          <a:off x="110369" y="108858"/>
          <a:ext cx="1781024" cy="89807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464343</xdr:colOff>
      <xdr:row>0</xdr:row>
      <xdr:rowOff>154782</xdr:rowOff>
    </xdr:from>
    <xdr:to>
      <xdr:col>0</xdr:col>
      <xdr:colOff>2321718</xdr:colOff>
      <xdr:row>3</xdr:row>
      <xdr:rowOff>59532</xdr:rowOff>
    </xdr:to>
    <xdr:pic>
      <xdr:nvPicPr>
        <xdr:cNvPr id="3" name="2 Imagen" descr="logotipo alcaldia version para documentos word">
          <a:extLst>
            <a:ext uri="{FF2B5EF4-FFF2-40B4-BE49-F238E27FC236}">
              <a16:creationId xmlns:a16="http://schemas.microsoft.com/office/drawing/2014/main" xmlns="" id="{00000000-0008-0000-1300-000003000000}"/>
            </a:ext>
          </a:extLst>
        </xdr:cNvPr>
        <xdr:cNvPicPr/>
      </xdr:nvPicPr>
      <xdr:blipFill>
        <a:blip xmlns:r="http://schemas.openxmlformats.org/officeDocument/2006/relationships" r:embed="rId2"/>
        <a:srcRect/>
        <a:stretch>
          <a:fillRect/>
        </a:stretch>
      </xdr:blipFill>
      <xdr:spPr bwMode="auto">
        <a:xfrm>
          <a:off x="464343" y="154782"/>
          <a:ext cx="1857375" cy="76200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xmlns="" id="{00000000-0008-0000-14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xmlns=""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52388</xdr:rowOff>
    </xdr:from>
    <xdr:to>
      <xdr:col>1</xdr:col>
      <xdr:colOff>666750</xdr:colOff>
      <xdr:row>3</xdr:row>
      <xdr:rowOff>88107</xdr:rowOff>
    </xdr:to>
    <xdr:pic>
      <xdr:nvPicPr>
        <xdr:cNvPr id="5" name="4 Imagen" descr="logotipo alcaldia version para documentos word">
          <a:extLst>
            <a:ext uri="{FF2B5EF4-FFF2-40B4-BE49-F238E27FC236}">
              <a16:creationId xmlns:a16="http://schemas.microsoft.com/office/drawing/2014/main" xmlns="" id="{00000000-0008-0000-1400-000005000000}"/>
            </a:ext>
          </a:extLst>
        </xdr:cNvPr>
        <xdr:cNvPicPr/>
      </xdr:nvPicPr>
      <xdr:blipFill>
        <a:blip xmlns:r="http://schemas.openxmlformats.org/officeDocument/2006/relationships" r:embed="rId2"/>
        <a:srcRect/>
        <a:stretch>
          <a:fillRect/>
        </a:stretch>
      </xdr:blipFill>
      <xdr:spPr bwMode="auto">
        <a:xfrm>
          <a:off x="0" y="52388"/>
          <a:ext cx="1428750" cy="607219"/>
        </a:xfrm>
        <a:prstGeom prst="rect">
          <a:avLst/>
        </a:prstGeom>
        <a:noFill/>
        <a:ln w="9525">
          <a:noFill/>
          <a:miter lim="800000"/>
          <a:headEnd/>
          <a:tailEnd/>
        </a:ln>
      </xdr:spPr>
    </xdr:pic>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xmlns="" id="{00000000-0008-0000-14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xmlns="" id="{00000000-0008-0000-14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xmlns="" id="{00000000-0008-0000-14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xmlns="" id="{00000000-0008-0000-14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xmlns="" id="{00000000-0008-0000-14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xmlns="" id="{00000000-0008-0000-14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xmlns="" id="{00000000-0008-0000-14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xmlns="" id="{00000000-0008-0000-14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xmlns="" id="{00000000-0008-0000-14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xmlns="" id="{00000000-0008-0000-14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xmlns="" id="{00000000-0008-0000-14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xmlns="" id="{00000000-0008-0000-14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xmlns="" id="{00000000-0008-0000-14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xmlns="" id="{00000000-0008-0000-14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xmlns="" id="{00000000-0008-0000-14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xmlns="" id="{00000000-0008-0000-14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xmlns="" id="{00000000-0008-0000-14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xmlns="" id="{00000000-0008-0000-14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xmlns="" id="{00000000-0008-0000-14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xmlns="" id="{00000000-0008-0000-14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xmlns="" id="{00000000-0008-0000-14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xmlns="" id="{00000000-0008-0000-14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xmlns="" id="{00000000-0008-0000-14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xmlns="" id="{00000000-0008-0000-14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xmlns="" id="{00000000-0008-0000-14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xmlns="" id="{00000000-0008-0000-14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xmlns="" id="{00000000-0008-0000-14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xmlns="" id="{00000000-0008-0000-14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xmlns="" id="{00000000-0008-0000-14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266700</xdr:colOff>
      <xdr:row>10</xdr:row>
      <xdr:rowOff>72117</xdr:rowOff>
    </xdr:from>
    <xdr:to>
      <xdr:col>19</xdr:col>
      <xdr:colOff>592932</xdr:colOff>
      <xdr:row>17</xdr:row>
      <xdr:rowOff>136071</xdr:rowOff>
    </xdr:to>
    <xdr:pic>
      <xdr:nvPicPr>
        <xdr:cNvPr id="48" name="Imagen 47">
          <a:extLst>
            <a:ext uri="{FF2B5EF4-FFF2-40B4-BE49-F238E27FC236}">
              <a16:creationId xmlns:a16="http://schemas.microsoft.com/office/drawing/2014/main" xmlns="" id="{00000000-0008-0000-1400-000030000000}"/>
            </a:ext>
          </a:extLst>
        </xdr:cNvPr>
        <xdr:cNvPicPr>
          <a:picLocks noChangeAspect="1"/>
        </xdr:cNvPicPr>
      </xdr:nvPicPr>
      <xdr:blipFill rotWithShape="1">
        <a:blip xmlns:r="http://schemas.openxmlformats.org/officeDocument/2006/relationships" r:embed="rId3"/>
        <a:srcRect l="27602" t="33467" r="28908" b="36841"/>
        <a:stretch/>
      </xdr:blipFill>
      <xdr:spPr>
        <a:xfrm>
          <a:off x="9591675" y="2520042"/>
          <a:ext cx="5660232" cy="217850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xmlns="" id="{00000000-0008-0000-14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xmlns="" id="{00000000-0008-0000-14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xmlns="" id="{00000000-0008-0000-14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xmlns="" id="{00000000-0008-0000-14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xmlns="" id="{00000000-0008-0000-14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xmlns="" id="{00000000-0008-0000-15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174626</xdr:colOff>
      <xdr:row>0</xdr:row>
      <xdr:rowOff>87313</xdr:rowOff>
    </xdr:from>
    <xdr:to>
      <xdr:col>0</xdr:col>
      <xdr:colOff>1734345</xdr:colOff>
      <xdr:row>3</xdr:row>
      <xdr:rowOff>99219</xdr:rowOff>
    </xdr:to>
    <xdr:pic>
      <xdr:nvPicPr>
        <xdr:cNvPr id="3" name="2 Imagen" descr="logotipo alcaldia version para documentos word">
          <a:extLst>
            <a:ext uri="{FF2B5EF4-FFF2-40B4-BE49-F238E27FC236}">
              <a16:creationId xmlns:a16="http://schemas.microsoft.com/office/drawing/2014/main" xmlns="" id="{00000000-0008-0000-1500-000003000000}"/>
            </a:ext>
          </a:extLst>
        </xdr:cNvPr>
        <xdr:cNvPicPr/>
      </xdr:nvPicPr>
      <xdr:blipFill>
        <a:blip xmlns:r="http://schemas.openxmlformats.org/officeDocument/2006/relationships" r:embed="rId2"/>
        <a:srcRect/>
        <a:stretch>
          <a:fillRect/>
        </a:stretch>
      </xdr:blipFill>
      <xdr:spPr bwMode="auto">
        <a:xfrm>
          <a:off x="174626" y="87313"/>
          <a:ext cx="1559719" cy="60721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7.xml"/><Relationship Id="rId18" Type="http://schemas.openxmlformats.org/officeDocument/2006/relationships/control" Target="../activeX/activeX12.xml"/><Relationship Id="rId26" Type="http://schemas.openxmlformats.org/officeDocument/2006/relationships/control" Target="../activeX/activeX20.xml"/><Relationship Id="rId39" Type="http://schemas.openxmlformats.org/officeDocument/2006/relationships/control" Target="../activeX/activeX33.xml"/><Relationship Id="rId3" Type="http://schemas.openxmlformats.org/officeDocument/2006/relationships/vmlDrawing" Target="../drawings/vmlDrawing1.vml"/><Relationship Id="rId21" Type="http://schemas.openxmlformats.org/officeDocument/2006/relationships/control" Target="../activeX/activeX15.xml"/><Relationship Id="rId34" Type="http://schemas.openxmlformats.org/officeDocument/2006/relationships/control" Target="../activeX/activeX28.xml"/><Relationship Id="rId42" Type="http://schemas.openxmlformats.org/officeDocument/2006/relationships/control" Target="../activeX/activeX36.xml"/><Relationship Id="rId47" Type="http://schemas.openxmlformats.org/officeDocument/2006/relationships/control" Target="../activeX/activeX41.xml"/><Relationship Id="rId50" Type="http://schemas.openxmlformats.org/officeDocument/2006/relationships/control" Target="../activeX/activeX44.xml"/><Relationship Id="rId7" Type="http://schemas.openxmlformats.org/officeDocument/2006/relationships/image" Target="../media/image15.emf"/><Relationship Id="rId12" Type="http://schemas.openxmlformats.org/officeDocument/2006/relationships/control" Target="../activeX/activeX6.xml"/><Relationship Id="rId17" Type="http://schemas.openxmlformats.org/officeDocument/2006/relationships/control" Target="../activeX/activeX11.xml"/><Relationship Id="rId25" Type="http://schemas.openxmlformats.org/officeDocument/2006/relationships/control" Target="../activeX/activeX19.xml"/><Relationship Id="rId33" Type="http://schemas.openxmlformats.org/officeDocument/2006/relationships/control" Target="../activeX/activeX27.xml"/><Relationship Id="rId38" Type="http://schemas.openxmlformats.org/officeDocument/2006/relationships/control" Target="../activeX/activeX32.xml"/><Relationship Id="rId46" Type="http://schemas.openxmlformats.org/officeDocument/2006/relationships/control" Target="../activeX/activeX40.xml"/><Relationship Id="rId2" Type="http://schemas.openxmlformats.org/officeDocument/2006/relationships/drawing" Target="../drawings/drawing3.xml"/><Relationship Id="rId16" Type="http://schemas.openxmlformats.org/officeDocument/2006/relationships/control" Target="../activeX/activeX10.xml"/><Relationship Id="rId20" Type="http://schemas.openxmlformats.org/officeDocument/2006/relationships/control" Target="../activeX/activeX14.xml"/><Relationship Id="rId29" Type="http://schemas.openxmlformats.org/officeDocument/2006/relationships/control" Target="../activeX/activeX23.xml"/><Relationship Id="rId41" Type="http://schemas.openxmlformats.org/officeDocument/2006/relationships/control" Target="../activeX/activeX35.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control" Target="../activeX/activeX5.xml"/><Relationship Id="rId24" Type="http://schemas.openxmlformats.org/officeDocument/2006/relationships/control" Target="../activeX/activeX18.xml"/><Relationship Id="rId32" Type="http://schemas.openxmlformats.org/officeDocument/2006/relationships/control" Target="../activeX/activeX26.xml"/><Relationship Id="rId37" Type="http://schemas.openxmlformats.org/officeDocument/2006/relationships/control" Target="../activeX/activeX31.xml"/><Relationship Id="rId40" Type="http://schemas.openxmlformats.org/officeDocument/2006/relationships/control" Target="../activeX/activeX34.xml"/><Relationship Id="rId45" Type="http://schemas.openxmlformats.org/officeDocument/2006/relationships/control" Target="../activeX/activeX39.xml"/><Relationship Id="rId5" Type="http://schemas.openxmlformats.org/officeDocument/2006/relationships/image" Target="../media/image14.emf"/><Relationship Id="rId15" Type="http://schemas.openxmlformats.org/officeDocument/2006/relationships/control" Target="../activeX/activeX9.xml"/><Relationship Id="rId23" Type="http://schemas.openxmlformats.org/officeDocument/2006/relationships/control" Target="../activeX/activeX17.xml"/><Relationship Id="rId28" Type="http://schemas.openxmlformats.org/officeDocument/2006/relationships/control" Target="../activeX/activeX22.xml"/><Relationship Id="rId36" Type="http://schemas.openxmlformats.org/officeDocument/2006/relationships/control" Target="../activeX/activeX30.xml"/><Relationship Id="rId49" Type="http://schemas.openxmlformats.org/officeDocument/2006/relationships/control" Target="../activeX/activeX43.xml"/><Relationship Id="rId10" Type="http://schemas.openxmlformats.org/officeDocument/2006/relationships/image" Target="../media/image16.emf"/><Relationship Id="rId19" Type="http://schemas.openxmlformats.org/officeDocument/2006/relationships/control" Target="../activeX/activeX13.xml"/><Relationship Id="rId31" Type="http://schemas.openxmlformats.org/officeDocument/2006/relationships/control" Target="../activeX/activeX25.xml"/><Relationship Id="rId44" Type="http://schemas.openxmlformats.org/officeDocument/2006/relationships/control" Target="../activeX/activeX38.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8.xml"/><Relationship Id="rId22" Type="http://schemas.openxmlformats.org/officeDocument/2006/relationships/control" Target="../activeX/activeX16.xml"/><Relationship Id="rId27" Type="http://schemas.openxmlformats.org/officeDocument/2006/relationships/control" Target="../activeX/activeX21.xml"/><Relationship Id="rId30" Type="http://schemas.openxmlformats.org/officeDocument/2006/relationships/control" Target="../activeX/activeX24.xml"/><Relationship Id="rId35" Type="http://schemas.openxmlformats.org/officeDocument/2006/relationships/control" Target="../activeX/activeX29.xml"/><Relationship Id="rId43" Type="http://schemas.openxmlformats.org/officeDocument/2006/relationships/control" Target="../activeX/activeX37.xml"/><Relationship Id="rId48" Type="http://schemas.openxmlformats.org/officeDocument/2006/relationships/control" Target="../activeX/activeX42.xml"/><Relationship Id="rId8" Type="http://schemas.openxmlformats.org/officeDocument/2006/relationships/control" Target="../activeX/activeX3.xml"/><Relationship Id="rId51" Type="http://schemas.openxmlformats.org/officeDocument/2006/relationships/control" Target="../activeX/activeX4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image" Target="../media/image18.emf"/><Relationship Id="rId4" Type="http://schemas.openxmlformats.org/officeDocument/2006/relationships/oleObject" Target="../embeddings/oleObject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54"/>
  <sheetViews>
    <sheetView zoomScale="90" zoomScaleNormal="90" workbookViewId="0">
      <selection activeCell="E1" sqref="E1:E4"/>
    </sheetView>
  </sheetViews>
  <sheetFormatPr baseColWidth="10" defaultColWidth="11.42578125" defaultRowHeight="14.25" x14ac:dyDescent="0.2"/>
  <cols>
    <col min="1" max="1" width="22.42578125" style="1" customWidth="1"/>
    <col min="2" max="3" width="11.42578125" style="1"/>
    <col min="4" max="4" width="45.140625" style="1" customWidth="1"/>
    <col min="5" max="5" width="25" style="1" customWidth="1"/>
    <col min="6" max="6" width="15.42578125" style="1" customWidth="1"/>
    <col min="7" max="16384" width="11.42578125" style="1"/>
  </cols>
  <sheetData>
    <row r="1" spans="1:7" ht="30" customHeight="1" x14ac:dyDescent="0.2">
      <c r="A1" s="400"/>
      <c r="B1" s="406" t="s">
        <v>268</v>
      </c>
      <c r="C1" s="407"/>
      <c r="D1" s="408"/>
      <c r="E1" s="336" t="s">
        <v>481</v>
      </c>
      <c r="F1" s="403"/>
    </row>
    <row r="2" spans="1:7" x14ac:dyDescent="0.2">
      <c r="A2" s="401"/>
      <c r="B2" s="409"/>
      <c r="C2" s="410"/>
      <c r="D2" s="411"/>
      <c r="E2" s="304" t="s">
        <v>482</v>
      </c>
      <c r="F2" s="404"/>
    </row>
    <row r="3" spans="1:7" ht="15" customHeight="1" x14ac:dyDescent="0.2">
      <c r="A3" s="401"/>
      <c r="B3" s="409"/>
      <c r="C3" s="410"/>
      <c r="D3" s="411"/>
      <c r="E3" s="304" t="s">
        <v>483</v>
      </c>
      <c r="F3" s="404"/>
    </row>
    <row r="4" spans="1:7" ht="15" thickBot="1" x14ac:dyDescent="0.25">
      <c r="A4" s="402"/>
      <c r="B4" s="412"/>
      <c r="C4" s="413"/>
      <c r="D4" s="414"/>
      <c r="E4" s="337" t="s">
        <v>484</v>
      </c>
      <c r="F4" s="405"/>
    </row>
    <row r="5" spans="1:7" ht="15" thickBot="1" x14ac:dyDescent="0.25"/>
    <row r="6" spans="1:7" ht="42.75" customHeight="1" x14ac:dyDescent="0.2">
      <c r="A6" s="171" t="s">
        <v>269</v>
      </c>
      <c r="B6" s="415" t="s">
        <v>276</v>
      </c>
      <c r="C6" s="415"/>
      <c r="D6" s="415"/>
      <c r="E6" s="415"/>
      <c r="F6" s="416"/>
    </row>
    <row r="7" spans="1:7" ht="50.25" customHeight="1" thickBot="1" x14ac:dyDescent="0.25">
      <c r="A7" s="172" t="s">
        <v>270</v>
      </c>
      <c r="B7" s="365" t="s">
        <v>271</v>
      </c>
      <c r="C7" s="365"/>
      <c r="D7" s="365"/>
      <c r="E7" s="365"/>
      <c r="F7" s="366"/>
    </row>
    <row r="8" spans="1:7" ht="17.25" customHeight="1" x14ac:dyDescent="0.2">
      <c r="A8" s="418"/>
      <c r="B8" s="418"/>
      <c r="C8" s="418"/>
      <c r="D8" s="418"/>
      <c r="E8" s="418"/>
      <c r="F8" s="418"/>
    </row>
    <row r="9" spans="1:7" ht="54.75" customHeight="1" x14ac:dyDescent="0.2">
      <c r="A9" s="417" t="s">
        <v>372</v>
      </c>
      <c r="B9" s="417"/>
      <c r="C9" s="417"/>
      <c r="D9" s="417"/>
      <c r="E9" s="417"/>
      <c r="F9" s="417"/>
    </row>
    <row r="10" spans="1:7" ht="18" customHeight="1" thickBot="1" x14ac:dyDescent="0.25">
      <c r="A10" s="398"/>
      <c r="B10" s="399"/>
      <c r="C10" s="399"/>
      <c r="D10" s="399"/>
      <c r="E10" s="399"/>
      <c r="F10" s="399"/>
      <c r="G10" s="399"/>
    </row>
    <row r="11" spans="1:7" ht="24.75" customHeight="1" x14ac:dyDescent="0.2">
      <c r="A11" s="348" t="s">
        <v>272</v>
      </c>
      <c r="B11" s="349"/>
      <c r="C11" s="349"/>
      <c r="D11" s="349"/>
      <c r="E11" s="349"/>
      <c r="F11" s="350"/>
    </row>
    <row r="12" spans="1:7" ht="229.5" customHeight="1" thickBot="1" x14ac:dyDescent="0.25">
      <c r="A12" s="364" t="s">
        <v>371</v>
      </c>
      <c r="B12" s="365"/>
      <c r="C12" s="365"/>
      <c r="D12" s="365"/>
      <c r="E12" s="365"/>
      <c r="F12" s="366"/>
    </row>
    <row r="13" spans="1:7" ht="18" customHeight="1" thickBot="1" x14ac:dyDescent="0.25">
      <c r="A13" s="363"/>
      <c r="B13" s="363"/>
      <c r="C13" s="363"/>
      <c r="D13" s="363"/>
      <c r="E13" s="363"/>
      <c r="F13" s="363"/>
    </row>
    <row r="14" spans="1:7" ht="26.25" customHeight="1" x14ac:dyDescent="0.2">
      <c r="A14" s="348" t="s">
        <v>273</v>
      </c>
      <c r="B14" s="349"/>
      <c r="C14" s="349"/>
      <c r="D14" s="349"/>
      <c r="E14" s="349"/>
      <c r="F14" s="350"/>
    </row>
    <row r="15" spans="1:7" ht="284.25" customHeight="1" thickBot="1" x14ac:dyDescent="0.25">
      <c r="A15" s="364" t="s">
        <v>374</v>
      </c>
      <c r="B15" s="365"/>
      <c r="C15" s="365"/>
      <c r="D15" s="365"/>
      <c r="E15" s="365"/>
      <c r="F15" s="366"/>
    </row>
    <row r="16" spans="1:7" ht="21.75" customHeight="1" thickBot="1" x14ac:dyDescent="0.25">
      <c r="A16" s="146"/>
      <c r="B16" s="146"/>
      <c r="C16" s="146"/>
      <c r="D16" s="146"/>
      <c r="E16" s="146"/>
      <c r="F16" s="146"/>
    </row>
    <row r="17" spans="1:7" ht="23.25" customHeight="1" thickBot="1" x14ac:dyDescent="0.25">
      <c r="A17" s="348" t="s">
        <v>377</v>
      </c>
      <c r="B17" s="349"/>
      <c r="C17" s="349"/>
      <c r="D17" s="349"/>
      <c r="E17" s="349"/>
      <c r="F17" s="350"/>
    </row>
    <row r="18" spans="1:7" ht="81.75" customHeight="1" x14ac:dyDescent="0.2">
      <c r="A18" s="351" t="s">
        <v>378</v>
      </c>
      <c r="B18" s="352"/>
      <c r="C18" s="352"/>
      <c r="D18" s="352"/>
      <c r="E18" s="352"/>
      <c r="F18" s="353"/>
    </row>
    <row r="19" spans="1:7" ht="71.25" customHeight="1" thickBot="1" x14ac:dyDescent="0.25">
      <c r="A19" s="354"/>
      <c r="B19" s="355"/>
      <c r="C19" s="355"/>
      <c r="D19" s="355"/>
      <c r="E19" s="355"/>
      <c r="F19" s="356"/>
    </row>
    <row r="20" spans="1:7" ht="15" thickBot="1" x14ac:dyDescent="0.25"/>
    <row r="21" spans="1:7" ht="27" customHeight="1" x14ac:dyDescent="0.2">
      <c r="A21" s="367" t="s">
        <v>333</v>
      </c>
      <c r="B21" s="368"/>
      <c r="C21" s="368"/>
      <c r="D21" s="368"/>
      <c r="E21" s="368"/>
      <c r="F21" s="369"/>
      <c r="G21" s="62"/>
    </row>
    <row r="22" spans="1:7" ht="363" customHeight="1" thickBot="1" x14ac:dyDescent="0.25">
      <c r="A22" s="370" t="s">
        <v>343</v>
      </c>
      <c r="B22" s="371"/>
      <c r="C22" s="371"/>
      <c r="D22" s="371"/>
      <c r="E22" s="371"/>
      <c r="F22" s="372"/>
      <c r="G22" s="62"/>
    </row>
    <row r="23" spans="1:7" ht="15" thickBot="1" x14ac:dyDescent="0.25"/>
    <row r="24" spans="1:7" ht="28.5" customHeight="1" thickBot="1" x14ac:dyDescent="0.25">
      <c r="A24" s="373" t="s">
        <v>334</v>
      </c>
      <c r="B24" s="374"/>
      <c r="C24" s="374"/>
      <c r="D24" s="374"/>
      <c r="E24" s="374"/>
      <c r="F24" s="375"/>
    </row>
    <row r="25" spans="1:7" ht="375" customHeight="1" x14ac:dyDescent="0.2">
      <c r="A25" s="383" t="s">
        <v>312</v>
      </c>
      <c r="B25" s="384"/>
      <c r="C25" s="384"/>
      <c r="D25" s="384"/>
      <c r="E25" s="384"/>
      <c r="F25" s="385"/>
    </row>
    <row r="26" spans="1:7" ht="27.6" customHeight="1" thickBot="1" x14ac:dyDescent="0.25">
      <c r="A26" s="386"/>
      <c r="B26" s="387"/>
      <c r="C26" s="387"/>
      <c r="D26" s="387"/>
      <c r="E26" s="387"/>
      <c r="F26" s="388"/>
    </row>
    <row r="27" spans="1:7" ht="25.5" customHeight="1" thickBot="1" x14ac:dyDescent="0.25">
      <c r="A27" s="146"/>
      <c r="B27" s="146"/>
      <c r="C27" s="146"/>
      <c r="D27" s="146"/>
      <c r="E27" s="146"/>
      <c r="F27" s="146"/>
    </row>
    <row r="28" spans="1:7" ht="27" customHeight="1" x14ac:dyDescent="0.2">
      <c r="A28" s="376" t="s">
        <v>335</v>
      </c>
      <c r="B28" s="377"/>
      <c r="C28" s="377"/>
      <c r="D28" s="377"/>
      <c r="E28" s="377"/>
      <c r="F28" s="378"/>
    </row>
    <row r="29" spans="1:7" ht="210.75" customHeight="1" thickBot="1" x14ac:dyDescent="0.25">
      <c r="A29" s="379" t="s">
        <v>309</v>
      </c>
      <c r="B29" s="365"/>
      <c r="C29" s="365"/>
      <c r="D29" s="365"/>
      <c r="E29" s="365"/>
      <c r="F29" s="366"/>
    </row>
    <row r="30" spans="1:7" ht="15" thickBot="1" x14ac:dyDescent="0.25"/>
    <row r="31" spans="1:7" ht="30.75" customHeight="1" x14ac:dyDescent="0.2">
      <c r="A31" s="380" t="s">
        <v>336</v>
      </c>
      <c r="B31" s="381"/>
      <c r="C31" s="381"/>
      <c r="D31" s="381"/>
      <c r="E31" s="381"/>
      <c r="F31" s="382"/>
    </row>
    <row r="32" spans="1:7" ht="138" customHeight="1" thickBot="1" x14ac:dyDescent="0.25">
      <c r="A32" s="425" t="s">
        <v>310</v>
      </c>
      <c r="B32" s="426"/>
      <c r="C32" s="426"/>
      <c r="D32" s="426"/>
      <c r="E32" s="426"/>
      <c r="F32" s="427"/>
    </row>
    <row r="33" spans="1:6" ht="15" thickBot="1" x14ac:dyDescent="0.25"/>
    <row r="34" spans="1:6" ht="28.5" customHeight="1" x14ac:dyDescent="0.2">
      <c r="A34" s="428" t="s">
        <v>337</v>
      </c>
      <c r="B34" s="429"/>
      <c r="C34" s="429"/>
      <c r="D34" s="429"/>
      <c r="E34" s="429"/>
      <c r="F34" s="430"/>
    </row>
    <row r="35" spans="1:6" ht="219" customHeight="1" thickBot="1" x14ac:dyDescent="0.25">
      <c r="A35" s="379" t="s">
        <v>303</v>
      </c>
      <c r="B35" s="365"/>
      <c r="C35" s="365"/>
      <c r="D35" s="365"/>
      <c r="E35" s="365"/>
      <c r="F35" s="366"/>
    </row>
    <row r="36" spans="1:6" ht="15" thickBot="1" x14ac:dyDescent="0.25"/>
    <row r="37" spans="1:6" ht="27.75" customHeight="1" x14ac:dyDescent="0.2">
      <c r="A37" s="428" t="s">
        <v>338</v>
      </c>
      <c r="B37" s="429"/>
      <c r="C37" s="429"/>
      <c r="D37" s="429"/>
      <c r="E37" s="429"/>
      <c r="F37" s="430"/>
    </row>
    <row r="38" spans="1:6" ht="170.25" customHeight="1" thickBot="1" x14ac:dyDescent="0.25">
      <c r="A38" s="379" t="s">
        <v>304</v>
      </c>
      <c r="B38" s="365"/>
      <c r="C38" s="365"/>
      <c r="D38" s="365"/>
      <c r="E38" s="365"/>
      <c r="F38" s="366"/>
    </row>
    <row r="39" spans="1:6" ht="15" thickBot="1" x14ac:dyDescent="0.25"/>
    <row r="40" spans="1:6" ht="27.75" customHeight="1" x14ac:dyDescent="0.2">
      <c r="A40" s="389" t="s">
        <v>339</v>
      </c>
      <c r="B40" s="390"/>
      <c r="C40" s="390"/>
      <c r="D40" s="390"/>
      <c r="E40" s="390"/>
      <c r="F40" s="391"/>
    </row>
    <row r="41" spans="1:6" ht="208.5" customHeight="1" thickBot="1" x14ac:dyDescent="0.25">
      <c r="A41" s="364" t="s">
        <v>370</v>
      </c>
      <c r="B41" s="365"/>
      <c r="C41" s="365"/>
      <c r="D41" s="365"/>
      <c r="E41" s="365"/>
      <c r="F41" s="366"/>
    </row>
    <row r="42" spans="1:6" ht="15" thickBot="1" x14ac:dyDescent="0.25"/>
    <row r="43" spans="1:6" ht="29.25" customHeight="1" x14ac:dyDescent="0.2">
      <c r="A43" s="419" t="s">
        <v>375</v>
      </c>
      <c r="B43" s="420"/>
      <c r="C43" s="420"/>
      <c r="D43" s="420"/>
      <c r="E43" s="420"/>
      <c r="F43" s="421"/>
    </row>
    <row r="44" spans="1:6" ht="274.5" customHeight="1" thickBot="1" x14ac:dyDescent="0.25">
      <c r="A44" s="379" t="s">
        <v>297</v>
      </c>
      <c r="B44" s="365"/>
      <c r="C44" s="365"/>
      <c r="D44" s="365"/>
      <c r="E44" s="365"/>
      <c r="F44" s="366"/>
    </row>
    <row r="45" spans="1:6" ht="15" thickBot="1" x14ac:dyDescent="0.25"/>
    <row r="46" spans="1:6" ht="29.25" customHeight="1" x14ac:dyDescent="0.2">
      <c r="A46" s="419" t="s">
        <v>340</v>
      </c>
      <c r="B46" s="420"/>
      <c r="C46" s="420"/>
      <c r="D46" s="420"/>
      <c r="E46" s="420"/>
      <c r="F46" s="421"/>
    </row>
    <row r="47" spans="1:6" s="228" customFormat="1" ht="181.5" customHeight="1" thickBot="1" x14ac:dyDescent="0.3">
      <c r="A47" s="422" t="s">
        <v>298</v>
      </c>
      <c r="B47" s="423"/>
      <c r="C47" s="423"/>
      <c r="D47" s="423"/>
      <c r="E47" s="423"/>
      <c r="F47" s="424"/>
    </row>
    <row r="48" spans="1:6" ht="15.75" customHeight="1" thickBot="1" x14ac:dyDescent="0.25">
      <c r="A48" s="146"/>
      <c r="B48" s="146"/>
      <c r="C48" s="146"/>
      <c r="D48" s="146"/>
      <c r="E48" s="146"/>
      <c r="F48" s="146"/>
    </row>
    <row r="49" spans="1:6" ht="19.5" customHeight="1" x14ac:dyDescent="0.2">
      <c r="A49" s="392" t="s">
        <v>341</v>
      </c>
      <c r="B49" s="393"/>
      <c r="C49" s="393"/>
      <c r="D49" s="393"/>
      <c r="E49" s="393"/>
      <c r="F49" s="394"/>
    </row>
    <row r="50" spans="1:6" ht="363" customHeight="1" thickBot="1" x14ac:dyDescent="0.25">
      <c r="A50" s="395" t="s">
        <v>305</v>
      </c>
      <c r="B50" s="396"/>
      <c r="C50" s="396"/>
      <c r="D50" s="396"/>
      <c r="E50" s="396"/>
      <c r="F50" s="397"/>
    </row>
    <row r="51" spans="1:6" ht="15" thickBot="1" x14ac:dyDescent="0.25"/>
    <row r="52" spans="1:6" ht="27.75" customHeight="1" x14ac:dyDescent="0.2">
      <c r="A52" s="357" t="s">
        <v>342</v>
      </c>
      <c r="B52" s="358"/>
      <c r="C52" s="358"/>
      <c r="D52" s="358"/>
      <c r="E52" s="358"/>
      <c r="F52" s="359"/>
    </row>
    <row r="53" spans="1:6" ht="409.6" customHeight="1" x14ac:dyDescent="0.2">
      <c r="A53" s="360" t="s">
        <v>308</v>
      </c>
      <c r="B53" s="361"/>
      <c r="C53" s="361"/>
      <c r="D53" s="361"/>
      <c r="E53" s="361"/>
      <c r="F53" s="362"/>
    </row>
    <row r="54" spans="1:6" ht="77.25" customHeight="1" thickBot="1" x14ac:dyDescent="0.25">
      <c r="A54" s="354"/>
      <c r="B54" s="355"/>
      <c r="C54" s="355"/>
      <c r="D54" s="355"/>
      <c r="E54" s="355"/>
      <c r="F54" s="356"/>
    </row>
  </sheetData>
  <sheetProtection selectLockedCells="1"/>
  <mergeCells count="37">
    <mergeCell ref="A32:F32"/>
    <mergeCell ref="A34:F34"/>
    <mergeCell ref="A35:F35"/>
    <mergeCell ref="A37:F37"/>
    <mergeCell ref="A38:F38"/>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sheetPr>
  <dimension ref="A1:J63"/>
  <sheetViews>
    <sheetView zoomScale="85" zoomScaleNormal="85" workbookViewId="0">
      <selection activeCell="E1" sqref="E1:E4"/>
    </sheetView>
  </sheetViews>
  <sheetFormatPr baseColWidth="10" defaultColWidth="11.42578125" defaultRowHeight="14.25" x14ac:dyDescent="0.2"/>
  <cols>
    <col min="1" max="1" width="29.42578125" style="1" customWidth="1"/>
    <col min="2" max="2" width="29.140625" style="1" customWidth="1"/>
    <col min="3" max="3" width="30.28515625" style="1" customWidth="1"/>
    <col min="4" max="4" width="31.85546875" style="1" customWidth="1"/>
    <col min="5" max="5" width="32.5703125" style="1" customWidth="1"/>
    <col min="6" max="6" width="32" style="1" customWidth="1"/>
    <col min="7" max="16384" width="11.42578125" style="1"/>
  </cols>
  <sheetData>
    <row r="1" spans="1:10" ht="15" customHeight="1" x14ac:dyDescent="0.2">
      <c r="A1" s="400"/>
      <c r="B1" s="432" t="s">
        <v>369</v>
      </c>
      <c r="C1" s="432"/>
      <c r="D1" s="432"/>
      <c r="E1" s="336" t="s">
        <v>481</v>
      </c>
      <c r="F1" s="403"/>
      <c r="G1" s="2"/>
      <c r="J1" s="431"/>
    </row>
    <row r="2" spans="1:10" ht="15" customHeight="1" x14ac:dyDescent="0.2">
      <c r="A2" s="401"/>
      <c r="B2" s="433"/>
      <c r="C2" s="433"/>
      <c r="D2" s="433"/>
      <c r="E2" s="304" t="s">
        <v>482</v>
      </c>
      <c r="F2" s="404"/>
      <c r="G2" s="2"/>
      <c r="J2" s="431"/>
    </row>
    <row r="3" spans="1:10" ht="15" customHeight="1" x14ac:dyDescent="0.2">
      <c r="A3" s="401"/>
      <c r="B3" s="433" t="s">
        <v>3</v>
      </c>
      <c r="C3" s="433"/>
      <c r="D3" s="433"/>
      <c r="E3" s="304" t="s">
        <v>483</v>
      </c>
      <c r="F3" s="404"/>
      <c r="G3" s="2"/>
      <c r="J3" s="431"/>
    </row>
    <row r="4" spans="1:10" ht="15.75" customHeight="1" x14ac:dyDescent="0.2">
      <c r="A4" s="401"/>
      <c r="B4" s="433"/>
      <c r="C4" s="433"/>
      <c r="D4" s="433"/>
      <c r="E4" s="304" t="s">
        <v>485</v>
      </c>
      <c r="F4" s="404"/>
      <c r="G4" s="2"/>
      <c r="J4" s="431"/>
    </row>
    <row r="5" spans="1:10" ht="15.75" customHeight="1" x14ac:dyDescent="0.2">
      <c r="A5" s="435"/>
      <c r="B5" s="436"/>
      <c r="C5" s="436"/>
      <c r="D5" s="436"/>
      <c r="E5" s="436"/>
      <c r="F5" s="437"/>
      <c r="G5" s="2"/>
      <c r="J5" s="63"/>
    </row>
    <row r="6" spans="1:10" ht="15" customHeight="1" x14ac:dyDescent="0.2">
      <c r="A6" s="444" t="s">
        <v>6</v>
      </c>
      <c r="B6" s="445"/>
      <c r="C6" s="445"/>
      <c r="D6" s="445"/>
      <c r="E6" s="445"/>
      <c r="F6" s="446"/>
    </row>
    <row r="7" spans="1:10" ht="15.75" customHeight="1" x14ac:dyDescent="0.2">
      <c r="A7" s="444"/>
      <c r="B7" s="445"/>
      <c r="C7" s="445"/>
      <c r="D7" s="445"/>
      <c r="E7" s="445"/>
      <c r="F7" s="446"/>
    </row>
    <row r="8" spans="1:10" ht="27" customHeight="1" x14ac:dyDescent="0.2">
      <c r="A8" s="438" t="s">
        <v>379</v>
      </c>
      <c r="B8" s="439"/>
      <c r="C8" s="439"/>
      <c r="D8" s="439"/>
      <c r="E8" s="439"/>
      <c r="F8" s="440"/>
    </row>
    <row r="9" spans="1:10" ht="99" customHeight="1" thickBot="1" x14ac:dyDescent="0.25">
      <c r="A9" s="441" t="s">
        <v>380</v>
      </c>
      <c r="B9" s="442"/>
      <c r="C9" s="442"/>
      <c r="D9" s="442"/>
      <c r="E9" s="442"/>
      <c r="F9" s="443"/>
    </row>
    <row r="10" spans="1:10" ht="18.75" customHeight="1" thickBot="1" x14ac:dyDescent="0.25">
      <c r="A10" s="434"/>
      <c r="B10" s="434"/>
      <c r="C10" s="434"/>
      <c r="D10" s="434"/>
      <c r="E10" s="434"/>
      <c r="F10" s="434"/>
    </row>
    <row r="11" spans="1:10" ht="22.5" customHeight="1" thickBot="1" x14ac:dyDescent="0.25">
      <c r="A11" s="216" t="s">
        <v>7</v>
      </c>
      <c r="B11" s="217" t="s">
        <v>8</v>
      </c>
      <c r="C11" s="217" t="s">
        <v>9</v>
      </c>
      <c r="D11" s="217" t="s">
        <v>8</v>
      </c>
      <c r="E11" s="217" t="s">
        <v>10</v>
      </c>
      <c r="F11" s="218" t="s">
        <v>8</v>
      </c>
    </row>
    <row r="12" spans="1:10" ht="56.25" customHeight="1" x14ac:dyDescent="0.2">
      <c r="A12" s="221" t="s">
        <v>279</v>
      </c>
      <c r="B12" s="304" t="s">
        <v>381</v>
      </c>
      <c r="C12" s="224" t="s">
        <v>283</v>
      </c>
      <c r="D12" s="309" t="s">
        <v>390</v>
      </c>
      <c r="E12" s="224" t="s">
        <v>289</v>
      </c>
      <c r="F12" s="311" t="s">
        <v>396</v>
      </c>
    </row>
    <row r="13" spans="1:10" ht="60" customHeight="1" x14ac:dyDescent="0.2">
      <c r="A13" s="222" t="s">
        <v>278</v>
      </c>
      <c r="B13" s="302" t="s">
        <v>382</v>
      </c>
      <c r="C13" s="225" t="s">
        <v>283</v>
      </c>
      <c r="D13" s="309" t="s">
        <v>389</v>
      </c>
      <c r="E13" s="225" t="s">
        <v>290</v>
      </c>
      <c r="F13" s="311" t="s">
        <v>397</v>
      </c>
    </row>
    <row r="14" spans="1:10" ht="56.25" customHeight="1" x14ac:dyDescent="0.2">
      <c r="A14" s="222" t="s">
        <v>278</v>
      </c>
      <c r="B14" s="305" t="s">
        <v>383</v>
      </c>
      <c r="C14" s="225" t="s">
        <v>295</v>
      </c>
      <c r="D14" s="309" t="s">
        <v>391</v>
      </c>
      <c r="E14" s="225" t="s">
        <v>288</v>
      </c>
      <c r="F14" s="312" t="s">
        <v>423</v>
      </c>
    </row>
    <row r="15" spans="1:10" ht="73.5" customHeight="1" x14ac:dyDescent="0.2">
      <c r="A15" s="222" t="s">
        <v>282</v>
      </c>
      <c r="B15" s="305" t="s">
        <v>384</v>
      </c>
      <c r="C15" s="319" t="s">
        <v>294</v>
      </c>
      <c r="D15" s="309" t="s">
        <v>392</v>
      </c>
      <c r="E15" s="225" t="s">
        <v>256</v>
      </c>
      <c r="F15" s="312" t="s">
        <v>399</v>
      </c>
    </row>
    <row r="16" spans="1:10" ht="135.75" customHeight="1" x14ac:dyDescent="0.2">
      <c r="A16" s="222" t="s">
        <v>280</v>
      </c>
      <c r="B16" s="302" t="s">
        <v>422</v>
      </c>
      <c r="C16" s="225" t="s">
        <v>295</v>
      </c>
      <c r="D16" s="302" t="s">
        <v>393</v>
      </c>
      <c r="E16" s="225"/>
      <c r="F16" s="116"/>
    </row>
    <row r="17" spans="1:7" ht="69.75" customHeight="1" x14ac:dyDescent="0.2">
      <c r="A17" s="222" t="s">
        <v>278</v>
      </c>
      <c r="B17" s="306" t="s">
        <v>406</v>
      </c>
      <c r="C17" s="225" t="s">
        <v>285</v>
      </c>
      <c r="D17" s="310" t="s">
        <v>394</v>
      </c>
      <c r="E17" s="225"/>
      <c r="F17" s="116"/>
    </row>
    <row r="18" spans="1:7" ht="87" customHeight="1" x14ac:dyDescent="0.2">
      <c r="A18" s="222" t="s">
        <v>277</v>
      </c>
      <c r="B18" s="307" t="s">
        <v>386</v>
      </c>
      <c r="C18" s="225" t="s">
        <v>286</v>
      </c>
      <c r="D18" s="302" t="s">
        <v>395</v>
      </c>
      <c r="E18" s="225"/>
      <c r="F18" s="116"/>
    </row>
    <row r="19" spans="1:7" ht="44.25" customHeight="1" x14ac:dyDescent="0.2">
      <c r="A19" s="222" t="s">
        <v>277</v>
      </c>
      <c r="B19" s="308" t="s">
        <v>387</v>
      </c>
      <c r="C19" s="225" t="s">
        <v>284</v>
      </c>
      <c r="D19" s="321" t="s">
        <v>407</v>
      </c>
      <c r="E19" s="225"/>
      <c r="F19" s="116"/>
    </row>
    <row r="20" spans="1:7" ht="65.25" customHeight="1" x14ac:dyDescent="0.2">
      <c r="A20" s="222" t="s">
        <v>307</v>
      </c>
      <c r="B20" s="302" t="s">
        <v>388</v>
      </c>
      <c r="C20" s="225"/>
      <c r="D20" s="219"/>
      <c r="E20" s="225"/>
      <c r="F20" s="116"/>
    </row>
    <row r="21" spans="1:7" ht="66.75" customHeight="1" x14ac:dyDescent="0.2">
      <c r="A21" s="222"/>
      <c r="B21" s="175"/>
      <c r="C21" s="225"/>
      <c r="D21" s="219"/>
      <c r="E21" s="225"/>
      <c r="F21" s="116"/>
    </row>
    <row r="22" spans="1:7" ht="69" customHeight="1" x14ac:dyDescent="0.2">
      <c r="A22" s="222"/>
      <c r="B22" s="175"/>
      <c r="C22" s="225"/>
      <c r="D22" s="219"/>
      <c r="E22" s="225"/>
      <c r="F22" s="116"/>
    </row>
    <row r="23" spans="1:7" ht="61.5" customHeight="1" x14ac:dyDescent="0.2">
      <c r="A23" s="222"/>
      <c r="B23" s="175"/>
      <c r="C23" s="225"/>
      <c r="D23" s="219"/>
      <c r="E23" s="225"/>
      <c r="F23" s="116"/>
    </row>
    <row r="24" spans="1:7" ht="57.75" customHeight="1" x14ac:dyDescent="0.2">
      <c r="A24" s="222"/>
      <c r="B24" s="175"/>
      <c r="C24" s="225"/>
      <c r="D24" s="219"/>
      <c r="E24" s="225"/>
      <c r="F24" s="116"/>
    </row>
    <row r="25" spans="1:7" ht="62.25" customHeight="1" x14ac:dyDescent="0.2">
      <c r="A25" s="222"/>
      <c r="B25" s="175"/>
      <c r="C25" s="225"/>
      <c r="D25" s="219"/>
      <c r="E25" s="225"/>
      <c r="F25" s="116"/>
    </row>
    <row r="26" spans="1:7" ht="56.25" customHeight="1" thickBot="1" x14ac:dyDescent="0.25">
      <c r="A26" s="223"/>
      <c r="B26" s="173"/>
      <c r="C26" s="226"/>
      <c r="D26" s="220"/>
      <c r="E26" s="226"/>
      <c r="F26" s="174"/>
    </row>
    <row r="27" spans="1:7" ht="65.25" customHeight="1" x14ac:dyDescent="0.2">
      <c r="A27" s="210"/>
      <c r="B27" s="146"/>
      <c r="C27" s="210"/>
      <c r="D27" s="211"/>
      <c r="E27" s="210"/>
      <c r="F27" s="211"/>
      <c r="G27" s="62"/>
    </row>
    <row r="28" spans="1:7" ht="62.25" customHeight="1" x14ac:dyDescent="0.2">
      <c r="A28" s="210"/>
      <c r="B28" s="146"/>
      <c r="C28" s="210"/>
      <c r="D28" s="211"/>
      <c r="E28" s="210"/>
      <c r="F28" s="211"/>
      <c r="G28" s="62"/>
    </row>
    <row r="29" spans="1:7" ht="63" customHeight="1" x14ac:dyDescent="0.2">
      <c r="A29" s="210"/>
      <c r="B29" s="146"/>
      <c r="C29" s="210"/>
      <c r="D29" s="211"/>
      <c r="E29" s="210"/>
      <c r="F29" s="146"/>
      <c r="G29" s="62"/>
    </row>
    <row r="30" spans="1:7" ht="51.75" customHeight="1" x14ac:dyDescent="0.2">
      <c r="A30" s="210"/>
      <c r="B30" s="146"/>
      <c r="C30" s="210"/>
      <c r="D30" s="211"/>
      <c r="E30" s="210"/>
      <c r="F30" s="146"/>
      <c r="G30" s="62"/>
    </row>
    <row r="31" spans="1:7" ht="52.5" customHeight="1" x14ac:dyDescent="0.2">
      <c r="A31" s="210"/>
      <c r="B31" s="211"/>
      <c r="C31" s="210"/>
      <c r="D31" s="211"/>
      <c r="E31" s="210"/>
      <c r="F31" s="211"/>
      <c r="G31" s="62"/>
    </row>
    <row r="32" spans="1:7" ht="63.75" customHeight="1" x14ac:dyDescent="0.2">
      <c r="A32" s="210"/>
      <c r="B32" s="211"/>
      <c r="C32" s="210"/>
      <c r="D32" s="211"/>
      <c r="E32" s="210"/>
      <c r="F32" s="211"/>
      <c r="G32" s="62"/>
    </row>
    <row r="33" spans="1:7" ht="66" customHeight="1" x14ac:dyDescent="0.2">
      <c r="A33" s="210"/>
      <c r="B33" s="212"/>
      <c r="C33" s="210"/>
      <c r="D33" s="213"/>
      <c r="E33" s="210"/>
      <c r="F33" s="212"/>
      <c r="G33" s="62"/>
    </row>
    <row r="34" spans="1:7" ht="55.5" customHeight="1" x14ac:dyDescent="0.2">
      <c r="A34" s="210"/>
      <c r="B34" s="212"/>
      <c r="C34" s="210"/>
      <c r="D34" s="213"/>
      <c r="E34" s="210"/>
      <c r="F34" s="214"/>
      <c r="G34" s="62"/>
    </row>
    <row r="35" spans="1:7" ht="51.75" customHeight="1" x14ac:dyDescent="0.2">
      <c r="A35" s="210"/>
      <c r="B35" s="214"/>
      <c r="C35" s="210"/>
      <c r="D35" s="215"/>
      <c r="E35" s="210"/>
      <c r="F35" s="214"/>
      <c r="G35" s="62"/>
    </row>
    <row r="36" spans="1:7" ht="55.5" customHeight="1" x14ac:dyDescent="0.2">
      <c r="A36" s="210"/>
      <c r="B36" s="214"/>
      <c r="C36" s="210"/>
      <c r="D36" s="214"/>
      <c r="E36" s="210"/>
      <c r="F36" s="214"/>
      <c r="G36" s="62"/>
    </row>
    <row r="37" spans="1:7" ht="55.5" customHeight="1" x14ac:dyDescent="0.2">
      <c r="A37" s="210"/>
      <c r="B37" s="214"/>
      <c r="C37" s="210"/>
      <c r="D37" s="214"/>
      <c r="E37" s="210"/>
      <c r="F37" s="214"/>
      <c r="G37" s="62"/>
    </row>
    <row r="38" spans="1:7" ht="54.75" customHeight="1" x14ac:dyDescent="0.2">
      <c r="A38" s="210"/>
      <c r="B38" s="214"/>
      <c r="C38" s="210"/>
      <c r="D38" s="214"/>
      <c r="E38" s="210"/>
      <c r="F38" s="214"/>
      <c r="G38" s="62"/>
    </row>
    <row r="39" spans="1:7" ht="56.25" customHeight="1" x14ac:dyDescent="0.2">
      <c r="A39" s="210"/>
      <c r="B39" s="214"/>
      <c r="C39" s="210"/>
      <c r="D39" s="214"/>
      <c r="E39" s="210"/>
      <c r="F39" s="214"/>
      <c r="G39" s="62"/>
    </row>
    <row r="40" spans="1:7" ht="54.75" customHeight="1" x14ac:dyDescent="0.2">
      <c r="A40" s="210"/>
      <c r="B40" s="212"/>
      <c r="C40" s="210"/>
      <c r="D40" s="213"/>
      <c r="E40" s="210"/>
      <c r="F40" s="212"/>
      <c r="G40" s="62"/>
    </row>
    <row r="41" spans="1:7" ht="55.5" customHeight="1" x14ac:dyDescent="0.2">
      <c r="A41" s="210"/>
      <c r="B41" s="212"/>
      <c r="C41" s="210"/>
      <c r="D41" s="213"/>
      <c r="E41" s="210"/>
      <c r="F41" s="214"/>
      <c r="G41" s="62"/>
    </row>
    <row r="42" spans="1:7" ht="54.75" customHeight="1" x14ac:dyDescent="0.2">
      <c r="A42" s="210"/>
      <c r="B42" s="214"/>
      <c r="C42" s="210"/>
      <c r="D42" s="215"/>
      <c r="E42" s="210"/>
      <c r="F42" s="214"/>
      <c r="G42" s="62"/>
    </row>
    <row r="43" spans="1:7" ht="55.5" customHeight="1" x14ac:dyDescent="0.2">
      <c r="A43" s="210"/>
      <c r="B43" s="214"/>
      <c r="C43" s="210"/>
      <c r="D43" s="214"/>
      <c r="E43" s="210"/>
      <c r="F43" s="214"/>
      <c r="G43" s="62"/>
    </row>
    <row r="44" spans="1:7" ht="56.25" customHeight="1" x14ac:dyDescent="0.2">
      <c r="A44" s="210"/>
      <c r="B44" s="214"/>
      <c r="C44" s="210"/>
      <c r="D44" s="214"/>
      <c r="E44" s="210"/>
      <c r="F44" s="214"/>
      <c r="G44" s="62"/>
    </row>
    <row r="45" spans="1:7" ht="59.25" customHeight="1" x14ac:dyDescent="0.2">
      <c r="A45" s="210"/>
      <c r="B45" s="214"/>
      <c r="C45" s="210"/>
      <c r="D45" s="214"/>
      <c r="E45" s="210"/>
      <c r="F45" s="214"/>
      <c r="G45" s="62"/>
    </row>
    <row r="46" spans="1:7" ht="55.5" customHeight="1" x14ac:dyDescent="0.2">
      <c r="A46" s="210"/>
      <c r="B46" s="214"/>
      <c r="C46" s="210"/>
      <c r="D46" s="214"/>
      <c r="E46" s="210"/>
      <c r="F46" s="214"/>
      <c r="G46" s="62"/>
    </row>
    <row r="47" spans="1:7" ht="55.5" customHeight="1" x14ac:dyDescent="0.2">
      <c r="A47" s="210"/>
      <c r="B47" s="212"/>
      <c r="C47" s="210"/>
      <c r="D47" s="213"/>
      <c r="E47" s="210"/>
      <c r="F47" s="212"/>
      <c r="G47" s="62"/>
    </row>
    <row r="48" spans="1:7" ht="56.25" customHeight="1" x14ac:dyDescent="0.2">
      <c r="A48" s="210"/>
      <c r="B48" s="212"/>
      <c r="C48" s="210"/>
      <c r="D48" s="213"/>
      <c r="E48" s="210"/>
      <c r="F48" s="214"/>
      <c r="G48" s="62"/>
    </row>
    <row r="49" spans="1:7" ht="54" customHeight="1" x14ac:dyDescent="0.2">
      <c r="A49" s="210"/>
      <c r="B49" s="214"/>
      <c r="C49" s="210"/>
      <c r="D49" s="215"/>
      <c r="E49" s="210"/>
      <c r="F49" s="214"/>
      <c r="G49" s="62"/>
    </row>
    <row r="50" spans="1:7" ht="56.25" customHeight="1" x14ac:dyDescent="0.2">
      <c r="A50" s="210"/>
      <c r="B50" s="214"/>
      <c r="C50" s="210"/>
      <c r="D50" s="214"/>
      <c r="E50" s="210"/>
      <c r="F50" s="214"/>
      <c r="G50" s="62"/>
    </row>
    <row r="51" spans="1:7" ht="59.25" customHeight="1" x14ac:dyDescent="0.2">
      <c r="A51" s="210"/>
      <c r="B51" s="214"/>
      <c r="C51" s="210"/>
      <c r="D51" s="214"/>
      <c r="E51" s="210"/>
      <c r="F51" s="214"/>
      <c r="G51" s="62"/>
    </row>
    <row r="52" spans="1:7" ht="54.75" customHeight="1" x14ac:dyDescent="0.2">
      <c r="A52" s="210"/>
      <c r="B52" s="214"/>
      <c r="C52" s="210"/>
      <c r="D52" s="214"/>
      <c r="E52" s="210"/>
      <c r="F52" s="214"/>
      <c r="G52" s="62"/>
    </row>
    <row r="53" spans="1:7" ht="55.5" customHeight="1" x14ac:dyDescent="0.2">
      <c r="A53" s="210"/>
      <c r="B53" s="214"/>
      <c r="C53" s="210"/>
      <c r="D53" s="214"/>
      <c r="E53" s="210"/>
      <c r="F53" s="214"/>
      <c r="G53" s="62"/>
    </row>
    <row r="54" spans="1:7" x14ac:dyDescent="0.2">
      <c r="A54" s="62"/>
      <c r="B54" s="62"/>
      <c r="C54" s="62"/>
      <c r="D54" s="62"/>
      <c r="E54" s="62"/>
      <c r="F54" s="62"/>
      <c r="G54" s="62"/>
    </row>
    <row r="55" spans="1:7" x14ac:dyDescent="0.2">
      <c r="A55" s="62"/>
      <c r="B55" s="62"/>
      <c r="C55" s="62"/>
      <c r="D55" s="62"/>
      <c r="E55" s="62"/>
      <c r="F55" s="62"/>
      <c r="G55" s="62"/>
    </row>
    <row r="56" spans="1:7" x14ac:dyDescent="0.2">
      <c r="A56" s="62"/>
      <c r="B56" s="62"/>
      <c r="C56" s="62"/>
      <c r="D56" s="62"/>
      <c r="E56" s="62"/>
      <c r="F56" s="62"/>
      <c r="G56" s="62"/>
    </row>
    <row r="57" spans="1:7" x14ac:dyDescent="0.2">
      <c r="A57" s="62"/>
      <c r="B57" s="62"/>
      <c r="C57" s="62"/>
      <c r="D57" s="62"/>
      <c r="E57" s="62"/>
      <c r="F57" s="62"/>
      <c r="G57" s="62"/>
    </row>
    <row r="58" spans="1:7" x14ac:dyDescent="0.2">
      <c r="A58" s="62"/>
      <c r="B58" s="62"/>
      <c r="C58" s="62"/>
      <c r="D58" s="62"/>
      <c r="E58" s="62"/>
      <c r="F58" s="62"/>
      <c r="G58" s="62"/>
    </row>
    <row r="59" spans="1:7" x14ac:dyDescent="0.2">
      <c r="A59" s="62"/>
      <c r="B59" s="62"/>
      <c r="C59" s="62"/>
      <c r="D59" s="62"/>
      <c r="E59" s="62"/>
      <c r="F59" s="62"/>
      <c r="G59" s="62"/>
    </row>
    <row r="60" spans="1:7" x14ac:dyDescent="0.2">
      <c r="A60" s="62"/>
      <c r="B60" s="62"/>
      <c r="C60" s="62"/>
      <c r="D60" s="62"/>
      <c r="E60" s="62"/>
      <c r="F60" s="62"/>
      <c r="G60" s="62"/>
    </row>
    <row r="61" spans="1:7" x14ac:dyDescent="0.2">
      <c r="A61" s="62"/>
      <c r="B61" s="62"/>
      <c r="C61" s="62"/>
      <c r="D61" s="62"/>
      <c r="E61" s="62"/>
      <c r="F61" s="62"/>
      <c r="G61" s="62"/>
    </row>
    <row r="62" spans="1:7" x14ac:dyDescent="0.2">
      <c r="A62" s="62"/>
      <c r="B62" s="62"/>
      <c r="C62" s="62"/>
      <c r="D62" s="62"/>
      <c r="E62" s="62"/>
      <c r="F62" s="62"/>
      <c r="G62" s="62"/>
    </row>
    <row r="63" spans="1:7" x14ac:dyDescent="0.2">
      <c r="A63" s="62"/>
      <c r="B63" s="62"/>
      <c r="C63" s="62"/>
      <c r="D63" s="62"/>
      <c r="E63" s="62"/>
      <c r="F63" s="62"/>
      <c r="G63" s="62"/>
    </row>
  </sheetData>
  <mergeCells count="10">
    <mergeCell ref="A10:F10"/>
    <mergeCell ref="A5:F5"/>
    <mergeCell ref="A8:F8"/>
    <mergeCell ref="A9:F9"/>
    <mergeCell ref="A6:F7"/>
    <mergeCell ref="J1:J4"/>
    <mergeCell ref="F1:F4"/>
    <mergeCell ref="A1:A4"/>
    <mergeCell ref="B1:D2"/>
    <mergeCell ref="B3:D4"/>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'LISTAS CONTEXTO'!$A$1:$A$7</xm:f>
          </x14:formula1>
          <xm:sqref>A12:A26</xm:sqref>
        </x14:dataValidation>
        <x14:dataValidation type="list" allowBlank="1" showInputMessage="1" showErrorMessage="1">
          <x14:formula1>
            <xm:f>'LISTAS CONTEXTO'!$B$1:$B$8</xm:f>
          </x14:formula1>
          <xm:sqref>C12:C26</xm:sqref>
        </x14:dataValidation>
        <x14:dataValidation type="list" allowBlank="1" showInputMessage="1" showErrorMessage="1">
          <x14:formula1>
            <xm:f>'LISTAS CONTEXTO'!$C$1:$C$10</xm:f>
          </x14:formula1>
          <xm:sqref>E12:E26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8"/>
  <sheetViews>
    <sheetView workbookViewId="0">
      <selection activeCell="A9" sqref="A9"/>
    </sheetView>
  </sheetViews>
  <sheetFormatPr baseColWidth="10" defaultRowHeight="15" x14ac:dyDescent="0.25"/>
  <sheetData>
    <row r="1" spans="1:1" x14ac:dyDescent="0.25">
      <c r="A1" t="s">
        <v>123</v>
      </c>
    </row>
    <row r="2" spans="1:1" x14ac:dyDescent="0.25">
      <c r="A2" t="s">
        <v>125</v>
      </c>
    </row>
    <row r="3" spans="1:1" x14ac:dyDescent="0.25">
      <c r="A3" t="s">
        <v>127</v>
      </c>
    </row>
    <row r="4" spans="1:1" x14ac:dyDescent="0.25">
      <c r="A4" t="s">
        <v>129</v>
      </c>
    </row>
    <row r="6" spans="1:1" x14ac:dyDescent="0.25">
      <c r="A6" t="s">
        <v>11</v>
      </c>
    </row>
    <row r="7" spans="1:1" x14ac:dyDescent="0.25">
      <c r="A7" t="s">
        <v>12</v>
      </c>
    </row>
    <row r="8" spans="1:1" x14ac:dyDescent="0.25">
      <c r="A8"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10"/>
  <sheetViews>
    <sheetView workbookViewId="0">
      <selection activeCell="B14" sqref="B14"/>
    </sheetView>
  </sheetViews>
  <sheetFormatPr baseColWidth="10" defaultRowHeight="15" x14ac:dyDescent="0.25"/>
  <cols>
    <col min="1" max="1" width="27.28515625" customWidth="1"/>
    <col min="2" max="2" width="25.85546875" customWidth="1"/>
    <col min="3" max="3" width="41.42578125" customWidth="1"/>
  </cols>
  <sheetData>
    <row r="1" spans="1:3" x14ac:dyDescent="0.25">
      <c r="A1" t="s">
        <v>277</v>
      </c>
      <c r="B1" t="s">
        <v>283</v>
      </c>
      <c r="C1" t="s">
        <v>287</v>
      </c>
    </row>
    <row r="2" spans="1:3" x14ac:dyDescent="0.25">
      <c r="A2" t="s">
        <v>278</v>
      </c>
      <c r="B2" t="s">
        <v>295</v>
      </c>
      <c r="C2" t="s">
        <v>288</v>
      </c>
    </row>
    <row r="3" spans="1:3" x14ac:dyDescent="0.25">
      <c r="A3" t="s">
        <v>279</v>
      </c>
      <c r="B3" t="s">
        <v>284</v>
      </c>
      <c r="C3" t="s">
        <v>289</v>
      </c>
    </row>
    <row r="4" spans="1:3" x14ac:dyDescent="0.25">
      <c r="A4" t="s">
        <v>280</v>
      </c>
      <c r="B4" t="s">
        <v>294</v>
      </c>
      <c r="C4" t="s">
        <v>290</v>
      </c>
    </row>
    <row r="5" spans="1:3" x14ac:dyDescent="0.25">
      <c r="A5" t="s">
        <v>281</v>
      </c>
      <c r="B5" t="s">
        <v>285</v>
      </c>
      <c r="C5" t="s">
        <v>256</v>
      </c>
    </row>
    <row r="6" spans="1:3" x14ac:dyDescent="0.25">
      <c r="A6" t="s">
        <v>307</v>
      </c>
      <c r="B6" t="s">
        <v>307</v>
      </c>
      <c r="C6" t="s">
        <v>307</v>
      </c>
    </row>
    <row r="7" spans="1:3" x14ac:dyDescent="0.25">
      <c r="A7" t="s">
        <v>282</v>
      </c>
      <c r="B7" t="s">
        <v>286</v>
      </c>
      <c r="C7" t="s">
        <v>291</v>
      </c>
    </row>
    <row r="8" spans="1:3" x14ac:dyDescent="0.25">
      <c r="B8" t="s">
        <v>14</v>
      </c>
      <c r="C8" t="s">
        <v>292</v>
      </c>
    </row>
    <row r="9" spans="1:3" x14ac:dyDescent="0.25">
      <c r="C9" t="s">
        <v>257</v>
      </c>
    </row>
    <row r="10" spans="1:3" x14ac:dyDescent="0.25">
      <c r="C10" t="s">
        <v>293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C000"/>
  </sheetPr>
  <dimension ref="A1:X42"/>
  <sheetViews>
    <sheetView zoomScale="55" zoomScaleNormal="55" workbookViewId="0">
      <selection activeCell="T1" sqref="T1:W4"/>
    </sheetView>
  </sheetViews>
  <sheetFormatPr baseColWidth="10" defaultColWidth="11.42578125" defaultRowHeight="15" x14ac:dyDescent="0.25"/>
  <cols>
    <col min="1" max="1" width="5.140625" style="67" customWidth="1"/>
    <col min="2" max="2" width="40.42578125" style="41" customWidth="1"/>
    <col min="3" max="17" width="6.42578125" style="41" customWidth="1"/>
    <col min="18" max="18" width="8.140625" style="41" customWidth="1"/>
    <col min="19" max="19" width="13" style="42" customWidth="1"/>
    <col min="20" max="20" width="19.7109375" customWidth="1"/>
    <col min="21" max="23" width="11.42578125" hidden="1" customWidth="1"/>
  </cols>
  <sheetData>
    <row r="1" spans="1:24" ht="15" customHeight="1" x14ac:dyDescent="0.25">
      <c r="A1" s="458"/>
      <c r="B1" s="467" t="str">
        <f>CONTEXTO!B1</f>
        <v xml:space="preserve">PROCESO: </v>
      </c>
      <c r="C1" s="467"/>
      <c r="D1" s="467"/>
      <c r="E1" s="467"/>
      <c r="F1" s="467"/>
      <c r="G1" s="467"/>
      <c r="H1" s="467"/>
      <c r="I1" s="467"/>
      <c r="J1" s="467"/>
      <c r="K1" s="467"/>
      <c r="L1" s="467"/>
      <c r="M1" s="467"/>
      <c r="N1" s="467"/>
      <c r="O1" s="467"/>
      <c r="P1" s="467"/>
      <c r="Q1" s="467"/>
      <c r="R1" s="467"/>
      <c r="S1" s="468"/>
      <c r="T1" s="451" t="s">
        <v>481</v>
      </c>
      <c r="U1" s="451"/>
      <c r="V1" s="451"/>
      <c r="W1" s="452"/>
    </row>
    <row r="2" spans="1:24" ht="15" customHeight="1" x14ac:dyDescent="0.25">
      <c r="A2" s="459"/>
      <c r="B2" s="463"/>
      <c r="C2" s="463"/>
      <c r="D2" s="463"/>
      <c r="E2" s="463"/>
      <c r="F2" s="463"/>
      <c r="G2" s="463"/>
      <c r="H2" s="463"/>
      <c r="I2" s="463"/>
      <c r="J2" s="463"/>
      <c r="K2" s="463"/>
      <c r="L2" s="463"/>
      <c r="M2" s="463"/>
      <c r="N2" s="463"/>
      <c r="O2" s="463"/>
      <c r="P2" s="463"/>
      <c r="Q2" s="463"/>
      <c r="R2" s="463"/>
      <c r="S2" s="464"/>
      <c r="T2" s="453" t="s">
        <v>482</v>
      </c>
      <c r="U2" s="453"/>
      <c r="V2" s="453"/>
      <c r="W2" s="454"/>
    </row>
    <row r="3" spans="1:24" ht="15" customHeight="1" x14ac:dyDescent="0.25">
      <c r="A3" s="459"/>
      <c r="B3" s="463" t="s">
        <v>41</v>
      </c>
      <c r="C3" s="463"/>
      <c r="D3" s="463"/>
      <c r="E3" s="463"/>
      <c r="F3" s="463"/>
      <c r="G3" s="463"/>
      <c r="H3" s="463"/>
      <c r="I3" s="463"/>
      <c r="J3" s="463"/>
      <c r="K3" s="463"/>
      <c r="L3" s="463"/>
      <c r="M3" s="463"/>
      <c r="N3" s="463"/>
      <c r="O3" s="463"/>
      <c r="P3" s="463"/>
      <c r="Q3" s="463"/>
      <c r="R3" s="463"/>
      <c r="S3" s="464"/>
      <c r="T3" s="453" t="s">
        <v>483</v>
      </c>
      <c r="U3" s="453"/>
      <c r="V3" s="453"/>
      <c r="W3" s="454"/>
    </row>
    <row r="4" spans="1:24" ht="15.75" customHeight="1" x14ac:dyDescent="0.25">
      <c r="A4" s="460"/>
      <c r="B4" s="465"/>
      <c r="C4" s="465"/>
      <c r="D4" s="465"/>
      <c r="E4" s="465"/>
      <c r="F4" s="465"/>
      <c r="G4" s="465"/>
      <c r="H4" s="465"/>
      <c r="I4" s="465"/>
      <c r="J4" s="465"/>
      <c r="K4" s="465"/>
      <c r="L4" s="465"/>
      <c r="M4" s="465"/>
      <c r="N4" s="465"/>
      <c r="O4" s="465"/>
      <c r="P4" s="465"/>
      <c r="Q4" s="465"/>
      <c r="R4" s="465"/>
      <c r="S4" s="466"/>
      <c r="T4" s="453" t="s">
        <v>486</v>
      </c>
      <c r="U4" s="453"/>
      <c r="V4" s="453"/>
      <c r="W4" s="454"/>
    </row>
    <row r="5" spans="1:24" ht="15.75" customHeight="1" x14ac:dyDescent="0.25">
      <c r="A5" s="460"/>
      <c r="B5" s="460"/>
      <c r="C5" s="460"/>
      <c r="D5" s="460"/>
      <c r="E5" s="460"/>
      <c r="F5" s="460"/>
      <c r="G5" s="460"/>
      <c r="H5" s="460"/>
      <c r="I5" s="460"/>
      <c r="J5" s="460"/>
      <c r="K5" s="460"/>
      <c r="L5" s="460"/>
      <c r="M5" s="460"/>
      <c r="N5" s="460"/>
      <c r="O5" s="460"/>
      <c r="P5" s="460"/>
      <c r="Q5" s="460"/>
      <c r="R5" s="460"/>
      <c r="S5" s="460"/>
      <c r="T5" s="469"/>
      <c r="U5" s="260"/>
      <c r="V5" s="260"/>
      <c r="W5" s="261"/>
      <c r="X5" s="69"/>
    </row>
    <row r="6" spans="1:24" s="1" customFormat="1" ht="27" customHeight="1" x14ac:dyDescent="0.2">
      <c r="A6" s="462"/>
      <c r="B6" s="462"/>
      <c r="C6" s="462"/>
      <c r="D6" s="462"/>
      <c r="E6" s="462"/>
      <c r="F6" s="462"/>
      <c r="G6" s="462"/>
      <c r="H6" s="462"/>
      <c r="I6" s="462"/>
      <c r="J6" s="462"/>
      <c r="K6" s="462"/>
      <c r="L6" s="462"/>
      <c r="M6" s="462"/>
      <c r="N6" s="462"/>
      <c r="O6" s="462"/>
      <c r="P6" s="462"/>
      <c r="Q6" s="462"/>
      <c r="R6" s="462"/>
      <c r="S6" s="462"/>
      <c r="T6" s="462"/>
      <c r="U6" s="262"/>
      <c r="V6" s="262"/>
      <c r="W6" s="263"/>
    </row>
    <row r="7" spans="1:24" s="1" customFormat="1" ht="81" customHeight="1" thickBot="1" x14ac:dyDescent="0.25">
      <c r="A7" s="461"/>
      <c r="B7" s="461"/>
      <c r="C7" s="461"/>
      <c r="D7" s="461"/>
      <c r="E7" s="461"/>
      <c r="F7" s="461"/>
      <c r="G7" s="461"/>
      <c r="H7" s="461"/>
      <c r="I7" s="461"/>
      <c r="J7" s="461"/>
      <c r="K7" s="461"/>
      <c r="L7" s="461"/>
      <c r="M7" s="461"/>
      <c r="N7" s="461"/>
      <c r="O7" s="461"/>
      <c r="P7" s="461"/>
      <c r="Q7" s="461"/>
      <c r="R7" s="461"/>
      <c r="S7" s="461"/>
      <c r="T7" s="461"/>
      <c r="U7" s="264"/>
      <c r="V7" s="264"/>
      <c r="W7" s="265"/>
    </row>
    <row r="8" spans="1:24" s="1" customFormat="1" ht="26.25" customHeight="1" thickBot="1" x14ac:dyDescent="0.25">
      <c r="A8" s="266"/>
      <c r="B8" s="266"/>
      <c r="C8" s="266"/>
      <c r="D8" s="266"/>
      <c r="E8" s="266"/>
      <c r="F8" s="266"/>
      <c r="G8" s="266"/>
      <c r="H8" s="266"/>
      <c r="I8" s="266"/>
      <c r="J8" s="266"/>
      <c r="K8" s="266"/>
      <c r="L8" s="266"/>
      <c r="M8" s="266"/>
      <c r="N8" s="266"/>
      <c r="O8" s="266"/>
      <c r="P8" s="266"/>
      <c r="Q8" s="266"/>
      <c r="R8" s="266"/>
      <c r="S8" s="266"/>
      <c r="T8" s="267"/>
      <c r="U8" s="268"/>
      <c r="V8" s="268"/>
      <c r="W8" s="268"/>
      <c r="X8" s="101"/>
    </row>
    <row r="9" spans="1:24" s="1" customFormat="1" ht="39.75" customHeight="1" thickBot="1" x14ac:dyDescent="0.25">
      <c r="A9" s="449"/>
      <c r="B9" s="449"/>
      <c r="C9" s="449" t="b">
        <v>0</v>
      </c>
      <c r="D9" s="449"/>
      <c r="E9" s="449"/>
      <c r="F9" s="449"/>
      <c r="G9" s="449"/>
      <c r="H9" s="449"/>
      <c r="I9" s="449"/>
      <c r="J9" s="449"/>
      <c r="K9" s="449"/>
      <c r="L9" s="449"/>
      <c r="M9" s="449"/>
      <c r="N9" s="449"/>
      <c r="O9" s="449"/>
      <c r="P9" s="449"/>
      <c r="Q9" s="449"/>
      <c r="R9" s="449"/>
      <c r="S9" s="449"/>
      <c r="T9" s="450"/>
    </row>
    <row r="10" spans="1:24" s="40" customFormat="1" ht="32.25" customHeight="1" thickBot="1" x14ac:dyDescent="0.3">
      <c r="A10" s="255" t="s">
        <v>42</v>
      </c>
      <c r="B10" s="256" t="s">
        <v>258</v>
      </c>
      <c r="C10" s="256" t="s">
        <v>43</v>
      </c>
      <c r="D10" s="256" t="s">
        <v>44</v>
      </c>
      <c r="E10" s="256" t="s">
        <v>45</v>
      </c>
      <c r="F10" s="256" t="s">
        <v>46</v>
      </c>
      <c r="G10" s="256" t="s">
        <v>47</v>
      </c>
      <c r="H10" s="256" t="s">
        <v>48</v>
      </c>
      <c r="I10" s="256" t="s">
        <v>49</v>
      </c>
      <c r="J10" s="256" t="s">
        <v>50</v>
      </c>
      <c r="K10" s="256" t="s">
        <v>51</v>
      </c>
      <c r="L10" s="256" t="s">
        <v>52</v>
      </c>
      <c r="M10" s="256" t="s">
        <v>53</v>
      </c>
      <c r="N10" s="256" t="s">
        <v>54</v>
      </c>
      <c r="O10" s="256" t="s">
        <v>55</v>
      </c>
      <c r="P10" s="256" t="s">
        <v>56</v>
      </c>
      <c r="Q10" s="256" t="s">
        <v>57</v>
      </c>
      <c r="R10" s="257" t="s">
        <v>58</v>
      </c>
      <c r="S10" s="269" t="s">
        <v>59</v>
      </c>
      <c r="T10" s="275" t="s">
        <v>311</v>
      </c>
    </row>
    <row r="11" spans="1:24" ht="39.75" customHeight="1" x14ac:dyDescent="0.25">
      <c r="A11" s="258">
        <v>1</v>
      </c>
      <c r="B11" s="304" t="s">
        <v>381</v>
      </c>
      <c r="C11" s="66">
        <v>4</v>
      </c>
      <c r="D11" s="66">
        <v>4</v>
      </c>
      <c r="E11" s="66">
        <v>4</v>
      </c>
      <c r="F11" s="66">
        <v>3</v>
      </c>
      <c r="G11" s="66">
        <v>4</v>
      </c>
      <c r="H11" s="66">
        <v>2</v>
      </c>
      <c r="I11" s="66"/>
      <c r="J11" s="66"/>
      <c r="K11" s="66"/>
      <c r="L11" s="66"/>
      <c r="M11" s="66"/>
      <c r="N11" s="66"/>
      <c r="O11" s="66"/>
      <c r="P11" s="66"/>
      <c r="Q11" s="66"/>
      <c r="R11" s="320">
        <f>SUM(C11:Q11)</f>
        <v>21</v>
      </c>
      <c r="S11" s="270">
        <f>IF(ISERROR(AVERAGE(C11:Q11)),0,AVERAGE(C11:Q11))</f>
        <v>3.5</v>
      </c>
      <c r="T11" s="276"/>
    </row>
    <row r="12" spans="1:24" ht="45.75" customHeight="1" x14ac:dyDescent="0.25">
      <c r="A12" s="258">
        <v>2</v>
      </c>
      <c r="B12" s="302" t="s">
        <v>382</v>
      </c>
      <c r="C12" s="66">
        <v>3</v>
      </c>
      <c r="D12" s="66">
        <v>4</v>
      </c>
      <c r="E12" s="66">
        <v>1</v>
      </c>
      <c r="F12" s="66">
        <v>2</v>
      </c>
      <c r="G12" s="66">
        <v>2</v>
      </c>
      <c r="H12" s="66">
        <v>2</v>
      </c>
      <c r="I12" s="66"/>
      <c r="J12" s="66"/>
      <c r="K12" s="66"/>
      <c r="L12" s="66"/>
      <c r="M12" s="66"/>
      <c r="N12" s="66"/>
      <c r="O12" s="66"/>
      <c r="P12" s="66"/>
      <c r="Q12" s="66"/>
      <c r="R12" s="227">
        <f>SUM(C12:Q12)</f>
        <v>14</v>
      </c>
      <c r="S12" s="270">
        <f t="shared" ref="S12:S39" si="0">IF(ISERROR(AVERAGE(C12:Q12)),0,AVERAGE(C12:Q12))</f>
        <v>2.3333333333333335</v>
      </c>
      <c r="T12" s="272"/>
    </row>
    <row r="13" spans="1:24" ht="39.75" customHeight="1" x14ac:dyDescent="0.25">
      <c r="A13" s="258">
        <v>3</v>
      </c>
      <c r="B13" s="305" t="s">
        <v>383</v>
      </c>
      <c r="C13" s="66">
        <v>3</v>
      </c>
      <c r="D13" s="66">
        <v>3</v>
      </c>
      <c r="E13" s="66">
        <v>3</v>
      </c>
      <c r="F13" s="66">
        <v>2</v>
      </c>
      <c r="G13" s="66">
        <v>2</v>
      </c>
      <c r="H13" s="66">
        <v>3</v>
      </c>
      <c r="I13" s="66"/>
      <c r="J13" s="66"/>
      <c r="K13" s="66"/>
      <c r="L13" s="66"/>
      <c r="M13" s="66"/>
      <c r="N13" s="66"/>
      <c r="O13" s="66"/>
      <c r="P13" s="66"/>
      <c r="Q13" s="66"/>
      <c r="R13" s="227">
        <f t="shared" ref="R13:R39" si="1">SUM(C13:Q13)</f>
        <v>16</v>
      </c>
      <c r="S13" s="270">
        <f t="shared" si="0"/>
        <v>2.6666666666666665</v>
      </c>
      <c r="T13" s="273"/>
    </row>
    <row r="14" spans="1:24" ht="39.75" customHeight="1" x14ac:dyDescent="0.25">
      <c r="A14" s="258">
        <v>4</v>
      </c>
      <c r="B14" s="305" t="s">
        <v>384</v>
      </c>
      <c r="C14" s="66">
        <v>4</v>
      </c>
      <c r="D14" s="66">
        <v>4</v>
      </c>
      <c r="E14" s="66">
        <v>4</v>
      </c>
      <c r="F14" s="66">
        <v>3</v>
      </c>
      <c r="G14" s="66">
        <v>4</v>
      </c>
      <c r="H14" s="66">
        <v>3</v>
      </c>
      <c r="I14" s="66"/>
      <c r="J14" s="66"/>
      <c r="K14" s="66"/>
      <c r="L14" s="66"/>
      <c r="M14" s="66"/>
      <c r="N14" s="66"/>
      <c r="O14" s="66"/>
      <c r="P14" s="66"/>
      <c r="Q14" s="66"/>
      <c r="R14" s="320">
        <f t="shared" si="1"/>
        <v>22</v>
      </c>
      <c r="S14" s="270">
        <f t="shared" si="0"/>
        <v>3.6666666666666665</v>
      </c>
      <c r="T14" s="273"/>
    </row>
    <row r="15" spans="1:24" ht="39.75" customHeight="1" x14ac:dyDescent="0.25">
      <c r="A15" s="258">
        <v>5</v>
      </c>
      <c r="B15" s="302" t="s">
        <v>385</v>
      </c>
      <c r="C15" s="66">
        <v>4</v>
      </c>
      <c r="D15" s="66">
        <v>4</v>
      </c>
      <c r="E15" s="66">
        <v>4</v>
      </c>
      <c r="F15" s="66">
        <v>4</v>
      </c>
      <c r="G15" s="66">
        <v>4</v>
      </c>
      <c r="H15" s="66">
        <v>4</v>
      </c>
      <c r="I15" s="66"/>
      <c r="J15" s="66"/>
      <c r="K15" s="66"/>
      <c r="L15" s="66"/>
      <c r="M15" s="66"/>
      <c r="N15" s="66"/>
      <c r="O15" s="66"/>
      <c r="P15" s="66"/>
      <c r="Q15" s="66"/>
      <c r="R15" s="320">
        <f t="shared" si="1"/>
        <v>24</v>
      </c>
      <c r="S15" s="270">
        <f t="shared" si="0"/>
        <v>4</v>
      </c>
      <c r="T15" s="273"/>
    </row>
    <row r="16" spans="1:24" ht="39.75" customHeight="1" x14ac:dyDescent="0.25">
      <c r="A16" s="258">
        <v>6</v>
      </c>
      <c r="B16" s="306" t="s">
        <v>406</v>
      </c>
      <c r="C16" s="66">
        <v>3</v>
      </c>
      <c r="D16" s="66">
        <v>2</v>
      </c>
      <c r="E16" s="66">
        <v>3</v>
      </c>
      <c r="F16" s="66">
        <v>4</v>
      </c>
      <c r="G16" s="66">
        <v>4</v>
      </c>
      <c r="H16" s="66">
        <v>3</v>
      </c>
      <c r="I16" s="66"/>
      <c r="J16" s="66"/>
      <c r="K16" s="66"/>
      <c r="L16" s="66"/>
      <c r="M16" s="66"/>
      <c r="N16" s="66"/>
      <c r="O16" s="66"/>
      <c r="P16" s="66"/>
      <c r="Q16" s="66"/>
      <c r="R16" s="320">
        <f t="shared" si="1"/>
        <v>19</v>
      </c>
      <c r="S16" s="270">
        <f t="shared" si="0"/>
        <v>3.1666666666666665</v>
      </c>
      <c r="T16" s="273"/>
    </row>
    <row r="17" spans="1:20" ht="39.75" customHeight="1" x14ac:dyDescent="0.25">
      <c r="A17" s="258">
        <v>7</v>
      </c>
      <c r="B17" s="307" t="s">
        <v>386</v>
      </c>
      <c r="C17" s="66">
        <v>2</v>
      </c>
      <c r="D17" s="66">
        <v>3</v>
      </c>
      <c r="E17" s="66">
        <v>1</v>
      </c>
      <c r="F17" s="66">
        <v>2</v>
      </c>
      <c r="G17" s="66">
        <v>3</v>
      </c>
      <c r="H17" s="66">
        <v>2</v>
      </c>
      <c r="I17" s="66"/>
      <c r="J17" s="66"/>
      <c r="K17" s="66"/>
      <c r="L17" s="66"/>
      <c r="M17" s="66"/>
      <c r="N17" s="66"/>
      <c r="O17" s="66"/>
      <c r="P17" s="66"/>
      <c r="Q17" s="66"/>
      <c r="R17" s="227">
        <f t="shared" si="1"/>
        <v>13</v>
      </c>
      <c r="S17" s="270">
        <f t="shared" si="0"/>
        <v>2.1666666666666665</v>
      </c>
      <c r="T17" s="273"/>
    </row>
    <row r="18" spans="1:20" ht="47.25" customHeight="1" x14ac:dyDescent="0.25">
      <c r="A18" s="258">
        <v>9</v>
      </c>
      <c r="B18" s="302" t="s">
        <v>388</v>
      </c>
      <c r="C18" s="66">
        <v>3</v>
      </c>
      <c r="D18" s="66">
        <v>3</v>
      </c>
      <c r="E18" s="66">
        <v>4</v>
      </c>
      <c r="F18" s="66">
        <v>4</v>
      </c>
      <c r="G18" s="66">
        <v>2</v>
      </c>
      <c r="H18" s="66">
        <v>2</v>
      </c>
      <c r="I18" s="66"/>
      <c r="J18" s="66"/>
      <c r="K18" s="66"/>
      <c r="L18" s="66"/>
      <c r="M18" s="66"/>
      <c r="N18" s="66"/>
      <c r="O18" s="66"/>
      <c r="P18" s="66"/>
      <c r="Q18" s="66"/>
      <c r="R18" s="227">
        <f t="shared" si="1"/>
        <v>18</v>
      </c>
      <c r="S18" s="270">
        <f t="shared" si="0"/>
        <v>3</v>
      </c>
      <c r="T18" s="273"/>
    </row>
    <row r="19" spans="1:20" ht="47.25" customHeight="1" x14ac:dyDescent="0.25">
      <c r="A19" s="258"/>
      <c r="B19" s="321" t="s">
        <v>407</v>
      </c>
      <c r="C19" s="66">
        <v>4</v>
      </c>
      <c r="D19" s="66">
        <v>3</v>
      </c>
      <c r="E19" s="66">
        <v>2</v>
      </c>
      <c r="F19" s="66">
        <v>4</v>
      </c>
      <c r="G19" s="66">
        <v>3</v>
      </c>
      <c r="H19" s="66">
        <v>3</v>
      </c>
      <c r="I19" s="66"/>
      <c r="J19" s="66"/>
      <c r="K19" s="66"/>
      <c r="L19" s="66"/>
      <c r="M19" s="66"/>
      <c r="N19" s="66"/>
      <c r="O19" s="66"/>
      <c r="P19" s="66"/>
      <c r="Q19" s="66"/>
      <c r="R19" s="320">
        <f>SUM(C19:Q19)</f>
        <v>19</v>
      </c>
      <c r="S19" s="270">
        <f>IF(ISERROR(AVERAGE(C19:Q19)),0,AVERAGE(C19:Q19))</f>
        <v>3.1666666666666665</v>
      </c>
      <c r="T19" s="322" t="s">
        <v>138</v>
      </c>
    </row>
    <row r="20" spans="1:20" ht="39.75" customHeight="1" x14ac:dyDescent="0.25">
      <c r="A20" s="258">
        <v>10</v>
      </c>
      <c r="B20" s="309" t="s">
        <v>390</v>
      </c>
      <c r="C20" s="66">
        <v>4</v>
      </c>
      <c r="D20" s="66">
        <v>4</v>
      </c>
      <c r="E20" s="66">
        <v>3</v>
      </c>
      <c r="F20" s="66">
        <v>3</v>
      </c>
      <c r="G20" s="66">
        <v>3</v>
      </c>
      <c r="H20" s="66">
        <v>2</v>
      </c>
      <c r="I20" s="66"/>
      <c r="J20" s="66"/>
      <c r="K20" s="66"/>
      <c r="L20" s="66"/>
      <c r="M20" s="66"/>
      <c r="N20" s="66"/>
      <c r="O20" s="66"/>
      <c r="P20" s="66"/>
      <c r="Q20" s="66"/>
      <c r="R20" s="320">
        <f t="shared" si="1"/>
        <v>19</v>
      </c>
      <c r="S20" s="270">
        <f t="shared" si="0"/>
        <v>3.1666666666666665</v>
      </c>
      <c r="T20" s="273"/>
    </row>
    <row r="21" spans="1:20" ht="39.75" customHeight="1" x14ac:dyDescent="0.25">
      <c r="A21" s="258">
        <v>11</v>
      </c>
      <c r="B21" s="309" t="s">
        <v>389</v>
      </c>
      <c r="C21" s="66">
        <v>4</v>
      </c>
      <c r="D21" s="66">
        <v>3</v>
      </c>
      <c r="E21" s="66">
        <v>3</v>
      </c>
      <c r="F21" s="66">
        <v>3</v>
      </c>
      <c r="G21" s="66">
        <v>4</v>
      </c>
      <c r="H21" s="66">
        <v>3</v>
      </c>
      <c r="I21" s="66"/>
      <c r="J21" s="66"/>
      <c r="K21" s="66"/>
      <c r="L21" s="66"/>
      <c r="M21" s="66"/>
      <c r="N21" s="66"/>
      <c r="O21" s="66"/>
      <c r="P21" s="66"/>
      <c r="Q21" s="66"/>
      <c r="R21" s="320">
        <f>SUM(C21:Q21)</f>
        <v>20</v>
      </c>
      <c r="S21" s="270">
        <f t="shared" si="0"/>
        <v>3.3333333333333335</v>
      </c>
      <c r="T21" s="273"/>
    </row>
    <row r="22" spans="1:20" ht="45.75" customHeight="1" x14ac:dyDescent="0.25">
      <c r="A22" s="258">
        <v>12</v>
      </c>
      <c r="B22" s="309" t="s">
        <v>391</v>
      </c>
      <c r="C22" s="66">
        <v>3</v>
      </c>
      <c r="D22" s="66">
        <v>4</v>
      </c>
      <c r="E22" s="66">
        <v>4</v>
      </c>
      <c r="F22" s="66">
        <v>4</v>
      </c>
      <c r="G22" s="66">
        <v>4</v>
      </c>
      <c r="H22" s="66">
        <v>4</v>
      </c>
      <c r="I22" s="66"/>
      <c r="J22" s="66"/>
      <c r="K22" s="66"/>
      <c r="L22" s="66"/>
      <c r="M22" s="66"/>
      <c r="N22" s="66"/>
      <c r="O22" s="66"/>
      <c r="P22" s="66"/>
      <c r="Q22" s="66"/>
      <c r="R22" s="320">
        <f t="shared" si="1"/>
        <v>23</v>
      </c>
      <c r="S22" s="270">
        <f t="shared" si="0"/>
        <v>3.8333333333333335</v>
      </c>
      <c r="T22" s="273"/>
    </row>
    <row r="23" spans="1:20" ht="49.5" customHeight="1" x14ac:dyDescent="0.25">
      <c r="A23" s="258">
        <v>13</v>
      </c>
      <c r="B23" s="309" t="s">
        <v>392</v>
      </c>
      <c r="C23" s="66">
        <v>4</v>
      </c>
      <c r="D23" s="66">
        <v>4</v>
      </c>
      <c r="E23" s="66">
        <v>3</v>
      </c>
      <c r="F23" s="66">
        <v>3</v>
      </c>
      <c r="G23" s="66">
        <v>5</v>
      </c>
      <c r="H23" s="66">
        <v>3</v>
      </c>
      <c r="I23" s="66"/>
      <c r="J23" s="66"/>
      <c r="K23" s="66"/>
      <c r="L23" s="66"/>
      <c r="M23" s="66"/>
      <c r="N23" s="66"/>
      <c r="O23" s="66"/>
      <c r="P23" s="66"/>
      <c r="Q23" s="66"/>
      <c r="R23" s="320">
        <f t="shared" si="1"/>
        <v>22</v>
      </c>
      <c r="S23" s="270">
        <f t="shared" si="0"/>
        <v>3.6666666666666665</v>
      </c>
      <c r="T23" s="273"/>
    </row>
    <row r="24" spans="1:20" ht="39.75" customHeight="1" x14ac:dyDescent="0.25">
      <c r="A24" s="258">
        <v>14</v>
      </c>
      <c r="B24" s="302" t="s">
        <v>393</v>
      </c>
      <c r="C24" s="66">
        <v>4</v>
      </c>
      <c r="D24" s="66">
        <v>3</v>
      </c>
      <c r="E24" s="66">
        <v>4</v>
      </c>
      <c r="F24" s="66">
        <v>3</v>
      </c>
      <c r="G24" s="66">
        <v>2</v>
      </c>
      <c r="H24" s="66">
        <v>3</v>
      </c>
      <c r="I24" s="66"/>
      <c r="J24" s="66"/>
      <c r="K24" s="66"/>
      <c r="L24" s="66"/>
      <c r="M24" s="66"/>
      <c r="N24" s="66"/>
      <c r="O24" s="66"/>
      <c r="P24" s="66"/>
      <c r="Q24" s="66"/>
      <c r="R24" s="320">
        <f t="shared" si="1"/>
        <v>19</v>
      </c>
      <c r="S24" s="270">
        <f t="shared" si="0"/>
        <v>3.1666666666666665</v>
      </c>
      <c r="T24" s="273"/>
    </row>
    <row r="25" spans="1:20" ht="39.75" customHeight="1" x14ac:dyDescent="0.25">
      <c r="A25" s="258">
        <v>15</v>
      </c>
      <c r="B25" s="310" t="s">
        <v>394</v>
      </c>
      <c r="C25" s="66">
        <v>3</v>
      </c>
      <c r="D25" s="66">
        <v>3</v>
      </c>
      <c r="E25" s="66">
        <v>4</v>
      </c>
      <c r="F25" s="66">
        <v>2</v>
      </c>
      <c r="G25" s="66">
        <v>3</v>
      </c>
      <c r="H25" s="66">
        <v>3</v>
      </c>
      <c r="I25" s="66"/>
      <c r="J25" s="66"/>
      <c r="K25" s="66"/>
      <c r="L25" s="66"/>
      <c r="M25" s="66"/>
      <c r="N25" s="66"/>
      <c r="O25" s="66"/>
      <c r="P25" s="66"/>
      <c r="Q25" s="66"/>
      <c r="R25" s="227">
        <f t="shared" si="1"/>
        <v>18</v>
      </c>
      <c r="S25" s="270">
        <f t="shared" si="0"/>
        <v>3</v>
      </c>
      <c r="T25" s="273"/>
    </row>
    <row r="26" spans="1:20" ht="48.75" customHeight="1" x14ac:dyDescent="0.25">
      <c r="A26" s="258">
        <v>16</v>
      </c>
      <c r="B26" s="302" t="s">
        <v>395</v>
      </c>
      <c r="C26" s="66">
        <v>3</v>
      </c>
      <c r="D26" s="66">
        <v>4</v>
      </c>
      <c r="E26" s="66">
        <v>4</v>
      </c>
      <c r="F26" s="66">
        <v>3</v>
      </c>
      <c r="G26" s="66">
        <v>3</v>
      </c>
      <c r="H26" s="66">
        <v>3</v>
      </c>
      <c r="I26" s="66"/>
      <c r="J26" s="66"/>
      <c r="K26" s="66"/>
      <c r="L26" s="66"/>
      <c r="M26" s="66"/>
      <c r="N26" s="66"/>
      <c r="O26" s="66"/>
      <c r="P26" s="66"/>
      <c r="Q26" s="66"/>
      <c r="R26" s="320">
        <f t="shared" si="1"/>
        <v>20</v>
      </c>
      <c r="S26" s="270">
        <f t="shared" si="0"/>
        <v>3.3333333333333335</v>
      </c>
      <c r="T26" s="273"/>
    </row>
    <row r="27" spans="1:20" ht="39.75" customHeight="1" x14ac:dyDescent="0.25">
      <c r="A27" s="258">
        <v>17</v>
      </c>
      <c r="B27" s="311" t="s">
        <v>396</v>
      </c>
      <c r="C27" s="66">
        <v>3</v>
      </c>
      <c r="D27" s="66">
        <v>3</v>
      </c>
      <c r="E27" s="66">
        <v>2</v>
      </c>
      <c r="F27" s="66">
        <v>2</v>
      </c>
      <c r="G27" s="66">
        <v>3</v>
      </c>
      <c r="H27" s="66">
        <v>1</v>
      </c>
      <c r="I27" s="66"/>
      <c r="J27" s="66"/>
      <c r="K27" s="66"/>
      <c r="L27" s="66"/>
      <c r="M27" s="66"/>
      <c r="N27" s="66"/>
      <c r="O27" s="66"/>
      <c r="P27" s="66"/>
      <c r="Q27" s="66"/>
      <c r="R27" s="227">
        <f t="shared" si="1"/>
        <v>14</v>
      </c>
      <c r="S27" s="270">
        <f t="shared" si="0"/>
        <v>2.3333333333333335</v>
      </c>
      <c r="T27" s="273"/>
    </row>
    <row r="28" spans="1:20" ht="39.75" customHeight="1" x14ac:dyDescent="0.25">
      <c r="A28" s="258">
        <v>18</v>
      </c>
      <c r="B28" s="311" t="s">
        <v>397</v>
      </c>
      <c r="C28" s="66">
        <v>3</v>
      </c>
      <c r="D28" s="66">
        <v>3</v>
      </c>
      <c r="E28" s="66">
        <v>4</v>
      </c>
      <c r="F28" s="66">
        <v>3</v>
      </c>
      <c r="G28" s="66">
        <v>3</v>
      </c>
      <c r="H28" s="66">
        <v>3</v>
      </c>
      <c r="I28" s="66"/>
      <c r="J28" s="66"/>
      <c r="K28" s="66"/>
      <c r="L28" s="66"/>
      <c r="M28" s="66"/>
      <c r="N28" s="66"/>
      <c r="O28" s="66"/>
      <c r="P28" s="66"/>
      <c r="Q28" s="66"/>
      <c r="R28" s="320">
        <f t="shared" si="1"/>
        <v>19</v>
      </c>
      <c r="S28" s="270">
        <f t="shared" si="0"/>
        <v>3.1666666666666665</v>
      </c>
      <c r="T28" s="273"/>
    </row>
    <row r="29" spans="1:20" ht="48" customHeight="1" x14ac:dyDescent="0.25">
      <c r="A29" s="258">
        <v>19</v>
      </c>
      <c r="B29" s="312" t="s">
        <v>398</v>
      </c>
      <c r="C29" s="66">
        <v>3</v>
      </c>
      <c r="D29" s="66">
        <v>2</v>
      </c>
      <c r="E29" s="66">
        <v>3</v>
      </c>
      <c r="F29" s="66">
        <v>2</v>
      </c>
      <c r="G29" s="66">
        <v>2</v>
      </c>
      <c r="H29" s="66">
        <v>2</v>
      </c>
      <c r="I29" s="66"/>
      <c r="J29" s="66"/>
      <c r="K29" s="66"/>
      <c r="L29" s="66"/>
      <c r="M29" s="66"/>
      <c r="N29" s="66"/>
      <c r="O29" s="66"/>
      <c r="P29" s="66"/>
      <c r="Q29" s="66"/>
      <c r="R29" s="227">
        <f t="shared" si="1"/>
        <v>14</v>
      </c>
      <c r="S29" s="270">
        <f t="shared" si="0"/>
        <v>2.3333333333333335</v>
      </c>
      <c r="T29" s="273"/>
    </row>
    <row r="30" spans="1:20" ht="39.75" customHeight="1" x14ac:dyDescent="0.25">
      <c r="A30" s="258">
        <v>20</v>
      </c>
      <c r="B30" s="312" t="s">
        <v>399</v>
      </c>
      <c r="C30" s="66">
        <v>3</v>
      </c>
      <c r="D30" s="66">
        <v>1</v>
      </c>
      <c r="E30" s="66">
        <v>5</v>
      </c>
      <c r="F30" s="66">
        <v>3</v>
      </c>
      <c r="G30" s="66">
        <v>2</v>
      </c>
      <c r="H30" s="66">
        <v>2</v>
      </c>
      <c r="I30" s="66"/>
      <c r="J30" s="66"/>
      <c r="K30" s="66"/>
      <c r="L30" s="66"/>
      <c r="M30" s="66"/>
      <c r="N30" s="66"/>
      <c r="O30" s="66"/>
      <c r="P30" s="66"/>
      <c r="Q30" s="66"/>
      <c r="R30" s="227">
        <f t="shared" si="1"/>
        <v>16</v>
      </c>
      <c r="S30" s="270">
        <f t="shared" si="0"/>
        <v>2.6666666666666665</v>
      </c>
      <c r="T30" s="273"/>
    </row>
    <row r="31" spans="1:20" ht="49.5" customHeight="1" x14ac:dyDescent="0.25">
      <c r="A31" s="258">
        <v>21</v>
      </c>
      <c r="B31" s="259"/>
      <c r="C31" s="66"/>
      <c r="D31" s="66"/>
      <c r="E31" s="66"/>
      <c r="F31" s="66"/>
      <c r="G31" s="66"/>
      <c r="H31" s="66"/>
      <c r="I31" s="66"/>
      <c r="J31" s="66"/>
      <c r="K31" s="66"/>
      <c r="L31" s="66"/>
      <c r="M31" s="66"/>
      <c r="N31" s="66"/>
      <c r="O31" s="66"/>
      <c r="P31" s="66"/>
      <c r="Q31" s="66"/>
      <c r="R31" s="227">
        <f t="shared" si="1"/>
        <v>0</v>
      </c>
      <c r="S31" s="270">
        <f t="shared" si="0"/>
        <v>0</v>
      </c>
      <c r="T31" s="273"/>
    </row>
    <row r="32" spans="1:20" ht="42" customHeight="1" x14ac:dyDescent="0.25">
      <c r="A32" s="258">
        <v>22</v>
      </c>
      <c r="B32" s="259"/>
      <c r="C32" s="66"/>
      <c r="D32" s="66"/>
      <c r="E32" s="66"/>
      <c r="F32" s="66"/>
      <c r="G32" s="66"/>
      <c r="H32" s="66"/>
      <c r="I32" s="66"/>
      <c r="J32" s="66"/>
      <c r="K32" s="66"/>
      <c r="L32" s="66"/>
      <c r="M32" s="66"/>
      <c r="N32" s="66"/>
      <c r="O32" s="66"/>
      <c r="P32" s="66"/>
      <c r="Q32" s="66"/>
      <c r="R32" s="227">
        <f t="shared" si="1"/>
        <v>0</v>
      </c>
      <c r="S32" s="271">
        <f t="shared" si="0"/>
        <v>0</v>
      </c>
      <c r="T32" s="273"/>
    </row>
    <row r="33" spans="1:20" ht="48" customHeight="1" x14ac:dyDescent="0.25">
      <c r="A33" s="258">
        <v>23</v>
      </c>
      <c r="B33" s="259"/>
      <c r="C33" s="66"/>
      <c r="D33" s="66"/>
      <c r="E33" s="66"/>
      <c r="F33" s="66"/>
      <c r="G33" s="66"/>
      <c r="H33" s="66"/>
      <c r="I33" s="66"/>
      <c r="J33" s="66"/>
      <c r="K33" s="66"/>
      <c r="L33" s="66"/>
      <c r="M33" s="66"/>
      <c r="N33" s="66"/>
      <c r="O33" s="66"/>
      <c r="P33" s="66"/>
      <c r="Q33" s="66"/>
      <c r="R33" s="227">
        <f t="shared" si="1"/>
        <v>0</v>
      </c>
      <c r="S33" s="271">
        <f t="shared" si="0"/>
        <v>0</v>
      </c>
      <c r="T33" s="273"/>
    </row>
    <row r="34" spans="1:20" ht="46.5" customHeight="1" x14ac:dyDescent="0.25">
      <c r="A34" s="258">
        <v>24</v>
      </c>
      <c r="B34" s="259"/>
      <c r="C34" s="66"/>
      <c r="D34" s="66"/>
      <c r="E34" s="66"/>
      <c r="F34" s="66"/>
      <c r="G34" s="66"/>
      <c r="H34" s="66"/>
      <c r="I34" s="66"/>
      <c r="J34" s="66"/>
      <c r="K34" s="66"/>
      <c r="L34" s="66"/>
      <c r="M34" s="66"/>
      <c r="N34" s="66"/>
      <c r="O34" s="66"/>
      <c r="P34" s="66"/>
      <c r="Q34" s="66"/>
      <c r="R34" s="227">
        <f t="shared" si="1"/>
        <v>0</v>
      </c>
      <c r="S34" s="271">
        <f t="shared" si="0"/>
        <v>0</v>
      </c>
      <c r="T34" s="273"/>
    </row>
    <row r="35" spans="1:20" ht="44.25" customHeight="1" x14ac:dyDescent="0.25">
      <c r="A35" s="258">
        <v>25</v>
      </c>
      <c r="B35" s="288"/>
      <c r="C35" s="66"/>
      <c r="D35" s="66"/>
      <c r="E35" s="66"/>
      <c r="F35" s="66"/>
      <c r="G35" s="66"/>
      <c r="H35" s="66"/>
      <c r="I35" s="66"/>
      <c r="J35" s="66"/>
      <c r="K35" s="66"/>
      <c r="L35" s="66"/>
      <c r="M35" s="66"/>
      <c r="N35" s="66"/>
      <c r="O35" s="66"/>
      <c r="P35" s="66"/>
      <c r="Q35" s="66"/>
      <c r="R35" s="227">
        <f t="shared" si="1"/>
        <v>0</v>
      </c>
      <c r="S35" s="271">
        <f t="shared" si="0"/>
        <v>0</v>
      </c>
      <c r="T35" s="273"/>
    </row>
    <row r="36" spans="1:20" ht="42.75" customHeight="1" x14ac:dyDescent="0.25">
      <c r="A36" s="258">
        <v>26</v>
      </c>
      <c r="B36" s="288"/>
      <c r="C36" s="66"/>
      <c r="D36" s="66"/>
      <c r="E36" s="66"/>
      <c r="F36" s="66"/>
      <c r="G36" s="66"/>
      <c r="H36" s="66"/>
      <c r="I36" s="66"/>
      <c r="J36" s="66"/>
      <c r="K36" s="66"/>
      <c r="L36" s="66"/>
      <c r="M36" s="66"/>
      <c r="N36" s="66"/>
      <c r="O36" s="66"/>
      <c r="P36" s="66"/>
      <c r="Q36" s="66"/>
      <c r="R36" s="227">
        <f t="shared" si="1"/>
        <v>0</v>
      </c>
      <c r="S36" s="271">
        <f t="shared" si="0"/>
        <v>0</v>
      </c>
      <c r="T36" s="273"/>
    </row>
    <row r="37" spans="1:20" ht="42" customHeight="1" x14ac:dyDescent="0.25">
      <c r="A37" s="258">
        <v>27</v>
      </c>
      <c r="B37" s="288"/>
      <c r="C37" s="66"/>
      <c r="D37" s="66"/>
      <c r="E37" s="66"/>
      <c r="F37" s="66"/>
      <c r="G37" s="66"/>
      <c r="H37" s="66"/>
      <c r="I37" s="66"/>
      <c r="J37" s="66"/>
      <c r="K37" s="66"/>
      <c r="L37" s="66"/>
      <c r="M37" s="66"/>
      <c r="N37" s="66"/>
      <c r="O37" s="66"/>
      <c r="P37" s="66"/>
      <c r="Q37" s="66"/>
      <c r="R37" s="227">
        <f t="shared" si="1"/>
        <v>0</v>
      </c>
      <c r="S37" s="271">
        <f t="shared" si="0"/>
        <v>0</v>
      </c>
      <c r="T37" s="273"/>
    </row>
    <row r="38" spans="1:20" ht="42.75" customHeight="1" x14ac:dyDescent="0.25">
      <c r="A38" s="258">
        <v>28</v>
      </c>
      <c r="B38" s="288"/>
      <c r="C38" s="66"/>
      <c r="D38" s="66"/>
      <c r="E38" s="66"/>
      <c r="F38" s="66"/>
      <c r="G38" s="66"/>
      <c r="H38" s="66"/>
      <c r="I38" s="66"/>
      <c r="J38" s="66"/>
      <c r="K38" s="66"/>
      <c r="L38" s="66"/>
      <c r="M38" s="66"/>
      <c r="N38" s="66"/>
      <c r="O38" s="66"/>
      <c r="P38" s="66"/>
      <c r="Q38" s="66"/>
      <c r="R38" s="227">
        <f t="shared" si="1"/>
        <v>0</v>
      </c>
      <c r="S38" s="271">
        <f t="shared" si="0"/>
        <v>0</v>
      </c>
      <c r="T38" s="273"/>
    </row>
    <row r="39" spans="1:20" ht="47.25" customHeight="1" x14ac:dyDescent="0.25">
      <c r="A39" s="258">
        <v>29</v>
      </c>
      <c r="B39" s="288"/>
      <c r="C39" s="66"/>
      <c r="D39" s="66"/>
      <c r="E39" s="66"/>
      <c r="F39" s="66"/>
      <c r="G39" s="66"/>
      <c r="H39" s="66"/>
      <c r="I39" s="66"/>
      <c r="J39" s="66"/>
      <c r="K39" s="66"/>
      <c r="L39" s="66"/>
      <c r="M39" s="66"/>
      <c r="N39" s="66"/>
      <c r="O39" s="66"/>
      <c r="P39" s="66"/>
      <c r="Q39" s="66"/>
      <c r="R39" s="227">
        <f t="shared" si="1"/>
        <v>0</v>
      </c>
      <c r="S39" s="271">
        <f t="shared" si="0"/>
        <v>0</v>
      </c>
      <c r="T39" s="273"/>
    </row>
    <row r="40" spans="1:20" ht="50.25" customHeight="1" thickBot="1" x14ac:dyDescent="0.3">
      <c r="A40" s="295">
        <v>30</v>
      </c>
      <c r="B40" s="296"/>
      <c r="C40" s="297"/>
      <c r="D40" s="297"/>
      <c r="E40" s="297"/>
      <c r="F40" s="297"/>
      <c r="G40" s="297"/>
      <c r="H40" s="297"/>
      <c r="I40" s="297"/>
      <c r="J40" s="297"/>
      <c r="K40" s="297"/>
      <c r="L40" s="297"/>
      <c r="M40" s="297"/>
      <c r="N40" s="297"/>
      <c r="O40" s="297"/>
      <c r="P40" s="297"/>
      <c r="Q40" s="297"/>
      <c r="R40" s="298">
        <f>SUM(C40:Q40)</f>
        <v>0</v>
      </c>
      <c r="S40" s="299">
        <f>IF(ISERROR(AVERAGE(C40:Q40)),0,AVERAGE(C40:Q40))</f>
        <v>0</v>
      </c>
      <c r="T40" s="274"/>
    </row>
    <row r="41" spans="1:20" ht="24" customHeight="1" x14ac:dyDescent="0.25">
      <c r="A41" s="455" t="s">
        <v>373</v>
      </c>
      <c r="B41" s="456"/>
      <c r="C41" s="456"/>
      <c r="D41" s="456"/>
      <c r="E41" s="456"/>
      <c r="F41" s="456"/>
      <c r="G41" s="456"/>
      <c r="H41" s="456"/>
      <c r="I41" s="456"/>
      <c r="J41" s="456"/>
      <c r="K41" s="456"/>
      <c r="L41" s="456"/>
      <c r="M41" s="456"/>
      <c r="N41" s="456"/>
      <c r="O41" s="456"/>
      <c r="P41" s="456"/>
      <c r="Q41" s="456"/>
      <c r="R41" s="457"/>
      <c r="S41" s="300">
        <f>SUM(S11:S40)</f>
        <v>61.666666666666671</v>
      </c>
      <c r="T41" s="69"/>
    </row>
    <row r="42" spans="1:20" ht="28.5" customHeight="1" thickBot="1" x14ac:dyDescent="0.3">
      <c r="A42" s="447" t="s">
        <v>59</v>
      </c>
      <c r="B42" s="448"/>
      <c r="C42" s="448"/>
      <c r="D42" s="448"/>
      <c r="E42" s="448"/>
      <c r="F42" s="448"/>
      <c r="G42" s="448"/>
      <c r="H42" s="448"/>
      <c r="I42" s="448"/>
      <c r="J42" s="448"/>
      <c r="K42" s="448"/>
      <c r="L42" s="448"/>
      <c r="M42" s="448"/>
      <c r="N42" s="448"/>
      <c r="O42" s="448"/>
      <c r="P42" s="448"/>
      <c r="Q42" s="448"/>
      <c r="R42" s="448"/>
      <c r="S42" s="301">
        <f>S41/A40</f>
        <v>2.0555555555555558</v>
      </c>
      <c r="T42" s="69"/>
    </row>
  </sheetData>
  <sheetProtection selectLockedCells="1"/>
  <mergeCells count="13">
    <mergeCell ref="A42:R42"/>
    <mergeCell ref="A9:T9"/>
    <mergeCell ref="T1:W1"/>
    <mergeCell ref="T2:W2"/>
    <mergeCell ref="T3:W3"/>
    <mergeCell ref="T4:W4"/>
    <mergeCell ref="A41:R41"/>
    <mergeCell ref="A1:A4"/>
    <mergeCell ref="A7:T7"/>
    <mergeCell ref="A6:T6"/>
    <mergeCell ref="B3:S4"/>
    <mergeCell ref="B1:S2"/>
    <mergeCell ref="A5:T5"/>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1">
    <dataValidation type="whole" showErrorMessage="1" error="DATO INVÁLIDO_x000a_Tenga en cuenta que la escala de calificación va de 1 a 5" sqref="C11:Q40">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073" r:id="rId4" name="CheckBox1">
          <controlPr defaultSize="0" autoLine="0" r:id="rId5">
            <anchor moveWithCells="1">
              <from>
                <xdr:col>19</xdr:col>
                <xdr:colOff>628650</xdr:colOff>
                <xdr:row>10</xdr:row>
                <xdr:rowOff>57150</xdr:rowOff>
              </from>
              <to>
                <xdr:col>19</xdr:col>
                <xdr:colOff>876300</xdr:colOff>
                <xdr:row>10</xdr:row>
                <xdr:rowOff>457200</xdr:rowOff>
              </to>
            </anchor>
          </controlPr>
        </control>
      </mc:Choice>
      <mc:Fallback>
        <control shapeId="3073" r:id="rId4" name="CheckBox1"/>
      </mc:Fallback>
    </mc:AlternateContent>
    <mc:AlternateContent xmlns:mc="http://schemas.openxmlformats.org/markup-compatibility/2006">
      <mc:Choice Requires="x14">
        <control shapeId="3074" r:id="rId6" name="CheckBox2">
          <controlPr defaultSize="0" autoLine="0" r:id="rId7">
            <anchor moveWithCells="1">
              <from>
                <xdr:col>19</xdr:col>
                <xdr:colOff>619125</xdr:colOff>
                <xdr:row>11</xdr:row>
                <xdr:rowOff>161925</xdr:rowOff>
              </from>
              <to>
                <xdr:col>19</xdr:col>
                <xdr:colOff>904875</xdr:colOff>
                <xdr:row>11</xdr:row>
                <xdr:rowOff>419100</xdr:rowOff>
              </to>
            </anchor>
          </controlPr>
        </control>
      </mc:Choice>
      <mc:Fallback>
        <control shapeId="3074" r:id="rId6" name="CheckBox2"/>
      </mc:Fallback>
    </mc:AlternateContent>
    <mc:AlternateContent xmlns:mc="http://schemas.openxmlformats.org/markup-compatibility/2006">
      <mc:Choice Requires="x14">
        <control shapeId="3075" r:id="rId8" name="CheckBox3">
          <controlPr defaultSize="0" autoLine="0" r:id="rId7">
            <anchor moveWithCells="1">
              <from>
                <xdr:col>19</xdr:col>
                <xdr:colOff>619125</xdr:colOff>
                <xdr:row>12</xdr:row>
                <xdr:rowOff>161925</xdr:rowOff>
              </from>
              <to>
                <xdr:col>19</xdr:col>
                <xdr:colOff>904875</xdr:colOff>
                <xdr:row>12</xdr:row>
                <xdr:rowOff>419100</xdr:rowOff>
              </to>
            </anchor>
          </controlPr>
        </control>
      </mc:Choice>
      <mc:Fallback>
        <control shapeId="3075" r:id="rId8" name="CheckBox3"/>
      </mc:Fallback>
    </mc:AlternateContent>
    <mc:AlternateContent xmlns:mc="http://schemas.openxmlformats.org/markup-compatibility/2006">
      <mc:Choice Requires="x14">
        <control shapeId="3076" r:id="rId9" name="CheckBox4">
          <controlPr defaultSize="0" autoLine="0" r:id="rId10">
            <anchor moveWithCells="1">
              <from>
                <xdr:col>19</xdr:col>
                <xdr:colOff>619125</xdr:colOff>
                <xdr:row>13</xdr:row>
                <xdr:rowOff>161925</xdr:rowOff>
              </from>
              <to>
                <xdr:col>19</xdr:col>
                <xdr:colOff>904875</xdr:colOff>
                <xdr:row>13</xdr:row>
                <xdr:rowOff>419100</xdr:rowOff>
              </to>
            </anchor>
          </controlPr>
        </control>
      </mc:Choice>
      <mc:Fallback>
        <control shapeId="3076" r:id="rId9" name="CheckBox4"/>
      </mc:Fallback>
    </mc:AlternateContent>
    <mc:AlternateContent xmlns:mc="http://schemas.openxmlformats.org/markup-compatibility/2006">
      <mc:Choice Requires="x14">
        <control shapeId="3077" r:id="rId11" name="CheckBox5">
          <controlPr defaultSize="0" autoLine="0" r:id="rId10">
            <anchor moveWithCells="1">
              <from>
                <xdr:col>19</xdr:col>
                <xdr:colOff>619125</xdr:colOff>
                <xdr:row>14</xdr:row>
                <xdr:rowOff>171450</xdr:rowOff>
              </from>
              <to>
                <xdr:col>19</xdr:col>
                <xdr:colOff>904875</xdr:colOff>
                <xdr:row>14</xdr:row>
                <xdr:rowOff>428625</xdr:rowOff>
              </to>
            </anchor>
          </controlPr>
        </control>
      </mc:Choice>
      <mc:Fallback>
        <control shapeId="3077" r:id="rId11" name="CheckBox5"/>
      </mc:Fallback>
    </mc:AlternateContent>
    <mc:AlternateContent xmlns:mc="http://schemas.openxmlformats.org/markup-compatibility/2006">
      <mc:Choice Requires="x14">
        <control shapeId="3078" r:id="rId12" name="CheckBox6">
          <controlPr defaultSize="0" autoLine="0" r:id="rId10">
            <anchor moveWithCells="1">
              <from>
                <xdr:col>19</xdr:col>
                <xdr:colOff>619125</xdr:colOff>
                <xdr:row>15</xdr:row>
                <xdr:rowOff>161925</xdr:rowOff>
              </from>
              <to>
                <xdr:col>19</xdr:col>
                <xdr:colOff>904875</xdr:colOff>
                <xdr:row>15</xdr:row>
                <xdr:rowOff>419100</xdr:rowOff>
              </to>
            </anchor>
          </controlPr>
        </control>
      </mc:Choice>
      <mc:Fallback>
        <control shapeId="3078" r:id="rId12" name="CheckBox6"/>
      </mc:Fallback>
    </mc:AlternateContent>
    <mc:AlternateContent xmlns:mc="http://schemas.openxmlformats.org/markup-compatibility/2006">
      <mc:Choice Requires="x14">
        <control shapeId="3079" r:id="rId13" name="CheckBox7">
          <controlPr defaultSize="0" autoLine="0" r:id="rId7">
            <anchor moveWithCells="1">
              <from>
                <xdr:col>19</xdr:col>
                <xdr:colOff>619125</xdr:colOff>
                <xdr:row>16</xdr:row>
                <xdr:rowOff>161925</xdr:rowOff>
              </from>
              <to>
                <xdr:col>19</xdr:col>
                <xdr:colOff>904875</xdr:colOff>
                <xdr:row>16</xdr:row>
                <xdr:rowOff>419100</xdr:rowOff>
              </to>
            </anchor>
          </controlPr>
        </control>
      </mc:Choice>
      <mc:Fallback>
        <control shapeId="3079" r:id="rId13" name="CheckBox7"/>
      </mc:Fallback>
    </mc:AlternateContent>
    <mc:AlternateContent xmlns:mc="http://schemas.openxmlformats.org/markup-compatibility/2006">
      <mc:Choice Requires="x14">
        <control shapeId="3080" r:id="rId14" name="CheckBox8">
          <controlPr defaultSize="0" autoLine="0" r:id="rId7">
            <anchor moveWithCells="1">
              <from>
                <xdr:col>19</xdr:col>
                <xdr:colOff>619125</xdr:colOff>
                <xdr:row>17</xdr:row>
                <xdr:rowOff>0</xdr:rowOff>
              </from>
              <to>
                <xdr:col>19</xdr:col>
                <xdr:colOff>904875</xdr:colOff>
                <xdr:row>17</xdr:row>
                <xdr:rowOff>257175</xdr:rowOff>
              </to>
            </anchor>
          </controlPr>
        </control>
      </mc:Choice>
      <mc:Fallback>
        <control shapeId="3080" r:id="rId14" name="CheckBox8"/>
      </mc:Fallback>
    </mc:AlternateContent>
    <mc:AlternateContent xmlns:mc="http://schemas.openxmlformats.org/markup-compatibility/2006">
      <mc:Choice Requires="x14">
        <control shapeId="3081" r:id="rId15" name="CheckBox9">
          <controlPr defaultSize="0" autoLine="0" r:id="rId10">
            <anchor moveWithCells="1">
              <from>
                <xdr:col>19</xdr:col>
                <xdr:colOff>619125</xdr:colOff>
                <xdr:row>17</xdr:row>
                <xdr:rowOff>161925</xdr:rowOff>
              </from>
              <to>
                <xdr:col>19</xdr:col>
                <xdr:colOff>904875</xdr:colOff>
                <xdr:row>17</xdr:row>
                <xdr:rowOff>419100</xdr:rowOff>
              </to>
            </anchor>
          </controlPr>
        </control>
      </mc:Choice>
      <mc:Fallback>
        <control shapeId="3081" r:id="rId15" name="CheckBox9"/>
      </mc:Fallback>
    </mc:AlternateContent>
    <mc:AlternateContent xmlns:mc="http://schemas.openxmlformats.org/markup-compatibility/2006">
      <mc:Choice Requires="x14">
        <control shapeId="3082" r:id="rId16" name="CheckBox10">
          <controlPr defaultSize="0" autoLine="0" r:id="rId10">
            <anchor moveWithCells="1">
              <from>
                <xdr:col>19</xdr:col>
                <xdr:colOff>619125</xdr:colOff>
                <xdr:row>19</xdr:row>
                <xdr:rowOff>161925</xdr:rowOff>
              </from>
              <to>
                <xdr:col>19</xdr:col>
                <xdr:colOff>904875</xdr:colOff>
                <xdr:row>19</xdr:row>
                <xdr:rowOff>419100</xdr:rowOff>
              </to>
            </anchor>
          </controlPr>
        </control>
      </mc:Choice>
      <mc:Fallback>
        <control shapeId="3082" r:id="rId16" name="CheckBox10"/>
      </mc:Fallback>
    </mc:AlternateContent>
    <mc:AlternateContent xmlns:mc="http://schemas.openxmlformats.org/markup-compatibility/2006">
      <mc:Choice Requires="x14">
        <control shapeId="3083" r:id="rId17" name="CheckBox11">
          <controlPr defaultSize="0" autoLine="0" r:id="rId10">
            <anchor moveWithCells="1">
              <from>
                <xdr:col>19</xdr:col>
                <xdr:colOff>619125</xdr:colOff>
                <xdr:row>20</xdr:row>
                <xdr:rowOff>161925</xdr:rowOff>
              </from>
              <to>
                <xdr:col>19</xdr:col>
                <xdr:colOff>904875</xdr:colOff>
                <xdr:row>20</xdr:row>
                <xdr:rowOff>419100</xdr:rowOff>
              </to>
            </anchor>
          </controlPr>
        </control>
      </mc:Choice>
      <mc:Fallback>
        <control shapeId="3083" r:id="rId17" name="CheckBox11"/>
      </mc:Fallback>
    </mc:AlternateContent>
    <mc:AlternateContent xmlns:mc="http://schemas.openxmlformats.org/markup-compatibility/2006">
      <mc:Choice Requires="x14">
        <control shapeId="3084" r:id="rId18" name="CheckBox12">
          <controlPr defaultSize="0" autoLine="0" r:id="rId10">
            <anchor moveWithCells="1">
              <from>
                <xdr:col>19</xdr:col>
                <xdr:colOff>619125</xdr:colOff>
                <xdr:row>21</xdr:row>
                <xdr:rowOff>161925</xdr:rowOff>
              </from>
              <to>
                <xdr:col>19</xdr:col>
                <xdr:colOff>904875</xdr:colOff>
                <xdr:row>21</xdr:row>
                <xdr:rowOff>419100</xdr:rowOff>
              </to>
            </anchor>
          </controlPr>
        </control>
      </mc:Choice>
      <mc:Fallback>
        <control shapeId="3084" r:id="rId18" name="CheckBox12"/>
      </mc:Fallback>
    </mc:AlternateContent>
    <mc:AlternateContent xmlns:mc="http://schemas.openxmlformats.org/markup-compatibility/2006">
      <mc:Choice Requires="x14">
        <control shapeId="3085" r:id="rId19" name="CheckBox13">
          <controlPr defaultSize="0" autoLine="0" r:id="rId10">
            <anchor moveWithCells="1">
              <from>
                <xdr:col>19</xdr:col>
                <xdr:colOff>619125</xdr:colOff>
                <xdr:row>22</xdr:row>
                <xdr:rowOff>161925</xdr:rowOff>
              </from>
              <to>
                <xdr:col>19</xdr:col>
                <xdr:colOff>904875</xdr:colOff>
                <xdr:row>22</xdr:row>
                <xdr:rowOff>419100</xdr:rowOff>
              </to>
            </anchor>
          </controlPr>
        </control>
      </mc:Choice>
      <mc:Fallback>
        <control shapeId="3085" r:id="rId19" name="CheckBox13"/>
      </mc:Fallback>
    </mc:AlternateContent>
    <mc:AlternateContent xmlns:mc="http://schemas.openxmlformats.org/markup-compatibility/2006">
      <mc:Choice Requires="x14">
        <control shapeId="3086" r:id="rId20" name="CheckBox14">
          <controlPr defaultSize="0" autoLine="0" r:id="rId10">
            <anchor moveWithCells="1">
              <from>
                <xdr:col>19</xdr:col>
                <xdr:colOff>619125</xdr:colOff>
                <xdr:row>23</xdr:row>
                <xdr:rowOff>161925</xdr:rowOff>
              </from>
              <to>
                <xdr:col>19</xdr:col>
                <xdr:colOff>904875</xdr:colOff>
                <xdr:row>23</xdr:row>
                <xdr:rowOff>419100</xdr:rowOff>
              </to>
            </anchor>
          </controlPr>
        </control>
      </mc:Choice>
      <mc:Fallback>
        <control shapeId="3086" r:id="rId20" name="CheckBox14"/>
      </mc:Fallback>
    </mc:AlternateContent>
    <mc:AlternateContent xmlns:mc="http://schemas.openxmlformats.org/markup-compatibility/2006">
      <mc:Choice Requires="x14">
        <control shapeId="3087" r:id="rId21" name="CheckBox15">
          <controlPr defaultSize="0" autoLine="0" r:id="rId7">
            <anchor moveWithCells="1">
              <from>
                <xdr:col>19</xdr:col>
                <xdr:colOff>619125</xdr:colOff>
                <xdr:row>24</xdr:row>
                <xdr:rowOff>161925</xdr:rowOff>
              </from>
              <to>
                <xdr:col>19</xdr:col>
                <xdr:colOff>904875</xdr:colOff>
                <xdr:row>24</xdr:row>
                <xdr:rowOff>419100</xdr:rowOff>
              </to>
            </anchor>
          </controlPr>
        </control>
      </mc:Choice>
      <mc:Fallback>
        <control shapeId="3087" r:id="rId21" name="CheckBox15"/>
      </mc:Fallback>
    </mc:AlternateContent>
    <mc:AlternateContent xmlns:mc="http://schemas.openxmlformats.org/markup-compatibility/2006">
      <mc:Choice Requires="x14">
        <control shapeId="3088" r:id="rId22" name="CheckBox16">
          <controlPr defaultSize="0" autoLine="0" r:id="rId10">
            <anchor moveWithCells="1">
              <from>
                <xdr:col>19</xdr:col>
                <xdr:colOff>619125</xdr:colOff>
                <xdr:row>25</xdr:row>
                <xdr:rowOff>161925</xdr:rowOff>
              </from>
              <to>
                <xdr:col>19</xdr:col>
                <xdr:colOff>904875</xdr:colOff>
                <xdr:row>25</xdr:row>
                <xdr:rowOff>419100</xdr:rowOff>
              </to>
            </anchor>
          </controlPr>
        </control>
      </mc:Choice>
      <mc:Fallback>
        <control shapeId="3088" r:id="rId22" name="CheckBox16"/>
      </mc:Fallback>
    </mc:AlternateContent>
    <mc:AlternateContent xmlns:mc="http://schemas.openxmlformats.org/markup-compatibility/2006">
      <mc:Choice Requires="x14">
        <control shapeId="3089" r:id="rId23" name="CheckBox17">
          <controlPr defaultSize="0" autoLine="0" r:id="rId7">
            <anchor moveWithCells="1">
              <from>
                <xdr:col>19</xdr:col>
                <xdr:colOff>619125</xdr:colOff>
                <xdr:row>26</xdr:row>
                <xdr:rowOff>161925</xdr:rowOff>
              </from>
              <to>
                <xdr:col>19</xdr:col>
                <xdr:colOff>904875</xdr:colOff>
                <xdr:row>26</xdr:row>
                <xdr:rowOff>419100</xdr:rowOff>
              </to>
            </anchor>
          </controlPr>
        </control>
      </mc:Choice>
      <mc:Fallback>
        <control shapeId="3089" r:id="rId23" name="CheckBox17"/>
      </mc:Fallback>
    </mc:AlternateContent>
    <mc:AlternateContent xmlns:mc="http://schemas.openxmlformats.org/markup-compatibility/2006">
      <mc:Choice Requires="x14">
        <control shapeId="3090" r:id="rId24" name="CheckBox18">
          <controlPr defaultSize="0" autoLine="0" r:id="rId10">
            <anchor moveWithCells="1">
              <from>
                <xdr:col>19</xdr:col>
                <xdr:colOff>619125</xdr:colOff>
                <xdr:row>27</xdr:row>
                <xdr:rowOff>161925</xdr:rowOff>
              </from>
              <to>
                <xdr:col>19</xdr:col>
                <xdr:colOff>904875</xdr:colOff>
                <xdr:row>27</xdr:row>
                <xdr:rowOff>419100</xdr:rowOff>
              </to>
            </anchor>
          </controlPr>
        </control>
      </mc:Choice>
      <mc:Fallback>
        <control shapeId="3090" r:id="rId24" name="CheckBox18"/>
      </mc:Fallback>
    </mc:AlternateContent>
    <mc:AlternateContent xmlns:mc="http://schemas.openxmlformats.org/markup-compatibility/2006">
      <mc:Choice Requires="x14">
        <control shapeId="3091" r:id="rId25" name="CheckBox19">
          <controlPr defaultSize="0" autoLine="0" r:id="rId7">
            <anchor moveWithCells="1">
              <from>
                <xdr:col>19</xdr:col>
                <xdr:colOff>619125</xdr:colOff>
                <xdr:row>28</xdr:row>
                <xdr:rowOff>161925</xdr:rowOff>
              </from>
              <to>
                <xdr:col>19</xdr:col>
                <xdr:colOff>904875</xdr:colOff>
                <xdr:row>28</xdr:row>
                <xdr:rowOff>419100</xdr:rowOff>
              </to>
            </anchor>
          </controlPr>
        </control>
      </mc:Choice>
      <mc:Fallback>
        <control shapeId="3091" r:id="rId25" name="CheckBox19"/>
      </mc:Fallback>
    </mc:AlternateContent>
    <mc:AlternateContent xmlns:mc="http://schemas.openxmlformats.org/markup-compatibility/2006">
      <mc:Choice Requires="x14">
        <control shapeId="3092" r:id="rId26" name="CheckBox20">
          <controlPr defaultSize="0" autoLine="0" r:id="rId7">
            <anchor moveWithCells="1">
              <from>
                <xdr:col>19</xdr:col>
                <xdr:colOff>619125</xdr:colOff>
                <xdr:row>29</xdr:row>
                <xdr:rowOff>161925</xdr:rowOff>
              </from>
              <to>
                <xdr:col>19</xdr:col>
                <xdr:colOff>904875</xdr:colOff>
                <xdr:row>29</xdr:row>
                <xdr:rowOff>419100</xdr:rowOff>
              </to>
            </anchor>
          </controlPr>
        </control>
      </mc:Choice>
      <mc:Fallback>
        <control shapeId="3092" r:id="rId26" name="CheckBox20"/>
      </mc:Fallback>
    </mc:AlternateContent>
    <mc:AlternateContent xmlns:mc="http://schemas.openxmlformats.org/markup-compatibility/2006">
      <mc:Choice Requires="x14">
        <control shapeId="3093" r:id="rId27" name="CheckBox21">
          <controlPr defaultSize="0" autoLine="0" r:id="rId7">
            <anchor moveWithCells="1">
              <from>
                <xdr:col>19</xdr:col>
                <xdr:colOff>619125</xdr:colOff>
                <xdr:row>30</xdr:row>
                <xdr:rowOff>161925</xdr:rowOff>
              </from>
              <to>
                <xdr:col>19</xdr:col>
                <xdr:colOff>904875</xdr:colOff>
                <xdr:row>30</xdr:row>
                <xdr:rowOff>419100</xdr:rowOff>
              </to>
            </anchor>
          </controlPr>
        </control>
      </mc:Choice>
      <mc:Fallback>
        <control shapeId="3093" r:id="rId27" name="CheckBox21"/>
      </mc:Fallback>
    </mc:AlternateContent>
    <mc:AlternateContent xmlns:mc="http://schemas.openxmlformats.org/markup-compatibility/2006">
      <mc:Choice Requires="x14">
        <control shapeId="3094" r:id="rId28" name="CheckBox22">
          <controlPr defaultSize="0" autoLine="0" r:id="rId7">
            <anchor moveWithCells="1">
              <from>
                <xdr:col>19</xdr:col>
                <xdr:colOff>619125</xdr:colOff>
                <xdr:row>31</xdr:row>
                <xdr:rowOff>161925</xdr:rowOff>
              </from>
              <to>
                <xdr:col>19</xdr:col>
                <xdr:colOff>904875</xdr:colOff>
                <xdr:row>31</xdr:row>
                <xdr:rowOff>419100</xdr:rowOff>
              </to>
            </anchor>
          </controlPr>
        </control>
      </mc:Choice>
      <mc:Fallback>
        <control shapeId="3094" r:id="rId28" name="CheckBox22"/>
      </mc:Fallback>
    </mc:AlternateContent>
    <mc:AlternateContent xmlns:mc="http://schemas.openxmlformats.org/markup-compatibility/2006">
      <mc:Choice Requires="x14">
        <control shapeId="3095" r:id="rId29" name="CheckBox23">
          <controlPr defaultSize="0" autoLine="0" r:id="rId7">
            <anchor moveWithCells="1">
              <from>
                <xdr:col>19</xdr:col>
                <xdr:colOff>619125</xdr:colOff>
                <xdr:row>32</xdr:row>
                <xdr:rowOff>161925</xdr:rowOff>
              </from>
              <to>
                <xdr:col>19</xdr:col>
                <xdr:colOff>904875</xdr:colOff>
                <xdr:row>32</xdr:row>
                <xdr:rowOff>419100</xdr:rowOff>
              </to>
            </anchor>
          </controlPr>
        </control>
      </mc:Choice>
      <mc:Fallback>
        <control shapeId="3095" r:id="rId29" name="CheckBox23"/>
      </mc:Fallback>
    </mc:AlternateContent>
    <mc:AlternateContent xmlns:mc="http://schemas.openxmlformats.org/markup-compatibility/2006">
      <mc:Choice Requires="x14">
        <control shapeId="3096" r:id="rId30" name="CheckBox24">
          <controlPr defaultSize="0" autoLine="0" r:id="rId7">
            <anchor moveWithCells="1">
              <from>
                <xdr:col>19</xdr:col>
                <xdr:colOff>619125</xdr:colOff>
                <xdr:row>33</xdr:row>
                <xdr:rowOff>161925</xdr:rowOff>
              </from>
              <to>
                <xdr:col>19</xdr:col>
                <xdr:colOff>904875</xdr:colOff>
                <xdr:row>33</xdr:row>
                <xdr:rowOff>419100</xdr:rowOff>
              </to>
            </anchor>
          </controlPr>
        </control>
      </mc:Choice>
      <mc:Fallback>
        <control shapeId="3096" r:id="rId30" name="CheckBox24"/>
      </mc:Fallback>
    </mc:AlternateContent>
    <mc:AlternateContent xmlns:mc="http://schemas.openxmlformats.org/markup-compatibility/2006">
      <mc:Choice Requires="x14">
        <control shapeId="3097" r:id="rId31" name="CheckBox25">
          <controlPr defaultSize="0" autoLine="0" r:id="rId7">
            <anchor moveWithCells="1">
              <from>
                <xdr:col>19</xdr:col>
                <xdr:colOff>619125</xdr:colOff>
                <xdr:row>34</xdr:row>
                <xdr:rowOff>161925</xdr:rowOff>
              </from>
              <to>
                <xdr:col>19</xdr:col>
                <xdr:colOff>904875</xdr:colOff>
                <xdr:row>34</xdr:row>
                <xdr:rowOff>419100</xdr:rowOff>
              </to>
            </anchor>
          </controlPr>
        </control>
      </mc:Choice>
      <mc:Fallback>
        <control shapeId="3097" r:id="rId31" name="CheckBox25"/>
      </mc:Fallback>
    </mc:AlternateContent>
    <mc:AlternateContent xmlns:mc="http://schemas.openxmlformats.org/markup-compatibility/2006">
      <mc:Choice Requires="x14">
        <control shapeId="3098" r:id="rId32" name="CheckBox26">
          <controlPr defaultSize="0" autoLine="0" r:id="rId7">
            <anchor moveWithCells="1">
              <from>
                <xdr:col>19</xdr:col>
                <xdr:colOff>619125</xdr:colOff>
                <xdr:row>35</xdr:row>
                <xdr:rowOff>161925</xdr:rowOff>
              </from>
              <to>
                <xdr:col>19</xdr:col>
                <xdr:colOff>904875</xdr:colOff>
                <xdr:row>35</xdr:row>
                <xdr:rowOff>419100</xdr:rowOff>
              </to>
            </anchor>
          </controlPr>
        </control>
      </mc:Choice>
      <mc:Fallback>
        <control shapeId="3098" r:id="rId32" name="CheckBox26"/>
      </mc:Fallback>
    </mc:AlternateContent>
    <mc:AlternateContent xmlns:mc="http://schemas.openxmlformats.org/markup-compatibility/2006">
      <mc:Choice Requires="x14">
        <control shapeId="3099" r:id="rId33" name="CheckBox27">
          <controlPr defaultSize="0" autoLine="0" r:id="rId7">
            <anchor moveWithCells="1">
              <from>
                <xdr:col>19</xdr:col>
                <xdr:colOff>619125</xdr:colOff>
                <xdr:row>36</xdr:row>
                <xdr:rowOff>161925</xdr:rowOff>
              </from>
              <to>
                <xdr:col>19</xdr:col>
                <xdr:colOff>904875</xdr:colOff>
                <xdr:row>36</xdr:row>
                <xdr:rowOff>419100</xdr:rowOff>
              </to>
            </anchor>
          </controlPr>
        </control>
      </mc:Choice>
      <mc:Fallback>
        <control shapeId="3099" r:id="rId33" name="CheckBox27"/>
      </mc:Fallback>
    </mc:AlternateContent>
    <mc:AlternateContent xmlns:mc="http://schemas.openxmlformats.org/markup-compatibility/2006">
      <mc:Choice Requires="x14">
        <control shapeId="3100" r:id="rId34" name="CheckBox28">
          <controlPr defaultSize="0" autoLine="0" r:id="rId7">
            <anchor moveWithCells="1">
              <from>
                <xdr:col>19</xdr:col>
                <xdr:colOff>619125</xdr:colOff>
                <xdr:row>37</xdr:row>
                <xdr:rowOff>161925</xdr:rowOff>
              </from>
              <to>
                <xdr:col>19</xdr:col>
                <xdr:colOff>904875</xdr:colOff>
                <xdr:row>37</xdr:row>
                <xdr:rowOff>419100</xdr:rowOff>
              </to>
            </anchor>
          </controlPr>
        </control>
      </mc:Choice>
      <mc:Fallback>
        <control shapeId="3100" r:id="rId34" name="CheckBox28"/>
      </mc:Fallback>
    </mc:AlternateContent>
    <mc:AlternateContent xmlns:mc="http://schemas.openxmlformats.org/markup-compatibility/2006">
      <mc:Choice Requires="x14">
        <control shapeId="3101" r:id="rId35" name="CheckBox29">
          <controlPr defaultSize="0" autoLine="0" r:id="rId7">
            <anchor moveWithCells="1">
              <from>
                <xdr:col>19</xdr:col>
                <xdr:colOff>619125</xdr:colOff>
                <xdr:row>38</xdr:row>
                <xdr:rowOff>161925</xdr:rowOff>
              </from>
              <to>
                <xdr:col>19</xdr:col>
                <xdr:colOff>904875</xdr:colOff>
                <xdr:row>38</xdr:row>
                <xdr:rowOff>419100</xdr:rowOff>
              </to>
            </anchor>
          </controlPr>
        </control>
      </mc:Choice>
      <mc:Fallback>
        <control shapeId="3101" r:id="rId35" name="CheckBox29"/>
      </mc:Fallback>
    </mc:AlternateContent>
    <mc:AlternateContent xmlns:mc="http://schemas.openxmlformats.org/markup-compatibility/2006">
      <mc:Choice Requires="x14">
        <control shapeId="3102" r:id="rId36" name="CheckBox30">
          <controlPr defaultSize="0" autoLine="0" r:id="rId7">
            <anchor moveWithCells="1">
              <from>
                <xdr:col>19</xdr:col>
                <xdr:colOff>619125</xdr:colOff>
                <xdr:row>39</xdr:row>
                <xdr:rowOff>161925</xdr:rowOff>
              </from>
              <to>
                <xdr:col>19</xdr:col>
                <xdr:colOff>904875</xdr:colOff>
                <xdr:row>39</xdr:row>
                <xdr:rowOff>419100</xdr:rowOff>
              </to>
            </anchor>
          </controlPr>
        </control>
      </mc:Choice>
      <mc:Fallback>
        <control shapeId="3102" r:id="rId36" name="CheckBox30"/>
      </mc:Fallback>
    </mc:AlternateContent>
    <mc:AlternateContent xmlns:mc="http://schemas.openxmlformats.org/markup-compatibility/2006">
      <mc:Choice Requires="x14">
        <control shapeId="3103" r:id="rId37" name="CheckBox31">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3" r:id="rId37" name="CheckBox31"/>
      </mc:Fallback>
    </mc:AlternateContent>
    <mc:AlternateContent xmlns:mc="http://schemas.openxmlformats.org/markup-compatibility/2006">
      <mc:Choice Requires="x14">
        <control shapeId="3104" r:id="rId38" name="CheckBox32">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4" r:id="rId38" name="CheckBox32"/>
      </mc:Fallback>
    </mc:AlternateContent>
    <mc:AlternateContent xmlns:mc="http://schemas.openxmlformats.org/markup-compatibility/2006">
      <mc:Choice Requires="x14">
        <control shapeId="3105" r:id="rId39" name="CheckBox33">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5" r:id="rId39" name="CheckBox33"/>
      </mc:Fallback>
    </mc:AlternateContent>
    <mc:AlternateContent xmlns:mc="http://schemas.openxmlformats.org/markup-compatibility/2006">
      <mc:Choice Requires="x14">
        <control shapeId="3106" r:id="rId40" name="CheckBox34">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6" r:id="rId40" name="CheckBox34"/>
      </mc:Fallback>
    </mc:AlternateContent>
    <mc:AlternateContent xmlns:mc="http://schemas.openxmlformats.org/markup-compatibility/2006">
      <mc:Choice Requires="x14">
        <control shapeId="3107" r:id="rId41" name="CheckBox35">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7" r:id="rId41" name="CheckBox35"/>
      </mc:Fallback>
    </mc:AlternateContent>
    <mc:AlternateContent xmlns:mc="http://schemas.openxmlformats.org/markup-compatibility/2006">
      <mc:Choice Requires="x14">
        <control shapeId="3108" r:id="rId42" name="CheckBox36">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8" r:id="rId42" name="CheckBox36"/>
      </mc:Fallback>
    </mc:AlternateContent>
    <mc:AlternateContent xmlns:mc="http://schemas.openxmlformats.org/markup-compatibility/2006">
      <mc:Choice Requires="x14">
        <control shapeId="3110" r:id="rId43" name="CheckBox38">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0" r:id="rId43" name="CheckBox38"/>
      </mc:Fallback>
    </mc:AlternateContent>
    <mc:AlternateContent xmlns:mc="http://schemas.openxmlformats.org/markup-compatibility/2006">
      <mc:Choice Requires="x14">
        <control shapeId="3111" r:id="rId44" name="CheckBox39">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1" r:id="rId44" name="CheckBox39"/>
      </mc:Fallback>
    </mc:AlternateContent>
    <mc:AlternateContent xmlns:mc="http://schemas.openxmlformats.org/markup-compatibility/2006">
      <mc:Choice Requires="x14">
        <control shapeId="3112" r:id="rId45" name="CheckBox40">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2" r:id="rId45" name="CheckBox40"/>
      </mc:Fallback>
    </mc:AlternateContent>
    <mc:AlternateContent xmlns:mc="http://schemas.openxmlformats.org/markup-compatibility/2006">
      <mc:Choice Requires="x14">
        <control shapeId="3113" r:id="rId46" name="CheckBox41">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3" r:id="rId46" name="CheckBox41"/>
      </mc:Fallback>
    </mc:AlternateContent>
    <mc:AlternateContent xmlns:mc="http://schemas.openxmlformats.org/markup-compatibility/2006">
      <mc:Choice Requires="x14">
        <control shapeId="3114" r:id="rId47" name="CheckBox42">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4" r:id="rId47" name="CheckBox42"/>
      </mc:Fallback>
    </mc:AlternateContent>
    <mc:AlternateContent xmlns:mc="http://schemas.openxmlformats.org/markup-compatibility/2006">
      <mc:Choice Requires="x14">
        <control shapeId="3115" r:id="rId48" name="CheckBox43">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5" r:id="rId48" name="CheckBox43"/>
      </mc:Fallback>
    </mc:AlternateContent>
    <mc:AlternateContent xmlns:mc="http://schemas.openxmlformats.org/markup-compatibility/2006">
      <mc:Choice Requires="x14">
        <control shapeId="3116" r:id="rId49" name="CheckBox44">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6" r:id="rId49" name="CheckBox44"/>
      </mc:Fallback>
    </mc:AlternateContent>
    <mc:AlternateContent xmlns:mc="http://schemas.openxmlformats.org/markup-compatibility/2006">
      <mc:Choice Requires="x14">
        <control shapeId="3117" r:id="rId50" name="CheckBox45">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7" r:id="rId50" name="CheckBox45"/>
      </mc:Fallback>
    </mc:AlternateContent>
    <mc:AlternateContent xmlns:mc="http://schemas.openxmlformats.org/markup-compatibility/2006">
      <mc:Choice Requires="x14">
        <control shapeId="3118" r:id="rId51" name="CheckBox46">
          <controlPr defaultSize="0" autoLine="0" r:id="rId10">
            <anchor moveWithCells="1">
              <from>
                <xdr:col>19</xdr:col>
                <xdr:colOff>619125</xdr:colOff>
                <xdr:row>40</xdr:row>
                <xdr:rowOff>0</xdr:rowOff>
              </from>
              <to>
                <xdr:col>19</xdr:col>
                <xdr:colOff>904875</xdr:colOff>
                <xdr:row>40</xdr:row>
                <xdr:rowOff>257175</xdr:rowOff>
              </to>
            </anchor>
          </controlPr>
        </control>
      </mc:Choice>
      <mc:Fallback>
        <control shapeId="3118" r:id="rId51" name="CheckBox46"/>
      </mc:Fallback>
    </mc:AlternateContent>
  </controls>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12"/>
  <sheetViews>
    <sheetView topLeftCell="A7" zoomScale="120" zoomScaleNormal="120" workbookViewId="0">
      <selection activeCell="A12" sqref="A12"/>
    </sheetView>
  </sheetViews>
  <sheetFormatPr baseColWidth="10" defaultColWidth="11.42578125" defaultRowHeight="15" x14ac:dyDescent="0.25"/>
  <cols>
    <col min="1" max="1" width="31" customWidth="1"/>
    <col min="2" max="2" width="24.140625" customWidth="1"/>
    <col min="3" max="3" width="22.85546875" customWidth="1"/>
    <col min="4" max="4" width="26.5703125" customWidth="1"/>
    <col min="5" max="5" width="21.42578125" customWidth="1"/>
  </cols>
  <sheetData>
    <row r="1" spans="1:5" ht="15" customHeight="1" x14ac:dyDescent="0.25">
      <c r="A1" s="474"/>
      <c r="B1" s="470" t="s">
        <v>15</v>
      </c>
      <c r="C1" s="471"/>
      <c r="D1" s="3" t="s">
        <v>16</v>
      </c>
      <c r="E1" s="475"/>
    </row>
    <row r="2" spans="1:5" ht="15" customHeight="1" x14ac:dyDescent="0.25">
      <c r="A2" s="474"/>
      <c r="B2" s="472"/>
      <c r="C2" s="473"/>
      <c r="D2" s="3" t="s">
        <v>2</v>
      </c>
      <c r="E2" s="475"/>
    </row>
    <row r="3" spans="1:5" ht="30" customHeight="1" x14ac:dyDescent="0.25">
      <c r="A3" s="474"/>
      <c r="B3" s="470" t="s">
        <v>17</v>
      </c>
      <c r="C3" s="471"/>
      <c r="D3" s="3" t="s">
        <v>18</v>
      </c>
      <c r="E3" s="475"/>
    </row>
    <row r="4" spans="1:5" ht="15" customHeight="1" x14ac:dyDescent="0.25">
      <c r="A4" s="474"/>
      <c r="B4" s="472"/>
      <c r="C4" s="473"/>
      <c r="D4" s="3" t="s">
        <v>5</v>
      </c>
      <c r="E4" s="475"/>
    </row>
    <row r="5" spans="1:5" ht="15.75" thickBot="1" x14ac:dyDescent="0.3"/>
    <row r="6" spans="1:5" x14ac:dyDescent="0.25">
      <c r="A6" s="376" t="s">
        <v>19</v>
      </c>
      <c r="B6" s="377"/>
      <c r="C6" s="377"/>
      <c r="D6" s="377"/>
      <c r="E6" s="377"/>
    </row>
    <row r="7" spans="1:5" ht="30.75" thickBot="1" x14ac:dyDescent="0.3">
      <c r="A7" s="4" t="s">
        <v>20</v>
      </c>
      <c r="B7" s="5" t="s">
        <v>21</v>
      </c>
      <c r="C7" s="5" t="s">
        <v>22</v>
      </c>
      <c r="D7" s="10" t="s">
        <v>23</v>
      </c>
      <c r="E7" s="5" t="s">
        <v>24</v>
      </c>
    </row>
    <row r="8" spans="1:5" ht="45" x14ac:dyDescent="0.25">
      <c r="A8" s="12" t="s">
        <v>25</v>
      </c>
      <c r="B8" s="6" t="s">
        <v>26</v>
      </c>
      <c r="C8" s="6" t="s">
        <v>26</v>
      </c>
      <c r="D8" s="6" t="s">
        <v>26</v>
      </c>
      <c r="E8" s="7" t="s">
        <v>26</v>
      </c>
    </row>
    <row r="9" spans="1:5" ht="39" x14ac:dyDescent="0.25">
      <c r="A9" s="13" t="s">
        <v>27</v>
      </c>
      <c r="B9" s="8" t="s">
        <v>26</v>
      </c>
      <c r="C9" s="8" t="s">
        <v>26</v>
      </c>
      <c r="D9" s="8" t="s">
        <v>26</v>
      </c>
      <c r="E9" s="9" t="s">
        <v>26</v>
      </c>
    </row>
    <row r="10" spans="1:5" ht="30" x14ac:dyDescent="0.25">
      <c r="A10" s="11" t="s">
        <v>28</v>
      </c>
      <c r="B10" s="8" t="s">
        <v>26</v>
      </c>
      <c r="C10" s="8" t="s">
        <v>26</v>
      </c>
      <c r="D10" s="8" t="s">
        <v>26</v>
      </c>
      <c r="E10" s="9" t="s">
        <v>26</v>
      </c>
    </row>
    <row r="11" spans="1:5" ht="39" x14ac:dyDescent="0.25">
      <c r="A11" s="13" t="s">
        <v>29</v>
      </c>
      <c r="B11" s="8" t="s">
        <v>26</v>
      </c>
      <c r="C11" s="8" t="s">
        <v>26</v>
      </c>
      <c r="D11" s="8" t="s">
        <v>26</v>
      </c>
      <c r="E11" s="9" t="s">
        <v>26</v>
      </c>
    </row>
    <row r="12" spans="1:5" ht="51.75" x14ac:dyDescent="0.25">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6"/>
  </sheetPr>
  <dimension ref="A1:G18"/>
  <sheetViews>
    <sheetView zoomScale="120" zoomScaleNormal="120" workbookViewId="0">
      <selection activeCell="D10" sqref="D10"/>
    </sheetView>
  </sheetViews>
  <sheetFormatPr baseColWidth="10" defaultColWidth="11.42578125" defaultRowHeight="15" x14ac:dyDescent="0.25"/>
  <cols>
    <col min="1" max="1" width="31" customWidth="1"/>
    <col min="2" max="2" width="27.28515625" customWidth="1"/>
    <col min="3" max="3" width="24.7109375" customWidth="1"/>
    <col min="4" max="5" width="27.28515625" customWidth="1"/>
    <col min="6" max="6" width="32.85546875" customWidth="1"/>
    <col min="7" max="7" width="26.28515625" customWidth="1"/>
  </cols>
  <sheetData>
    <row r="1" spans="1:7" x14ac:dyDescent="0.25">
      <c r="A1" s="479"/>
      <c r="B1" s="406" t="s">
        <v>0</v>
      </c>
      <c r="C1" s="407"/>
      <c r="D1" s="407"/>
      <c r="E1" s="407"/>
      <c r="F1" s="28" t="s">
        <v>1</v>
      </c>
      <c r="G1" s="484"/>
    </row>
    <row r="2" spans="1:7" x14ac:dyDescent="0.25">
      <c r="A2" s="480"/>
      <c r="B2" s="482"/>
      <c r="C2" s="483"/>
      <c r="D2" s="483"/>
      <c r="E2" s="483"/>
      <c r="F2" s="27" t="s">
        <v>31</v>
      </c>
      <c r="G2" s="485"/>
    </row>
    <row r="3" spans="1:7" x14ac:dyDescent="0.25">
      <c r="A3" s="480"/>
      <c r="B3" s="487" t="s">
        <v>32</v>
      </c>
      <c r="C3" s="488"/>
      <c r="D3" s="488"/>
      <c r="E3" s="488"/>
      <c r="F3" s="27" t="s">
        <v>4</v>
      </c>
      <c r="G3" s="485"/>
    </row>
    <row r="4" spans="1:7" ht="15.75" thickBot="1" x14ac:dyDescent="0.3">
      <c r="A4" s="481"/>
      <c r="B4" s="412"/>
      <c r="C4" s="413"/>
      <c r="D4" s="413"/>
      <c r="E4" s="413"/>
      <c r="F4" s="29" t="s">
        <v>5</v>
      </c>
      <c r="G4" s="486"/>
    </row>
    <row r="5" spans="1:7" ht="15.75" thickBot="1" x14ac:dyDescent="0.3"/>
    <row r="6" spans="1:7" s="36" customFormat="1" ht="15.75" x14ac:dyDescent="0.25">
      <c r="A6" s="489" t="s">
        <v>33</v>
      </c>
      <c r="B6" s="490"/>
      <c r="C6" s="490"/>
      <c r="D6" s="490"/>
      <c r="E6" s="490"/>
      <c r="F6" s="490"/>
      <c r="G6" s="491"/>
    </row>
    <row r="7" spans="1:7" ht="31.5" customHeight="1" x14ac:dyDescent="0.25">
      <c r="A7" s="22" t="s">
        <v>34</v>
      </c>
      <c r="B7" s="17" t="s">
        <v>35</v>
      </c>
      <c r="C7" s="33" t="s">
        <v>36</v>
      </c>
      <c r="D7" s="23" t="s">
        <v>37</v>
      </c>
      <c r="E7" s="17" t="s">
        <v>38</v>
      </c>
      <c r="F7" s="18" t="s">
        <v>39</v>
      </c>
      <c r="G7" s="18" t="s">
        <v>40</v>
      </c>
    </row>
    <row r="8" spans="1:7" ht="33" customHeight="1" x14ac:dyDescent="0.25">
      <c r="A8" s="476"/>
      <c r="B8" s="8"/>
      <c r="C8" s="8"/>
      <c r="D8" s="8"/>
      <c r="E8" s="8"/>
      <c r="F8" s="8"/>
      <c r="G8" s="9"/>
    </row>
    <row r="9" spans="1:7" ht="33" customHeight="1" x14ac:dyDescent="0.25">
      <c r="A9" s="477"/>
      <c r="B9" s="8"/>
      <c r="C9" s="8"/>
      <c r="D9" s="8"/>
      <c r="E9" s="8"/>
      <c r="F9" s="8"/>
      <c r="G9" s="9"/>
    </row>
    <row r="10" spans="1:7" ht="33" customHeight="1" x14ac:dyDescent="0.25">
      <c r="A10" s="477"/>
      <c r="B10" s="8"/>
      <c r="C10" s="8"/>
      <c r="D10" s="8"/>
      <c r="E10" s="8"/>
      <c r="F10" s="8"/>
      <c r="G10" s="9"/>
    </row>
    <row r="11" spans="1:7" ht="33" customHeight="1" x14ac:dyDescent="0.25">
      <c r="A11" s="477"/>
      <c r="B11" s="8"/>
      <c r="C11" s="8"/>
      <c r="D11" s="8"/>
      <c r="E11" s="8"/>
      <c r="F11" s="8"/>
      <c r="G11" s="9"/>
    </row>
    <row r="12" spans="1:7" ht="33" customHeight="1" x14ac:dyDescent="0.25">
      <c r="A12" s="477"/>
      <c r="B12" s="8"/>
      <c r="C12" s="8"/>
      <c r="D12" s="8"/>
      <c r="E12" s="8"/>
      <c r="F12" s="8"/>
      <c r="G12" s="9"/>
    </row>
    <row r="13" spans="1:7" ht="33" customHeight="1" x14ac:dyDescent="0.25">
      <c r="A13" s="477"/>
      <c r="B13" s="8"/>
      <c r="C13" s="8"/>
      <c r="D13" s="8"/>
      <c r="E13" s="8"/>
      <c r="F13" s="8"/>
      <c r="G13" s="9"/>
    </row>
    <row r="14" spans="1:7" ht="33" customHeight="1" x14ac:dyDescent="0.25">
      <c r="A14" s="477"/>
      <c r="B14" s="8"/>
      <c r="C14" s="8"/>
      <c r="D14" s="8"/>
      <c r="E14" s="8"/>
      <c r="F14" s="8"/>
      <c r="G14" s="9"/>
    </row>
    <row r="15" spans="1:7" ht="33" customHeight="1" x14ac:dyDescent="0.25">
      <c r="A15" s="477"/>
      <c r="B15" s="8"/>
      <c r="C15" s="8"/>
      <c r="D15" s="8"/>
      <c r="E15" s="8"/>
      <c r="F15" s="8"/>
      <c r="G15" s="9"/>
    </row>
    <row r="16" spans="1:7" ht="33" customHeight="1" x14ac:dyDescent="0.25">
      <c r="A16" s="477"/>
      <c r="B16" s="8"/>
      <c r="C16" s="8"/>
      <c r="D16" s="8"/>
      <c r="E16" s="8"/>
      <c r="F16" s="8"/>
      <c r="G16" s="9"/>
    </row>
    <row r="17" spans="1:7" ht="33" customHeight="1" x14ac:dyDescent="0.25">
      <c r="A17" s="477"/>
      <c r="B17" s="8"/>
      <c r="C17" s="8"/>
      <c r="D17" s="8"/>
      <c r="E17" s="8"/>
      <c r="F17" s="8"/>
      <c r="G17" s="9"/>
    </row>
    <row r="18" spans="1:7" ht="33" customHeight="1" thickBot="1" x14ac:dyDescent="0.3">
      <c r="A18" s="478"/>
      <c r="B18" s="34"/>
      <c r="C18" s="34"/>
      <c r="D18" s="34"/>
      <c r="E18" s="34"/>
      <c r="F18" s="34"/>
      <c r="G18" s="35"/>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42"/>
  <sheetViews>
    <sheetView zoomScale="85" zoomScaleNormal="85" workbookViewId="0">
      <selection activeCell="D1" sqref="D1:D4"/>
    </sheetView>
  </sheetViews>
  <sheetFormatPr baseColWidth="10" defaultRowHeight="15" x14ac:dyDescent="0.25"/>
  <cols>
    <col min="1" max="1" width="30.42578125" customWidth="1"/>
    <col min="2" max="2" width="78.85546875" customWidth="1"/>
    <col min="3" max="3" width="10" customWidth="1"/>
    <col min="4" max="4" width="16.42578125" style="294" customWidth="1"/>
    <col min="5" max="5" width="15.85546875" customWidth="1"/>
  </cols>
  <sheetData>
    <row r="1" spans="1:5" ht="25.5" x14ac:dyDescent="0.25">
      <c r="A1" s="509"/>
      <c r="B1" s="432" t="str">
        <f>CONTEXTO!B1</f>
        <v xml:space="preserve">PROCESO: </v>
      </c>
      <c r="C1" s="30" t="s">
        <v>84</v>
      </c>
      <c r="D1" s="286" t="s">
        <v>487</v>
      </c>
      <c r="E1" s="506"/>
    </row>
    <row r="2" spans="1:5" x14ac:dyDescent="0.25">
      <c r="A2" s="510"/>
      <c r="B2" s="433"/>
      <c r="C2" s="31" t="s">
        <v>2</v>
      </c>
      <c r="D2" s="329">
        <v>4</v>
      </c>
      <c r="E2" s="507"/>
    </row>
    <row r="3" spans="1:5" x14ac:dyDescent="0.25">
      <c r="A3" s="510"/>
      <c r="B3" s="512" t="s">
        <v>376</v>
      </c>
      <c r="C3" s="31" t="s">
        <v>86</v>
      </c>
      <c r="D3" s="338">
        <v>44008</v>
      </c>
      <c r="E3" s="507"/>
    </row>
    <row r="4" spans="1:5" ht="15.75" thickBot="1" x14ac:dyDescent="0.3">
      <c r="A4" s="511"/>
      <c r="B4" s="513"/>
      <c r="C4" s="292" t="s">
        <v>5</v>
      </c>
      <c r="D4" s="335" t="s">
        <v>488</v>
      </c>
      <c r="E4" s="508"/>
    </row>
    <row r="5" spans="1:5" ht="15.75" thickBot="1" x14ac:dyDescent="0.3">
      <c r="A5" s="514"/>
      <c r="B5" s="363"/>
      <c r="C5" s="363"/>
      <c r="D5" s="363"/>
      <c r="E5" s="363"/>
    </row>
    <row r="6" spans="1:5" x14ac:dyDescent="0.25">
      <c r="A6" s="515" t="str">
        <f>+CONTEXTO!A8</f>
        <v>PROCESO: GESTIÓN DE LA GOBERNABILIDAD, PARTICIPACIÓN Y CONVIVENCIA CIUDADANA</v>
      </c>
      <c r="B6" s="516"/>
      <c r="C6" s="516"/>
      <c r="D6" s="516"/>
      <c r="E6" s="517"/>
    </row>
    <row r="7" spans="1:5" x14ac:dyDescent="0.25">
      <c r="A7" s="518"/>
      <c r="B7" s="519"/>
      <c r="C7" s="519"/>
      <c r="D7" s="519"/>
      <c r="E7" s="520"/>
    </row>
    <row r="8" spans="1:5" x14ac:dyDescent="0.25">
      <c r="A8" s="521" t="str">
        <f>+CONTEXTO!A9</f>
        <v>OBJETIVO: 
FORMULAR E IMPLEMENTAR POLÍTICAS, PLANES, PROGRAMAS Y PROYECTOS DE SEGURIDAD, JUSTICIA Y ORDEN PÚBLICO,  DERECHOS HUMANOS Y CONVIVENCIA PACÍFICA; ASIMISMO COORDINAR DE MANERA PERMANENTE LA JUSTICIA POLICIVA Y ADMINISTRATIVA, EJERCER LA INSPECCIÓN, VIGILANCIA Y CONTROL A LA OCUPACIÓN DEL ESPACIO PÚBLICO, DEFENSA DEL CONSUMIDOR, MEDIO AMBIENTE Y BIENESTAR ANIMAL, A TRAVÉS DE ESTRATEGIAS DE PREVENCIÓN, ATENCIÓN, PROMOCIÓN Y PROTECCIÓN, ENCAMINADOS A FORTALECER LA GOBERNABILIDAD DEMOCRÁTICA, LA SANA CONVIVENCIA, PARTICIPACIÓN CIUDADANA Y LA RESOLUCIÓN PACÍFICA DE CONFLICTOS EN EL MUNICIPIO.</v>
      </c>
      <c r="B8" s="522"/>
      <c r="C8" s="522"/>
      <c r="D8" s="522"/>
      <c r="E8" s="523"/>
    </row>
    <row r="9" spans="1:5" ht="27" customHeight="1" thickBot="1" x14ac:dyDescent="0.3">
      <c r="A9" s="524"/>
      <c r="B9" s="525"/>
      <c r="C9" s="525"/>
      <c r="D9" s="525"/>
      <c r="E9" s="526"/>
    </row>
    <row r="10" spans="1:5" ht="15.75" thickBot="1" x14ac:dyDescent="0.3">
      <c r="A10" s="527"/>
      <c r="B10" s="527"/>
      <c r="C10" s="527"/>
      <c r="D10" s="527"/>
      <c r="E10" s="527"/>
    </row>
    <row r="11" spans="1:5" ht="27.75" customHeight="1" x14ac:dyDescent="0.25">
      <c r="A11" s="494" t="s">
        <v>367</v>
      </c>
      <c r="B11" s="496" t="s">
        <v>366</v>
      </c>
      <c r="C11" s="496"/>
      <c r="D11" s="498" t="s">
        <v>368</v>
      </c>
      <c r="E11" s="499"/>
    </row>
    <row r="12" spans="1:5" x14ac:dyDescent="0.25">
      <c r="A12" s="495"/>
      <c r="B12" s="497"/>
      <c r="C12" s="497"/>
      <c r="D12" s="102" t="s">
        <v>98</v>
      </c>
      <c r="E12" s="289" t="s">
        <v>99</v>
      </c>
    </row>
    <row r="13" spans="1:5" ht="33" customHeight="1" x14ac:dyDescent="0.25">
      <c r="A13" s="528" t="s">
        <v>400</v>
      </c>
      <c r="B13" s="504" t="s">
        <v>313</v>
      </c>
      <c r="C13" s="505"/>
      <c r="D13" s="285" t="s">
        <v>138</v>
      </c>
      <c r="E13" s="293"/>
    </row>
    <row r="14" spans="1:5" ht="33" customHeight="1" x14ac:dyDescent="0.25">
      <c r="A14" s="500"/>
      <c r="B14" s="504" t="s">
        <v>317</v>
      </c>
      <c r="C14" s="505"/>
      <c r="D14" s="285" t="s">
        <v>138</v>
      </c>
      <c r="E14" s="293"/>
    </row>
    <row r="15" spans="1:5" ht="33" customHeight="1" x14ac:dyDescent="0.25">
      <c r="A15" s="500"/>
      <c r="B15" s="504" t="s">
        <v>314</v>
      </c>
      <c r="C15" s="505"/>
      <c r="D15" s="285"/>
      <c r="E15" s="290" t="s">
        <v>138</v>
      </c>
    </row>
    <row r="16" spans="1:5" ht="33" customHeight="1" x14ac:dyDescent="0.25">
      <c r="A16" s="500"/>
      <c r="B16" s="504" t="s">
        <v>315</v>
      </c>
      <c r="C16" s="505"/>
      <c r="D16" s="285" t="s">
        <v>138</v>
      </c>
      <c r="E16" s="293"/>
    </row>
    <row r="17" spans="1:5" ht="33" customHeight="1" x14ac:dyDescent="0.25">
      <c r="A17" s="500"/>
      <c r="B17" s="504" t="s">
        <v>316</v>
      </c>
      <c r="C17" s="505"/>
      <c r="D17" s="285" t="s">
        <v>138</v>
      </c>
      <c r="E17" s="293"/>
    </row>
    <row r="18" spans="1:5" ht="33" customHeight="1" x14ac:dyDescent="0.25">
      <c r="A18" s="500"/>
      <c r="B18" s="504" t="s">
        <v>318</v>
      </c>
      <c r="C18" s="505"/>
      <c r="D18" s="316" t="s">
        <v>138</v>
      </c>
      <c r="E18" s="293"/>
    </row>
    <row r="19" spans="1:5" ht="33" customHeight="1" x14ac:dyDescent="0.25">
      <c r="A19" s="500"/>
      <c r="B19" s="529" t="s">
        <v>319</v>
      </c>
      <c r="C19" s="530"/>
      <c r="D19" s="285"/>
      <c r="E19" s="290" t="s">
        <v>138</v>
      </c>
    </row>
    <row r="20" spans="1:5" ht="33" customHeight="1" x14ac:dyDescent="0.25">
      <c r="A20" s="500"/>
      <c r="B20" s="504" t="s">
        <v>320</v>
      </c>
      <c r="C20" s="505"/>
      <c r="D20" s="285" t="s">
        <v>138</v>
      </c>
      <c r="E20" s="293"/>
    </row>
    <row r="21" spans="1:5" ht="33" customHeight="1" x14ac:dyDescent="0.25">
      <c r="A21" s="500"/>
      <c r="B21" s="504" t="s">
        <v>321</v>
      </c>
      <c r="C21" s="505"/>
      <c r="D21" s="285" t="s">
        <v>138</v>
      </c>
      <c r="E21" s="293"/>
    </row>
    <row r="22" spans="1:5" ht="33" customHeight="1" x14ac:dyDescent="0.25">
      <c r="A22" s="500"/>
      <c r="B22" s="504" t="s">
        <v>322</v>
      </c>
      <c r="C22" s="505"/>
      <c r="D22" s="285"/>
      <c r="E22" s="290" t="s">
        <v>138</v>
      </c>
    </row>
    <row r="23" spans="1:5" ht="33" customHeight="1" x14ac:dyDescent="0.25">
      <c r="A23" s="500"/>
      <c r="B23" s="529" t="s">
        <v>323</v>
      </c>
      <c r="C23" s="530"/>
      <c r="D23" s="285"/>
      <c r="E23" s="290" t="s">
        <v>138</v>
      </c>
    </row>
    <row r="24" spans="1:5" ht="33" customHeight="1" x14ac:dyDescent="0.25">
      <c r="A24" s="500"/>
      <c r="B24" s="504" t="s">
        <v>324</v>
      </c>
      <c r="C24" s="505"/>
      <c r="D24" s="285"/>
      <c r="E24" s="290" t="s">
        <v>138</v>
      </c>
    </row>
    <row r="25" spans="1:5" ht="33" customHeight="1" x14ac:dyDescent="0.25">
      <c r="A25" s="500"/>
      <c r="B25" s="529" t="s">
        <v>325</v>
      </c>
      <c r="C25" s="530"/>
      <c r="D25" s="285" t="s">
        <v>138</v>
      </c>
      <c r="E25" s="290"/>
    </row>
    <row r="26" spans="1:5" ht="33" customHeight="1" x14ac:dyDescent="0.25">
      <c r="A26" s="500"/>
      <c r="B26" s="529" t="s">
        <v>326</v>
      </c>
      <c r="C26" s="530"/>
      <c r="D26" s="285" t="s">
        <v>138</v>
      </c>
      <c r="E26" s="290"/>
    </row>
    <row r="27" spans="1:5" ht="33" customHeight="1" x14ac:dyDescent="0.25">
      <c r="A27" s="500"/>
      <c r="B27" s="504" t="s">
        <v>327</v>
      </c>
      <c r="C27" s="505"/>
      <c r="D27" s="285"/>
      <c r="E27" s="290" t="s">
        <v>138</v>
      </c>
    </row>
    <row r="28" spans="1:5" ht="33" customHeight="1" x14ac:dyDescent="0.25">
      <c r="A28" s="500"/>
      <c r="B28" s="529" t="s">
        <v>328</v>
      </c>
      <c r="C28" s="530"/>
      <c r="D28" s="285" t="s">
        <v>138</v>
      </c>
      <c r="E28" s="293"/>
    </row>
    <row r="29" spans="1:5" ht="33" customHeight="1" x14ac:dyDescent="0.25">
      <c r="A29" s="500"/>
      <c r="B29" s="504" t="s">
        <v>329</v>
      </c>
      <c r="C29" s="505"/>
      <c r="D29" s="285"/>
      <c r="E29" s="290" t="s">
        <v>138</v>
      </c>
    </row>
    <row r="30" spans="1:5" ht="33" customHeight="1" x14ac:dyDescent="0.25">
      <c r="A30" s="500"/>
      <c r="B30" s="504" t="s">
        <v>330</v>
      </c>
      <c r="C30" s="505"/>
      <c r="D30" s="285"/>
      <c r="E30" s="290" t="s">
        <v>138</v>
      </c>
    </row>
    <row r="31" spans="1:5" ht="33" customHeight="1" x14ac:dyDescent="0.25">
      <c r="A31" s="500"/>
      <c r="B31" s="453" t="s">
        <v>331</v>
      </c>
      <c r="C31" s="453"/>
      <c r="D31" s="285" t="s">
        <v>138</v>
      </c>
      <c r="E31" s="290"/>
    </row>
    <row r="32" spans="1:5" ht="33" customHeight="1" x14ac:dyDescent="0.25">
      <c r="A32" s="500"/>
      <c r="B32" s="531" t="s">
        <v>332</v>
      </c>
      <c r="C32" s="532"/>
      <c r="D32" s="285"/>
      <c r="E32" s="290" t="s">
        <v>138</v>
      </c>
    </row>
    <row r="33" spans="1:5" ht="22.5" customHeight="1" x14ac:dyDescent="0.25">
      <c r="A33" s="500"/>
      <c r="B33" s="502" t="s">
        <v>365</v>
      </c>
      <c r="C33" s="502"/>
      <c r="D33" s="502"/>
      <c r="E33" s="503"/>
    </row>
    <row r="34" spans="1:5" ht="33" customHeight="1" x14ac:dyDescent="0.25">
      <c r="A34" s="500"/>
      <c r="B34" s="453" t="s">
        <v>354</v>
      </c>
      <c r="C34" s="453"/>
      <c r="D34" s="285"/>
      <c r="E34" s="290" t="s">
        <v>138</v>
      </c>
    </row>
    <row r="35" spans="1:5" ht="33" customHeight="1" x14ac:dyDescent="0.25">
      <c r="A35" s="500"/>
      <c r="B35" s="453" t="s">
        <v>351</v>
      </c>
      <c r="C35" s="453"/>
      <c r="D35" s="285" t="s">
        <v>138</v>
      </c>
      <c r="E35" s="290"/>
    </row>
    <row r="36" spans="1:5" ht="33" customHeight="1" x14ac:dyDescent="0.25">
      <c r="A36" s="500"/>
      <c r="B36" s="453" t="s">
        <v>352</v>
      </c>
      <c r="C36" s="453"/>
      <c r="D36" s="285" t="s">
        <v>138</v>
      </c>
      <c r="E36" s="290"/>
    </row>
    <row r="37" spans="1:5" ht="33" customHeight="1" x14ac:dyDescent="0.25">
      <c r="A37" s="500"/>
      <c r="B37" s="453" t="s">
        <v>353</v>
      </c>
      <c r="C37" s="453"/>
      <c r="D37" s="285"/>
      <c r="E37" s="290" t="s">
        <v>138</v>
      </c>
    </row>
    <row r="38" spans="1:5" ht="33" customHeight="1" x14ac:dyDescent="0.25">
      <c r="A38" s="500"/>
      <c r="B38" s="453" t="s">
        <v>355</v>
      </c>
      <c r="C38" s="453"/>
      <c r="D38" s="285"/>
      <c r="E38" s="290" t="s">
        <v>138</v>
      </c>
    </row>
    <row r="39" spans="1:5" ht="33" customHeight="1" x14ac:dyDescent="0.25">
      <c r="A39" s="500"/>
      <c r="B39" s="453" t="s">
        <v>356</v>
      </c>
      <c r="C39" s="453"/>
      <c r="D39" s="285"/>
      <c r="E39" s="290" t="s">
        <v>138</v>
      </c>
    </row>
    <row r="40" spans="1:5" ht="33" customHeight="1" x14ac:dyDescent="0.25">
      <c r="A40" s="500"/>
      <c r="B40" s="453" t="s">
        <v>357</v>
      </c>
      <c r="C40" s="453"/>
      <c r="D40" s="285" t="s">
        <v>138</v>
      </c>
      <c r="E40" s="290"/>
    </row>
    <row r="41" spans="1:5" ht="33" customHeight="1" x14ac:dyDescent="0.25">
      <c r="A41" s="500"/>
      <c r="B41" s="453" t="s">
        <v>358</v>
      </c>
      <c r="C41" s="453"/>
      <c r="D41" s="285" t="s">
        <v>138</v>
      </c>
      <c r="E41" s="290"/>
    </row>
    <row r="42" spans="1:5" ht="33" customHeight="1" x14ac:dyDescent="0.25">
      <c r="A42" s="500"/>
      <c r="B42" s="453" t="s">
        <v>359</v>
      </c>
      <c r="C42" s="453"/>
      <c r="D42" s="285" t="s">
        <v>138</v>
      </c>
      <c r="E42" s="290"/>
    </row>
    <row r="43" spans="1:5" ht="33" customHeight="1" x14ac:dyDescent="0.25">
      <c r="A43" s="500"/>
      <c r="B43" s="453" t="s">
        <v>360</v>
      </c>
      <c r="C43" s="453"/>
      <c r="D43" s="285" t="s">
        <v>138</v>
      </c>
      <c r="E43" s="290"/>
    </row>
    <row r="44" spans="1:5" ht="33" customHeight="1" x14ac:dyDescent="0.25">
      <c r="A44" s="500"/>
      <c r="B44" s="453" t="s">
        <v>361</v>
      </c>
      <c r="C44" s="453"/>
      <c r="D44" s="285"/>
      <c r="E44" s="290" t="s">
        <v>138</v>
      </c>
    </row>
    <row r="45" spans="1:5" ht="33" customHeight="1" x14ac:dyDescent="0.25">
      <c r="A45" s="500"/>
      <c r="B45" s="453" t="s">
        <v>362</v>
      </c>
      <c r="C45" s="453"/>
      <c r="D45" s="285" t="s">
        <v>138</v>
      </c>
      <c r="E45" s="290"/>
    </row>
    <row r="46" spans="1:5" ht="33" customHeight="1" x14ac:dyDescent="0.25">
      <c r="A46" s="500"/>
      <c r="B46" s="453" t="s">
        <v>363</v>
      </c>
      <c r="C46" s="453"/>
      <c r="D46" s="285" t="s">
        <v>138</v>
      </c>
      <c r="E46" s="290"/>
    </row>
    <row r="47" spans="1:5" ht="33" customHeight="1" thickBot="1" x14ac:dyDescent="0.3">
      <c r="A47" s="501"/>
      <c r="B47" s="493" t="s">
        <v>364</v>
      </c>
      <c r="C47" s="493"/>
      <c r="D47" s="239" t="s">
        <v>138</v>
      </c>
      <c r="E47" s="291"/>
    </row>
    <row r="49" spans="1:5" ht="15.75" thickBot="1" x14ac:dyDescent="0.3"/>
    <row r="50" spans="1:5" ht="30.75" customHeight="1" x14ac:dyDescent="0.25">
      <c r="A50" s="494" t="s">
        <v>367</v>
      </c>
      <c r="B50" s="496" t="s">
        <v>366</v>
      </c>
      <c r="C50" s="496"/>
      <c r="D50" s="498" t="s">
        <v>368</v>
      </c>
      <c r="E50" s="499"/>
    </row>
    <row r="51" spans="1:5" x14ac:dyDescent="0.25">
      <c r="A51" s="495"/>
      <c r="B51" s="497"/>
      <c r="C51" s="497"/>
      <c r="D51" s="102" t="s">
        <v>98</v>
      </c>
      <c r="E51" s="289" t="s">
        <v>99</v>
      </c>
    </row>
    <row r="52" spans="1:5" ht="33" customHeight="1" x14ac:dyDescent="0.25">
      <c r="A52" s="500"/>
      <c r="B52" s="453" t="s">
        <v>313</v>
      </c>
      <c r="C52" s="492"/>
      <c r="D52" s="285"/>
      <c r="E52" s="290"/>
    </row>
    <row r="53" spans="1:5" ht="33" customHeight="1" x14ac:dyDescent="0.25">
      <c r="A53" s="500"/>
      <c r="B53" s="453" t="s">
        <v>317</v>
      </c>
      <c r="C53" s="492"/>
      <c r="D53" s="285"/>
      <c r="E53" s="290"/>
    </row>
    <row r="54" spans="1:5" ht="33" customHeight="1" x14ac:dyDescent="0.25">
      <c r="A54" s="500"/>
      <c r="B54" s="453" t="s">
        <v>314</v>
      </c>
      <c r="C54" s="492"/>
      <c r="D54" s="285"/>
      <c r="E54" s="290"/>
    </row>
    <row r="55" spans="1:5" ht="33" customHeight="1" x14ac:dyDescent="0.25">
      <c r="A55" s="500"/>
      <c r="B55" s="453" t="s">
        <v>315</v>
      </c>
      <c r="C55" s="492"/>
      <c r="D55" s="285"/>
      <c r="E55" s="290"/>
    </row>
    <row r="56" spans="1:5" ht="33" customHeight="1" x14ac:dyDescent="0.25">
      <c r="A56" s="500"/>
      <c r="B56" s="453" t="s">
        <v>316</v>
      </c>
      <c r="C56" s="492"/>
      <c r="D56" s="285"/>
      <c r="E56" s="290"/>
    </row>
    <row r="57" spans="1:5" ht="33" customHeight="1" x14ac:dyDescent="0.25">
      <c r="A57" s="500"/>
      <c r="B57" s="453" t="s">
        <v>318</v>
      </c>
      <c r="C57" s="492"/>
      <c r="D57" s="285"/>
      <c r="E57" s="290"/>
    </row>
    <row r="58" spans="1:5" ht="33" customHeight="1" x14ac:dyDescent="0.25">
      <c r="A58" s="500"/>
      <c r="B58" s="453" t="s">
        <v>319</v>
      </c>
      <c r="C58" s="492"/>
      <c r="D58" s="285"/>
      <c r="E58" s="290"/>
    </row>
    <row r="59" spans="1:5" ht="33" customHeight="1" x14ac:dyDescent="0.25">
      <c r="A59" s="500"/>
      <c r="B59" s="453" t="s">
        <v>320</v>
      </c>
      <c r="C59" s="492"/>
      <c r="D59" s="285"/>
      <c r="E59" s="290"/>
    </row>
    <row r="60" spans="1:5" ht="33" customHeight="1" x14ac:dyDescent="0.25">
      <c r="A60" s="500"/>
      <c r="B60" s="453" t="s">
        <v>321</v>
      </c>
      <c r="C60" s="492"/>
      <c r="D60" s="285"/>
      <c r="E60" s="290"/>
    </row>
    <row r="61" spans="1:5" ht="33" customHeight="1" x14ac:dyDescent="0.25">
      <c r="A61" s="500"/>
      <c r="B61" s="453" t="s">
        <v>322</v>
      </c>
      <c r="C61" s="492"/>
      <c r="D61" s="285"/>
      <c r="E61" s="290"/>
    </row>
    <row r="62" spans="1:5" ht="33" customHeight="1" x14ac:dyDescent="0.25">
      <c r="A62" s="500"/>
      <c r="B62" s="453" t="s">
        <v>323</v>
      </c>
      <c r="C62" s="492"/>
      <c r="D62" s="285"/>
      <c r="E62" s="290"/>
    </row>
    <row r="63" spans="1:5" ht="33" customHeight="1" x14ac:dyDescent="0.25">
      <c r="A63" s="500"/>
      <c r="B63" s="453" t="s">
        <v>324</v>
      </c>
      <c r="C63" s="492"/>
      <c r="D63" s="285"/>
      <c r="E63" s="290"/>
    </row>
    <row r="64" spans="1:5" ht="33" customHeight="1" x14ac:dyDescent="0.25">
      <c r="A64" s="500"/>
      <c r="B64" s="453" t="s">
        <v>325</v>
      </c>
      <c r="C64" s="492"/>
      <c r="D64" s="285"/>
      <c r="E64" s="290"/>
    </row>
    <row r="65" spans="1:5" ht="33" customHeight="1" x14ac:dyDescent="0.25">
      <c r="A65" s="500"/>
      <c r="B65" s="453" t="s">
        <v>326</v>
      </c>
      <c r="C65" s="492"/>
      <c r="D65" s="285"/>
      <c r="E65" s="290"/>
    </row>
    <row r="66" spans="1:5" ht="33" customHeight="1" x14ac:dyDescent="0.25">
      <c r="A66" s="500"/>
      <c r="B66" s="453" t="s">
        <v>327</v>
      </c>
      <c r="C66" s="492"/>
      <c r="D66" s="285"/>
      <c r="E66" s="290"/>
    </row>
    <row r="67" spans="1:5" ht="33" customHeight="1" x14ac:dyDescent="0.25">
      <c r="A67" s="500"/>
      <c r="B67" s="453" t="s">
        <v>328</v>
      </c>
      <c r="C67" s="492"/>
      <c r="D67" s="285"/>
      <c r="E67" s="290"/>
    </row>
    <row r="68" spans="1:5" ht="33" customHeight="1" x14ac:dyDescent="0.25">
      <c r="A68" s="500"/>
      <c r="B68" s="453" t="s">
        <v>329</v>
      </c>
      <c r="C68" s="492"/>
      <c r="D68" s="285"/>
      <c r="E68" s="290"/>
    </row>
    <row r="69" spans="1:5" ht="33" customHeight="1" x14ac:dyDescent="0.25">
      <c r="A69" s="500"/>
      <c r="B69" s="453" t="s">
        <v>330</v>
      </c>
      <c r="C69" s="492"/>
      <c r="D69" s="285"/>
      <c r="E69" s="290"/>
    </row>
    <row r="70" spans="1:5" ht="33" customHeight="1" x14ac:dyDescent="0.25">
      <c r="A70" s="500"/>
      <c r="B70" s="453" t="s">
        <v>331</v>
      </c>
      <c r="C70" s="453"/>
      <c r="D70" s="285"/>
      <c r="E70" s="290"/>
    </row>
    <row r="71" spans="1:5" ht="33" customHeight="1" x14ac:dyDescent="0.25">
      <c r="A71" s="500"/>
      <c r="B71" s="453" t="s">
        <v>332</v>
      </c>
      <c r="C71" s="492"/>
      <c r="D71" s="285"/>
      <c r="E71" s="290"/>
    </row>
    <row r="72" spans="1:5" ht="33" customHeight="1" x14ac:dyDescent="0.25">
      <c r="A72" s="500"/>
      <c r="B72" s="502" t="s">
        <v>365</v>
      </c>
      <c r="C72" s="502"/>
      <c r="D72" s="502"/>
      <c r="E72" s="503"/>
    </row>
    <row r="73" spans="1:5" ht="33" customHeight="1" x14ac:dyDescent="0.25">
      <c r="A73" s="500"/>
      <c r="B73" s="453" t="s">
        <v>354</v>
      </c>
      <c r="C73" s="453"/>
      <c r="D73" s="285"/>
      <c r="E73" s="290"/>
    </row>
    <row r="74" spans="1:5" ht="33" customHeight="1" x14ac:dyDescent="0.25">
      <c r="A74" s="500"/>
      <c r="B74" s="453" t="s">
        <v>351</v>
      </c>
      <c r="C74" s="453"/>
      <c r="D74" s="285"/>
      <c r="E74" s="290"/>
    </row>
    <row r="75" spans="1:5" ht="33" customHeight="1" x14ac:dyDescent="0.25">
      <c r="A75" s="500"/>
      <c r="B75" s="453" t="s">
        <v>352</v>
      </c>
      <c r="C75" s="453"/>
      <c r="D75" s="285"/>
      <c r="E75" s="290"/>
    </row>
    <row r="76" spans="1:5" ht="33" customHeight="1" x14ac:dyDescent="0.25">
      <c r="A76" s="500"/>
      <c r="B76" s="453" t="s">
        <v>353</v>
      </c>
      <c r="C76" s="453"/>
      <c r="D76" s="285"/>
      <c r="E76" s="290"/>
    </row>
    <row r="77" spans="1:5" ht="33" customHeight="1" x14ac:dyDescent="0.25">
      <c r="A77" s="500"/>
      <c r="B77" s="453" t="s">
        <v>355</v>
      </c>
      <c r="C77" s="453"/>
      <c r="D77" s="285"/>
      <c r="E77" s="290"/>
    </row>
    <row r="78" spans="1:5" ht="33" customHeight="1" x14ac:dyDescent="0.25">
      <c r="A78" s="500"/>
      <c r="B78" s="453" t="s">
        <v>356</v>
      </c>
      <c r="C78" s="453"/>
      <c r="D78" s="285"/>
      <c r="E78" s="290"/>
    </row>
    <row r="79" spans="1:5" ht="33" customHeight="1" x14ac:dyDescent="0.25">
      <c r="A79" s="500"/>
      <c r="B79" s="453" t="s">
        <v>357</v>
      </c>
      <c r="C79" s="453"/>
      <c r="D79" s="285"/>
      <c r="E79" s="290"/>
    </row>
    <row r="80" spans="1:5" ht="33" customHeight="1" x14ac:dyDescent="0.25">
      <c r="A80" s="500"/>
      <c r="B80" s="453" t="s">
        <v>358</v>
      </c>
      <c r="C80" s="453"/>
      <c r="D80" s="285"/>
      <c r="E80" s="290"/>
    </row>
    <row r="81" spans="1:5" ht="33" customHeight="1" x14ac:dyDescent="0.25">
      <c r="A81" s="500"/>
      <c r="B81" s="453" t="s">
        <v>359</v>
      </c>
      <c r="C81" s="453"/>
      <c r="D81" s="285"/>
      <c r="E81" s="290"/>
    </row>
    <row r="82" spans="1:5" ht="33" customHeight="1" x14ac:dyDescent="0.25">
      <c r="A82" s="500"/>
      <c r="B82" s="453" t="s">
        <v>360</v>
      </c>
      <c r="C82" s="453"/>
      <c r="D82" s="285"/>
      <c r="E82" s="290"/>
    </row>
    <row r="83" spans="1:5" ht="33" customHeight="1" x14ac:dyDescent="0.25">
      <c r="A83" s="500"/>
      <c r="B83" s="453" t="s">
        <v>361</v>
      </c>
      <c r="C83" s="453"/>
      <c r="D83" s="285"/>
      <c r="E83" s="290"/>
    </row>
    <row r="84" spans="1:5" ht="33" customHeight="1" x14ac:dyDescent="0.25">
      <c r="A84" s="500"/>
      <c r="B84" s="453" t="s">
        <v>362</v>
      </c>
      <c r="C84" s="453"/>
      <c r="D84" s="285"/>
      <c r="E84" s="290"/>
    </row>
    <row r="85" spans="1:5" ht="33" customHeight="1" x14ac:dyDescent="0.25">
      <c r="A85" s="500"/>
      <c r="B85" s="453" t="s">
        <v>363</v>
      </c>
      <c r="C85" s="453"/>
      <c r="D85" s="285"/>
      <c r="E85" s="290"/>
    </row>
    <row r="86" spans="1:5" ht="33" customHeight="1" thickBot="1" x14ac:dyDescent="0.3">
      <c r="A86" s="501"/>
      <c r="B86" s="493" t="s">
        <v>364</v>
      </c>
      <c r="C86" s="493"/>
      <c r="D86" s="239"/>
      <c r="E86" s="291"/>
    </row>
    <row r="88" spans="1:5" ht="15.75" thickBot="1" x14ac:dyDescent="0.3"/>
    <row r="89" spans="1:5" ht="28.5" customHeight="1" x14ac:dyDescent="0.25">
      <c r="A89" s="494" t="s">
        <v>367</v>
      </c>
      <c r="B89" s="496" t="s">
        <v>366</v>
      </c>
      <c r="C89" s="496"/>
      <c r="D89" s="498" t="s">
        <v>368</v>
      </c>
      <c r="E89" s="499"/>
    </row>
    <row r="90" spans="1:5" x14ac:dyDescent="0.25">
      <c r="A90" s="495"/>
      <c r="B90" s="497"/>
      <c r="C90" s="497"/>
      <c r="D90" s="102" t="s">
        <v>98</v>
      </c>
      <c r="E90" s="289" t="s">
        <v>99</v>
      </c>
    </row>
    <row r="91" spans="1:5" ht="33" customHeight="1" x14ac:dyDescent="0.25">
      <c r="A91" s="500"/>
      <c r="B91" s="504" t="s">
        <v>313</v>
      </c>
      <c r="C91" s="505"/>
      <c r="D91" s="285"/>
      <c r="E91" s="293"/>
    </row>
    <row r="92" spans="1:5" ht="33" customHeight="1" x14ac:dyDescent="0.25">
      <c r="A92" s="500"/>
      <c r="B92" s="504" t="s">
        <v>317</v>
      </c>
      <c r="C92" s="505"/>
      <c r="D92" s="285"/>
      <c r="E92" s="293"/>
    </row>
    <row r="93" spans="1:5" ht="33" customHeight="1" x14ac:dyDescent="0.25">
      <c r="A93" s="500"/>
      <c r="B93" s="504" t="s">
        <v>314</v>
      </c>
      <c r="C93" s="505"/>
      <c r="D93" s="285"/>
      <c r="E93" s="293"/>
    </row>
    <row r="94" spans="1:5" ht="33" customHeight="1" x14ac:dyDescent="0.25">
      <c r="A94" s="500"/>
      <c r="B94" s="504" t="s">
        <v>315</v>
      </c>
      <c r="C94" s="505"/>
      <c r="D94" s="285"/>
      <c r="E94" s="293"/>
    </row>
    <row r="95" spans="1:5" ht="33" customHeight="1" x14ac:dyDescent="0.25">
      <c r="A95" s="500"/>
      <c r="B95" s="504" t="s">
        <v>316</v>
      </c>
      <c r="C95" s="505"/>
      <c r="D95" s="285"/>
      <c r="E95" s="293"/>
    </row>
    <row r="96" spans="1:5" ht="33" customHeight="1" x14ac:dyDescent="0.25">
      <c r="A96" s="500"/>
      <c r="B96" s="504" t="s">
        <v>318</v>
      </c>
      <c r="C96" s="505"/>
      <c r="D96" s="285"/>
      <c r="E96" s="293"/>
    </row>
    <row r="97" spans="1:5" ht="33" customHeight="1" x14ac:dyDescent="0.25">
      <c r="A97" s="500"/>
      <c r="B97" s="504" t="s">
        <v>319</v>
      </c>
      <c r="C97" s="505"/>
      <c r="D97" s="285"/>
      <c r="E97" s="293"/>
    </row>
    <row r="98" spans="1:5" ht="33" customHeight="1" x14ac:dyDescent="0.25">
      <c r="A98" s="500"/>
      <c r="B98" s="504" t="s">
        <v>320</v>
      </c>
      <c r="C98" s="505"/>
      <c r="D98" s="285"/>
      <c r="E98" s="293"/>
    </row>
    <row r="99" spans="1:5" ht="33" customHeight="1" x14ac:dyDescent="0.25">
      <c r="A99" s="500"/>
      <c r="B99" s="504" t="s">
        <v>321</v>
      </c>
      <c r="C99" s="505"/>
      <c r="D99" s="285"/>
      <c r="E99" s="293"/>
    </row>
    <row r="100" spans="1:5" ht="33" customHeight="1" x14ac:dyDescent="0.25">
      <c r="A100" s="500"/>
      <c r="B100" s="504" t="s">
        <v>322</v>
      </c>
      <c r="C100" s="505"/>
      <c r="D100" s="285"/>
      <c r="E100" s="293"/>
    </row>
    <row r="101" spans="1:5" ht="33" customHeight="1" x14ac:dyDescent="0.25">
      <c r="A101" s="500"/>
      <c r="B101" s="504" t="s">
        <v>323</v>
      </c>
      <c r="C101" s="505"/>
      <c r="D101" s="285"/>
      <c r="E101" s="293"/>
    </row>
    <row r="102" spans="1:5" ht="33" customHeight="1" x14ac:dyDescent="0.25">
      <c r="A102" s="500"/>
      <c r="B102" s="504" t="s">
        <v>324</v>
      </c>
      <c r="C102" s="505"/>
      <c r="D102" s="285"/>
      <c r="E102" s="293"/>
    </row>
    <row r="103" spans="1:5" ht="33" customHeight="1" x14ac:dyDescent="0.25">
      <c r="A103" s="500"/>
      <c r="B103" s="504" t="s">
        <v>325</v>
      </c>
      <c r="C103" s="505"/>
      <c r="D103" s="285"/>
      <c r="E103" s="293"/>
    </row>
    <row r="104" spans="1:5" ht="33" customHeight="1" x14ac:dyDescent="0.25">
      <c r="A104" s="500"/>
      <c r="B104" s="504" t="s">
        <v>326</v>
      </c>
      <c r="C104" s="505"/>
      <c r="D104" s="285"/>
      <c r="E104" s="293"/>
    </row>
    <row r="105" spans="1:5" ht="33" customHeight="1" x14ac:dyDescent="0.25">
      <c r="A105" s="500"/>
      <c r="B105" s="504" t="s">
        <v>327</v>
      </c>
      <c r="C105" s="505"/>
      <c r="D105" s="285"/>
      <c r="E105" s="293"/>
    </row>
    <row r="106" spans="1:5" ht="33" customHeight="1" x14ac:dyDescent="0.25">
      <c r="A106" s="500"/>
      <c r="B106" s="504" t="s">
        <v>328</v>
      </c>
      <c r="C106" s="505"/>
      <c r="D106" s="285"/>
      <c r="E106" s="293"/>
    </row>
    <row r="107" spans="1:5" ht="33" customHeight="1" x14ac:dyDescent="0.25">
      <c r="A107" s="500"/>
      <c r="B107" s="504" t="s">
        <v>329</v>
      </c>
      <c r="C107" s="505"/>
      <c r="D107" s="285"/>
      <c r="E107" s="293"/>
    </row>
    <row r="108" spans="1:5" ht="33" customHeight="1" x14ac:dyDescent="0.25">
      <c r="A108" s="500"/>
      <c r="B108" s="504" t="s">
        <v>330</v>
      </c>
      <c r="C108" s="505"/>
      <c r="D108" s="285"/>
      <c r="E108" s="293"/>
    </row>
    <row r="109" spans="1:5" ht="33" customHeight="1" x14ac:dyDescent="0.25">
      <c r="A109" s="500"/>
      <c r="B109" s="453" t="s">
        <v>331</v>
      </c>
      <c r="C109" s="453"/>
      <c r="D109" s="285"/>
      <c r="E109" s="293"/>
    </row>
    <row r="110" spans="1:5" ht="33" customHeight="1" x14ac:dyDescent="0.25">
      <c r="A110" s="500"/>
      <c r="B110" s="504" t="s">
        <v>332</v>
      </c>
      <c r="C110" s="505"/>
      <c r="D110" s="285"/>
      <c r="E110" s="293"/>
    </row>
    <row r="111" spans="1:5" ht="33" customHeight="1" x14ac:dyDescent="0.25">
      <c r="A111" s="500"/>
      <c r="B111" s="502" t="s">
        <v>365</v>
      </c>
      <c r="C111" s="502"/>
      <c r="D111" s="502"/>
      <c r="E111" s="503"/>
    </row>
    <row r="112" spans="1:5" ht="33" customHeight="1" x14ac:dyDescent="0.25">
      <c r="A112" s="500"/>
      <c r="B112" s="453" t="s">
        <v>354</v>
      </c>
      <c r="C112" s="453"/>
      <c r="D112" s="285"/>
      <c r="E112" s="290"/>
    </row>
    <row r="113" spans="1:5" ht="33" customHeight="1" x14ac:dyDescent="0.25">
      <c r="A113" s="500"/>
      <c r="B113" s="453" t="s">
        <v>351</v>
      </c>
      <c r="C113" s="453"/>
      <c r="D113" s="285"/>
      <c r="E113" s="290"/>
    </row>
    <row r="114" spans="1:5" ht="33" customHeight="1" x14ac:dyDescent="0.25">
      <c r="A114" s="500"/>
      <c r="B114" s="453" t="s">
        <v>352</v>
      </c>
      <c r="C114" s="453"/>
      <c r="D114" s="285"/>
      <c r="E114" s="290"/>
    </row>
    <row r="115" spans="1:5" ht="33" customHeight="1" x14ac:dyDescent="0.25">
      <c r="A115" s="500"/>
      <c r="B115" s="453" t="s">
        <v>353</v>
      </c>
      <c r="C115" s="453"/>
      <c r="D115" s="285"/>
      <c r="E115" s="290"/>
    </row>
    <row r="116" spans="1:5" ht="33" customHeight="1" x14ac:dyDescent="0.25">
      <c r="A116" s="500"/>
      <c r="B116" s="453" t="s">
        <v>355</v>
      </c>
      <c r="C116" s="453"/>
      <c r="D116" s="285"/>
      <c r="E116" s="290"/>
    </row>
    <row r="117" spans="1:5" ht="33" customHeight="1" x14ac:dyDescent="0.25">
      <c r="A117" s="500"/>
      <c r="B117" s="453" t="s">
        <v>356</v>
      </c>
      <c r="C117" s="453"/>
      <c r="D117" s="285"/>
      <c r="E117" s="290"/>
    </row>
    <row r="118" spans="1:5" ht="33" customHeight="1" x14ac:dyDescent="0.25">
      <c r="A118" s="500"/>
      <c r="B118" s="453" t="s">
        <v>357</v>
      </c>
      <c r="C118" s="453"/>
      <c r="D118" s="285"/>
      <c r="E118" s="290"/>
    </row>
    <row r="119" spans="1:5" ht="33" customHeight="1" x14ac:dyDescent="0.25">
      <c r="A119" s="500"/>
      <c r="B119" s="453" t="s">
        <v>358</v>
      </c>
      <c r="C119" s="453"/>
      <c r="D119" s="285"/>
      <c r="E119" s="290"/>
    </row>
    <row r="120" spans="1:5" ht="33" customHeight="1" x14ac:dyDescent="0.25">
      <c r="A120" s="500"/>
      <c r="B120" s="453" t="s">
        <v>359</v>
      </c>
      <c r="C120" s="453"/>
      <c r="D120" s="285"/>
      <c r="E120" s="290"/>
    </row>
    <row r="121" spans="1:5" ht="33" customHeight="1" x14ac:dyDescent="0.25">
      <c r="A121" s="500"/>
      <c r="B121" s="453" t="s">
        <v>360</v>
      </c>
      <c r="C121" s="453"/>
      <c r="D121" s="285"/>
      <c r="E121" s="290"/>
    </row>
    <row r="122" spans="1:5" ht="33" customHeight="1" x14ac:dyDescent="0.25">
      <c r="A122" s="500"/>
      <c r="B122" s="453" t="s">
        <v>361</v>
      </c>
      <c r="C122" s="453"/>
      <c r="D122" s="285"/>
      <c r="E122" s="290"/>
    </row>
    <row r="123" spans="1:5" ht="33" customHeight="1" x14ac:dyDescent="0.25">
      <c r="A123" s="500"/>
      <c r="B123" s="453" t="s">
        <v>362</v>
      </c>
      <c r="C123" s="453"/>
      <c r="D123" s="285"/>
      <c r="E123" s="290"/>
    </row>
    <row r="124" spans="1:5" ht="33" customHeight="1" x14ac:dyDescent="0.25">
      <c r="A124" s="500"/>
      <c r="B124" s="453" t="s">
        <v>363</v>
      </c>
      <c r="C124" s="453"/>
      <c r="D124" s="285"/>
      <c r="E124" s="290"/>
    </row>
    <row r="125" spans="1:5" ht="33" customHeight="1" thickBot="1" x14ac:dyDescent="0.3">
      <c r="A125" s="501"/>
      <c r="B125" s="493" t="s">
        <v>364</v>
      </c>
      <c r="C125" s="493"/>
      <c r="D125" s="239"/>
      <c r="E125" s="291"/>
    </row>
    <row r="127" spans="1:5" ht="15.75" thickBot="1" x14ac:dyDescent="0.3"/>
    <row r="128" spans="1:5" ht="30" customHeight="1" x14ac:dyDescent="0.25">
      <c r="A128" s="494" t="s">
        <v>367</v>
      </c>
      <c r="B128" s="496" t="s">
        <v>366</v>
      </c>
      <c r="C128" s="496"/>
      <c r="D128" s="498" t="s">
        <v>368</v>
      </c>
      <c r="E128" s="499"/>
    </row>
    <row r="129" spans="1:5" x14ac:dyDescent="0.25">
      <c r="A129" s="495"/>
      <c r="B129" s="497"/>
      <c r="C129" s="497"/>
      <c r="D129" s="102" t="s">
        <v>98</v>
      </c>
      <c r="E129" s="289" t="s">
        <v>99</v>
      </c>
    </row>
    <row r="130" spans="1:5" ht="33" customHeight="1" x14ac:dyDescent="0.25">
      <c r="A130" s="500"/>
      <c r="B130" s="453" t="s">
        <v>313</v>
      </c>
      <c r="C130" s="492"/>
      <c r="D130" s="285"/>
      <c r="E130" s="290"/>
    </row>
    <row r="131" spans="1:5" ht="33" customHeight="1" x14ac:dyDescent="0.25">
      <c r="A131" s="500"/>
      <c r="B131" s="453" t="s">
        <v>317</v>
      </c>
      <c r="C131" s="492"/>
      <c r="D131" s="285"/>
      <c r="E131" s="290"/>
    </row>
    <row r="132" spans="1:5" ht="33" customHeight="1" x14ac:dyDescent="0.25">
      <c r="A132" s="500"/>
      <c r="B132" s="453" t="s">
        <v>314</v>
      </c>
      <c r="C132" s="492"/>
      <c r="D132" s="285"/>
      <c r="E132" s="290"/>
    </row>
    <row r="133" spans="1:5" ht="33" customHeight="1" x14ac:dyDescent="0.25">
      <c r="A133" s="500"/>
      <c r="B133" s="453" t="s">
        <v>315</v>
      </c>
      <c r="C133" s="492"/>
      <c r="D133" s="285"/>
      <c r="E133" s="290"/>
    </row>
    <row r="134" spans="1:5" ht="33" customHeight="1" x14ac:dyDescent="0.25">
      <c r="A134" s="500"/>
      <c r="B134" s="453" t="s">
        <v>316</v>
      </c>
      <c r="C134" s="492"/>
      <c r="D134" s="285"/>
      <c r="E134" s="290"/>
    </row>
    <row r="135" spans="1:5" ht="33" customHeight="1" x14ac:dyDescent="0.25">
      <c r="A135" s="500"/>
      <c r="B135" s="453" t="s">
        <v>318</v>
      </c>
      <c r="C135" s="492"/>
      <c r="D135" s="285"/>
      <c r="E135" s="290"/>
    </row>
    <row r="136" spans="1:5" ht="33" customHeight="1" x14ac:dyDescent="0.25">
      <c r="A136" s="500"/>
      <c r="B136" s="453" t="s">
        <v>319</v>
      </c>
      <c r="C136" s="492"/>
      <c r="D136" s="285"/>
      <c r="E136" s="290"/>
    </row>
    <row r="137" spans="1:5" ht="33" customHeight="1" x14ac:dyDescent="0.25">
      <c r="A137" s="500"/>
      <c r="B137" s="453" t="s">
        <v>320</v>
      </c>
      <c r="C137" s="492"/>
      <c r="D137" s="285"/>
      <c r="E137" s="290"/>
    </row>
    <row r="138" spans="1:5" ht="33" customHeight="1" x14ac:dyDescent="0.25">
      <c r="A138" s="500"/>
      <c r="B138" s="453" t="s">
        <v>321</v>
      </c>
      <c r="C138" s="492"/>
      <c r="D138" s="285"/>
      <c r="E138" s="290"/>
    </row>
    <row r="139" spans="1:5" ht="33" customHeight="1" x14ac:dyDescent="0.25">
      <c r="A139" s="500"/>
      <c r="B139" s="453" t="s">
        <v>322</v>
      </c>
      <c r="C139" s="492"/>
      <c r="D139" s="285"/>
      <c r="E139" s="290"/>
    </row>
    <row r="140" spans="1:5" ht="33" customHeight="1" x14ac:dyDescent="0.25">
      <c r="A140" s="500"/>
      <c r="B140" s="453" t="s">
        <v>323</v>
      </c>
      <c r="C140" s="492"/>
      <c r="D140" s="285"/>
      <c r="E140" s="290"/>
    </row>
    <row r="141" spans="1:5" ht="33" customHeight="1" x14ac:dyDescent="0.25">
      <c r="A141" s="500"/>
      <c r="B141" s="453" t="s">
        <v>324</v>
      </c>
      <c r="C141" s="492"/>
      <c r="D141" s="285"/>
      <c r="E141" s="290"/>
    </row>
    <row r="142" spans="1:5" ht="33" customHeight="1" x14ac:dyDescent="0.25">
      <c r="A142" s="500"/>
      <c r="B142" s="453" t="s">
        <v>325</v>
      </c>
      <c r="C142" s="492"/>
      <c r="D142" s="285"/>
      <c r="E142" s="290"/>
    </row>
    <row r="143" spans="1:5" ht="33" customHeight="1" x14ac:dyDescent="0.25">
      <c r="A143" s="500"/>
      <c r="B143" s="453" t="s">
        <v>326</v>
      </c>
      <c r="C143" s="492"/>
      <c r="D143" s="285"/>
      <c r="E143" s="290"/>
    </row>
    <row r="144" spans="1:5" ht="33" customHeight="1" x14ac:dyDescent="0.25">
      <c r="A144" s="500"/>
      <c r="B144" s="453" t="s">
        <v>327</v>
      </c>
      <c r="C144" s="492"/>
      <c r="D144" s="285"/>
      <c r="E144" s="290"/>
    </row>
    <row r="145" spans="1:5" ht="33" customHeight="1" x14ac:dyDescent="0.25">
      <c r="A145" s="500"/>
      <c r="B145" s="453" t="s">
        <v>328</v>
      </c>
      <c r="C145" s="492"/>
      <c r="D145" s="285"/>
      <c r="E145" s="290"/>
    </row>
    <row r="146" spans="1:5" ht="33" customHeight="1" x14ac:dyDescent="0.25">
      <c r="A146" s="500"/>
      <c r="B146" s="453" t="s">
        <v>329</v>
      </c>
      <c r="C146" s="492"/>
      <c r="D146" s="285"/>
      <c r="E146" s="290"/>
    </row>
    <row r="147" spans="1:5" ht="33" customHeight="1" x14ac:dyDescent="0.25">
      <c r="A147" s="500"/>
      <c r="B147" s="453" t="s">
        <v>330</v>
      </c>
      <c r="C147" s="492"/>
      <c r="D147" s="285"/>
      <c r="E147" s="290"/>
    </row>
    <row r="148" spans="1:5" ht="33" customHeight="1" x14ac:dyDescent="0.25">
      <c r="A148" s="500"/>
      <c r="B148" s="453" t="s">
        <v>331</v>
      </c>
      <c r="C148" s="453"/>
      <c r="D148" s="285"/>
      <c r="E148" s="290"/>
    </row>
    <row r="149" spans="1:5" ht="33" customHeight="1" x14ac:dyDescent="0.25">
      <c r="A149" s="500"/>
      <c r="B149" s="453" t="s">
        <v>332</v>
      </c>
      <c r="C149" s="492"/>
      <c r="D149" s="285"/>
      <c r="E149" s="290"/>
    </row>
    <row r="150" spans="1:5" ht="33" customHeight="1" x14ac:dyDescent="0.25">
      <c r="A150" s="500"/>
      <c r="B150" s="502" t="s">
        <v>365</v>
      </c>
      <c r="C150" s="502"/>
      <c r="D150" s="502"/>
      <c r="E150" s="503"/>
    </row>
    <row r="151" spans="1:5" ht="33" customHeight="1" x14ac:dyDescent="0.25">
      <c r="A151" s="500"/>
      <c r="B151" s="453" t="s">
        <v>354</v>
      </c>
      <c r="C151" s="453"/>
      <c r="D151" s="285"/>
      <c r="E151" s="290"/>
    </row>
    <row r="152" spans="1:5" ht="33" customHeight="1" x14ac:dyDescent="0.25">
      <c r="A152" s="500"/>
      <c r="B152" s="453" t="s">
        <v>351</v>
      </c>
      <c r="C152" s="453"/>
      <c r="D152" s="285"/>
      <c r="E152" s="290"/>
    </row>
    <row r="153" spans="1:5" ht="33" customHeight="1" x14ac:dyDescent="0.25">
      <c r="A153" s="500"/>
      <c r="B153" s="453" t="s">
        <v>352</v>
      </c>
      <c r="C153" s="453"/>
      <c r="D153" s="285"/>
      <c r="E153" s="290"/>
    </row>
    <row r="154" spans="1:5" ht="33" customHeight="1" x14ac:dyDescent="0.25">
      <c r="A154" s="500"/>
      <c r="B154" s="453" t="s">
        <v>353</v>
      </c>
      <c r="C154" s="453"/>
      <c r="D154" s="285"/>
      <c r="E154" s="290"/>
    </row>
    <row r="155" spans="1:5" ht="33" customHeight="1" x14ac:dyDescent="0.25">
      <c r="A155" s="500"/>
      <c r="B155" s="453" t="s">
        <v>355</v>
      </c>
      <c r="C155" s="453"/>
      <c r="D155" s="285"/>
      <c r="E155" s="290"/>
    </row>
    <row r="156" spans="1:5" ht="33" customHeight="1" x14ac:dyDescent="0.25">
      <c r="A156" s="500"/>
      <c r="B156" s="453" t="s">
        <v>356</v>
      </c>
      <c r="C156" s="453"/>
      <c r="D156" s="285"/>
      <c r="E156" s="290"/>
    </row>
    <row r="157" spans="1:5" ht="33" customHeight="1" x14ac:dyDescent="0.25">
      <c r="A157" s="500"/>
      <c r="B157" s="453" t="s">
        <v>357</v>
      </c>
      <c r="C157" s="453"/>
      <c r="D157" s="285"/>
      <c r="E157" s="290"/>
    </row>
    <row r="158" spans="1:5" ht="33" customHeight="1" x14ac:dyDescent="0.25">
      <c r="A158" s="500"/>
      <c r="B158" s="453" t="s">
        <v>358</v>
      </c>
      <c r="C158" s="453"/>
      <c r="D158" s="285"/>
      <c r="E158" s="290"/>
    </row>
    <row r="159" spans="1:5" ht="33" customHeight="1" x14ac:dyDescent="0.25">
      <c r="A159" s="500"/>
      <c r="B159" s="453" t="s">
        <v>359</v>
      </c>
      <c r="C159" s="453"/>
      <c r="D159" s="285"/>
      <c r="E159" s="290"/>
    </row>
    <row r="160" spans="1:5" ht="33" customHeight="1" x14ac:dyDescent="0.25">
      <c r="A160" s="500"/>
      <c r="B160" s="453" t="s">
        <v>360</v>
      </c>
      <c r="C160" s="453"/>
      <c r="D160" s="285"/>
      <c r="E160" s="290"/>
    </row>
    <row r="161" spans="1:5" ht="33" customHeight="1" x14ac:dyDescent="0.25">
      <c r="A161" s="500"/>
      <c r="B161" s="453" t="s">
        <v>361</v>
      </c>
      <c r="C161" s="453"/>
      <c r="D161" s="285"/>
      <c r="E161" s="290"/>
    </row>
    <row r="162" spans="1:5" ht="33" customHeight="1" x14ac:dyDescent="0.25">
      <c r="A162" s="500"/>
      <c r="B162" s="453" t="s">
        <v>362</v>
      </c>
      <c r="C162" s="453"/>
      <c r="D162" s="285"/>
      <c r="E162" s="290"/>
    </row>
    <row r="163" spans="1:5" ht="33" customHeight="1" x14ac:dyDescent="0.25">
      <c r="A163" s="500"/>
      <c r="B163" s="453" t="s">
        <v>363</v>
      </c>
      <c r="C163" s="453"/>
      <c r="D163" s="285"/>
      <c r="E163" s="290"/>
    </row>
    <row r="164" spans="1:5" ht="33" customHeight="1" thickBot="1" x14ac:dyDescent="0.3">
      <c r="A164" s="501"/>
      <c r="B164" s="493" t="s">
        <v>364</v>
      </c>
      <c r="C164" s="493"/>
      <c r="D164" s="239"/>
      <c r="E164" s="291"/>
    </row>
    <row r="166" spans="1:5" ht="15.75" thickBot="1" x14ac:dyDescent="0.3"/>
    <row r="167" spans="1:5" ht="30" customHeight="1" x14ac:dyDescent="0.25">
      <c r="A167" s="494" t="s">
        <v>367</v>
      </c>
      <c r="B167" s="496" t="s">
        <v>366</v>
      </c>
      <c r="C167" s="496"/>
      <c r="D167" s="498" t="s">
        <v>368</v>
      </c>
      <c r="E167" s="499"/>
    </row>
    <row r="168" spans="1:5" x14ac:dyDescent="0.25">
      <c r="A168" s="495"/>
      <c r="B168" s="497"/>
      <c r="C168" s="497"/>
      <c r="D168" s="102" t="s">
        <v>98</v>
      </c>
      <c r="E168" s="289" t="s">
        <v>99</v>
      </c>
    </row>
    <row r="169" spans="1:5" ht="33" customHeight="1" x14ac:dyDescent="0.25">
      <c r="A169" s="500"/>
      <c r="B169" s="453" t="s">
        <v>313</v>
      </c>
      <c r="C169" s="492"/>
      <c r="D169" s="285"/>
      <c r="E169" s="290"/>
    </row>
    <row r="170" spans="1:5" ht="33" customHeight="1" x14ac:dyDescent="0.25">
      <c r="A170" s="500"/>
      <c r="B170" s="453" t="s">
        <v>317</v>
      </c>
      <c r="C170" s="492"/>
      <c r="D170" s="285"/>
      <c r="E170" s="290"/>
    </row>
    <row r="171" spans="1:5" ht="33" customHeight="1" x14ac:dyDescent="0.25">
      <c r="A171" s="500"/>
      <c r="B171" s="453" t="s">
        <v>314</v>
      </c>
      <c r="C171" s="492"/>
      <c r="D171" s="285"/>
      <c r="E171" s="290"/>
    </row>
    <row r="172" spans="1:5" ht="33" customHeight="1" x14ac:dyDescent="0.25">
      <c r="A172" s="500"/>
      <c r="B172" s="453" t="s">
        <v>315</v>
      </c>
      <c r="C172" s="492"/>
      <c r="D172" s="285"/>
      <c r="E172" s="290"/>
    </row>
    <row r="173" spans="1:5" ht="33" customHeight="1" x14ac:dyDescent="0.25">
      <c r="A173" s="500"/>
      <c r="B173" s="453" t="s">
        <v>316</v>
      </c>
      <c r="C173" s="492"/>
      <c r="D173" s="285"/>
      <c r="E173" s="290"/>
    </row>
    <row r="174" spans="1:5" ht="33" customHeight="1" x14ac:dyDescent="0.25">
      <c r="A174" s="500"/>
      <c r="B174" s="453" t="s">
        <v>318</v>
      </c>
      <c r="C174" s="492"/>
      <c r="D174" s="285"/>
      <c r="E174" s="290"/>
    </row>
    <row r="175" spans="1:5" ht="33" customHeight="1" x14ac:dyDescent="0.25">
      <c r="A175" s="500"/>
      <c r="B175" s="453" t="s">
        <v>319</v>
      </c>
      <c r="C175" s="492"/>
      <c r="D175" s="285"/>
      <c r="E175" s="290"/>
    </row>
    <row r="176" spans="1:5" ht="33" customHeight="1" x14ac:dyDescent="0.25">
      <c r="A176" s="500"/>
      <c r="B176" s="453" t="s">
        <v>320</v>
      </c>
      <c r="C176" s="492"/>
      <c r="D176" s="285"/>
      <c r="E176" s="290"/>
    </row>
    <row r="177" spans="1:5" ht="33" customHeight="1" x14ac:dyDescent="0.25">
      <c r="A177" s="500"/>
      <c r="B177" s="453" t="s">
        <v>321</v>
      </c>
      <c r="C177" s="492"/>
      <c r="D177" s="285"/>
      <c r="E177" s="290"/>
    </row>
    <row r="178" spans="1:5" ht="33" customHeight="1" x14ac:dyDescent="0.25">
      <c r="A178" s="500"/>
      <c r="B178" s="453" t="s">
        <v>322</v>
      </c>
      <c r="C178" s="492"/>
      <c r="D178" s="285"/>
      <c r="E178" s="290"/>
    </row>
    <row r="179" spans="1:5" ht="33" customHeight="1" x14ac:dyDescent="0.25">
      <c r="A179" s="500"/>
      <c r="B179" s="453" t="s">
        <v>323</v>
      </c>
      <c r="C179" s="492"/>
      <c r="D179" s="285"/>
      <c r="E179" s="290"/>
    </row>
    <row r="180" spans="1:5" ht="33" customHeight="1" x14ac:dyDescent="0.25">
      <c r="A180" s="500"/>
      <c r="B180" s="453" t="s">
        <v>324</v>
      </c>
      <c r="C180" s="492"/>
      <c r="D180" s="285"/>
      <c r="E180" s="290"/>
    </row>
    <row r="181" spans="1:5" ht="33" customHeight="1" x14ac:dyDescent="0.25">
      <c r="A181" s="500"/>
      <c r="B181" s="453" t="s">
        <v>325</v>
      </c>
      <c r="C181" s="492"/>
      <c r="D181" s="285"/>
      <c r="E181" s="290"/>
    </row>
    <row r="182" spans="1:5" ht="33" customHeight="1" x14ac:dyDescent="0.25">
      <c r="A182" s="500"/>
      <c r="B182" s="453" t="s">
        <v>326</v>
      </c>
      <c r="C182" s="492"/>
      <c r="D182" s="285"/>
      <c r="E182" s="290"/>
    </row>
    <row r="183" spans="1:5" ht="33" customHeight="1" x14ac:dyDescent="0.25">
      <c r="A183" s="500"/>
      <c r="B183" s="453" t="s">
        <v>327</v>
      </c>
      <c r="C183" s="492"/>
      <c r="D183" s="285"/>
      <c r="E183" s="290"/>
    </row>
    <row r="184" spans="1:5" ht="33" customHeight="1" x14ac:dyDescent="0.25">
      <c r="A184" s="500"/>
      <c r="B184" s="453" t="s">
        <v>328</v>
      </c>
      <c r="C184" s="492"/>
      <c r="D184" s="285"/>
      <c r="E184" s="290"/>
    </row>
    <row r="185" spans="1:5" ht="33" customHeight="1" x14ac:dyDescent="0.25">
      <c r="A185" s="500"/>
      <c r="B185" s="453" t="s">
        <v>329</v>
      </c>
      <c r="C185" s="492"/>
      <c r="D185" s="285"/>
      <c r="E185" s="290"/>
    </row>
    <row r="186" spans="1:5" ht="33" customHeight="1" x14ac:dyDescent="0.25">
      <c r="A186" s="500"/>
      <c r="B186" s="453" t="s">
        <v>330</v>
      </c>
      <c r="C186" s="492"/>
      <c r="D186" s="285"/>
      <c r="E186" s="290"/>
    </row>
    <row r="187" spans="1:5" ht="33" customHeight="1" x14ac:dyDescent="0.25">
      <c r="A187" s="500"/>
      <c r="B187" s="453" t="s">
        <v>331</v>
      </c>
      <c r="C187" s="453"/>
      <c r="D187" s="285"/>
      <c r="E187" s="290"/>
    </row>
    <row r="188" spans="1:5" ht="33" customHeight="1" x14ac:dyDescent="0.25">
      <c r="A188" s="500"/>
      <c r="B188" s="453" t="s">
        <v>332</v>
      </c>
      <c r="C188" s="492"/>
      <c r="D188" s="285"/>
      <c r="E188" s="290"/>
    </row>
    <row r="189" spans="1:5" ht="33" customHeight="1" x14ac:dyDescent="0.25">
      <c r="A189" s="500"/>
      <c r="B189" s="502" t="s">
        <v>365</v>
      </c>
      <c r="C189" s="502"/>
      <c r="D189" s="502"/>
      <c r="E189" s="503"/>
    </row>
    <row r="190" spans="1:5" ht="33" customHeight="1" x14ac:dyDescent="0.25">
      <c r="A190" s="500"/>
      <c r="B190" s="453" t="s">
        <v>354</v>
      </c>
      <c r="C190" s="453"/>
      <c r="D190" s="285"/>
      <c r="E190" s="290"/>
    </row>
    <row r="191" spans="1:5" ht="33" customHeight="1" x14ac:dyDescent="0.25">
      <c r="A191" s="500"/>
      <c r="B191" s="453" t="s">
        <v>351</v>
      </c>
      <c r="C191" s="453"/>
      <c r="D191" s="285"/>
      <c r="E191" s="290"/>
    </row>
    <row r="192" spans="1:5" ht="33" customHeight="1" x14ac:dyDescent="0.25">
      <c r="A192" s="500"/>
      <c r="B192" s="453" t="s">
        <v>352</v>
      </c>
      <c r="C192" s="453"/>
      <c r="D192" s="285"/>
      <c r="E192" s="290"/>
    </row>
    <row r="193" spans="1:5" ht="33" customHeight="1" x14ac:dyDescent="0.25">
      <c r="A193" s="500"/>
      <c r="B193" s="453" t="s">
        <v>353</v>
      </c>
      <c r="C193" s="453"/>
      <c r="D193" s="285"/>
      <c r="E193" s="290"/>
    </row>
    <row r="194" spans="1:5" ht="33" customHeight="1" x14ac:dyDescent="0.25">
      <c r="A194" s="500"/>
      <c r="B194" s="453" t="s">
        <v>355</v>
      </c>
      <c r="C194" s="453"/>
      <c r="D194" s="285"/>
      <c r="E194" s="290"/>
    </row>
    <row r="195" spans="1:5" ht="33" customHeight="1" x14ac:dyDescent="0.25">
      <c r="A195" s="500"/>
      <c r="B195" s="453" t="s">
        <v>356</v>
      </c>
      <c r="C195" s="453"/>
      <c r="D195" s="285"/>
      <c r="E195" s="290"/>
    </row>
    <row r="196" spans="1:5" ht="33" customHeight="1" x14ac:dyDescent="0.25">
      <c r="A196" s="500"/>
      <c r="B196" s="453" t="s">
        <v>357</v>
      </c>
      <c r="C196" s="453"/>
      <c r="D196" s="285"/>
      <c r="E196" s="290"/>
    </row>
    <row r="197" spans="1:5" ht="33" customHeight="1" x14ac:dyDescent="0.25">
      <c r="A197" s="500"/>
      <c r="B197" s="453" t="s">
        <v>358</v>
      </c>
      <c r="C197" s="453"/>
      <c r="D197" s="285"/>
      <c r="E197" s="290"/>
    </row>
    <row r="198" spans="1:5" ht="33" customHeight="1" x14ac:dyDescent="0.25">
      <c r="A198" s="500"/>
      <c r="B198" s="453" t="s">
        <v>359</v>
      </c>
      <c r="C198" s="453"/>
      <c r="D198" s="285"/>
      <c r="E198" s="290"/>
    </row>
    <row r="199" spans="1:5" ht="33" customHeight="1" x14ac:dyDescent="0.25">
      <c r="A199" s="500"/>
      <c r="B199" s="453" t="s">
        <v>360</v>
      </c>
      <c r="C199" s="453"/>
      <c r="D199" s="285"/>
      <c r="E199" s="290"/>
    </row>
    <row r="200" spans="1:5" ht="33" customHeight="1" x14ac:dyDescent="0.25">
      <c r="A200" s="500"/>
      <c r="B200" s="453" t="s">
        <v>361</v>
      </c>
      <c r="C200" s="453"/>
      <c r="D200" s="285"/>
      <c r="E200" s="290"/>
    </row>
    <row r="201" spans="1:5" ht="33" customHeight="1" x14ac:dyDescent="0.25">
      <c r="A201" s="500"/>
      <c r="B201" s="453" t="s">
        <v>362</v>
      </c>
      <c r="C201" s="453"/>
      <c r="D201" s="285"/>
      <c r="E201" s="290"/>
    </row>
    <row r="202" spans="1:5" ht="33" customHeight="1" x14ac:dyDescent="0.25">
      <c r="A202" s="500"/>
      <c r="B202" s="453" t="s">
        <v>363</v>
      </c>
      <c r="C202" s="453"/>
      <c r="D202" s="285"/>
      <c r="E202" s="290"/>
    </row>
    <row r="203" spans="1:5" ht="33" customHeight="1" thickBot="1" x14ac:dyDescent="0.3">
      <c r="A203" s="501"/>
      <c r="B203" s="493" t="s">
        <v>364</v>
      </c>
      <c r="C203" s="493"/>
      <c r="D203" s="239"/>
      <c r="E203" s="291"/>
    </row>
    <row r="205" spans="1:5" ht="15.75" thickBot="1" x14ac:dyDescent="0.3"/>
    <row r="206" spans="1:5" ht="29.25" customHeight="1" x14ac:dyDescent="0.25">
      <c r="A206" s="494" t="s">
        <v>367</v>
      </c>
      <c r="B206" s="496" t="s">
        <v>366</v>
      </c>
      <c r="C206" s="496"/>
      <c r="D206" s="498" t="s">
        <v>368</v>
      </c>
      <c r="E206" s="499"/>
    </row>
    <row r="207" spans="1:5" x14ac:dyDescent="0.25">
      <c r="A207" s="495"/>
      <c r="B207" s="497"/>
      <c r="C207" s="497"/>
      <c r="D207" s="102" t="s">
        <v>98</v>
      </c>
      <c r="E207" s="289" t="s">
        <v>99</v>
      </c>
    </row>
    <row r="208" spans="1:5" ht="33" customHeight="1" x14ac:dyDescent="0.25">
      <c r="A208" s="500"/>
      <c r="B208" s="453" t="s">
        <v>313</v>
      </c>
      <c r="C208" s="492"/>
      <c r="D208" s="285"/>
      <c r="E208" s="290"/>
    </row>
    <row r="209" spans="1:5" ht="33" customHeight="1" x14ac:dyDescent="0.25">
      <c r="A209" s="500"/>
      <c r="B209" s="453" t="s">
        <v>317</v>
      </c>
      <c r="C209" s="492"/>
      <c r="D209" s="285"/>
      <c r="E209" s="290"/>
    </row>
    <row r="210" spans="1:5" ht="33" customHeight="1" x14ac:dyDescent="0.25">
      <c r="A210" s="500"/>
      <c r="B210" s="453" t="s">
        <v>314</v>
      </c>
      <c r="C210" s="492"/>
      <c r="D210" s="285"/>
      <c r="E210" s="290"/>
    </row>
    <row r="211" spans="1:5" ht="33" customHeight="1" x14ac:dyDescent="0.25">
      <c r="A211" s="500"/>
      <c r="B211" s="453" t="s">
        <v>315</v>
      </c>
      <c r="C211" s="492"/>
      <c r="D211" s="285"/>
      <c r="E211" s="290"/>
    </row>
    <row r="212" spans="1:5" ht="33" customHeight="1" x14ac:dyDescent="0.25">
      <c r="A212" s="500"/>
      <c r="B212" s="453" t="s">
        <v>316</v>
      </c>
      <c r="C212" s="492"/>
      <c r="D212" s="285"/>
      <c r="E212" s="290"/>
    </row>
    <row r="213" spans="1:5" ht="33" customHeight="1" x14ac:dyDescent="0.25">
      <c r="A213" s="500"/>
      <c r="B213" s="453" t="s">
        <v>318</v>
      </c>
      <c r="C213" s="492"/>
      <c r="D213" s="285"/>
      <c r="E213" s="290"/>
    </row>
    <row r="214" spans="1:5" ht="33" customHeight="1" x14ac:dyDescent="0.25">
      <c r="A214" s="500"/>
      <c r="B214" s="453" t="s">
        <v>319</v>
      </c>
      <c r="C214" s="492"/>
      <c r="D214" s="285"/>
      <c r="E214" s="290"/>
    </row>
    <row r="215" spans="1:5" ht="33" customHeight="1" x14ac:dyDescent="0.25">
      <c r="A215" s="500"/>
      <c r="B215" s="453" t="s">
        <v>320</v>
      </c>
      <c r="C215" s="492"/>
      <c r="D215" s="285"/>
      <c r="E215" s="290"/>
    </row>
    <row r="216" spans="1:5" ht="33" customHeight="1" x14ac:dyDescent="0.25">
      <c r="A216" s="500"/>
      <c r="B216" s="453" t="s">
        <v>321</v>
      </c>
      <c r="C216" s="492"/>
      <c r="D216" s="285"/>
      <c r="E216" s="290"/>
    </row>
    <row r="217" spans="1:5" ht="33" customHeight="1" x14ac:dyDescent="0.25">
      <c r="A217" s="500"/>
      <c r="B217" s="453" t="s">
        <v>322</v>
      </c>
      <c r="C217" s="492"/>
      <c r="D217" s="285"/>
      <c r="E217" s="290"/>
    </row>
    <row r="218" spans="1:5" ht="33" customHeight="1" x14ac:dyDescent="0.25">
      <c r="A218" s="500"/>
      <c r="B218" s="453" t="s">
        <v>323</v>
      </c>
      <c r="C218" s="492"/>
      <c r="D218" s="285"/>
      <c r="E218" s="290"/>
    </row>
    <row r="219" spans="1:5" ht="33" customHeight="1" x14ac:dyDescent="0.25">
      <c r="A219" s="500"/>
      <c r="B219" s="453" t="s">
        <v>324</v>
      </c>
      <c r="C219" s="492"/>
      <c r="D219" s="285"/>
      <c r="E219" s="290"/>
    </row>
    <row r="220" spans="1:5" ht="33" customHeight="1" x14ac:dyDescent="0.25">
      <c r="A220" s="500"/>
      <c r="B220" s="453" t="s">
        <v>325</v>
      </c>
      <c r="C220" s="492"/>
      <c r="D220" s="285"/>
      <c r="E220" s="290"/>
    </row>
    <row r="221" spans="1:5" ht="33" customHeight="1" x14ac:dyDescent="0.25">
      <c r="A221" s="500"/>
      <c r="B221" s="453" t="s">
        <v>326</v>
      </c>
      <c r="C221" s="492"/>
      <c r="D221" s="285"/>
      <c r="E221" s="290"/>
    </row>
    <row r="222" spans="1:5" ht="33" customHeight="1" x14ac:dyDescent="0.25">
      <c r="A222" s="500"/>
      <c r="B222" s="453" t="s">
        <v>327</v>
      </c>
      <c r="C222" s="492"/>
      <c r="D222" s="285"/>
      <c r="E222" s="290"/>
    </row>
    <row r="223" spans="1:5" ht="33" customHeight="1" x14ac:dyDescent="0.25">
      <c r="A223" s="500"/>
      <c r="B223" s="453" t="s">
        <v>328</v>
      </c>
      <c r="C223" s="492"/>
      <c r="D223" s="285"/>
      <c r="E223" s="290"/>
    </row>
    <row r="224" spans="1:5" ht="33" customHeight="1" x14ac:dyDescent="0.25">
      <c r="A224" s="500"/>
      <c r="B224" s="453" t="s">
        <v>329</v>
      </c>
      <c r="C224" s="492"/>
      <c r="D224" s="285"/>
      <c r="E224" s="290"/>
    </row>
    <row r="225" spans="1:5" ht="33" customHeight="1" x14ac:dyDescent="0.25">
      <c r="A225" s="500"/>
      <c r="B225" s="453" t="s">
        <v>330</v>
      </c>
      <c r="C225" s="492"/>
      <c r="D225" s="285"/>
      <c r="E225" s="290"/>
    </row>
    <row r="226" spans="1:5" ht="33" customHeight="1" x14ac:dyDescent="0.25">
      <c r="A226" s="500"/>
      <c r="B226" s="453" t="s">
        <v>331</v>
      </c>
      <c r="C226" s="453"/>
      <c r="D226" s="285"/>
      <c r="E226" s="290"/>
    </row>
    <row r="227" spans="1:5" ht="33" customHeight="1" x14ac:dyDescent="0.25">
      <c r="A227" s="500"/>
      <c r="B227" s="453" t="s">
        <v>332</v>
      </c>
      <c r="C227" s="492"/>
      <c r="D227" s="285"/>
      <c r="E227" s="290"/>
    </row>
    <row r="228" spans="1:5" ht="33" customHeight="1" x14ac:dyDescent="0.25">
      <c r="A228" s="500"/>
      <c r="B228" s="502" t="s">
        <v>365</v>
      </c>
      <c r="C228" s="502"/>
      <c r="D228" s="502"/>
      <c r="E228" s="503"/>
    </row>
    <row r="229" spans="1:5" ht="33" customHeight="1" x14ac:dyDescent="0.25">
      <c r="A229" s="500"/>
      <c r="B229" s="453" t="s">
        <v>354</v>
      </c>
      <c r="C229" s="453"/>
      <c r="D229" s="285"/>
      <c r="E229" s="290"/>
    </row>
    <row r="230" spans="1:5" ht="33" customHeight="1" x14ac:dyDescent="0.25">
      <c r="A230" s="500"/>
      <c r="B230" s="453" t="s">
        <v>351</v>
      </c>
      <c r="C230" s="453"/>
      <c r="D230" s="285"/>
      <c r="E230" s="290"/>
    </row>
    <row r="231" spans="1:5" ht="33" customHeight="1" x14ac:dyDescent="0.25">
      <c r="A231" s="500"/>
      <c r="B231" s="453" t="s">
        <v>352</v>
      </c>
      <c r="C231" s="453"/>
      <c r="D231" s="285"/>
      <c r="E231" s="290"/>
    </row>
    <row r="232" spans="1:5" ht="33" customHeight="1" x14ac:dyDescent="0.25">
      <c r="A232" s="500"/>
      <c r="B232" s="453" t="s">
        <v>353</v>
      </c>
      <c r="C232" s="453"/>
      <c r="D232" s="285"/>
      <c r="E232" s="290"/>
    </row>
    <row r="233" spans="1:5" ht="33" customHeight="1" x14ac:dyDescent="0.25">
      <c r="A233" s="500"/>
      <c r="B233" s="453" t="s">
        <v>355</v>
      </c>
      <c r="C233" s="453"/>
      <c r="D233" s="285"/>
      <c r="E233" s="290"/>
    </row>
    <row r="234" spans="1:5" ht="33" customHeight="1" x14ac:dyDescent="0.25">
      <c r="A234" s="500"/>
      <c r="B234" s="453" t="s">
        <v>356</v>
      </c>
      <c r="C234" s="453"/>
      <c r="D234" s="285"/>
      <c r="E234" s="290"/>
    </row>
    <row r="235" spans="1:5" ht="33" customHeight="1" x14ac:dyDescent="0.25">
      <c r="A235" s="500"/>
      <c r="B235" s="453" t="s">
        <v>357</v>
      </c>
      <c r="C235" s="453"/>
      <c r="D235" s="285"/>
      <c r="E235" s="290"/>
    </row>
    <row r="236" spans="1:5" ht="33" customHeight="1" x14ac:dyDescent="0.25">
      <c r="A236" s="500"/>
      <c r="B236" s="453" t="s">
        <v>358</v>
      </c>
      <c r="C236" s="453"/>
      <c r="D236" s="285"/>
      <c r="E236" s="290"/>
    </row>
    <row r="237" spans="1:5" ht="33" customHeight="1" x14ac:dyDescent="0.25">
      <c r="A237" s="500"/>
      <c r="B237" s="453" t="s">
        <v>359</v>
      </c>
      <c r="C237" s="453"/>
      <c r="D237" s="285"/>
      <c r="E237" s="290"/>
    </row>
    <row r="238" spans="1:5" ht="33" customHeight="1" x14ac:dyDescent="0.25">
      <c r="A238" s="500"/>
      <c r="B238" s="453" t="s">
        <v>360</v>
      </c>
      <c r="C238" s="453"/>
      <c r="D238" s="285"/>
      <c r="E238" s="290"/>
    </row>
    <row r="239" spans="1:5" ht="33" customHeight="1" x14ac:dyDescent="0.25">
      <c r="A239" s="500"/>
      <c r="B239" s="453" t="s">
        <v>361</v>
      </c>
      <c r="C239" s="453"/>
      <c r="D239" s="285"/>
      <c r="E239" s="290"/>
    </row>
    <row r="240" spans="1:5" ht="33" customHeight="1" x14ac:dyDescent="0.25">
      <c r="A240" s="500"/>
      <c r="B240" s="453" t="s">
        <v>362</v>
      </c>
      <c r="C240" s="453"/>
      <c r="D240" s="285"/>
      <c r="E240" s="290"/>
    </row>
    <row r="241" spans="1:5" ht="33" customHeight="1" x14ac:dyDescent="0.25">
      <c r="A241" s="500"/>
      <c r="B241" s="453" t="s">
        <v>363</v>
      </c>
      <c r="C241" s="453"/>
      <c r="D241" s="285"/>
      <c r="E241" s="290"/>
    </row>
    <row r="242" spans="1:5" ht="33" customHeight="1" thickBot="1" x14ac:dyDescent="0.3">
      <c r="A242" s="501"/>
      <c r="B242" s="493" t="s">
        <v>364</v>
      </c>
      <c r="C242" s="493"/>
      <c r="D242" s="239"/>
      <c r="E242" s="291"/>
    </row>
  </sheetData>
  <mergeCells count="242">
    <mergeCell ref="A13:A47"/>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 ref="A1:A4"/>
    <mergeCell ref="B1:B2"/>
    <mergeCell ref="B3:B4"/>
    <mergeCell ref="A5:E5"/>
    <mergeCell ref="A6:E7"/>
    <mergeCell ref="A8:E9"/>
    <mergeCell ref="A10:E10"/>
    <mergeCell ref="A11:A12"/>
    <mergeCell ref="B11:C12"/>
    <mergeCell ref="D11:E11"/>
    <mergeCell ref="B39:C39"/>
    <mergeCell ref="E1:E4"/>
    <mergeCell ref="B33:E33"/>
    <mergeCell ref="B41:C41"/>
    <mergeCell ref="B42:C42"/>
    <mergeCell ref="B43:C43"/>
    <mergeCell ref="B44:C44"/>
    <mergeCell ref="B45:C45"/>
    <mergeCell ref="B34:C34"/>
    <mergeCell ref="B35:C35"/>
    <mergeCell ref="B36:C36"/>
    <mergeCell ref="B37:C37"/>
    <mergeCell ref="B40:C40"/>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77:C77"/>
    <mergeCell ref="B78:C78"/>
    <mergeCell ref="B69:C69"/>
    <mergeCell ref="B70:C70"/>
    <mergeCell ref="B71:C71"/>
    <mergeCell ref="B72:E72"/>
    <mergeCell ref="B73:C73"/>
    <mergeCell ref="B84:C84"/>
    <mergeCell ref="B85:C85"/>
    <mergeCell ref="B86:C86"/>
    <mergeCell ref="A89:A90"/>
    <mergeCell ref="B89:C90"/>
    <mergeCell ref="B79:C79"/>
    <mergeCell ref="B80:C80"/>
    <mergeCell ref="B81:C81"/>
    <mergeCell ref="B82:C82"/>
    <mergeCell ref="B83:C83"/>
    <mergeCell ref="D89:E8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109:C109"/>
    <mergeCell ref="B120:C120"/>
    <mergeCell ref="B121:C121"/>
    <mergeCell ref="B122:C122"/>
    <mergeCell ref="B123:C123"/>
    <mergeCell ref="B124:C124"/>
    <mergeCell ref="B115:C115"/>
    <mergeCell ref="B116:C116"/>
    <mergeCell ref="B117:C117"/>
    <mergeCell ref="B118:C118"/>
    <mergeCell ref="B119:C119"/>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54:C154"/>
    <mergeCell ref="B155:C155"/>
    <mergeCell ref="B146:C146"/>
    <mergeCell ref="B147:C147"/>
    <mergeCell ref="B148:C148"/>
    <mergeCell ref="B149:C149"/>
    <mergeCell ref="B150:E150"/>
    <mergeCell ref="B161:C161"/>
    <mergeCell ref="B162:C162"/>
    <mergeCell ref="B163:C163"/>
    <mergeCell ref="B164:C164"/>
    <mergeCell ref="A167:A168"/>
    <mergeCell ref="B167:C168"/>
    <mergeCell ref="B156:C156"/>
    <mergeCell ref="B157:C157"/>
    <mergeCell ref="B158:C158"/>
    <mergeCell ref="B159:C159"/>
    <mergeCell ref="B160:C160"/>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86:C186"/>
    <mergeCell ref="B187:C187"/>
    <mergeCell ref="B198:C198"/>
    <mergeCell ref="B199:C199"/>
    <mergeCell ref="B200:C200"/>
    <mergeCell ref="B201:C201"/>
    <mergeCell ref="B202:C202"/>
    <mergeCell ref="B193:C193"/>
    <mergeCell ref="B194:C194"/>
    <mergeCell ref="B195:C195"/>
    <mergeCell ref="B196:C196"/>
    <mergeCell ref="B197:C197"/>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N123"/>
  <sheetViews>
    <sheetView zoomScale="70" zoomScaleNormal="70" workbookViewId="0">
      <selection activeCell="H1" sqref="H1:I4"/>
    </sheetView>
  </sheetViews>
  <sheetFormatPr baseColWidth="10" defaultColWidth="11.42578125" defaultRowHeight="15" x14ac:dyDescent="0.25"/>
  <cols>
    <col min="1" max="2" width="6.5703125" customWidth="1"/>
    <col min="3" max="3" width="32.7109375" customWidth="1"/>
    <col min="4" max="4" width="29.42578125" customWidth="1"/>
    <col min="5" max="5" width="38" customWidth="1"/>
    <col min="6" max="6" width="30.28515625" customWidth="1"/>
    <col min="7" max="7" width="18.28515625" customWidth="1"/>
    <col min="8" max="8" width="15.5703125" customWidth="1"/>
    <col min="9" max="9" width="19.28515625" customWidth="1"/>
    <col min="10" max="10" width="14.5703125" customWidth="1"/>
  </cols>
  <sheetData>
    <row r="1" spans="1:14" ht="15" customHeight="1" x14ac:dyDescent="0.25">
      <c r="C1" s="548"/>
      <c r="D1" s="487" t="s">
        <v>0</v>
      </c>
      <c r="E1" s="488"/>
      <c r="F1" s="488"/>
      <c r="G1" s="549"/>
      <c r="H1" s="451" t="s">
        <v>489</v>
      </c>
      <c r="I1" s="451"/>
      <c r="J1" s="539"/>
      <c r="K1" s="2"/>
      <c r="N1" s="431"/>
    </row>
    <row r="2" spans="1:14" ht="15" customHeight="1" x14ac:dyDescent="0.25">
      <c r="C2" s="548"/>
      <c r="D2" s="482"/>
      <c r="E2" s="483"/>
      <c r="F2" s="483"/>
      <c r="G2" s="550"/>
      <c r="H2" s="453" t="s">
        <v>482</v>
      </c>
      <c r="I2" s="453"/>
      <c r="J2" s="540"/>
      <c r="K2" s="2"/>
      <c r="N2" s="431"/>
    </row>
    <row r="3" spans="1:14" ht="15" customHeight="1" x14ac:dyDescent="0.25">
      <c r="C3" s="548"/>
      <c r="D3" s="487" t="s">
        <v>60</v>
      </c>
      <c r="E3" s="488"/>
      <c r="F3" s="488"/>
      <c r="G3" s="549"/>
      <c r="H3" s="453" t="s">
        <v>483</v>
      </c>
      <c r="I3" s="453"/>
      <c r="J3" s="540"/>
      <c r="K3" s="2"/>
      <c r="N3" s="431"/>
    </row>
    <row r="4" spans="1:14" ht="15.75" customHeight="1" x14ac:dyDescent="0.25">
      <c r="C4" s="548"/>
      <c r="D4" s="482"/>
      <c r="E4" s="483"/>
      <c r="F4" s="483"/>
      <c r="G4" s="550"/>
      <c r="H4" s="453" t="s">
        <v>490</v>
      </c>
      <c r="I4" s="453"/>
      <c r="J4" s="541"/>
      <c r="K4" s="2"/>
      <c r="N4" s="431"/>
    </row>
    <row r="6" spans="1:14" ht="32.25" customHeight="1" x14ac:dyDescent="0.25">
      <c r="A6" s="573" t="s">
        <v>369</v>
      </c>
      <c r="B6" s="573"/>
      <c r="C6" s="572" t="s">
        <v>421</v>
      </c>
      <c r="D6" s="572"/>
      <c r="E6" s="572"/>
      <c r="F6" s="572"/>
      <c r="G6" s="572"/>
      <c r="H6" s="572"/>
      <c r="I6" s="572"/>
      <c r="J6" s="572"/>
    </row>
    <row r="7" spans="1:14" ht="23.25" customHeight="1" x14ac:dyDescent="0.25">
      <c r="A7" s="536" t="s">
        <v>61</v>
      </c>
      <c r="B7" s="536"/>
      <c r="C7" s="536"/>
      <c r="D7" s="537"/>
      <c r="E7" s="585" t="s">
        <v>9</v>
      </c>
      <c r="F7" s="586"/>
      <c r="G7" s="586"/>
      <c r="H7" s="586"/>
      <c r="I7" s="586"/>
      <c r="J7" s="587"/>
    </row>
    <row r="8" spans="1:14" ht="23.25" customHeight="1" x14ac:dyDescent="0.25">
      <c r="A8" s="536"/>
      <c r="B8" s="536"/>
      <c r="C8" s="536"/>
      <c r="D8" s="537"/>
      <c r="E8" s="543" t="s">
        <v>62</v>
      </c>
      <c r="F8" s="543"/>
      <c r="G8" s="543" t="s">
        <v>63</v>
      </c>
      <c r="H8" s="543"/>
      <c r="I8" s="543"/>
      <c r="J8" s="543"/>
    </row>
    <row r="9" spans="1:14" ht="23.25" customHeight="1" x14ac:dyDescent="0.3">
      <c r="A9" s="536"/>
      <c r="B9" s="536"/>
      <c r="C9" s="536"/>
      <c r="D9" s="537"/>
      <c r="E9" s="544" t="s">
        <v>64</v>
      </c>
      <c r="F9" s="544"/>
      <c r="G9" s="545" t="s">
        <v>65</v>
      </c>
      <c r="H9" s="546"/>
      <c r="I9" s="546"/>
      <c r="J9" s="547"/>
    </row>
    <row r="10" spans="1:14" ht="31.5" customHeight="1" x14ac:dyDescent="0.25">
      <c r="A10" s="536"/>
      <c r="B10" s="536"/>
      <c r="C10" s="536"/>
      <c r="D10" s="537"/>
      <c r="E10" s="533" t="s">
        <v>449</v>
      </c>
      <c r="F10" s="534"/>
      <c r="G10" s="542" t="s">
        <v>461</v>
      </c>
      <c r="H10" s="542"/>
      <c r="I10" s="542"/>
      <c r="J10" s="542"/>
    </row>
    <row r="11" spans="1:14" ht="42" customHeight="1" x14ac:dyDescent="0.25">
      <c r="A11" s="536"/>
      <c r="B11" s="536"/>
      <c r="C11" s="536"/>
      <c r="D11" s="537"/>
      <c r="E11" s="533" t="s">
        <v>450</v>
      </c>
      <c r="F11" s="534" t="s">
        <v>389</v>
      </c>
      <c r="G11" s="542" t="s">
        <v>462</v>
      </c>
      <c r="H11" s="542"/>
      <c r="I11" s="542"/>
      <c r="J11" s="542"/>
    </row>
    <row r="12" spans="1:14" ht="54.75" customHeight="1" x14ac:dyDescent="0.25">
      <c r="A12" s="536"/>
      <c r="B12" s="536"/>
      <c r="C12" s="536"/>
      <c r="D12" s="537"/>
      <c r="E12" s="533" t="s">
        <v>451</v>
      </c>
      <c r="F12" s="534" t="s">
        <v>391</v>
      </c>
      <c r="G12" s="538" t="s">
        <v>463</v>
      </c>
      <c r="H12" s="538"/>
      <c r="I12" s="538"/>
      <c r="J12" s="538"/>
    </row>
    <row r="13" spans="1:14" ht="30.75" customHeight="1" x14ac:dyDescent="0.25">
      <c r="A13" s="536"/>
      <c r="B13" s="536"/>
      <c r="C13" s="536"/>
      <c r="D13" s="537"/>
      <c r="E13" s="533" t="s">
        <v>452</v>
      </c>
      <c r="F13" s="534" t="s">
        <v>392</v>
      </c>
      <c r="G13" s="538"/>
      <c r="H13" s="538"/>
      <c r="I13" s="538"/>
      <c r="J13" s="538"/>
    </row>
    <row r="14" spans="1:14" ht="41.25" customHeight="1" x14ac:dyDescent="0.25">
      <c r="A14" s="536"/>
      <c r="B14" s="536"/>
      <c r="C14" s="536"/>
      <c r="D14" s="537"/>
      <c r="E14" s="533" t="s">
        <v>453</v>
      </c>
      <c r="F14" s="534" t="s">
        <v>393</v>
      </c>
      <c r="G14" s="538"/>
      <c r="H14" s="538"/>
      <c r="I14" s="538"/>
      <c r="J14" s="538"/>
    </row>
    <row r="15" spans="1:14" ht="38.25" customHeight="1" x14ac:dyDescent="0.25">
      <c r="A15" s="536"/>
      <c r="B15" s="536"/>
      <c r="C15" s="536"/>
      <c r="D15" s="537"/>
      <c r="E15" s="533" t="s">
        <v>454</v>
      </c>
      <c r="F15" s="534" t="s">
        <v>394</v>
      </c>
      <c r="G15" s="538"/>
      <c r="H15" s="538"/>
      <c r="I15" s="538"/>
      <c r="J15" s="538"/>
    </row>
    <row r="16" spans="1:14" ht="17.25" customHeight="1" x14ac:dyDescent="0.25">
      <c r="A16" s="536"/>
      <c r="B16" s="536"/>
      <c r="C16" s="536"/>
      <c r="D16" s="537"/>
      <c r="E16" s="533" t="s">
        <v>455</v>
      </c>
      <c r="F16" s="534" t="s">
        <v>395</v>
      </c>
      <c r="G16" s="535"/>
      <c r="H16" s="535"/>
      <c r="I16" s="535"/>
      <c r="J16" s="535"/>
    </row>
    <row r="17" spans="1:10" ht="17.25" customHeight="1" x14ac:dyDescent="0.25">
      <c r="A17" s="536"/>
      <c r="B17" s="536"/>
      <c r="C17" s="536"/>
      <c r="D17" s="537"/>
      <c r="E17" s="533" t="s">
        <v>456</v>
      </c>
      <c r="F17" s="534" t="s">
        <v>407</v>
      </c>
      <c r="G17" s="535"/>
      <c r="H17" s="535"/>
      <c r="I17" s="535"/>
      <c r="J17" s="535"/>
    </row>
    <row r="18" spans="1:10" ht="17.25" customHeight="1" x14ac:dyDescent="0.25">
      <c r="A18" s="536"/>
      <c r="B18" s="536"/>
      <c r="C18" s="536"/>
      <c r="D18" s="537"/>
      <c r="E18" s="533" t="s">
        <v>457</v>
      </c>
      <c r="F18" s="534" t="s">
        <v>396</v>
      </c>
      <c r="G18" s="535"/>
      <c r="H18" s="535"/>
      <c r="I18" s="535"/>
      <c r="J18" s="535"/>
    </row>
    <row r="19" spans="1:10" ht="17.25" customHeight="1" x14ac:dyDescent="0.25">
      <c r="A19" s="536"/>
      <c r="B19" s="536"/>
      <c r="C19" s="536"/>
      <c r="D19" s="537"/>
      <c r="E19" s="533" t="s">
        <v>458</v>
      </c>
      <c r="F19" s="534" t="s">
        <v>397</v>
      </c>
      <c r="G19" s="535"/>
      <c r="H19" s="535"/>
      <c r="I19" s="535"/>
      <c r="J19" s="535"/>
    </row>
    <row r="20" spans="1:10" ht="27.75" customHeight="1" x14ac:dyDescent="0.25">
      <c r="A20" s="536"/>
      <c r="B20" s="536"/>
      <c r="C20" s="536"/>
      <c r="D20" s="537"/>
      <c r="E20" s="533" t="s">
        <v>459</v>
      </c>
      <c r="F20" s="534" t="s">
        <v>423</v>
      </c>
      <c r="G20" s="535"/>
      <c r="H20" s="535"/>
      <c r="I20" s="535"/>
      <c r="J20" s="535"/>
    </row>
    <row r="21" spans="1:10" ht="17.25" customHeight="1" x14ac:dyDescent="0.25">
      <c r="A21" s="536"/>
      <c r="B21" s="536"/>
      <c r="C21" s="536"/>
      <c r="D21" s="537"/>
      <c r="E21" s="533" t="s">
        <v>460</v>
      </c>
      <c r="F21" s="534" t="s">
        <v>399</v>
      </c>
      <c r="G21" s="535"/>
      <c r="H21" s="535"/>
      <c r="I21" s="535"/>
      <c r="J21" s="535"/>
    </row>
    <row r="22" spans="1:10" ht="17.25" customHeight="1" x14ac:dyDescent="0.25">
      <c r="A22" s="536"/>
      <c r="B22" s="536"/>
      <c r="C22" s="536"/>
      <c r="D22" s="537"/>
      <c r="E22" s="556"/>
      <c r="F22" s="557"/>
      <c r="G22" s="535"/>
      <c r="H22" s="535"/>
      <c r="I22" s="535"/>
      <c r="J22" s="535"/>
    </row>
    <row r="23" spans="1:10" ht="16.5" customHeight="1" x14ac:dyDescent="0.25">
      <c r="A23" s="536"/>
      <c r="B23" s="536"/>
      <c r="C23" s="536"/>
      <c r="D23" s="537"/>
      <c r="E23" s="553"/>
      <c r="F23" s="553"/>
      <c r="G23" s="535"/>
      <c r="H23" s="535"/>
      <c r="I23" s="535"/>
      <c r="J23" s="535"/>
    </row>
    <row r="24" spans="1:10" ht="16.5" customHeight="1" x14ac:dyDescent="0.4">
      <c r="A24" s="318"/>
      <c r="B24" s="318"/>
      <c r="C24" s="318"/>
      <c r="D24" s="317"/>
      <c r="E24" s="556"/>
      <c r="F24" s="557"/>
      <c r="G24" s="535"/>
      <c r="H24" s="535"/>
      <c r="I24" s="535"/>
      <c r="J24" s="535"/>
    </row>
    <row r="25" spans="1:10" ht="16.5" customHeight="1" x14ac:dyDescent="0.4">
      <c r="A25" s="318"/>
      <c r="B25" s="318"/>
      <c r="C25" s="318"/>
      <c r="D25" s="317"/>
      <c r="E25" s="556"/>
      <c r="F25" s="557"/>
      <c r="G25" s="535"/>
      <c r="H25" s="535"/>
      <c r="I25" s="535"/>
      <c r="J25" s="535"/>
    </row>
    <row r="26" spans="1:10" ht="39.75" customHeight="1" x14ac:dyDescent="0.25">
      <c r="A26" s="579" t="s">
        <v>7</v>
      </c>
      <c r="B26" s="579" t="s">
        <v>63</v>
      </c>
      <c r="C26" s="544" t="s">
        <v>66</v>
      </c>
      <c r="D26" s="544"/>
      <c r="E26" s="554" t="s">
        <v>420</v>
      </c>
      <c r="F26" s="555"/>
      <c r="G26" s="560" t="s">
        <v>419</v>
      </c>
      <c r="H26" s="561"/>
      <c r="I26" s="561"/>
      <c r="J26" s="562"/>
    </row>
    <row r="27" spans="1:10" ht="91.5" customHeight="1" x14ac:dyDescent="0.25">
      <c r="A27" s="579"/>
      <c r="B27" s="579"/>
      <c r="C27" s="556" t="s">
        <v>464</v>
      </c>
      <c r="D27" s="557"/>
      <c r="E27" s="551" t="s">
        <v>470</v>
      </c>
      <c r="F27" s="552"/>
      <c r="G27" s="533" t="s">
        <v>430</v>
      </c>
      <c r="H27" s="558"/>
      <c r="I27" s="558"/>
      <c r="J27" s="534"/>
    </row>
    <row r="28" spans="1:10" ht="80.25" customHeight="1" x14ac:dyDescent="0.25">
      <c r="A28" s="579"/>
      <c r="B28" s="579"/>
      <c r="C28" s="556" t="s">
        <v>465</v>
      </c>
      <c r="D28" s="557"/>
      <c r="E28" s="533" t="s">
        <v>428</v>
      </c>
      <c r="F28" s="534"/>
      <c r="G28" s="533"/>
      <c r="H28" s="558"/>
      <c r="I28" s="558"/>
      <c r="J28" s="534"/>
    </row>
    <row r="29" spans="1:10" ht="69" customHeight="1" x14ac:dyDescent="0.25">
      <c r="A29" s="579"/>
      <c r="B29" s="579"/>
      <c r="C29" s="538" t="s">
        <v>466</v>
      </c>
      <c r="D29" s="553"/>
      <c r="E29" s="551" t="s">
        <v>429</v>
      </c>
      <c r="F29" s="552"/>
      <c r="G29" s="551" t="s">
        <v>431</v>
      </c>
      <c r="H29" s="559"/>
      <c r="I29" s="559"/>
      <c r="J29" s="552"/>
    </row>
    <row r="30" spans="1:10" ht="63.75" customHeight="1" x14ac:dyDescent="0.25">
      <c r="A30" s="579"/>
      <c r="B30" s="579"/>
      <c r="C30" s="538" t="s">
        <v>467</v>
      </c>
      <c r="D30" s="538"/>
      <c r="E30" s="551"/>
      <c r="F30" s="552"/>
      <c r="G30" s="538"/>
      <c r="H30" s="538"/>
      <c r="I30" s="538"/>
      <c r="J30" s="538"/>
    </row>
    <row r="31" spans="1:10" ht="43.5" customHeight="1" x14ac:dyDescent="0.25">
      <c r="A31" s="579"/>
      <c r="B31" s="579"/>
      <c r="C31" s="538" t="s">
        <v>468</v>
      </c>
      <c r="D31" s="538"/>
      <c r="E31" s="551"/>
      <c r="F31" s="552"/>
      <c r="G31" s="535"/>
      <c r="H31" s="535"/>
      <c r="I31" s="535"/>
      <c r="J31" s="535"/>
    </row>
    <row r="32" spans="1:10" ht="42" customHeight="1" x14ac:dyDescent="0.25">
      <c r="A32" s="579"/>
      <c r="B32" s="579"/>
      <c r="C32" s="553"/>
      <c r="D32" s="553"/>
      <c r="E32" s="551"/>
      <c r="F32" s="552"/>
      <c r="G32" s="535"/>
      <c r="H32" s="535"/>
      <c r="I32" s="535"/>
      <c r="J32" s="535"/>
    </row>
    <row r="33" spans="1:10" ht="15" customHeight="1" x14ac:dyDescent="0.25">
      <c r="A33" s="579"/>
      <c r="B33" s="579"/>
      <c r="C33" s="553"/>
      <c r="D33" s="553"/>
      <c r="E33" s="577"/>
      <c r="F33" s="578"/>
      <c r="G33" s="574"/>
      <c r="H33" s="575"/>
      <c r="I33" s="575"/>
      <c r="J33" s="576"/>
    </row>
    <row r="34" spans="1:10" ht="15" customHeight="1" x14ac:dyDescent="0.25">
      <c r="A34" s="579"/>
      <c r="B34" s="579"/>
      <c r="C34" s="553"/>
      <c r="D34" s="553"/>
      <c r="E34" s="535"/>
      <c r="F34" s="535"/>
      <c r="G34" s="535"/>
      <c r="H34" s="535"/>
      <c r="I34" s="535"/>
      <c r="J34" s="535"/>
    </row>
    <row r="35" spans="1:10" ht="15" customHeight="1" x14ac:dyDescent="0.25">
      <c r="A35" s="579"/>
      <c r="B35" s="579"/>
      <c r="C35" s="592"/>
      <c r="D35" s="592"/>
      <c r="E35" s="535"/>
      <c r="F35" s="535"/>
      <c r="G35" s="535"/>
      <c r="H35" s="535"/>
      <c r="I35" s="535"/>
      <c r="J35" s="535"/>
    </row>
    <row r="36" spans="1:10" ht="15" customHeight="1" x14ac:dyDescent="0.25">
      <c r="A36" s="579"/>
      <c r="B36" s="579"/>
      <c r="C36" s="593"/>
      <c r="D36" s="593"/>
      <c r="E36" s="569"/>
      <c r="F36" s="569"/>
      <c r="G36" s="569"/>
      <c r="H36" s="569"/>
      <c r="I36" s="569"/>
      <c r="J36" s="569"/>
    </row>
    <row r="37" spans="1:10" ht="50.25" customHeight="1" x14ac:dyDescent="0.3">
      <c r="A37" s="579"/>
      <c r="B37" s="579" t="s">
        <v>62</v>
      </c>
      <c r="C37" s="544" t="s">
        <v>67</v>
      </c>
      <c r="D37" s="544"/>
      <c r="E37" s="580" t="s">
        <v>418</v>
      </c>
      <c r="F37" s="581"/>
      <c r="G37" s="582" t="s">
        <v>417</v>
      </c>
      <c r="H37" s="583"/>
      <c r="I37" s="583"/>
      <c r="J37" s="584"/>
    </row>
    <row r="38" spans="1:10" ht="72.75" customHeight="1" x14ac:dyDescent="0.25">
      <c r="A38" s="579"/>
      <c r="B38" s="579"/>
      <c r="C38" s="570" t="s">
        <v>440</v>
      </c>
      <c r="D38" s="571"/>
      <c r="E38" s="588" t="s">
        <v>469</v>
      </c>
      <c r="F38" s="589"/>
      <c r="G38" s="533" t="s">
        <v>471</v>
      </c>
      <c r="H38" s="558"/>
      <c r="I38" s="558"/>
      <c r="J38" s="534"/>
    </row>
    <row r="39" spans="1:10" ht="81" customHeight="1" x14ac:dyDescent="0.25">
      <c r="A39" s="579"/>
      <c r="B39" s="579"/>
      <c r="C39" s="570" t="s">
        <v>441</v>
      </c>
      <c r="D39" s="571" t="s">
        <v>382</v>
      </c>
      <c r="E39" s="590" t="s">
        <v>473</v>
      </c>
      <c r="F39" s="590"/>
      <c r="G39" s="588" t="s">
        <v>424</v>
      </c>
      <c r="H39" s="591"/>
      <c r="I39" s="591"/>
      <c r="J39" s="589"/>
    </row>
    <row r="40" spans="1:10" ht="40.5" customHeight="1" x14ac:dyDescent="0.25">
      <c r="A40" s="579"/>
      <c r="B40" s="579"/>
      <c r="C40" s="570" t="s">
        <v>442</v>
      </c>
      <c r="D40" s="571" t="s">
        <v>383</v>
      </c>
      <c r="E40" s="564"/>
      <c r="F40" s="552"/>
      <c r="G40" s="535"/>
      <c r="H40" s="535"/>
      <c r="I40" s="535"/>
      <c r="J40" s="535"/>
    </row>
    <row r="41" spans="1:10" ht="27" customHeight="1" x14ac:dyDescent="0.25">
      <c r="A41" s="579"/>
      <c r="B41" s="579"/>
      <c r="C41" s="570" t="s">
        <v>443</v>
      </c>
      <c r="D41" s="571" t="s">
        <v>384</v>
      </c>
      <c r="E41" s="564"/>
      <c r="F41" s="552"/>
      <c r="G41" s="535"/>
      <c r="H41" s="535"/>
      <c r="I41" s="535"/>
      <c r="J41" s="535"/>
    </row>
    <row r="42" spans="1:10" ht="42" customHeight="1" x14ac:dyDescent="0.25">
      <c r="A42" s="579"/>
      <c r="B42" s="579"/>
      <c r="C42" s="570" t="s">
        <v>444</v>
      </c>
      <c r="D42" s="571" t="s">
        <v>422</v>
      </c>
      <c r="E42" s="564"/>
      <c r="F42" s="552"/>
      <c r="G42" s="535"/>
      <c r="H42" s="535"/>
      <c r="I42" s="535"/>
      <c r="J42" s="535"/>
    </row>
    <row r="43" spans="1:10" ht="39" customHeight="1" x14ac:dyDescent="0.25">
      <c r="A43" s="579"/>
      <c r="B43" s="579"/>
      <c r="C43" s="570" t="s">
        <v>445</v>
      </c>
      <c r="D43" s="571" t="s">
        <v>406</v>
      </c>
      <c r="E43" s="568"/>
      <c r="F43" s="568"/>
      <c r="G43" s="535"/>
      <c r="H43" s="535"/>
      <c r="I43" s="535"/>
      <c r="J43" s="535"/>
    </row>
    <row r="44" spans="1:10" ht="55.5" customHeight="1" x14ac:dyDescent="0.25">
      <c r="A44" s="579"/>
      <c r="B44" s="579"/>
      <c r="C44" s="570" t="s">
        <v>446</v>
      </c>
      <c r="D44" s="571" t="s">
        <v>386</v>
      </c>
      <c r="E44" s="567"/>
      <c r="F44" s="567"/>
      <c r="G44" s="535"/>
      <c r="H44" s="535"/>
      <c r="I44" s="535"/>
      <c r="J44" s="535"/>
    </row>
    <row r="45" spans="1:10" ht="64.5" customHeight="1" x14ac:dyDescent="0.25">
      <c r="A45" s="579"/>
      <c r="B45" s="579"/>
      <c r="C45" s="570" t="s">
        <v>447</v>
      </c>
      <c r="D45" s="571" t="s">
        <v>387</v>
      </c>
      <c r="E45" s="565"/>
      <c r="F45" s="565"/>
      <c r="G45" s="566"/>
      <c r="H45" s="566"/>
      <c r="I45" s="566"/>
      <c r="J45" s="566"/>
    </row>
    <row r="46" spans="1:10" x14ac:dyDescent="0.25">
      <c r="C46" s="570" t="s">
        <v>448</v>
      </c>
      <c r="D46" s="571" t="s">
        <v>388</v>
      </c>
      <c r="E46" s="563"/>
      <c r="F46" s="563"/>
      <c r="G46" s="563"/>
      <c r="H46" s="563"/>
      <c r="I46" s="563"/>
      <c r="J46" s="563"/>
    </row>
    <row r="47" spans="1:10" x14ac:dyDescent="0.25">
      <c r="E47" s="563"/>
      <c r="F47" s="563"/>
      <c r="G47" s="563"/>
      <c r="H47" s="563"/>
      <c r="I47" s="563"/>
      <c r="J47" s="563"/>
    </row>
    <row r="48" spans="1:10" x14ac:dyDescent="0.25">
      <c r="E48" s="563"/>
      <c r="F48" s="563"/>
      <c r="G48" s="563"/>
      <c r="H48" s="563"/>
      <c r="I48" s="563"/>
      <c r="J48" s="563"/>
    </row>
    <row r="49" spans="5:10" x14ac:dyDescent="0.25">
      <c r="E49" s="563"/>
      <c r="F49" s="563"/>
      <c r="G49" s="563"/>
      <c r="H49" s="563"/>
      <c r="I49" s="563"/>
      <c r="J49" s="563"/>
    </row>
    <row r="50" spans="5:10" x14ac:dyDescent="0.25">
      <c r="E50" s="563"/>
      <c r="F50" s="563"/>
      <c r="G50" s="563"/>
      <c r="H50" s="563"/>
      <c r="I50" s="563"/>
      <c r="J50" s="563"/>
    </row>
    <row r="51" spans="5:10" x14ac:dyDescent="0.25">
      <c r="E51" s="563"/>
      <c r="F51" s="563"/>
      <c r="G51" s="563"/>
      <c r="H51" s="563"/>
      <c r="I51" s="563"/>
      <c r="J51" s="563"/>
    </row>
    <row r="52" spans="5:10" x14ac:dyDescent="0.25">
      <c r="E52" s="563"/>
      <c r="F52" s="563"/>
      <c r="G52" s="563"/>
      <c r="H52" s="563"/>
      <c r="I52" s="563"/>
      <c r="J52" s="563"/>
    </row>
    <row r="53" spans="5:10" x14ac:dyDescent="0.25">
      <c r="E53" s="563"/>
      <c r="F53" s="563"/>
      <c r="G53" s="563"/>
      <c r="H53" s="563"/>
      <c r="I53" s="563"/>
      <c r="J53" s="563"/>
    </row>
    <row r="54" spans="5:10" x14ac:dyDescent="0.25">
      <c r="E54" s="563"/>
      <c r="F54" s="563"/>
      <c r="G54" s="563"/>
      <c r="H54" s="563"/>
      <c r="I54" s="563"/>
      <c r="J54" s="563"/>
    </row>
    <row r="55" spans="5:10" x14ac:dyDescent="0.25">
      <c r="E55" s="563"/>
      <c r="F55" s="563"/>
      <c r="G55" s="563"/>
      <c r="H55" s="563"/>
      <c r="I55" s="563"/>
      <c r="J55" s="563"/>
    </row>
    <row r="56" spans="5:10" x14ac:dyDescent="0.25">
      <c r="E56" s="563"/>
      <c r="F56" s="563"/>
      <c r="G56" s="563"/>
      <c r="H56" s="563"/>
      <c r="I56" s="563"/>
      <c r="J56" s="563"/>
    </row>
    <row r="57" spans="5:10" x14ac:dyDescent="0.25">
      <c r="E57" s="563"/>
      <c r="F57" s="563"/>
      <c r="G57" s="563"/>
      <c r="H57" s="563"/>
      <c r="I57" s="563"/>
      <c r="J57" s="563"/>
    </row>
    <row r="58" spans="5:10" x14ac:dyDescent="0.25">
      <c r="E58" s="563"/>
      <c r="F58" s="563"/>
      <c r="G58" s="563"/>
      <c r="H58" s="563"/>
      <c r="I58" s="563"/>
      <c r="J58" s="563"/>
    </row>
    <row r="59" spans="5:10" x14ac:dyDescent="0.25">
      <c r="E59" s="563"/>
      <c r="F59" s="563"/>
      <c r="G59" s="563"/>
      <c r="H59" s="563"/>
      <c r="I59" s="563"/>
      <c r="J59" s="563"/>
    </row>
    <row r="60" spans="5:10" x14ac:dyDescent="0.25">
      <c r="E60" s="563"/>
      <c r="F60" s="563"/>
      <c r="G60" s="563"/>
      <c r="H60" s="563"/>
      <c r="I60" s="563"/>
      <c r="J60" s="563"/>
    </row>
    <row r="61" spans="5:10" x14ac:dyDescent="0.25">
      <c r="E61" s="563"/>
      <c r="F61" s="563"/>
      <c r="G61" s="563"/>
      <c r="H61" s="563"/>
      <c r="I61" s="563"/>
      <c r="J61" s="563"/>
    </row>
    <row r="62" spans="5:10" x14ac:dyDescent="0.25">
      <c r="E62" s="563"/>
      <c r="F62" s="563"/>
      <c r="G62" s="563"/>
      <c r="H62" s="563"/>
      <c r="I62" s="563"/>
      <c r="J62" s="563"/>
    </row>
    <row r="63" spans="5:10" x14ac:dyDescent="0.25">
      <c r="E63" s="563"/>
      <c r="F63" s="563"/>
      <c r="G63" s="563"/>
      <c r="H63" s="563"/>
      <c r="I63" s="563"/>
      <c r="J63" s="563"/>
    </row>
    <row r="64" spans="5:10" x14ac:dyDescent="0.25">
      <c r="E64" s="563"/>
      <c r="F64" s="563"/>
      <c r="G64" s="563"/>
      <c r="H64" s="563"/>
      <c r="I64" s="563"/>
      <c r="J64" s="563"/>
    </row>
    <row r="65" spans="5:10" x14ac:dyDescent="0.25">
      <c r="E65" s="563"/>
      <c r="F65" s="563"/>
      <c r="G65" s="563"/>
      <c r="H65" s="563"/>
      <c r="I65" s="563"/>
      <c r="J65" s="563"/>
    </row>
    <row r="66" spans="5:10" x14ac:dyDescent="0.25">
      <c r="E66" s="563"/>
      <c r="F66" s="563"/>
      <c r="G66" s="563"/>
      <c r="H66" s="563"/>
      <c r="I66" s="563"/>
      <c r="J66" s="563"/>
    </row>
    <row r="67" spans="5:10" x14ac:dyDescent="0.25">
      <c r="E67" s="563"/>
      <c r="F67" s="563"/>
      <c r="G67" s="563"/>
      <c r="H67" s="563"/>
      <c r="I67" s="563"/>
      <c r="J67" s="563"/>
    </row>
    <row r="68" spans="5:10" x14ac:dyDescent="0.25">
      <c r="E68" s="563"/>
      <c r="F68" s="563"/>
      <c r="G68" s="563"/>
      <c r="H68" s="563"/>
      <c r="I68" s="563"/>
      <c r="J68" s="563"/>
    </row>
    <row r="69" spans="5:10" x14ac:dyDescent="0.25">
      <c r="E69" s="563"/>
      <c r="F69" s="563"/>
      <c r="G69" s="563"/>
      <c r="H69" s="563"/>
      <c r="I69" s="563"/>
      <c r="J69" s="563"/>
    </row>
    <row r="70" spans="5:10" x14ac:dyDescent="0.25">
      <c r="E70" s="563"/>
      <c r="F70" s="563"/>
      <c r="G70" s="563"/>
      <c r="H70" s="563"/>
      <c r="I70" s="563"/>
      <c r="J70" s="563"/>
    </row>
    <row r="71" spans="5:10" x14ac:dyDescent="0.25">
      <c r="E71" s="563"/>
      <c r="F71" s="563"/>
      <c r="G71" s="563"/>
      <c r="H71" s="563"/>
      <c r="I71" s="563"/>
      <c r="J71" s="563"/>
    </row>
    <row r="72" spans="5:10" x14ac:dyDescent="0.25">
      <c r="E72" s="563"/>
      <c r="F72" s="563"/>
      <c r="G72" s="563"/>
      <c r="H72" s="563"/>
      <c r="I72" s="563"/>
      <c r="J72" s="563"/>
    </row>
    <row r="73" spans="5:10" x14ac:dyDescent="0.25">
      <c r="E73" s="563"/>
      <c r="F73" s="563"/>
      <c r="G73" s="563"/>
      <c r="H73" s="563"/>
      <c r="I73" s="563"/>
      <c r="J73" s="563"/>
    </row>
    <row r="74" spans="5:10" x14ac:dyDescent="0.25">
      <c r="E74" s="563"/>
      <c r="F74" s="563"/>
      <c r="G74" s="563"/>
      <c r="H74" s="563"/>
      <c r="I74" s="563"/>
      <c r="J74" s="563"/>
    </row>
    <row r="75" spans="5:10" x14ac:dyDescent="0.25">
      <c r="E75" s="563"/>
      <c r="F75" s="563"/>
      <c r="G75" s="563"/>
      <c r="H75" s="563"/>
      <c r="I75" s="563"/>
      <c r="J75" s="563"/>
    </row>
    <row r="76" spans="5:10" x14ac:dyDescent="0.25">
      <c r="E76" s="563"/>
      <c r="F76" s="563"/>
      <c r="G76" s="563"/>
      <c r="H76" s="563"/>
      <c r="I76" s="563"/>
      <c r="J76" s="563"/>
    </row>
    <row r="77" spans="5:10" x14ac:dyDescent="0.25">
      <c r="E77" s="563"/>
      <c r="F77" s="563"/>
      <c r="G77" s="563"/>
      <c r="H77" s="563"/>
      <c r="I77" s="563"/>
      <c r="J77" s="563"/>
    </row>
    <row r="78" spans="5:10" x14ac:dyDescent="0.25">
      <c r="E78" s="563"/>
      <c r="F78" s="563"/>
      <c r="G78" s="563"/>
      <c r="H78" s="563"/>
      <c r="I78" s="563"/>
      <c r="J78" s="563"/>
    </row>
    <row r="79" spans="5:10" x14ac:dyDescent="0.25">
      <c r="E79" s="563"/>
      <c r="F79" s="563"/>
      <c r="G79" s="563"/>
      <c r="H79" s="563"/>
      <c r="I79" s="563"/>
      <c r="J79" s="563"/>
    </row>
    <row r="80" spans="5:10" x14ac:dyDescent="0.25">
      <c r="E80" s="563"/>
      <c r="F80" s="563"/>
      <c r="G80" s="563"/>
      <c r="H80" s="563"/>
      <c r="I80" s="563"/>
      <c r="J80" s="563"/>
    </row>
    <row r="81" spans="5:10" x14ac:dyDescent="0.25">
      <c r="E81" s="563"/>
      <c r="F81" s="563"/>
      <c r="G81" s="563"/>
      <c r="H81" s="563"/>
      <c r="I81" s="563"/>
      <c r="J81" s="563"/>
    </row>
    <row r="82" spans="5:10" x14ac:dyDescent="0.25">
      <c r="E82" s="563"/>
      <c r="F82" s="563"/>
      <c r="G82" s="563"/>
      <c r="H82" s="563"/>
      <c r="I82" s="563"/>
      <c r="J82" s="563"/>
    </row>
    <row r="83" spans="5:10" x14ac:dyDescent="0.25">
      <c r="E83" s="563"/>
      <c r="F83" s="563"/>
      <c r="G83" s="563"/>
      <c r="H83" s="563"/>
      <c r="I83" s="563"/>
      <c r="J83" s="563"/>
    </row>
    <row r="84" spans="5:10" x14ac:dyDescent="0.25">
      <c r="E84" s="563"/>
      <c r="F84" s="563"/>
      <c r="G84" s="563"/>
      <c r="H84" s="563"/>
      <c r="I84" s="563"/>
      <c r="J84" s="563"/>
    </row>
    <row r="85" spans="5:10" x14ac:dyDescent="0.25">
      <c r="E85" s="563"/>
      <c r="F85" s="563"/>
      <c r="G85" s="563"/>
      <c r="H85" s="563"/>
      <c r="I85" s="563"/>
      <c r="J85" s="563"/>
    </row>
    <row r="86" spans="5:10" x14ac:dyDescent="0.25">
      <c r="E86" s="563"/>
      <c r="F86" s="563"/>
      <c r="G86" s="563"/>
      <c r="H86" s="563"/>
      <c r="I86" s="563"/>
      <c r="J86" s="563"/>
    </row>
    <row r="87" spans="5:10" x14ac:dyDescent="0.25">
      <c r="E87" s="563"/>
      <c r="F87" s="563"/>
      <c r="G87" s="563"/>
      <c r="H87" s="563"/>
      <c r="I87" s="563"/>
      <c r="J87" s="563"/>
    </row>
    <row r="88" spans="5:10" x14ac:dyDescent="0.25">
      <c r="E88" s="563"/>
      <c r="F88" s="563"/>
      <c r="G88" s="563"/>
      <c r="H88" s="563"/>
      <c r="I88" s="563"/>
      <c r="J88" s="563"/>
    </row>
    <row r="89" spans="5:10" x14ac:dyDescent="0.25">
      <c r="E89" s="563"/>
      <c r="F89" s="563"/>
      <c r="G89" s="563"/>
      <c r="H89" s="563"/>
      <c r="I89" s="563"/>
      <c r="J89" s="563"/>
    </row>
    <row r="90" spans="5:10" x14ac:dyDescent="0.25">
      <c r="E90" s="563"/>
      <c r="F90" s="563"/>
      <c r="G90" s="563"/>
      <c r="H90" s="563"/>
      <c r="I90" s="563"/>
      <c r="J90" s="563"/>
    </row>
    <row r="91" spans="5:10" x14ac:dyDescent="0.25">
      <c r="E91" s="563"/>
      <c r="F91" s="563"/>
      <c r="G91" s="563"/>
      <c r="H91" s="563"/>
      <c r="I91" s="563"/>
      <c r="J91" s="563"/>
    </row>
    <row r="92" spans="5:10" x14ac:dyDescent="0.25">
      <c r="E92" s="563"/>
      <c r="F92" s="563"/>
      <c r="G92" s="563"/>
      <c r="H92" s="563"/>
      <c r="I92" s="563"/>
      <c r="J92" s="563"/>
    </row>
    <row r="93" spans="5:10" x14ac:dyDescent="0.25">
      <c r="E93" s="563"/>
      <c r="F93" s="563"/>
      <c r="G93" s="563"/>
      <c r="H93" s="563"/>
      <c r="I93" s="563"/>
      <c r="J93" s="563"/>
    </row>
    <row r="94" spans="5:10" x14ac:dyDescent="0.25">
      <c r="E94" s="563"/>
      <c r="F94" s="563"/>
      <c r="G94" s="563"/>
      <c r="H94" s="563"/>
      <c r="I94" s="563"/>
      <c r="J94" s="563"/>
    </row>
    <row r="95" spans="5:10" x14ac:dyDescent="0.25">
      <c r="E95" s="563"/>
      <c r="F95" s="563"/>
      <c r="G95" s="563"/>
      <c r="H95" s="563"/>
      <c r="I95" s="563"/>
      <c r="J95" s="563"/>
    </row>
    <row r="96" spans="5:10" x14ac:dyDescent="0.25">
      <c r="E96" s="563"/>
      <c r="F96" s="563"/>
      <c r="G96" s="563"/>
      <c r="H96" s="563"/>
      <c r="I96" s="563"/>
      <c r="J96" s="563"/>
    </row>
    <row r="97" spans="5:10" x14ac:dyDescent="0.25">
      <c r="E97" s="563"/>
      <c r="F97" s="563"/>
      <c r="G97" s="563"/>
      <c r="H97" s="563"/>
      <c r="I97" s="563"/>
      <c r="J97" s="563"/>
    </row>
    <row r="98" spans="5:10" x14ac:dyDescent="0.25">
      <c r="E98" s="563"/>
      <c r="F98" s="563"/>
      <c r="G98" s="563"/>
      <c r="H98" s="563"/>
      <c r="I98" s="563"/>
      <c r="J98" s="563"/>
    </row>
    <row r="99" spans="5:10" x14ac:dyDescent="0.25">
      <c r="E99" s="563"/>
      <c r="F99" s="563"/>
      <c r="G99" s="563"/>
      <c r="H99" s="563"/>
      <c r="I99" s="563"/>
      <c r="J99" s="563"/>
    </row>
    <row r="100" spans="5:10" x14ac:dyDescent="0.25">
      <c r="E100" s="563"/>
      <c r="F100" s="563"/>
      <c r="G100" s="563"/>
      <c r="H100" s="563"/>
      <c r="I100" s="563"/>
      <c r="J100" s="563"/>
    </row>
    <row r="101" spans="5:10" x14ac:dyDescent="0.25">
      <c r="E101" s="563"/>
      <c r="F101" s="563"/>
      <c r="G101" s="563"/>
      <c r="H101" s="563"/>
      <c r="I101" s="563"/>
      <c r="J101" s="563"/>
    </row>
    <row r="102" spans="5:10" x14ac:dyDescent="0.25">
      <c r="E102" s="563"/>
      <c r="F102" s="563"/>
      <c r="G102" s="563"/>
      <c r="H102" s="563"/>
      <c r="I102" s="563"/>
      <c r="J102" s="563"/>
    </row>
    <row r="103" spans="5:10" x14ac:dyDescent="0.25">
      <c r="E103" s="563"/>
      <c r="F103" s="563"/>
      <c r="G103" s="563"/>
      <c r="H103" s="563"/>
      <c r="I103" s="563"/>
      <c r="J103" s="563"/>
    </row>
    <row r="104" spans="5:10" x14ac:dyDescent="0.25">
      <c r="E104" s="563"/>
      <c r="F104" s="563"/>
      <c r="G104" s="563"/>
      <c r="H104" s="563"/>
      <c r="I104" s="563"/>
      <c r="J104" s="563"/>
    </row>
    <row r="105" spans="5:10" x14ac:dyDescent="0.25">
      <c r="E105" s="563"/>
      <c r="F105" s="563"/>
      <c r="G105" s="563"/>
      <c r="H105" s="563"/>
      <c r="I105" s="563"/>
      <c r="J105" s="563"/>
    </row>
    <row r="106" spans="5:10" x14ac:dyDescent="0.25">
      <c r="E106" s="563"/>
      <c r="F106" s="563"/>
      <c r="G106" s="563"/>
      <c r="H106" s="563"/>
      <c r="I106" s="563"/>
      <c r="J106" s="563"/>
    </row>
    <row r="107" spans="5:10" x14ac:dyDescent="0.25">
      <c r="E107" s="563"/>
      <c r="F107" s="563"/>
      <c r="G107" s="563"/>
      <c r="H107" s="563"/>
      <c r="I107" s="563"/>
      <c r="J107" s="563"/>
    </row>
    <row r="108" spans="5:10" x14ac:dyDescent="0.25">
      <c r="E108" s="563"/>
      <c r="F108" s="563"/>
      <c r="G108" s="563"/>
      <c r="H108" s="563"/>
      <c r="I108" s="563"/>
      <c r="J108" s="563"/>
    </row>
    <row r="109" spans="5:10" x14ac:dyDescent="0.25">
      <c r="E109" s="563"/>
      <c r="F109" s="563"/>
      <c r="G109" s="563"/>
      <c r="H109" s="563"/>
      <c r="I109" s="563"/>
      <c r="J109" s="563"/>
    </row>
    <row r="110" spans="5:10" x14ac:dyDescent="0.25">
      <c r="E110" s="563"/>
      <c r="F110" s="563"/>
      <c r="G110" s="563"/>
      <c r="H110" s="563"/>
      <c r="I110" s="563"/>
      <c r="J110" s="563"/>
    </row>
    <row r="111" spans="5:10" x14ac:dyDescent="0.25">
      <c r="E111" s="563"/>
      <c r="F111" s="563"/>
      <c r="G111" s="563"/>
      <c r="H111" s="563"/>
      <c r="I111" s="563"/>
      <c r="J111" s="563"/>
    </row>
    <row r="112" spans="5:10" x14ac:dyDescent="0.25">
      <c r="E112" s="563"/>
      <c r="F112" s="563"/>
      <c r="G112" s="563"/>
      <c r="H112" s="563"/>
      <c r="I112" s="563"/>
      <c r="J112" s="563"/>
    </row>
    <row r="113" spans="5:10" x14ac:dyDescent="0.25">
      <c r="E113" s="563"/>
      <c r="F113" s="563"/>
      <c r="G113" s="563"/>
      <c r="H113" s="563"/>
      <c r="I113" s="563"/>
      <c r="J113" s="563"/>
    </row>
    <row r="114" spans="5:10" x14ac:dyDescent="0.25">
      <c r="E114" s="563"/>
      <c r="F114" s="563"/>
      <c r="G114" s="563"/>
      <c r="H114" s="563"/>
      <c r="I114" s="563"/>
      <c r="J114" s="563"/>
    </row>
    <row r="115" spans="5:10" x14ac:dyDescent="0.25">
      <c r="E115" s="563"/>
      <c r="F115" s="563"/>
      <c r="G115" s="563"/>
      <c r="H115" s="563"/>
      <c r="I115" s="563"/>
      <c r="J115" s="563"/>
    </row>
    <row r="116" spans="5:10" x14ac:dyDescent="0.25">
      <c r="E116" s="563"/>
      <c r="F116" s="563"/>
      <c r="G116" s="563"/>
      <c r="H116" s="563"/>
      <c r="I116" s="563"/>
      <c r="J116" s="563"/>
    </row>
    <row r="117" spans="5:10" x14ac:dyDescent="0.25">
      <c r="E117" s="563"/>
      <c r="F117" s="563"/>
      <c r="G117" s="563"/>
      <c r="H117" s="563"/>
      <c r="I117" s="563"/>
      <c r="J117" s="563"/>
    </row>
    <row r="118" spans="5:10" x14ac:dyDescent="0.25">
      <c r="E118" s="563"/>
      <c r="F118" s="563"/>
      <c r="G118" s="563"/>
      <c r="H118" s="563"/>
      <c r="I118" s="563"/>
      <c r="J118" s="563"/>
    </row>
    <row r="119" spans="5:10" x14ac:dyDescent="0.25">
      <c r="E119" s="563"/>
      <c r="F119" s="563"/>
      <c r="G119" s="563"/>
      <c r="H119" s="563"/>
      <c r="I119" s="563"/>
      <c r="J119" s="563"/>
    </row>
    <row r="120" spans="5:10" x14ac:dyDescent="0.25">
      <c r="E120" s="563"/>
      <c r="F120" s="563"/>
      <c r="G120" s="563"/>
      <c r="H120" s="563"/>
      <c r="I120" s="563"/>
      <c r="J120" s="563"/>
    </row>
    <row r="121" spans="5:10" x14ac:dyDescent="0.25">
      <c r="E121" s="563"/>
      <c r="F121" s="563"/>
      <c r="G121" s="563"/>
      <c r="H121" s="563"/>
      <c r="I121" s="563"/>
      <c r="J121" s="563"/>
    </row>
    <row r="122" spans="5:10" x14ac:dyDescent="0.25">
      <c r="E122" s="563"/>
      <c r="F122" s="563"/>
      <c r="G122" s="563"/>
      <c r="H122" s="563"/>
      <c r="I122" s="563"/>
      <c r="J122" s="563"/>
    </row>
    <row r="123" spans="5:10" x14ac:dyDescent="0.25">
      <c r="E123" s="563"/>
      <c r="F123" s="563"/>
      <c r="G123" s="563"/>
      <c r="H123" s="563"/>
      <c r="I123" s="563"/>
      <c r="J123" s="563"/>
    </row>
  </sheetData>
  <mergeCells count="269">
    <mergeCell ref="B26:B36"/>
    <mergeCell ref="C27:D27"/>
    <mergeCell ref="C28:D28"/>
    <mergeCell ref="C40:D40"/>
    <mergeCell ref="C41:D41"/>
    <mergeCell ref="C42:D42"/>
    <mergeCell ref="C33:D33"/>
    <mergeCell ref="C34:D34"/>
    <mergeCell ref="C35:D35"/>
    <mergeCell ref="C36:D36"/>
    <mergeCell ref="C39:D39"/>
    <mergeCell ref="C29:D29"/>
    <mergeCell ref="C30:D30"/>
    <mergeCell ref="C31:D31"/>
    <mergeCell ref="C32:D32"/>
    <mergeCell ref="G104:J104"/>
    <mergeCell ref="E105:F105"/>
    <mergeCell ref="G105:J105"/>
    <mergeCell ref="E106:F106"/>
    <mergeCell ref="C6:J6"/>
    <mergeCell ref="A6:B6"/>
    <mergeCell ref="G33:J33"/>
    <mergeCell ref="E33:F33"/>
    <mergeCell ref="A26:A45"/>
    <mergeCell ref="E37:F37"/>
    <mergeCell ref="G37:J37"/>
    <mergeCell ref="B37:B45"/>
    <mergeCell ref="C37:D37"/>
    <mergeCell ref="C26:D26"/>
    <mergeCell ref="E7:J7"/>
    <mergeCell ref="E40:F40"/>
    <mergeCell ref="G40:J40"/>
    <mergeCell ref="E38:F38"/>
    <mergeCell ref="G38:J38"/>
    <mergeCell ref="E39:F39"/>
    <mergeCell ref="G39:J39"/>
    <mergeCell ref="E34:F34"/>
    <mergeCell ref="G34:J34"/>
    <mergeCell ref="E35:F35"/>
    <mergeCell ref="G114:J114"/>
    <mergeCell ref="E115:F115"/>
    <mergeCell ref="G115:J115"/>
    <mergeCell ref="E121:F121"/>
    <mergeCell ref="G107:J107"/>
    <mergeCell ref="E108:F108"/>
    <mergeCell ref="G108:J108"/>
    <mergeCell ref="E109:F109"/>
    <mergeCell ref="G109:J109"/>
    <mergeCell ref="G121:J121"/>
    <mergeCell ref="G116:J116"/>
    <mergeCell ref="G117:J117"/>
    <mergeCell ref="G118:J118"/>
    <mergeCell ref="G112:J112"/>
    <mergeCell ref="G113:J113"/>
    <mergeCell ref="E122:F122"/>
    <mergeCell ref="E107:F107"/>
    <mergeCell ref="C44:D44"/>
    <mergeCell ref="C45:D45"/>
    <mergeCell ref="C43:D43"/>
    <mergeCell ref="E113:F113"/>
    <mergeCell ref="E114:F114"/>
    <mergeCell ref="E104:F104"/>
    <mergeCell ref="E36:F36"/>
    <mergeCell ref="C38:D38"/>
    <mergeCell ref="E116:F116"/>
    <mergeCell ref="E117:F117"/>
    <mergeCell ref="E118:F118"/>
    <mergeCell ref="E112:F112"/>
    <mergeCell ref="E94:F94"/>
    <mergeCell ref="E85:F85"/>
    <mergeCell ref="E73:F73"/>
    <mergeCell ref="E61:F61"/>
    <mergeCell ref="E54:F54"/>
    <mergeCell ref="C46:D46"/>
    <mergeCell ref="E123:F123"/>
    <mergeCell ref="G123:J123"/>
    <mergeCell ref="G122:J122"/>
    <mergeCell ref="E119:F119"/>
    <mergeCell ref="G119:J119"/>
    <mergeCell ref="E120:F120"/>
    <mergeCell ref="G120:J120"/>
    <mergeCell ref="E98:F98"/>
    <mergeCell ref="G98:J98"/>
    <mergeCell ref="E99:F99"/>
    <mergeCell ref="G99:J99"/>
    <mergeCell ref="E100:F100"/>
    <mergeCell ref="G100:J100"/>
    <mergeCell ref="G106:J106"/>
    <mergeCell ref="E101:F101"/>
    <mergeCell ref="G101:J101"/>
    <mergeCell ref="E102:F102"/>
    <mergeCell ref="G102:J102"/>
    <mergeCell ref="E103:F103"/>
    <mergeCell ref="G103:J103"/>
    <mergeCell ref="E110:F110"/>
    <mergeCell ref="G110:J110"/>
    <mergeCell ref="E111:F111"/>
    <mergeCell ref="G111:J111"/>
    <mergeCell ref="G94:J94"/>
    <mergeCell ref="E95:F95"/>
    <mergeCell ref="G95:J95"/>
    <mergeCell ref="E96:F96"/>
    <mergeCell ref="G96:J96"/>
    <mergeCell ref="E97:F97"/>
    <mergeCell ref="G97:J97"/>
    <mergeCell ref="E86:F86"/>
    <mergeCell ref="G86:J86"/>
    <mergeCell ref="E87:F87"/>
    <mergeCell ref="G87:J87"/>
    <mergeCell ref="E88:F88"/>
    <mergeCell ref="G88:J88"/>
    <mergeCell ref="E89:F89"/>
    <mergeCell ref="G89:J89"/>
    <mergeCell ref="E90:F90"/>
    <mergeCell ref="G90:J90"/>
    <mergeCell ref="E91:F91"/>
    <mergeCell ref="G91:J91"/>
    <mergeCell ref="E92:F92"/>
    <mergeCell ref="G92:J92"/>
    <mergeCell ref="E93:F93"/>
    <mergeCell ref="G93:J93"/>
    <mergeCell ref="G85:J85"/>
    <mergeCell ref="E74:F74"/>
    <mergeCell ref="G74:J74"/>
    <mergeCell ref="E75:F75"/>
    <mergeCell ref="G75:J75"/>
    <mergeCell ref="E76:F76"/>
    <mergeCell ref="G76:J76"/>
    <mergeCell ref="E77:F77"/>
    <mergeCell ref="G77:J77"/>
    <mergeCell ref="E78:F78"/>
    <mergeCell ref="G78:J78"/>
    <mergeCell ref="E79:F79"/>
    <mergeCell ref="G79:J79"/>
    <mergeCell ref="E80:F80"/>
    <mergeCell ref="G80:J80"/>
    <mergeCell ref="E81:F81"/>
    <mergeCell ref="G81:J81"/>
    <mergeCell ref="E82:F82"/>
    <mergeCell ref="G82:J82"/>
    <mergeCell ref="E83:F83"/>
    <mergeCell ref="G83:J83"/>
    <mergeCell ref="E84:F84"/>
    <mergeCell ref="G84:J84"/>
    <mergeCell ref="G73:J73"/>
    <mergeCell ref="E62:F62"/>
    <mergeCell ref="G62:J62"/>
    <mergeCell ref="E63:F63"/>
    <mergeCell ref="G63:J63"/>
    <mergeCell ref="E64:F64"/>
    <mergeCell ref="G64:J64"/>
    <mergeCell ref="E65:F65"/>
    <mergeCell ref="G65:J65"/>
    <mergeCell ref="E66:F66"/>
    <mergeCell ref="G66:J66"/>
    <mergeCell ref="E67:F67"/>
    <mergeCell ref="G67:J67"/>
    <mergeCell ref="E68:F68"/>
    <mergeCell ref="G68:J68"/>
    <mergeCell ref="E69:F69"/>
    <mergeCell ref="G69:J69"/>
    <mergeCell ref="E70:F70"/>
    <mergeCell ref="G70:J70"/>
    <mergeCell ref="E71:F71"/>
    <mergeCell ref="G71:J71"/>
    <mergeCell ref="E72:F72"/>
    <mergeCell ref="G72:J72"/>
    <mergeCell ref="G61:J61"/>
    <mergeCell ref="E56:F56"/>
    <mergeCell ref="G56:J56"/>
    <mergeCell ref="E57:F57"/>
    <mergeCell ref="G57:J57"/>
    <mergeCell ref="E58:F58"/>
    <mergeCell ref="G58:J58"/>
    <mergeCell ref="E59:F59"/>
    <mergeCell ref="G59:J59"/>
    <mergeCell ref="G35:J35"/>
    <mergeCell ref="G36:J36"/>
    <mergeCell ref="E28:F28"/>
    <mergeCell ref="G54:J54"/>
    <mergeCell ref="E60:F60"/>
    <mergeCell ref="G60:J60"/>
    <mergeCell ref="E55:F55"/>
    <mergeCell ref="G55:J55"/>
    <mergeCell ref="E50:F50"/>
    <mergeCell ref="G50:J50"/>
    <mergeCell ref="E51:F51"/>
    <mergeCell ref="G51:J51"/>
    <mergeCell ref="E52:F52"/>
    <mergeCell ref="G52:J52"/>
    <mergeCell ref="E53:F53"/>
    <mergeCell ref="G53:J53"/>
    <mergeCell ref="E24:F24"/>
    <mergeCell ref="E25:F25"/>
    <mergeCell ref="G24:J24"/>
    <mergeCell ref="G26:J26"/>
    <mergeCell ref="E27:F27"/>
    <mergeCell ref="G27:J27"/>
    <mergeCell ref="E49:F49"/>
    <mergeCell ref="G49:J49"/>
    <mergeCell ref="E41:F41"/>
    <mergeCell ref="G41:J41"/>
    <mergeCell ref="E45:F45"/>
    <mergeCell ref="G45:J45"/>
    <mergeCell ref="E46:F46"/>
    <mergeCell ref="G46:J46"/>
    <mergeCell ref="E42:F42"/>
    <mergeCell ref="G42:J42"/>
    <mergeCell ref="E44:F44"/>
    <mergeCell ref="G44:J44"/>
    <mergeCell ref="E47:F47"/>
    <mergeCell ref="G47:J47"/>
    <mergeCell ref="E48:F48"/>
    <mergeCell ref="G48:J48"/>
    <mergeCell ref="E43:F43"/>
    <mergeCell ref="G43:J43"/>
    <mergeCell ref="C1:C4"/>
    <mergeCell ref="D1:G2"/>
    <mergeCell ref="D3:G4"/>
    <mergeCell ref="E31:F31"/>
    <mergeCell ref="G31:J31"/>
    <mergeCell ref="E32:F32"/>
    <mergeCell ref="G32:J32"/>
    <mergeCell ref="G13:J13"/>
    <mergeCell ref="E30:F30"/>
    <mergeCell ref="G30:J30"/>
    <mergeCell ref="E23:F23"/>
    <mergeCell ref="G23:J23"/>
    <mergeCell ref="E26:F26"/>
    <mergeCell ref="E16:F16"/>
    <mergeCell ref="G16:J16"/>
    <mergeCell ref="E17:F17"/>
    <mergeCell ref="G17:J17"/>
    <mergeCell ref="E22:F22"/>
    <mergeCell ref="G22:J22"/>
    <mergeCell ref="E14:F14"/>
    <mergeCell ref="G25:J25"/>
    <mergeCell ref="G28:J28"/>
    <mergeCell ref="E29:F29"/>
    <mergeCell ref="G29:J29"/>
    <mergeCell ref="J1:J4"/>
    <mergeCell ref="N1:N4"/>
    <mergeCell ref="H1:I1"/>
    <mergeCell ref="H2:I2"/>
    <mergeCell ref="H3:I3"/>
    <mergeCell ref="H4:I4"/>
    <mergeCell ref="E10:F10"/>
    <mergeCell ref="G10:J10"/>
    <mergeCell ref="E11:F11"/>
    <mergeCell ref="G11:J11"/>
    <mergeCell ref="E8:F8"/>
    <mergeCell ref="E9:F9"/>
    <mergeCell ref="G8:J8"/>
    <mergeCell ref="G9:J9"/>
    <mergeCell ref="E18:F18"/>
    <mergeCell ref="E19:F19"/>
    <mergeCell ref="E20:F20"/>
    <mergeCell ref="E21:F21"/>
    <mergeCell ref="G18:J18"/>
    <mergeCell ref="G19:J19"/>
    <mergeCell ref="G20:J20"/>
    <mergeCell ref="G21:J21"/>
    <mergeCell ref="A7:D23"/>
    <mergeCell ref="E12:F12"/>
    <mergeCell ref="G12:J12"/>
    <mergeCell ref="E13:F13"/>
    <mergeCell ref="G14:J14"/>
    <mergeCell ref="E15:F15"/>
    <mergeCell ref="G15:J1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shapeId="25601" r:id="rId4">
          <objectPr defaultSize="0" autoPict="0" r:id="rId5">
            <anchor moveWithCells="1" sizeWithCells="1">
              <from>
                <xdr:col>2</xdr:col>
                <xdr:colOff>276225</xdr:colOff>
                <xdr:row>0</xdr:row>
                <xdr:rowOff>0</xdr:rowOff>
              </from>
              <to>
                <xdr:col>2</xdr:col>
                <xdr:colOff>1704975</xdr:colOff>
                <xdr:row>3</xdr:row>
                <xdr:rowOff>133350</xdr:rowOff>
              </to>
            </anchor>
          </objectPr>
        </oleObject>
      </mc:Choice>
      <mc:Fallback>
        <oleObject shapeId="2560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6"/>
  </sheetPr>
  <dimension ref="A1:L41"/>
  <sheetViews>
    <sheetView zoomScale="70" zoomScaleNormal="70" workbookViewId="0">
      <selection activeCell="F1" sqref="F1:I4"/>
    </sheetView>
  </sheetViews>
  <sheetFormatPr baseColWidth="10" defaultColWidth="11.42578125" defaultRowHeight="14.25" x14ac:dyDescent="0.2"/>
  <cols>
    <col min="1" max="1" width="31" style="1" customWidth="1"/>
    <col min="2" max="2" width="39.5703125" style="1" customWidth="1"/>
    <col min="3" max="3" width="29" style="1" customWidth="1"/>
    <col min="4" max="4" width="38" style="1" customWidth="1"/>
    <col min="5" max="5" width="32.85546875" style="1" customWidth="1"/>
    <col min="6" max="9" width="10.42578125" style="1" customWidth="1"/>
    <col min="10" max="10" width="16.7109375" style="1" customWidth="1"/>
    <col min="11" max="16384" width="11.42578125" style="1"/>
  </cols>
  <sheetData>
    <row r="1" spans="1:12" ht="28.5" customHeight="1" x14ac:dyDescent="0.2">
      <c r="A1" s="479"/>
      <c r="B1" s="432" t="str">
        <f>CONTEXTO!B1</f>
        <v xml:space="preserve">PROCESO: </v>
      </c>
      <c r="C1" s="432"/>
      <c r="D1" s="432"/>
      <c r="E1" s="432"/>
      <c r="F1" s="451" t="s">
        <v>481</v>
      </c>
      <c r="G1" s="451"/>
      <c r="H1" s="451"/>
      <c r="I1" s="451"/>
      <c r="J1" s="601"/>
    </row>
    <row r="2" spans="1:12" x14ac:dyDescent="0.2">
      <c r="A2" s="480"/>
      <c r="B2" s="433" t="s">
        <v>68</v>
      </c>
      <c r="C2" s="433"/>
      <c r="D2" s="433"/>
      <c r="E2" s="433"/>
      <c r="F2" s="453" t="s">
        <v>482</v>
      </c>
      <c r="G2" s="453"/>
      <c r="H2" s="453"/>
      <c r="I2" s="453"/>
      <c r="J2" s="602"/>
    </row>
    <row r="3" spans="1:12" ht="15" customHeight="1" x14ac:dyDescent="0.2">
      <c r="A3" s="480"/>
      <c r="B3" s="433"/>
      <c r="C3" s="433"/>
      <c r="D3" s="433"/>
      <c r="E3" s="433"/>
      <c r="F3" s="453" t="s">
        <v>483</v>
      </c>
      <c r="G3" s="453"/>
      <c r="H3" s="453"/>
      <c r="I3" s="453"/>
      <c r="J3" s="602"/>
    </row>
    <row r="4" spans="1:12" ht="15" thickBot="1" x14ac:dyDescent="0.25">
      <c r="A4" s="480"/>
      <c r="B4" s="433"/>
      <c r="C4" s="433"/>
      <c r="D4" s="433"/>
      <c r="E4" s="433"/>
      <c r="F4" s="453" t="s">
        <v>491</v>
      </c>
      <c r="G4" s="453"/>
      <c r="H4" s="453"/>
      <c r="I4" s="453"/>
      <c r="J4" s="603"/>
    </row>
    <row r="5" spans="1:12" ht="15.75" x14ac:dyDescent="0.2">
      <c r="A5" s="611"/>
      <c r="B5" s="612"/>
      <c r="C5" s="612"/>
      <c r="D5" s="612"/>
      <c r="E5" s="612"/>
      <c r="F5" s="612"/>
      <c r="G5" s="612"/>
      <c r="H5" s="612"/>
      <c r="I5" s="612"/>
      <c r="J5" s="613"/>
    </row>
    <row r="6" spans="1:12" ht="39.75" customHeight="1" x14ac:dyDescent="0.2">
      <c r="A6" s="607" t="str">
        <f>CONTEXTO!A8</f>
        <v>PROCESO: GESTIÓN DE LA GOBERNABILIDAD, PARTICIPACIÓN Y CONVIVENCIA CIUDADANA</v>
      </c>
      <c r="B6" s="608"/>
      <c r="C6" s="608"/>
      <c r="D6" s="608"/>
      <c r="E6" s="608"/>
      <c r="F6" s="608"/>
      <c r="G6" s="608"/>
      <c r="H6" s="608"/>
      <c r="I6" s="608"/>
      <c r="J6" s="609"/>
    </row>
    <row r="7" spans="1:12" s="73" customFormat="1" ht="93.75" customHeight="1" thickBot="1" x14ac:dyDescent="0.25">
      <c r="A7" s="604" t="str">
        <f>CONTEXTO!A9</f>
        <v>OBJETIVO: 
FORMULAR E IMPLEMENTAR POLÍTICAS, PLANES, PROGRAMAS Y PROYECTOS DE SEGURIDAD, JUSTICIA Y ORDEN PÚBLICO,  DERECHOS HUMANOS Y CONVIVENCIA PACÍFICA; ASIMISMO COORDINAR DE MANERA PERMANENTE LA JUSTICIA POLICIVA Y ADMINISTRATIVA, EJERCER LA INSPECCIÓN, VIGILANCIA Y CONTROL A LA OCUPACIÓN DEL ESPACIO PÚBLICO, DEFENSA DEL CONSUMIDOR, MEDIO AMBIENTE Y BIENESTAR ANIMAL, A TRAVÉS DE ESTRATEGIAS DE PREVENCIÓN, ATENCIÓN, PROMOCIÓN Y PROTECCIÓN, ENCAMINADOS A FORTALECER LA GOBERNABILIDAD DEMOCRÁTICA, LA SANA CONVIVENCIA, PARTICIPACIÓN CIUDADANA Y LA RESOLUCIÓN PACÍFICA DE CONFLICTOS EN EL MUNICIPIO.</v>
      </c>
      <c r="B7" s="605"/>
      <c r="C7" s="605"/>
      <c r="D7" s="605"/>
      <c r="E7" s="605"/>
      <c r="F7" s="605"/>
      <c r="G7" s="605"/>
      <c r="H7" s="605"/>
      <c r="I7" s="605"/>
      <c r="J7" s="606"/>
    </row>
    <row r="8" spans="1:12" s="73" customFormat="1" ht="25.5" customHeight="1" thickBot="1" x14ac:dyDescent="0.25">
      <c r="A8" s="610"/>
      <c r="B8" s="610"/>
      <c r="C8" s="610"/>
      <c r="D8" s="610"/>
      <c r="E8" s="610"/>
      <c r="F8" s="610"/>
      <c r="G8" s="610"/>
      <c r="H8" s="610"/>
      <c r="I8" s="610"/>
      <c r="J8" s="610"/>
    </row>
    <row r="9" spans="1:12" s="73" customFormat="1" ht="69" customHeight="1" x14ac:dyDescent="0.2">
      <c r="A9" s="87" t="s">
        <v>260</v>
      </c>
      <c r="B9" s="88" t="s">
        <v>259</v>
      </c>
      <c r="C9" s="89" t="s">
        <v>261</v>
      </c>
      <c r="D9" s="90" t="s">
        <v>79</v>
      </c>
      <c r="E9" s="91" t="s">
        <v>69</v>
      </c>
      <c r="F9" s="92" t="s">
        <v>70</v>
      </c>
      <c r="G9" s="92" t="s">
        <v>71</v>
      </c>
      <c r="H9" s="92" t="s">
        <v>72</v>
      </c>
      <c r="I9" s="92" t="s">
        <v>73</v>
      </c>
      <c r="J9" s="93" t="s">
        <v>74</v>
      </c>
    </row>
    <row r="10" spans="1:12" s="73" customFormat="1" ht="119.25" customHeight="1" x14ac:dyDescent="0.2">
      <c r="A10" s="599" t="s">
        <v>425</v>
      </c>
      <c r="B10" s="244" t="s">
        <v>426</v>
      </c>
      <c r="C10" s="600" t="s">
        <v>402</v>
      </c>
      <c r="D10" s="314" t="s">
        <v>403</v>
      </c>
      <c r="E10" s="600" t="s">
        <v>401</v>
      </c>
      <c r="F10" s="594" t="s">
        <v>138</v>
      </c>
      <c r="G10" s="594" t="s">
        <v>138</v>
      </c>
      <c r="H10" s="594" t="s">
        <v>139</v>
      </c>
      <c r="I10" s="594" t="s">
        <v>139</v>
      </c>
      <c r="J10" s="595" t="str">
        <f>IF(F10="NA","GESTION",IF(G10="NA","GESTION",IF(H10="NA","GESTION",IF(I10="NA","GESTION",IF(F10&lt;&gt;"X"," ",IF(G10&lt;&gt;"X"," ",IF(H10&lt;&gt;"X"," ",IF(I10&lt;&gt;"X"," ","CORRUPCION"))))))))</f>
        <v>GESTION</v>
      </c>
      <c r="K10" s="86"/>
      <c r="L10" s="86"/>
    </row>
    <row r="11" spans="1:12" ht="55.5" customHeight="1" x14ac:dyDescent="0.2">
      <c r="A11" s="599"/>
      <c r="B11" s="244" t="s">
        <v>395</v>
      </c>
      <c r="C11" s="600"/>
      <c r="D11" s="315" t="s">
        <v>404</v>
      </c>
      <c r="E11" s="600"/>
      <c r="F11" s="594"/>
      <c r="G11" s="594"/>
      <c r="H11" s="594"/>
      <c r="I11" s="594"/>
      <c r="J11" s="595"/>
    </row>
    <row r="12" spans="1:12" ht="60.75" customHeight="1" x14ac:dyDescent="0.2">
      <c r="A12" s="599"/>
      <c r="B12" s="244"/>
      <c r="C12" s="600"/>
      <c r="D12" s="245"/>
      <c r="E12" s="600"/>
      <c r="F12" s="594"/>
      <c r="G12" s="594"/>
      <c r="H12" s="594"/>
      <c r="I12" s="594"/>
      <c r="J12" s="595"/>
    </row>
    <row r="13" spans="1:12" ht="67.5" customHeight="1" x14ac:dyDescent="0.2">
      <c r="A13" s="617" t="s">
        <v>405</v>
      </c>
      <c r="B13" s="244" t="s">
        <v>391</v>
      </c>
      <c r="C13" s="596" t="s">
        <v>408</v>
      </c>
      <c r="D13" s="246" t="s">
        <v>409</v>
      </c>
      <c r="E13" s="596" t="s">
        <v>400</v>
      </c>
      <c r="F13" s="594" t="s">
        <v>138</v>
      </c>
      <c r="G13" s="594" t="s">
        <v>138</v>
      </c>
      <c r="H13" s="594" t="s">
        <v>138</v>
      </c>
      <c r="I13" s="594" t="s">
        <v>138</v>
      </c>
      <c r="J13" s="595" t="str">
        <f>IF(F13="NA","GESTION",IF(G13="NA","GESTION",IF(H13="NA","GESTION",IF(I13="NA","GESTION",IF(F13&lt;&gt;"X"," ",IF(G13&lt;&gt;"X"," ",IF(H13&lt;&gt;"X"," ",IF(I13&lt;&gt;"X"," ","CORRUPCION"))))))))</f>
        <v>CORRUPCION</v>
      </c>
    </row>
    <row r="14" spans="1:12" ht="63.75" customHeight="1" x14ac:dyDescent="0.2">
      <c r="A14" s="618"/>
      <c r="B14" s="244" t="s">
        <v>406</v>
      </c>
      <c r="C14" s="597"/>
      <c r="D14" s="246" t="s">
        <v>410</v>
      </c>
      <c r="E14" s="597"/>
      <c r="F14" s="594"/>
      <c r="G14" s="594"/>
      <c r="H14" s="594"/>
      <c r="I14" s="594"/>
      <c r="J14" s="595"/>
    </row>
    <row r="15" spans="1:12" ht="64.5" customHeight="1" x14ac:dyDescent="0.2">
      <c r="A15" s="619"/>
      <c r="B15" s="244"/>
      <c r="C15" s="598"/>
      <c r="D15" s="246"/>
      <c r="E15" s="598"/>
      <c r="F15" s="594"/>
      <c r="G15" s="594"/>
      <c r="H15" s="594"/>
      <c r="I15" s="594"/>
      <c r="J15" s="595"/>
    </row>
    <row r="16" spans="1:12" ht="64.5" customHeight="1" x14ac:dyDescent="0.2">
      <c r="A16" s="599"/>
      <c r="B16" s="309"/>
      <c r="C16" s="600"/>
      <c r="D16" s="303"/>
      <c r="E16" s="600"/>
      <c r="F16" s="594"/>
      <c r="G16" s="594"/>
      <c r="H16" s="594"/>
      <c r="I16" s="594"/>
      <c r="J16" s="595"/>
    </row>
    <row r="17" spans="1:10" ht="63.75" customHeight="1" x14ac:dyDescent="0.2">
      <c r="A17" s="599"/>
      <c r="B17" s="244"/>
      <c r="C17" s="600"/>
      <c r="D17" s="244"/>
      <c r="E17" s="600"/>
      <c r="F17" s="594"/>
      <c r="G17" s="594"/>
      <c r="H17" s="594"/>
      <c r="I17" s="594"/>
      <c r="J17" s="595"/>
    </row>
    <row r="18" spans="1:10" ht="50.25" customHeight="1" x14ac:dyDescent="0.2">
      <c r="A18" s="599"/>
      <c r="B18" s="244"/>
      <c r="C18" s="600"/>
      <c r="D18" s="246"/>
      <c r="E18" s="600"/>
      <c r="F18" s="594"/>
      <c r="G18" s="594"/>
      <c r="H18" s="594"/>
      <c r="I18" s="594"/>
      <c r="J18" s="595"/>
    </row>
    <row r="19" spans="1:10" ht="58.5" customHeight="1" x14ac:dyDescent="0.2">
      <c r="A19" s="247"/>
      <c r="B19" s="248"/>
      <c r="C19" s="248"/>
      <c r="D19" s="248"/>
      <c r="E19" s="614" t="s">
        <v>266</v>
      </c>
      <c r="F19" s="248"/>
      <c r="G19" s="248"/>
      <c r="H19" s="248"/>
      <c r="I19" s="248"/>
      <c r="J19" s="595" t="str">
        <f>IF(F19="NA","GESTION",IF(G19="NA","GESTION",IF(H19="NA","GESTION",IF(I19="NA","GESTION",IF(F19&lt;&gt;"X"," ",IF(G19&lt;&gt;"X"," ",IF(H19&lt;&gt;"X"," ",IF(I19&lt;&gt;"X"," ","CORRUPCION"))))))))</f>
        <v xml:space="preserve"> </v>
      </c>
    </row>
    <row r="20" spans="1:10" ht="67.5" customHeight="1" x14ac:dyDescent="0.2">
      <c r="A20" s="247"/>
      <c r="B20" s="248"/>
      <c r="C20" s="248"/>
      <c r="D20" s="248"/>
      <c r="E20" s="615"/>
      <c r="F20" s="248"/>
      <c r="G20" s="248"/>
      <c r="H20" s="248"/>
      <c r="I20" s="248"/>
      <c r="J20" s="595"/>
    </row>
    <row r="21" spans="1:10" ht="78.75" customHeight="1" x14ac:dyDescent="0.2">
      <c r="A21" s="247"/>
      <c r="B21" s="248"/>
      <c r="C21" s="248"/>
      <c r="D21" s="248"/>
      <c r="E21" s="616"/>
      <c r="F21" s="248"/>
      <c r="G21" s="248"/>
      <c r="H21" s="248"/>
      <c r="I21" s="248"/>
      <c r="J21" s="595"/>
    </row>
    <row r="22" spans="1:10" ht="71.25" customHeight="1" x14ac:dyDescent="0.2">
      <c r="A22" s="247"/>
      <c r="B22" s="248"/>
      <c r="C22" s="248"/>
      <c r="D22" s="248"/>
      <c r="E22" s="614" t="s">
        <v>252</v>
      </c>
      <c r="F22" s="248"/>
      <c r="G22" s="248"/>
      <c r="H22" s="248"/>
      <c r="I22" s="248"/>
      <c r="J22" s="595" t="str">
        <f>IF(F22="NA","GESTION",IF(G22="NA","GESTION",IF(H22="NA","GESTION",IF(I22="NA","GESTION",IF(F22&lt;&gt;"X"," ",IF(G22&lt;&gt;"X"," ",IF(H22&lt;&gt;"X"," ",IF(I22&lt;&gt;"X"," ","CORRUPCION"))))))))</f>
        <v xml:space="preserve"> </v>
      </c>
    </row>
    <row r="23" spans="1:10" ht="80.25" customHeight="1" x14ac:dyDescent="0.2">
      <c r="A23" s="247"/>
      <c r="B23" s="248"/>
      <c r="C23" s="248"/>
      <c r="D23" s="248"/>
      <c r="E23" s="615"/>
      <c r="F23" s="248"/>
      <c r="G23" s="248"/>
      <c r="H23" s="248"/>
      <c r="I23" s="248"/>
      <c r="J23" s="595"/>
    </row>
    <row r="24" spans="1:10" ht="69.75" customHeight="1" x14ac:dyDescent="0.2">
      <c r="A24" s="247"/>
      <c r="B24" s="248"/>
      <c r="C24" s="248"/>
      <c r="D24" s="248"/>
      <c r="E24" s="616"/>
      <c r="F24" s="248"/>
      <c r="G24" s="248"/>
      <c r="H24" s="248"/>
      <c r="I24" s="248"/>
      <c r="J24" s="595"/>
    </row>
    <row r="25" spans="1:10" ht="54.75" customHeight="1" x14ac:dyDescent="0.2">
      <c r="A25" s="247"/>
      <c r="B25" s="248"/>
      <c r="C25" s="248"/>
      <c r="D25" s="248"/>
      <c r="E25" s="614" t="s">
        <v>267</v>
      </c>
      <c r="F25" s="248"/>
      <c r="G25" s="248"/>
      <c r="H25" s="248"/>
      <c r="I25" s="248"/>
      <c r="J25" s="595" t="str">
        <f>IF(F25="NA","GESTION",IF(G25="NA","GESTION",IF(H25="NA","GESTION",IF(I25="NA","GESTION",IF(F25&lt;&gt;"X"," ",IF(G25&lt;&gt;"X"," ",IF(H25&lt;&gt;"X"," ",IF(I25&lt;&gt;"X"," ","CORRUPCION"))))))))</f>
        <v xml:space="preserve"> </v>
      </c>
    </row>
    <row r="26" spans="1:10" ht="65.25" customHeight="1" x14ac:dyDescent="0.2">
      <c r="A26" s="247"/>
      <c r="B26" s="248"/>
      <c r="C26" s="248"/>
      <c r="D26" s="248"/>
      <c r="E26" s="615"/>
      <c r="F26" s="248"/>
      <c r="G26" s="248"/>
      <c r="H26" s="248"/>
      <c r="I26" s="248"/>
      <c r="J26" s="595"/>
    </row>
    <row r="27" spans="1:10" ht="69.75" customHeight="1" x14ac:dyDescent="0.2">
      <c r="A27" s="247"/>
      <c r="B27" s="248"/>
      <c r="C27" s="248"/>
      <c r="D27" s="248"/>
      <c r="E27" s="616"/>
      <c r="F27" s="248"/>
      <c r="G27" s="248"/>
      <c r="H27" s="248"/>
      <c r="I27" s="248"/>
      <c r="J27" s="595"/>
    </row>
    <row r="28" spans="1:10" ht="68.25" customHeight="1" x14ac:dyDescent="0.2">
      <c r="A28" s="247"/>
      <c r="B28" s="248"/>
      <c r="C28" s="248"/>
      <c r="D28" s="248"/>
      <c r="E28" s="614" t="s">
        <v>262</v>
      </c>
      <c r="F28" s="248"/>
      <c r="G28" s="248"/>
      <c r="H28" s="248"/>
      <c r="I28" s="248"/>
      <c r="J28" s="595" t="str">
        <f>IF(F28="NA","GESTION",IF(G28="NA","GESTION",IF(H28="NA","GESTION",IF(I28="NA","GESTION",IF(F28&lt;&gt;"X"," ",IF(G28&lt;&gt;"X"," ",IF(H28&lt;&gt;"X"," ",IF(I28&lt;&gt;"X"," ","CORRUPCION"))))))))</f>
        <v xml:space="preserve"> </v>
      </c>
    </row>
    <row r="29" spans="1:10" ht="69" customHeight="1" x14ac:dyDescent="0.2">
      <c r="A29" s="247"/>
      <c r="B29" s="248"/>
      <c r="C29" s="248"/>
      <c r="D29" s="248"/>
      <c r="E29" s="615"/>
      <c r="F29" s="248"/>
      <c r="G29" s="248"/>
      <c r="H29" s="248"/>
      <c r="I29" s="248"/>
      <c r="J29" s="595"/>
    </row>
    <row r="30" spans="1:10" ht="59.25" customHeight="1" x14ac:dyDescent="0.2">
      <c r="A30" s="247"/>
      <c r="B30" s="248"/>
      <c r="C30" s="248"/>
      <c r="D30" s="248"/>
      <c r="E30" s="616"/>
      <c r="F30" s="248"/>
      <c r="G30" s="248"/>
      <c r="H30" s="248"/>
      <c r="I30" s="248"/>
      <c r="J30" s="595"/>
    </row>
    <row r="31" spans="1:10" ht="57" customHeight="1" x14ac:dyDescent="0.2">
      <c r="A31" s="247"/>
      <c r="B31" s="248"/>
      <c r="C31" s="248"/>
      <c r="D31" s="248"/>
      <c r="E31" s="614" t="s">
        <v>263</v>
      </c>
      <c r="F31" s="248"/>
      <c r="G31" s="248"/>
      <c r="H31" s="248"/>
      <c r="I31" s="248"/>
      <c r="J31" s="595" t="str">
        <f>IF(F31="NA","GESTION",IF(G31="NA","GESTION",IF(H31="NA","GESTION",IF(I31="NA","GESTION",IF(F31&lt;&gt;"X"," ",IF(G31&lt;&gt;"X"," ",IF(H31&lt;&gt;"X"," ",IF(I31&lt;&gt;"X"," ","CORRUPCION"))))))))</f>
        <v xml:space="preserve"> </v>
      </c>
    </row>
    <row r="32" spans="1:10" ht="61.5" customHeight="1" x14ac:dyDescent="0.2">
      <c r="A32" s="247"/>
      <c r="B32" s="248"/>
      <c r="C32" s="248"/>
      <c r="D32" s="248"/>
      <c r="E32" s="615"/>
      <c r="F32" s="248"/>
      <c r="G32" s="248"/>
      <c r="H32" s="248"/>
      <c r="I32" s="248"/>
      <c r="J32" s="595"/>
    </row>
    <row r="33" spans="1:10" ht="71.25" customHeight="1" x14ac:dyDescent="0.2">
      <c r="A33" s="247"/>
      <c r="B33" s="248"/>
      <c r="C33" s="248"/>
      <c r="D33" s="248"/>
      <c r="E33" s="616"/>
      <c r="F33" s="248"/>
      <c r="G33" s="248"/>
      <c r="H33" s="248"/>
      <c r="I33" s="248"/>
      <c r="J33" s="595"/>
    </row>
    <row r="34" spans="1:10" ht="64.5" customHeight="1" x14ac:dyDescent="0.2">
      <c r="A34" s="249"/>
      <c r="B34" s="250"/>
      <c r="C34" s="250"/>
      <c r="D34" s="250"/>
      <c r="E34" s="620" t="s">
        <v>264</v>
      </c>
      <c r="F34" s="250"/>
      <c r="G34" s="250"/>
      <c r="H34" s="250"/>
      <c r="I34" s="250"/>
      <c r="J34" s="595" t="str">
        <f>IF(F34="NA","GESTION",IF(G34="NA","GESTION",IF(H34="NA","GESTION",IF(I34="NA","GESTION",IF(F34&lt;&gt;"X"," ",IF(G34&lt;&gt;"X"," ",IF(H34&lt;&gt;"X"," ",IF(I34&lt;&gt;"X"," ","CORRUPCION"))))))))</f>
        <v xml:space="preserve"> </v>
      </c>
    </row>
    <row r="35" spans="1:10" ht="74.25" customHeight="1" x14ac:dyDescent="0.2">
      <c r="A35" s="251"/>
      <c r="B35" s="252"/>
      <c r="C35" s="252"/>
      <c r="D35" s="252"/>
      <c r="E35" s="621"/>
      <c r="F35" s="252"/>
      <c r="G35" s="252"/>
      <c r="H35" s="252"/>
      <c r="I35" s="252"/>
      <c r="J35" s="595"/>
    </row>
    <row r="36" spans="1:10" ht="54.75" customHeight="1" x14ac:dyDescent="0.2">
      <c r="A36" s="251"/>
      <c r="B36" s="252"/>
      <c r="C36" s="252"/>
      <c r="D36" s="252"/>
      <c r="E36" s="623"/>
      <c r="F36" s="252"/>
      <c r="G36" s="252"/>
      <c r="H36" s="252"/>
      <c r="I36" s="252"/>
      <c r="J36" s="595"/>
    </row>
    <row r="37" spans="1:10" ht="77.25" customHeight="1" x14ac:dyDescent="0.2">
      <c r="A37" s="251"/>
      <c r="B37" s="252"/>
      <c r="C37" s="252"/>
      <c r="D37" s="252"/>
      <c r="E37" s="620" t="s">
        <v>265</v>
      </c>
      <c r="F37" s="252"/>
      <c r="G37" s="252"/>
      <c r="H37" s="252"/>
      <c r="I37" s="252"/>
      <c r="J37" s="595" t="str">
        <f>IF(F37="NA","GESTION",IF(G37="NA","GESTION",IF(H37="NA","GESTION",IF(I37="NA","GESTION",IF(F37&lt;&gt;"X"," ",IF(G37&lt;&gt;"X"," ",IF(H37&lt;&gt;"X"," ",IF(I37&lt;&gt;"X"," ","CORRUPCION"))))))))</f>
        <v xml:space="preserve"> </v>
      </c>
    </row>
    <row r="38" spans="1:10" ht="66.75" customHeight="1" x14ac:dyDescent="0.2">
      <c r="A38" s="251"/>
      <c r="B38" s="252"/>
      <c r="C38" s="252"/>
      <c r="D38" s="252"/>
      <c r="E38" s="621"/>
      <c r="F38" s="252"/>
      <c r="G38" s="252"/>
      <c r="H38" s="252"/>
      <c r="I38" s="252"/>
      <c r="J38" s="595"/>
    </row>
    <row r="39" spans="1:10" ht="52.5" customHeight="1" thickBot="1" x14ac:dyDescent="0.25">
      <c r="A39" s="253"/>
      <c r="B39" s="254"/>
      <c r="C39" s="254"/>
      <c r="D39" s="254"/>
      <c r="E39" s="622"/>
      <c r="F39" s="254"/>
      <c r="G39" s="254"/>
      <c r="H39" s="254"/>
      <c r="I39" s="254"/>
      <c r="J39" s="595"/>
    </row>
    <row r="40" spans="1:10" ht="66" customHeight="1" x14ac:dyDescent="0.2"/>
    <row r="41" spans="1:10" ht="76.5" customHeight="1" x14ac:dyDescent="0.2"/>
  </sheetData>
  <sheetProtection selectLockedCells="1"/>
  <mergeCells count="50">
    <mergeCell ref="E31:E33"/>
    <mergeCell ref="J31:J33"/>
    <mergeCell ref="E37:E39"/>
    <mergeCell ref="J37:J39"/>
    <mergeCell ref="E34:E36"/>
    <mergeCell ref="J34:J36"/>
    <mergeCell ref="E22:E24"/>
    <mergeCell ref="J22:J24"/>
    <mergeCell ref="E25:E27"/>
    <mergeCell ref="J25:J27"/>
    <mergeCell ref="E28:E30"/>
    <mergeCell ref="J28:J30"/>
    <mergeCell ref="A7:J7"/>
    <mergeCell ref="A6:J6"/>
    <mergeCell ref="A8:J8"/>
    <mergeCell ref="A5:J5"/>
    <mergeCell ref="E19:E21"/>
    <mergeCell ref="J19:J21"/>
    <mergeCell ref="C13:C15"/>
    <mergeCell ref="G16:G18"/>
    <mergeCell ref="H16:H18"/>
    <mergeCell ref="A13:A15"/>
    <mergeCell ref="A10:A12"/>
    <mergeCell ref="E10:E12"/>
    <mergeCell ref="F10:F12"/>
    <mergeCell ref="G10:G12"/>
    <mergeCell ref="C10:C12"/>
    <mergeCell ref="F13:F15"/>
    <mergeCell ref="A1:A4"/>
    <mergeCell ref="J1:J4"/>
    <mergeCell ref="F1:I1"/>
    <mergeCell ref="F2:I2"/>
    <mergeCell ref="F3:I3"/>
    <mergeCell ref="F4:I4"/>
    <mergeCell ref="B1:E1"/>
    <mergeCell ref="B2:E4"/>
    <mergeCell ref="E13:E15"/>
    <mergeCell ref="G13:G15"/>
    <mergeCell ref="H13:H15"/>
    <mergeCell ref="A16:A18"/>
    <mergeCell ref="C16:C18"/>
    <mergeCell ref="E16:E18"/>
    <mergeCell ref="F16:F18"/>
    <mergeCell ref="H10:H12"/>
    <mergeCell ref="I16:I18"/>
    <mergeCell ref="J16:J18"/>
    <mergeCell ref="I10:I12"/>
    <mergeCell ref="J10:J12"/>
    <mergeCell ref="J13:J15"/>
    <mergeCell ref="I13:I15"/>
  </mergeCells>
  <pageMargins left="0.70866141732283472" right="0.70866141732283472" top="0.74803149606299213" bottom="0.74803149606299213" header="0.31496062992125984" footer="0.31496062992125984"/>
  <pageSetup paperSize="5" scale="60" orientation="landscape"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NOOO!$A$2:$A$4</xm:f>
          </x14:formula1>
          <xm:sqref>F10:I18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6"/>
  </sheetPr>
  <dimension ref="A1:F39"/>
  <sheetViews>
    <sheetView zoomScale="85" zoomScaleNormal="85" workbookViewId="0">
      <selection activeCell="D1" sqref="D1:E4"/>
    </sheetView>
  </sheetViews>
  <sheetFormatPr baseColWidth="10" defaultColWidth="11.42578125" defaultRowHeight="14.25" x14ac:dyDescent="0.2"/>
  <cols>
    <col min="1" max="1" width="31" style="1" customWidth="1"/>
    <col min="2" max="2" width="47.42578125" style="1" customWidth="1"/>
    <col min="3" max="3" width="27.28515625" style="1" customWidth="1"/>
    <col min="4" max="4" width="31.85546875" style="1" customWidth="1"/>
    <col min="5" max="5" width="15" style="1" customWidth="1"/>
    <col min="6" max="6" width="14.5703125" style="1" customWidth="1"/>
    <col min="7" max="16384" width="11.42578125" style="1"/>
  </cols>
  <sheetData>
    <row r="1" spans="1:6" ht="28.5" customHeight="1" x14ac:dyDescent="0.2">
      <c r="A1" s="479"/>
      <c r="B1" s="432" t="str">
        <f>CONTEXTO!B1</f>
        <v xml:space="preserve">PROCESO: </v>
      </c>
      <c r="C1" s="432"/>
      <c r="D1" s="451" t="s">
        <v>481</v>
      </c>
      <c r="E1" s="451"/>
      <c r="F1" s="641"/>
    </row>
    <row r="2" spans="1:6" x14ac:dyDescent="0.2">
      <c r="A2" s="480"/>
      <c r="B2" s="433" t="s">
        <v>75</v>
      </c>
      <c r="C2" s="433"/>
      <c r="D2" s="453" t="s">
        <v>482</v>
      </c>
      <c r="E2" s="453"/>
      <c r="F2" s="642"/>
    </row>
    <row r="3" spans="1:6" ht="15" customHeight="1" x14ac:dyDescent="0.2">
      <c r="A3" s="480"/>
      <c r="B3" s="433"/>
      <c r="C3" s="433"/>
      <c r="D3" s="453" t="s">
        <v>483</v>
      </c>
      <c r="E3" s="453"/>
      <c r="F3" s="642"/>
    </row>
    <row r="4" spans="1:6" ht="15" thickBot="1" x14ac:dyDescent="0.25">
      <c r="A4" s="480"/>
      <c r="B4" s="433"/>
      <c r="C4" s="433"/>
      <c r="D4" s="453" t="s">
        <v>492</v>
      </c>
      <c r="E4" s="453"/>
      <c r="F4" s="643"/>
    </row>
    <row r="5" spans="1:6" ht="15.75" x14ac:dyDescent="0.2">
      <c r="A5" s="611"/>
      <c r="B5" s="612"/>
      <c r="C5" s="612"/>
      <c r="D5" s="612"/>
      <c r="E5" s="612"/>
      <c r="F5" s="613"/>
    </row>
    <row r="6" spans="1:6" s="73" customFormat="1" ht="25.5" customHeight="1" x14ac:dyDescent="0.2">
      <c r="A6" s="650" t="str">
        <f>CONTEXTO!A8</f>
        <v>PROCESO: GESTIÓN DE LA GOBERNABILIDAD, PARTICIPACIÓN Y CONVIVENCIA CIUDADANA</v>
      </c>
      <c r="B6" s="651"/>
      <c r="C6" s="651"/>
      <c r="D6" s="651"/>
      <c r="E6" s="651"/>
      <c r="F6" s="652"/>
    </row>
    <row r="7" spans="1:6" s="73" customFormat="1" ht="65.25" customHeight="1" thickBot="1" x14ac:dyDescent="0.25">
      <c r="A7" s="653" t="str">
        <f>CONTEXTO!A9</f>
        <v>OBJETIVO: 
FORMULAR E IMPLEMENTAR POLÍTICAS, PLANES, PROGRAMAS Y PROYECTOS DE SEGURIDAD, JUSTICIA Y ORDEN PÚBLICO,  DERECHOS HUMANOS Y CONVIVENCIA PACÍFICA; ASIMISMO COORDINAR DE MANERA PERMANENTE LA JUSTICIA POLICIVA Y ADMINISTRATIVA, EJERCER LA INSPECCIÓN, VIGILANCIA Y CONTROL A LA OCUPACIÓN DEL ESPACIO PÚBLICO, DEFENSA DEL CONSUMIDOR, MEDIO AMBIENTE Y BIENESTAR ANIMAL, A TRAVÉS DE ESTRATEGIAS DE PREVENCIÓN, ATENCIÓN, PROMOCIÓN Y PROTECCIÓN, ENCAMINADOS A FORTALECER LA GOBERNABILIDAD DEMOCRÁTICA, LA SANA CONVIVENCIA, PARTICIPACIÓN CIUDADANA Y LA RESOLUCIÓN PACÍFICA DE CONFLICTOS EN EL MUNICIPIO.</v>
      </c>
      <c r="B7" s="654"/>
      <c r="C7" s="654"/>
      <c r="D7" s="654"/>
      <c r="E7" s="654"/>
      <c r="F7" s="655"/>
    </row>
    <row r="8" spans="1:6" s="73" customFormat="1" ht="18.75" customHeight="1" thickBot="1" x14ac:dyDescent="0.25">
      <c r="A8" s="610"/>
      <c r="B8" s="610"/>
      <c r="C8" s="610"/>
      <c r="D8" s="610"/>
      <c r="E8" s="610"/>
      <c r="F8" s="644"/>
    </row>
    <row r="9" spans="1:6" ht="31.5" customHeight="1" x14ac:dyDescent="0.2">
      <c r="A9" s="94" t="s">
        <v>69</v>
      </c>
      <c r="B9" s="95" t="s">
        <v>76</v>
      </c>
      <c r="C9" s="95" t="s">
        <v>77</v>
      </c>
      <c r="D9" s="164" t="s">
        <v>78</v>
      </c>
      <c r="E9" s="490" t="s">
        <v>79</v>
      </c>
      <c r="F9" s="491"/>
    </row>
    <row r="10" spans="1:6" ht="102" customHeight="1" x14ac:dyDescent="0.2">
      <c r="A10" s="647" t="str">
        <f>'IDENTIFICACION DE RIESGOS'!E10:E12</f>
        <v>Posiblidad de Incumplimiento  de los planes de acción de las diferentes dependencias del proceso</v>
      </c>
      <c r="B10" s="648" t="s">
        <v>411</v>
      </c>
      <c r="C10" s="649" t="str">
        <f>'IDENTIFICACION DE RIESGOS'!J10:J12</f>
        <v>GESTION</v>
      </c>
      <c r="D10" s="165" t="str">
        <f>'IDENTIFICACION DE RIESGOS'!B10</f>
        <v>Declaratoria de emergencia ocasionadas por pandemias, epidemias o desastres naturales que retrasa el cumplimiento del cronograma del proceso  por desconocimiento o fallas en la tecnología o conectividad.</v>
      </c>
      <c r="E10" s="635" t="str">
        <f>'IDENTIFICACION DE RIESGOS'!D10</f>
        <v>Imagen institucional negativa</v>
      </c>
      <c r="F10" s="636"/>
    </row>
    <row r="11" spans="1:6" ht="45" customHeight="1" x14ac:dyDescent="0.2">
      <c r="A11" s="647"/>
      <c r="B11" s="648"/>
      <c r="C11" s="649"/>
      <c r="D11" s="165" t="str">
        <f>'IDENTIFICACION DE RIESGOS'!B11</f>
        <v>Dificultad del trabajo en equipo por carencia de unificación de criterios</v>
      </c>
      <c r="E11" s="635" t="str">
        <f>'IDENTIFICACION DE RIESGOS'!D11</f>
        <v>Sanciones disciplinarias y penales</v>
      </c>
      <c r="F11" s="636"/>
    </row>
    <row r="12" spans="1:6" ht="47.25" customHeight="1" x14ac:dyDescent="0.2">
      <c r="A12" s="647"/>
      <c r="B12" s="648"/>
      <c r="C12" s="649"/>
      <c r="D12" s="165">
        <f>'IDENTIFICACION DE RIESGOS'!B12</f>
        <v>0</v>
      </c>
      <c r="E12" s="639">
        <f>'IDENTIFICACION DE RIESGOS'!D12</f>
        <v>0</v>
      </c>
      <c r="F12" s="640"/>
    </row>
    <row r="13" spans="1:6" ht="53.25" customHeight="1" x14ac:dyDescent="0.2">
      <c r="A13" s="624" t="str">
        <f>'IDENTIFICACION DE RIESGOS'!E13:E15</f>
        <v>Posibilidad de recibir o solicitar cualquier dádiva o beneficio a nombre propio o de terceros permitiendo el vencimiento, dilacion de terminos o incumplimento de los requisitos de ley en los procesos y/o tramites a cargo</v>
      </c>
      <c r="B13" s="627" t="s">
        <v>439</v>
      </c>
      <c r="C13" s="632" t="str">
        <f>'IDENTIFICACION DE RIESGOS'!J13:J15</f>
        <v>CORRUPCION</v>
      </c>
      <c r="D13" s="165" t="str">
        <f>'IDENTIFICACION DE RIESGOS'!B13</f>
        <v xml:space="preserve">Fallas en la cultura de la probidad </v>
      </c>
      <c r="E13" s="630" t="str">
        <f>'IDENTIFICACION DE RIESGOS'!D13</f>
        <v>Sanciones disciplinarias, penales, fiscales, administrativas</v>
      </c>
      <c r="F13" s="631"/>
    </row>
    <row r="14" spans="1:6" ht="54.75" customHeight="1" x14ac:dyDescent="0.2">
      <c r="A14" s="625"/>
      <c r="B14" s="628"/>
      <c r="C14" s="633"/>
      <c r="D14" s="165" t="str">
        <f>'IDENTIFICACION DE RIESGOS'!B14</f>
        <v>Actores de presión en el tema regulado por el trámite que puedan incidir en las decisiones institucionales</v>
      </c>
      <c r="E14" s="630" t="str">
        <f>'IDENTIFICACION DE RIESGOS'!D14</f>
        <v>Perdida de imagen y credibilidad institucional</v>
      </c>
      <c r="F14" s="631"/>
    </row>
    <row r="15" spans="1:6" ht="69.75" customHeight="1" x14ac:dyDescent="0.2">
      <c r="A15" s="626"/>
      <c r="B15" s="629"/>
      <c r="C15" s="634"/>
      <c r="D15" s="165">
        <f>'IDENTIFICACION DE RIESGOS'!B15</f>
        <v>0</v>
      </c>
      <c r="E15" s="630">
        <f>'IDENTIFICACION DE RIESGOS'!D15</f>
        <v>0</v>
      </c>
      <c r="F15" s="631"/>
    </row>
    <row r="16" spans="1:6" ht="53.25" customHeight="1" x14ac:dyDescent="0.2">
      <c r="A16" s="647"/>
      <c r="B16" s="656"/>
      <c r="C16" s="649"/>
      <c r="D16" s="165"/>
      <c r="E16" s="635"/>
      <c r="F16" s="636"/>
    </row>
    <row r="17" spans="1:6" ht="42.75" customHeight="1" x14ac:dyDescent="0.2">
      <c r="A17" s="647"/>
      <c r="B17" s="656"/>
      <c r="C17" s="649"/>
      <c r="D17" s="165"/>
      <c r="E17" s="637"/>
      <c r="F17" s="638"/>
    </row>
    <row r="18" spans="1:6" ht="63" customHeight="1" x14ac:dyDescent="0.2">
      <c r="A18" s="647"/>
      <c r="B18" s="656"/>
      <c r="C18" s="649"/>
      <c r="D18" s="165"/>
      <c r="E18" s="635"/>
      <c r="F18" s="636"/>
    </row>
    <row r="19" spans="1:6" ht="57" customHeight="1" x14ac:dyDescent="0.2">
      <c r="A19" s="657" t="str">
        <f>'IDENTIFICACION DE RIESGOS'!E19</f>
        <v>d</v>
      </c>
      <c r="B19" s="660"/>
      <c r="C19" s="632" t="str">
        <f>'IDENTIFICACION DE RIESGOS'!J19</f>
        <v xml:space="preserve"> </v>
      </c>
      <c r="D19" s="112">
        <f>'IDENTIFICACION DE RIESGOS'!B19</f>
        <v>0</v>
      </c>
      <c r="E19" s="645">
        <f>'IDENTIFICACION DE RIESGOS'!D19</f>
        <v>0</v>
      </c>
      <c r="F19" s="646"/>
    </row>
    <row r="20" spans="1:6" ht="57" customHeight="1" x14ac:dyDescent="0.2">
      <c r="A20" s="658"/>
      <c r="B20" s="661"/>
      <c r="C20" s="633"/>
      <c r="D20" s="112">
        <f>'IDENTIFICACION DE RIESGOS'!B20</f>
        <v>0</v>
      </c>
      <c r="E20" s="645">
        <f>'IDENTIFICACION DE RIESGOS'!D20</f>
        <v>0</v>
      </c>
      <c r="F20" s="646"/>
    </row>
    <row r="21" spans="1:6" ht="57" customHeight="1" x14ac:dyDescent="0.2">
      <c r="A21" s="659"/>
      <c r="B21" s="662"/>
      <c r="C21" s="634"/>
      <c r="D21" s="112">
        <f>'IDENTIFICACION DE RIESGOS'!B21</f>
        <v>0</v>
      </c>
      <c r="E21" s="645">
        <f>'IDENTIFICACION DE RIESGOS'!D21</f>
        <v>0</v>
      </c>
      <c r="F21" s="646"/>
    </row>
    <row r="22" spans="1:6" ht="63" customHeight="1" x14ac:dyDescent="0.2">
      <c r="A22" s="657" t="str">
        <f>'IDENTIFICACION DE RIESGOS'!E22</f>
        <v>e</v>
      </c>
      <c r="B22" s="660"/>
      <c r="C22" s="632" t="str">
        <f>'IDENTIFICACION DE RIESGOS'!J22</f>
        <v xml:space="preserve"> </v>
      </c>
      <c r="D22" s="112">
        <f>'IDENTIFICACION DE RIESGOS'!B22</f>
        <v>0</v>
      </c>
      <c r="E22" s="645">
        <f>'IDENTIFICACION DE RIESGOS'!D22</f>
        <v>0</v>
      </c>
      <c r="F22" s="646"/>
    </row>
    <row r="23" spans="1:6" ht="54.75" customHeight="1" x14ac:dyDescent="0.2">
      <c r="A23" s="658"/>
      <c r="B23" s="661"/>
      <c r="C23" s="633"/>
      <c r="D23" s="112">
        <f>'IDENTIFICACION DE RIESGOS'!B23</f>
        <v>0</v>
      </c>
      <c r="E23" s="645">
        <f>'IDENTIFICACION DE RIESGOS'!D23</f>
        <v>0</v>
      </c>
      <c r="F23" s="646"/>
    </row>
    <row r="24" spans="1:6" ht="54.75" customHeight="1" x14ac:dyDescent="0.2">
      <c r="A24" s="659"/>
      <c r="B24" s="662"/>
      <c r="C24" s="634"/>
      <c r="D24" s="112">
        <f>'IDENTIFICACION DE RIESGOS'!B24</f>
        <v>0</v>
      </c>
      <c r="E24" s="645">
        <f>'IDENTIFICACION DE RIESGOS'!D24</f>
        <v>0</v>
      </c>
      <c r="F24" s="646"/>
    </row>
    <row r="25" spans="1:6" ht="47.25" customHeight="1" x14ac:dyDescent="0.2">
      <c r="A25" s="657" t="str">
        <f>'IDENTIFICACION DE RIESGOS'!E25</f>
        <v>f</v>
      </c>
      <c r="B25" s="660"/>
      <c r="C25" s="632" t="str">
        <f>'IDENTIFICACION DE RIESGOS'!J25</f>
        <v xml:space="preserve"> </v>
      </c>
      <c r="D25" s="112">
        <f>'IDENTIFICACION DE RIESGOS'!B25</f>
        <v>0</v>
      </c>
      <c r="E25" s="645">
        <f>'IDENTIFICACION DE RIESGOS'!D25</f>
        <v>0</v>
      </c>
      <c r="F25" s="646"/>
    </row>
    <row r="26" spans="1:6" ht="44.25" customHeight="1" x14ac:dyDescent="0.2">
      <c r="A26" s="658"/>
      <c r="B26" s="661"/>
      <c r="C26" s="633"/>
      <c r="D26" s="112">
        <f>'IDENTIFICACION DE RIESGOS'!B26</f>
        <v>0</v>
      </c>
      <c r="E26" s="645">
        <f>'IDENTIFICACION DE RIESGOS'!D26</f>
        <v>0</v>
      </c>
      <c r="F26" s="646"/>
    </row>
    <row r="27" spans="1:6" ht="45" customHeight="1" x14ac:dyDescent="0.2">
      <c r="A27" s="659"/>
      <c r="B27" s="662"/>
      <c r="C27" s="634"/>
      <c r="D27" s="112">
        <f>'IDENTIFICACION DE RIESGOS'!B27</f>
        <v>0</v>
      </c>
      <c r="E27" s="645">
        <f>'IDENTIFICACION DE RIESGOS'!D27</f>
        <v>0</v>
      </c>
      <c r="F27" s="646"/>
    </row>
    <row r="28" spans="1:6" ht="58.5" customHeight="1" x14ac:dyDescent="0.2">
      <c r="A28" s="657" t="str">
        <f>'IDENTIFICACION DE RIESGOS'!E28</f>
        <v>g</v>
      </c>
      <c r="B28" s="660"/>
      <c r="C28" s="632" t="str">
        <f>'IDENTIFICACION DE RIESGOS'!J28</f>
        <v xml:space="preserve"> </v>
      </c>
      <c r="D28" s="112">
        <f>'IDENTIFICACION DE RIESGOS'!B28</f>
        <v>0</v>
      </c>
      <c r="E28" s="645">
        <f>'IDENTIFICACION DE RIESGOS'!D28</f>
        <v>0</v>
      </c>
      <c r="F28" s="646"/>
    </row>
    <row r="29" spans="1:6" ht="55.5" customHeight="1" x14ac:dyDescent="0.2">
      <c r="A29" s="658"/>
      <c r="B29" s="661"/>
      <c r="C29" s="633"/>
      <c r="D29" s="112">
        <f>'IDENTIFICACION DE RIESGOS'!B29</f>
        <v>0</v>
      </c>
      <c r="E29" s="645">
        <f>'IDENTIFICACION DE RIESGOS'!D29</f>
        <v>0</v>
      </c>
      <c r="F29" s="646"/>
    </row>
    <row r="30" spans="1:6" ht="63.75" customHeight="1" x14ac:dyDescent="0.2">
      <c r="A30" s="659"/>
      <c r="B30" s="662"/>
      <c r="C30" s="634"/>
      <c r="D30" s="112">
        <f>'IDENTIFICACION DE RIESGOS'!B30</f>
        <v>0</v>
      </c>
      <c r="E30" s="645">
        <f>'IDENTIFICACION DE RIESGOS'!D30</f>
        <v>0</v>
      </c>
      <c r="F30" s="646"/>
    </row>
    <row r="31" spans="1:6" ht="47.25" customHeight="1" x14ac:dyDescent="0.2">
      <c r="A31" s="657" t="str">
        <f>'IDENTIFICACION DE RIESGOS'!E31</f>
        <v>h</v>
      </c>
      <c r="B31" s="660"/>
      <c r="C31" s="632" t="str">
        <f>'IDENTIFICACION DE RIESGOS'!J31</f>
        <v xml:space="preserve"> </v>
      </c>
      <c r="D31" s="112">
        <f>'IDENTIFICACION DE RIESGOS'!B31</f>
        <v>0</v>
      </c>
      <c r="E31" s="645">
        <f>'IDENTIFICACION DE RIESGOS'!D31</f>
        <v>0</v>
      </c>
      <c r="F31" s="646"/>
    </row>
    <row r="32" spans="1:6" ht="55.5" customHeight="1" x14ac:dyDescent="0.2">
      <c r="A32" s="658"/>
      <c r="B32" s="661"/>
      <c r="C32" s="633"/>
      <c r="D32" s="112">
        <f>'IDENTIFICACION DE RIESGOS'!B32</f>
        <v>0</v>
      </c>
      <c r="E32" s="645">
        <f>'IDENTIFICACION DE RIESGOS'!D32</f>
        <v>0</v>
      </c>
      <c r="F32" s="646"/>
    </row>
    <row r="33" spans="1:6" ht="57.75" customHeight="1" x14ac:dyDescent="0.2">
      <c r="A33" s="659"/>
      <c r="B33" s="662"/>
      <c r="C33" s="634"/>
      <c r="D33" s="112">
        <f>'IDENTIFICACION DE RIESGOS'!B33</f>
        <v>0</v>
      </c>
      <c r="E33" s="645">
        <f>'IDENTIFICACION DE RIESGOS'!D33</f>
        <v>0</v>
      </c>
      <c r="F33" s="646"/>
    </row>
    <row r="34" spans="1:6" ht="45.75" customHeight="1" x14ac:dyDescent="0.2">
      <c r="A34" s="663" t="str">
        <f>'IDENTIFICACION DE RIESGOS'!E34</f>
        <v>i</v>
      </c>
      <c r="B34" s="675"/>
      <c r="C34" s="666" t="str">
        <f>'IDENTIFICACION DE RIESGOS'!J34</f>
        <v xml:space="preserve"> </v>
      </c>
      <c r="D34" s="113">
        <f>'IDENTIFICACION DE RIESGOS'!B34</f>
        <v>0</v>
      </c>
      <c r="E34" s="669">
        <f>'IDENTIFICACION DE RIESGOS'!D34</f>
        <v>0</v>
      </c>
      <c r="F34" s="670"/>
    </row>
    <row r="35" spans="1:6" ht="57.75" customHeight="1" x14ac:dyDescent="0.2">
      <c r="A35" s="664"/>
      <c r="B35" s="676"/>
      <c r="C35" s="667"/>
      <c r="D35" s="114">
        <f>'IDENTIFICACION DE RIESGOS'!B35</f>
        <v>0</v>
      </c>
      <c r="E35" s="669">
        <f>'IDENTIFICACION DE RIESGOS'!D35</f>
        <v>0</v>
      </c>
      <c r="F35" s="670"/>
    </row>
    <row r="36" spans="1:6" ht="51" customHeight="1" x14ac:dyDescent="0.2">
      <c r="A36" s="665"/>
      <c r="B36" s="677"/>
      <c r="C36" s="668"/>
      <c r="D36" s="114">
        <f>'IDENTIFICACION DE RIESGOS'!B36</f>
        <v>0</v>
      </c>
      <c r="E36" s="669">
        <f>'IDENTIFICACION DE RIESGOS'!D36</f>
        <v>0</v>
      </c>
      <c r="F36" s="670"/>
    </row>
    <row r="37" spans="1:6" ht="51" customHeight="1" x14ac:dyDescent="0.2">
      <c r="A37" s="663" t="str">
        <f>'IDENTIFICACION DE RIESGOS'!E37</f>
        <v>j</v>
      </c>
      <c r="B37" s="675"/>
      <c r="C37" s="666">
        <f>'IDENTIFICACION DE RIESGOS'!J39</f>
        <v>0</v>
      </c>
      <c r="D37" s="114">
        <f>'IDENTIFICACION DE RIESGOS'!B37</f>
        <v>0</v>
      </c>
      <c r="E37" s="669">
        <f>'IDENTIFICACION DE RIESGOS'!D37</f>
        <v>0</v>
      </c>
      <c r="F37" s="670"/>
    </row>
    <row r="38" spans="1:6" ht="51" customHeight="1" x14ac:dyDescent="0.2">
      <c r="A38" s="664"/>
      <c r="B38" s="676"/>
      <c r="C38" s="667"/>
      <c r="D38" s="114">
        <f>'IDENTIFICACION DE RIESGOS'!B38</f>
        <v>0</v>
      </c>
      <c r="E38" s="669">
        <f>'IDENTIFICACION DE RIESGOS'!D38</f>
        <v>0</v>
      </c>
      <c r="F38" s="670"/>
    </row>
    <row r="39" spans="1:6" ht="54" customHeight="1" thickBot="1" x14ac:dyDescent="0.25">
      <c r="A39" s="672"/>
      <c r="B39" s="678"/>
      <c r="C39" s="671"/>
      <c r="D39" s="115">
        <f>'IDENTIFICACION DE RIESGOS'!B39</f>
        <v>0</v>
      </c>
      <c r="E39" s="673">
        <f>'IDENTIFICACION DE RIESGOS'!D39</f>
        <v>0</v>
      </c>
      <c r="F39" s="674"/>
    </row>
  </sheetData>
  <sheetProtection selectLockedCells="1"/>
  <mergeCells count="73">
    <mergeCell ref="A34:A36"/>
    <mergeCell ref="C34:C36"/>
    <mergeCell ref="E35:F35"/>
    <mergeCell ref="E36:F36"/>
    <mergeCell ref="C37:C39"/>
    <mergeCell ref="A37:A39"/>
    <mergeCell ref="E37:F37"/>
    <mergeCell ref="E38:F38"/>
    <mergeCell ref="E34:F34"/>
    <mergeCell ref="E39:F39"/>
    <mergeCell ref="B34:B36"/>
    <mergeCell ref="B37:B39"/>
    <mergeCell ref="A28:A30"/>
    <mergeCell ref="C28:C30"/>
    <mergeCell ref="E29:F29"/>
    <mergeCell ref="E30:F30"/>
    <mergeCell ref="A31:A33"/>
    <mergeCell ref="C31:C33"/>
    <mergeCell ref="E32:F32"/>
    <mergeCell ref="E33:F33"/>
    <mergeCell ref="E28:F28"/>
    <mergeCell ref="E31:F31"/>
    <mergeCell ref="B28:B30"/>
    <mergeCell ref="B31:B33"/>
    <mergeCell ref="A25:A27"/>
    <mergeCell ref="C25:C27"/>
    <mergeCell ref="E23:F23"/>
    <mergeCell ref="E24:F24"/>
    <mergeCell ref="E26:F26"/>
    <mergeCell ref="E27:F27"/>
    <mergeCell ref="B25:B27"/>
    <mergeCell ref="E20:F20"/>
    <mergeCell ref="E21:F21"/>
    <mergeCell ref="A22:A24"/>
    <mergeCell ref="C19:C21"/>
    <mergeCell ref="C22:C24"/>
    <mergeCell ref="B19:B21"/>
    <mergeCell ref="B22:B24"/>
    <mergeCell ref="A8:F8"/>
    <mergeCell ref="A5:F5"/>
    <mergeCell ref="E19:F19"/>
    <mergeCell ref="E22:F22"/>
    <mergeCell ref="E25:F25"/>
    <mergeCell ref="A10:A12"/>
    <mergeCell ref="B10:B12"/>
    <mergeCell ref="E9:F9"/>
    <mergeCell ref="E10:F10"/>
    <mergeCell ref="C10:C12"/>
    <mergeCell ref="A6:F6"/>
    <mergeCell ref="A7:F7"/>
    <mergeCell ref="A16:A18"/>
    <mergeCell ref="B16:B18"/>
    <mergeCell ref="C16:C18"/>
    <mergeCell ref="A19:A21"/>
    <mergeCell ref="A1:A4"/>
    <mergeCell ref="B1:C1"/>
    <mergeCell ref="D1:E1"/>
    <mergeCell ref="F1:F4"/>
    <mergeCell ref="B2:C4"/>
    <mergeCell ref="D2:E2"/>
    <mergeCell ref="D3:E3"/>
    <mergeCell ref="D4:E4"/>
    <mergeCell ref="E16:F16"/>
    <mergeCell ref="E17:F17"/>
    <mergeCell ref="E18:F18"/>
    <mergeCell ref="E11:F11"/>
    <mergeCell ref="E12:F12"/>
    <mergeCell ref="A13:A15"/>
    <mergeCell ref="B13:B15"/>
    <mergeCell ref="E13:F13"/>
    <mergeCell ref="E15:F15"/>
    <mergeCell ref="C13:C15"/>
    <mergeCell ref="E14:F14"/>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009999"/>
  </sheetPr>
  <dimension ref="A1:W20"/>
  <sheetViews>
    <sheetView zoomScale="85" zoomScaleNormal="85" workbookViewId="0">
      <selection activeCell="Q1" sqref="Q1:S4"/>
    </sheetView>
  </sheetViews>
  <sheetFormatPr baseColWidth="10" defaultColWidth="11.42578125" defaultRowHeight="14.25" x14ac:dyDescent="0.2"/>
  <cols>
    <col min="1" max="1" width="31.7109375" style="1" customWidth="1"/>
    <col min="2" max="2" width="21.7109375" style="1" customWidth="1"/>
    <col min="3" max="17" width="4" style="1" customWidth="1"/>
    <col min="18" max="18" width="7" style="1" customWidth="1"/>
    <col min="19" max="19" width="15.28515625" style="76" customWidth="1"/>
    <col min="20" max="20" width="18.85546875" style="1" customWidth="1"/>
    <col min="21" max="16384" width="11.42578125" style="1"/>
  </cols>
  <sheetData>
    <row r="1" spans="1:23" ht="27.75" customHeight="1" x14ac:dyDescent="0.2">
      <c r="A1" s="479"/>
      <c r="B1" s="406" t="str">
        <f>CONTEXTO!B1</f>
        <v xml:space="preserve">PROCESO: </v>
      </c>
      <c r="C1" s="407"/>
      <c r="D1" s="407"/>
      <c r="E1" s="407"/>
      <c r="F1" s="407"/>
      <c r="G1" s="407"/>
      <c r="H1" s="407"/>
      <c r="I1" s="407"/>
      <c r="J1" s="407"/>
      <c r="K1" s="407"/>
      <c r="L1" s="407"/>
      <c r="M1" s="407"/>
      <c r="N1" s="407"/>
      <c r="O1" s="407"/>
      <c r="P1" s="408"/>
      <c r="Q1" s="451" t="s">
        <v>493</v>
      </c>
      <c r="R1" s="451"/>
      <c r="S1" s="451"/>
      <c r="T1" s="601"/>
    </row>
    <row r="2" spans="1:23" ht="20.25" customHeight="1" x14ac:dyDescent="0.2">
      <c r="A2" s="480"/>
      <c r="B2" s="482"/>
      <c r="C2" s="483"/>
      <c r="D2" s="483"/>
      <c r="E2" s="483"/>
      <c r="F2" s="483"/>
      <c r="G2" s="483"/>
      <c r="H2" s="483"/>
      <c r="I2" s="483"/>
      <c r="J2" s="483"/>
      <c r="K2" s="483"/>
      <c r="L2" s="483"/>
      <c r="M2" s="483"/>
      <c r="N2" s="483"/>
      <c r="O2" s="483"/>
      <c r="P2" s="550"/>
      <c r="Q2" s="453" t="s">
        <v>482</v>
      </c>
      <c r="R2" s="453"/>
      <c r="S2" s="453"/>
      <c r="T2" s="602"/>
    </row>
    <row r="3" spans="1:23" ht="18.75" customHeight="1" x14ac:dyDescent="0.2">
      <c r="A3" s="480"/>
      <c r="B3" s="487" t="s">
        <v>81</v>
      </c>
      <c r="C3" s="488"/>
      <c r="D3" s="488"/>
      <c r="E3" s="488"/>
      <c r="F3" s="488"/>
      <c r="G3" s="488"/>
      <c r="H3" s="488"/>
      <c r="I3" s="488"/>
      <c r="J3" s="488"/>
      <c r="K3" s="488"/>
      <c r="L3" s="488"/>
      <c r="M3" s="488"/>
      <c r="N3" s="488"/>
      <c r="O3" s="488"/>
      <c r="P3" s="549"/>
      <c r="Q3" s="453" t="s">
        <v>483</v>
      </c>
      <c r="R3" s="453"/>
      <c r="S3" s="453"/>
      <c r="T3" s="602"/>
    </row>
    <row r="4" spans="1:23" ht="19.5" customHeight="1" thickBot="1" x14ac:dyDescent="0.25">
      <c r="A4" s="481"/>
      <c r="B4" s="412"/>
      <c r="C4" s="413"/>
      <c r="D4" s="413"/>
      <c r="E4" s="413"/>
      <c r="F4" s="413"/>
      <c r="G4" s="413"/>
      <c r="H4" s="413"/>
      <c r="I4" s="413"/>
      <c r="J4" s="413"/>
      <c r="K4" s="413"/>
      <c r="L4" s="413"/>
      <c r="M4" s="413"/>
      <c r="N4" s="413"/>
      <c r="O4" s="413"/>
      <c r="P4" s="414"/>
      <c r="Q4" s="453" t="s">
        <v>494</v>
      </c>
      <c r="R4" s="453"/>
      <c r="S4" s="453"/>
      <c r="T4" s="603"/>
    </row>
    <row r="5" spans="1:23" ht="19.5" customHeight="1" x14ac:dyDescent="0.2">
      <c r="A5" s="611"/>
      <c r="B5" s="612"/>
      <c r="C5" s="612"/>
      <c r="D5" s="612"/>
      <c r="E5" s="612"/>
      <c r="F5" s="612"/>
      <c r="G5" s="612"/>
      <c r="H5" s="612"/>
      <c r="I5" s="612"/>
      <c r="J5" s="612"/>
      <c r="K5" s="612"/>
      <c r="L5" s="612"/>
      <c r="M5" s="612"/>
      <c r="N5" s="612"/>
      <c r="O5" s="612"/>
      <c r="P5" s="612"/>
      <c r="Q5" s="612"/>
      <c r="R5" s="612"/>
      <c r="S5" s="612"/>
      <c r="T5" s="613"/>
    </row>
    <row r="6" spans="1:23" ht="24.75" customHeight="1" x14ac:dyDescent="0.2">
      <c r="A6" s="650" t="str">
        <f>CONTEXTO!A8</f>
        <v>PROCESO: GESTIÓN DE LA GOBERNABILIDAD, PARTICIPACIÓN Y CONVIVENCIA CIUDADANA</v>
      </c>
      <c r="B6" s="651"/>
      <c r="C6" s="651"/>
      <c r="D6" s="651"/>
      <c r="E6" s="651"/>
      <c r="F6" s="651"/>
      <c r="G6" s="651"/>
      <c r="H6" s="651"/>
      <c r="I6" s="651"/>
      <c r="J6" s="651"/>
      <c r="K6" s="651"/>
      <c r="L6" s="651"/>
      <c r="M6" s="651"/>
      <c r="N6" s="651"/>
      <c r="O6" s="651"/>
      <c r="P6" s="651"/>
      <c r="Q6" s="651"/>
      <c r="R6" s="651"/>
      <c r="S6" s="651"/>
      <c r="T6" s="652"/>
    </row>
    <row r="7" spans="1:23" ht="66.75" customHeight="1" thickBot="1" x14ac:dyDescent="0.25">
      <c r="A7" s="696" t="str">
        <f>CONTEXTO!A9</f>
        <v>OBJETIVO: 
FORMULAR E IMPLEMENTAR POLÍTICAS, PLANES, PROGRAMAS Y PROYECTOS DE SEGURIDAD, JUSTICIA Y ORDEN PÚBLICO,  DERECHOS HUMANOS Y CONVIVENCIA PACÍFICA; ASIMISMO COORDINAR DE MANERA PERMANENTE LA JUSTICIA POLICIVA Y ADMINISTRATIVA, EJERCER LA INSPECCIÓN, VIGILANCIA Y CONTROL A LA OCUPACIÓN DEL ESPACIO PÚBLICO, DEFENSA DEL CONSUMIDOR, MEDIO AMBIENTE Y BIENESTAR ANIMAL, A TRAVÉS DE ESTRATEGIAS DE PREVENCIÓN, ATENCIÓN, PROMOCIÓN Y PROTECCIÓN, ENCAMINADOS A FORTALECER LA GOBERNABILIDAD DEMOCRÁTICA, LA SANA CONVIVENCIA, PARTICIPACIÓN CIUDADANA Y LA RESOLUCIÓN PACÍFICA DE CONFLICTOS EN EL MUNICIPIO.</v>
      </c>
      <c r="B7" s="697"/>
      <c r="C7" s="697"/>
      <c r="D7" s="697"/>
      <c r="E7" s="697"/>
      <c r="F7" s="697"/>
      <c r="G7" s="697"/>
      <c r="H7" s="697"/>
      <c r="I7" s="697"/>
      <c r="J7" s="697"/>
      <c r="K7" s="697"/>
      <c r="L7" s="697"/>
      <c r="M7" s="697"/>
      <c r="N7" s="697"/>
      <c r="O7" s="697"/>
      <c r="P7" s="697"/>
      <c r="Q7" s="697"/>
      <c r="R7" s="697"/>
      <c r="S7" s="697"/>
      <c r="T7" s="698"/>
    </row>
    <row r="8" spans="1:23" ht="19.5" customHeight="1" thickBot="1" x14ac:dyDescent="0.25">
      <c r="A8" s="610"/>
      <c r="B8" s="610"/>
      <c r="C8" s="610"/>
      <c r="D8" s="610"/>
      <c r="E8" s="610"/>
      <c r="F8" s="610"/>
      <c r="G8" s="610"/>
      <c r="H8" s="610"/>
      <c r="I8" s="610"/>
      <c r="J8" s="610"/>
      <c r="K8" s="610"/>
      <c r="L8" s="610"/>
      <c r="M8" s="610"/>
      <c r="N8" s="610"/>
      <c r="O8" s="610"/>
      <c r="P8" s="610"/>
      <c r="Q8" s="610"/>
      <c r="R8" s="610"/>
      <c r="S8" s="610"/>
      <c r="T8" s="644"/>
    </row>
    <row r="9" spans="1:23" ht="37.5" customHeight="1" x14ac:dyDescent="0.2">
      <c r="A9" s="683" t="s">
        <v>69</v>
      </c>
      <c r="B9" s="684"/>
      <c r="C9" s="687" t="s">
        <v>82</v>
      </c>
      <c r="D9" s="688"/>
      <c r="E9" s="688"/>
      <c r="F9" s="688"/>
      <c r="G9" s="688"/>
      <c r="H9" s="688"/>
      <c r="I9" s="688"/>
      <c r="J9" s="688"/>
      <c r="K9" s="688"/>
      <c r="L9" s="688"/>
      <c r="M9" s="688"/>
      <c r="N9" s="688"/>
      <c r="O9" s="688"/>
      <c r="P9" s="688"/>
      <c r="Q9" s="688"/>
      <c r="R9" s="688"/>
      <c r="S9" s="688"/>
      <c r="T9" s="689"/>
    </row>
    <row r="10" spans="1:23" ht="25.5" customHeight="1" x14ac:dyDescent="0.2">
      <c r="A10" s="685"/>
      <c r="B10" s="686"/>
      <c r="C10" s="70" t="s">
        <v>43</v>
      </c>
      <c r="D10" s="70" t="s">
        <v>44</v>
      </c>
      <c r="E10" s="70" t="s">
        <v>45</v>
      </c>
      <c r="F10" s="70" t="s">
        <v>46</v>
      </c>
      <c r="G10" s="70" t="s">
        <v>47</v>
      </c>
      <c r="H10" s="70" t="s">
        <v>48</v>
      </c>
      <c r="I10" s="70" t="s">
        <v>49</v>
      </c>
      <c r="J10" s="70" t="s">
        <v>50</v>
      </c>
      <c r="K10" s="70" t="s">
        <v>51</v>
      </c>
      <c r="L10" s="70" t="s">
        <v>52</v>
      </c>
      <c r="M10" s="70" t="s">
        <v>53</v>
      </c>
      <c r="N10" s="70" t="s">
        <v>54</v>
      </c>
      <c r="O10" s="70" t="s">
        <v>55</v>
      </c>
      <c r="P10" s="70" t="s">
        <v>56</v>
      </c>
      <c r="Q10" s="70" t="s">
        <v>57</v>
      </c>
      <c r="R10" s="71" t="s">
        <v>58</v>
      </c>
      <c r="S10" s="74" t="s">
        <v>59</v>
      </c>
      <c r="T10" s="96" t="s">
        <v>83</v>
      </c>
    </row>
    <row r="11" spans="1:23" ht="44.25" customHeight="1" x14ac:dyDescent="0.2">
      <c r="A11" s="690" t="str">
        <f>DESCRIPCION!A10</f>
        <v>Posiblidad de Incumplimiento  de los planes de acción de las diferentes dependencias del proceso</v>
      </c>
      <c r="B11" s="691"/>
      <c r="C11" s="235">
        <v>3</v>
      </c>
      <c r="D11" s="235">
        <v>3</v>
      </c>
      <c r="E11" s="235">
        <v>3</v>
      </c>
      <c r="F11" s="235">
        <v>2</v>
      </c>
      <c r="G11" s="235">
        <v>2</v>
      </c>
      <c r="H11" s="235"/>
      <c r="I11" s="235"/>
      <c r="J11" s="235"/>
      <c r="K11" s="235"/>
      <c r="L11" s="235"/>
      <c r="M11" s="235"/>
      <c r="N11" s="235"/>
      <c r="O11" s="235"/>
      <c r="P11" s="235"/>
      <c r="Q11" s="235"/>
      <c r="R11" s="109">
        <f>SUM(C11:Q11)</f>
        <v>13</v>
      </c>
      <c r="S11" s="117">
        <f t="shared" ref="S11:S20" si="0">IF(ISERROR(AVERAGE(C11:Q11)),0,AVERAGE(C11:Q11))</f>
        <v>2.6</v>
      </c>
      <c r="T11" s="77" t="str">
        <f>IF(AND(S11&gt;=1,S11&lt;1.5),"Rara Vez",IF(AND(S11&gt;=1.6,S11&lt;2.5),"Improbable",IF(AND(S11&gt;=2.6,S11&lt;3.5),"Posible",IF(AND(S11&gt;=3.6,S11&lt;4.5),"Probable",IF(AND(S11&gt;=4.6),"Casi Seguro"," ")))))</f>
        <v>Posible</v>
      </c>
      <c r="W11" s="75"/>
    </row>
    <row r="12" spans="1:23" ht="52.5" customHeight="1" x14ac:dyDescent="0.2">
      <c r="A12" s="692" t="str">
        <f>DESCRIPCION!A13</f>
        <v>Posibilidad de recibir o solicitar cualquier dádiva o beneficio a nombre propio o de terceros permitiendo el vencimiento, dilacion de terminos o incumplimento de los requisitos de ley en los procesos y/o tramites a cargo</v>
      </c>
      <c r="B12" s="693"/>
      <c r="C12" s="235">
        <v>2</v>
      </c>
      <c r="D12" s="235">
        <v>2</v>
      </c>
      <c r="E12" s="235">
        <v>2</v>
      </c>
      <c r="F12" s="235">
        <v>2</v>
      </c>
      <c r="G12" s="235">
        <v>2</v>
      </c>
      <c r="H12" s="235"/>
      <c r="I12" s="235"/>
      <c r="J12" s="235"/>
      <c r="K12" s="235"/>
      <c r="L12" s="235"/>
      <c r="M12" s="235"/>
      <c r="N12" s="235"/>
      <c r="O12" s="235"/>
      <c r="P12" s="235"/>
      <c r="Q12" s="235"/>
      <c r="R12" s="166">
        <f>SUM(C12:Q12)</f>
        <v>10</v>
      </c>
      <c r="S12" s="117">
        <f t="shared" si="0"/>
        <v>2</v>
      </c>
      <c r="T12" s="77" t="str">
        <f>IF(AND(S12&gt;=1,S12&lt;1.5),"Rara Vez",IF(AND(S12&gt;=1.6,S12&lt;2.5),"Improbable",IF(AND(S12&gt;=2.6,S12&lt;3.5),"Posible",IF(AND(S12&gt;=3.6,S12&lt;4.5),"Probable",IF(AND(S12&gt;=4.6),"Casi Seguro"," ")))))</f>
        <v>Improbable</v>
      </c>
      <c r="W12" s="75"/>
    </row>
    <row r="13" spans="1:23" ht="39.75" customHeight="1" x14ac:dyDescent="0.2">
      <c r="A13" s="694">
        <f>DESCRIPCION!A16</f>
        <v>0</v>
      </c>
      <c r="B13" s="695"/>
      <c r="C13" s="235"/>
      <c r="D13" s="235"/>
      <c r="E13" s="235"/>
      <c r="F13" s="235"/>
      <c r="G13" s="235"/>
      <c r="H13" s="235"/>
      <c r="I13" s="235"/>
      <c r="J13" s="235"/>
      <c r="K13" s="235"/>
      <c r="L13" s="235"/>
      <c r="M13" s="235"/>
      <c r="N13" s="235"/>
      <c r="O13" s="235"/>
      <c r="P13" s="235"/>
      <c r="Q13" s="235"/>
      <c r="R13" s="109">
        <f t="shared" ref="R13:R20" si="1">SUM(C13:Q13)</f>
        <v>0</v>
      </c>
      <c r="S13" s="117">
        <f t="shared" si="0"/>
        <v>0</v>
      </c>
      <c r="T13" s="77" t="str">
        <f t="shared" ref="T13:T20" si="2">IF(AND(S13&gt;=1,S13&lt;1.5),"Rara Vez",IF(AND(S13&gt;=1.6,S13&lt;2.5),"Improbable",IF(AND(S13&gt;=2.6,S13&lt;3.5),"Posible",IF(AND(S13&gt;=3.6,S13&lt;4.5),"Probable",IF(AND(S13&gt;=4.6),"Casi Seguro"," ")))))</f>
        <v xml:space="preserve"> </v>
      </c>
    </row>
    <row r="14" spans="1:23" ht="39.75" customHeight="1" x14ac:dyDescent="0.2">
      <c r="A14" s="679" t="str">
        <f>DESCRIPCION!A19</f>
        <v>d</v>
      </c>
      <c r="B14" s="680"/>
      <c r="C14" s="235"/>
      <c r="D14" s="235"/>
      <c r="E14" s="235"/>
      <c r="F14" s="235"/>
      <c r="G14" s="235"/>
      <c r="H14" s="235"/>
      <c r="I14" s="235"/>
      <c r="J14" s="235"/>
      <c r="K14" s="235"/>
      <c r="L14" s="235"/>
      <c r="M14" s="235"/>
      <c r="N14" s="235"/>
      <c r="O14" s="235"/>
      <c r="P14" s="235"/>
      <c r="Q14" s="235"/>
      <c r="R14" s="109">
        <f t="shared" si="1"/>
        <v>0</v>
      </c>
      <c r="S14" s="117">
        <f t="shared" si="0"/>
        <v>0</v>
      </c>
      <c r="T14" s="77" t="str">
        <f t="shared" si="2"/>
        <v xml:space="preserve"> </v>
      </c>
    </row>
    <row r="15" spans="1:23" ht="39.75" customHeight="1" x14ac:dyDescent="0.2">
      <c r="A15" s="679" t="str">
        <f>DESCRIPCION!A22</f>
        <v>e</v>
      </c>
      <c r="B15" s="680"/>
      <c r="C15" s="235"/>
      <c r="D15" s="235"/>
      <c r="E15" s="235"/>
      <c r="F15" s="235"/>
      <c r="G15" s="235"/>
      <c r="H15" s="235"/>
      <c r="I15" s="235"/>
      <c r="J15" s="235"/>
      <c r="K15" s="235"/>
      <c r="L15" s="235"/>
      <c r="M15" s="235"/>
      <c r="N15" s="235"/>
      <c r="O15" s="235"/>
      <c r="P15" s="235"/>
      <c r="Q15" s="235"/>
      <c r="R15" s="109">
        <f t="shared" si="1"/>
        <v>0</v>
      </c>
      <c r="S15" s="117">
        <f t="shared" si="0"/>
        <v>0</v>
      </c>
      <c r="T15" s="77" t="str">
        <f t="shared" si="2"/>
        <v xml:space="preserve"> </v>
      </c>
    </row>
    <row r="16" spans="1:23" ht="39.75" customHeight="1" x14ac:dyDescent="0.2">
      <c r="A16" s="679" t="str">
        <f>DESCRIPCION!A25</f>
        <v>f</v>
      </c>
      <c r="B16" s="680"/>
      <c r="C16" s="235"/>
      <c r="D16" s="235"/>
      <c r="E16" s="235"/>
      <c r="F16" s="235"/>
      <c r="G16" s="235"/>
      <c r="H16" s="235"/>
      <c r="I16" s="235"/>
      <c r="J16" s="235"/>
      <c r="K16" s="235"/>
      <c r="L16" s="235"/>
      <c r="M16" s="235"/>
      <c r="N16" s="235"/>
      <c r="O16" s="235"/>
      <c r="P16" s="235"/>
      <c r="Q16" s="235"/>
      <c r="R16" s="109">
        <f t="shared" si="1"/>
        <v>0</v>
      </c>
      <c r="S16" s="117">
        <f t="shared" si="0"/>
        <v>0</v>
      </c>
      <c r="T16" s="77" t="str">
        <f t="shared" si="2"/>
        <v xml:space="preserve"> </v>
      </c>
    </row>
    <row r="17" spans="1:20" ht="39.75" customHeight="1" x14ac:dyDescent="0.2">
      <c r="A17" s="679" t="str">
        <f>DESCRIPCION!A28</f>
        <v>g</v>
      </c>
      <c r="B17" s="680"/>
      <c r="C17" s="235"/>
      <c r="D17" s="235"/>
      <c r="E17" s="235"/>
      <c r="F17" s="235"/>
      <c r="G17" s="235"/>
      <c r="H17" s="235"/>
      <c r="I17" s="235"/>
      <c r="J17" s="235"/>
      <c r="K17" s="235"/>
      <c r="L17" s="235"/>
      <c r="M17" s="235"/>
      <c r="N17" s="235"/>
      <c r="O17" s="235"/>
      <c r="P17" s="235"/>
      <c r="Q17" s="235"/>
      <c r="R17" s="109">
        <f t="shared" si="1"/>
        <v>0</v>
      </c>
      <c r="S17" s="117">
        <f t="shared" si="0"/>
        <v>0</v>
      </c>
      <c r="T17" s="77" t="str">
        <f t="shared" si="2"/>
        <v xml:space="preserve"> </v>
      </c>
    </row>
    <row r="18" spans="1:20" ht="39.75" customHeight="1" x14ac:dyDescent="0.2">
      <c r="A18" s="679" t="str">
        <f>DESCRIPCION!A31</f>
        <v>h</v>
      </c>
      <c r="B18" s="680"/>
      <c r="C18" s="235"/>
      <c r="D18" s="235"/>
      <c r="E18" s="235"/>
      <c r="F18" s="235"/>
      <c r="G18" s="235"/>
      <c r="H18" s="235"/>
      <c r="I18" s="235"/>
      <c r="J18" s="235"/>
      <c r="K18" s="235"/>
      <c r="L18" s="235"/>
      <c r="M18" s="235"/>
      <c r="N18" s="235"/>
      <c r="O18" s="235"/>
      <c r="P18" s="235"/>
      <c r="Q18" s="235"/>
      <c r="R18" s="109">
        <f t="shared" si="1"/>
        <v>0</v>
      </c>
      <c r="S18" s="117">
        <f t="shared" si="0"/>
        <v>0</v>
      </c>
      <c r="T18" s="77" t="str">
        <f t="shared" si="2"/>
        <v xml:space="preserve"> </v>
      </c>
    </row>
    <row r="19" spans="1:20" ht="39.75" customHeight="1" x14ac:dyDescent="0.2">
      <c r="A19" s="679" t="str">
        <f>DESCRIPCION!A34</f>
        <v>i</v>
      </c>
      <c r="B19" s="680"/>
      <c r="C19" s="235"/>
      <c r="D19" s="235"/>
      <c r="E19" s="235"/>
      <c r="F19" s="235"/>
      <c r="G19" s="235"/>
      <c r="H19" s="235"/>
      <c r="I19" s="235"/>
      <c r="J19" s="235"/>
      <c r="K19" s="235"/>
      <c r="L19" s="235"/>
      <c r="M19" s="235"/>
      <c r="N19" s="235"/>
      <c r="O19" s="235"/>
      <c r="P19" s="235"/>
      <c r="Q19" s="235"/>
      <c r="R19" s="109">
        <f t="shared" si="1"/>
        <v>0</v>
      </c>
      <c r="S19" s="117">
        <f t="shared" si="0"/>
        <v>0</v>
      </c>
      <c r="T19" s="77" t="str">
        <f t="shared" si="2"/>
        <v xml:space="preserve"> </v>
      </c>
    </row>
    <row r="20" spans="1:20" ht="39.75" customHeight="1" thickBot="1" x14ac:dyDescent="0.25">
      <c r="A20" s="681" t="str">
        <f>DESCRIPCION!A37</f>
        <v>j</v>
      </c>
      <c r="B20" s="682"/>
      <c r="C20" s="235"/>
      <c r="D20" s="235"/>
      <c r="E20" s="235"/>
      <c r="F20" s="235"/>
      <c r="G20" s="235"/>
      <c r="H20" s="235"/>
      <c r="I20" s="235"/>
      <c r="J20" s="235"/>
      <c r="K20" s="235"/>
      <c r="L20" s="235"/>
      <c r="M20" s="235"/>
      <c r="N20" s="235"/>
      <c r="O20" s="235"/>
      <c r="P20" s="235"/>
      <c r="Q20" s="235"/>
      <c r="R20" s="110">
        <f t="shared" si="1"/>
        <v>0</v>
      </c>
      <c r="S20" s="118">
        <f t="shared" si="0"/>
        <v>0</v>
      </c>
      <c r="T20" s="97" t="str">
        <f t="shared" si="2"/>
        <v xml:space="preserve"> </v>
      </c>
    </row>
  </sheetData>
  <sheetProtection selectLockedCells="1"/>
  <mergeCells count="24">
    <mergeCell ref="A7:T7"/>
    <mergeCell ref="A8:T8"/>
    <mergeCell ref="Q1:S1"/>
    <mergeCell ref="Q2:S2"/>
    <mergeCell ref="Q3:S3"/>
    <mergeCell ref="Q4:S4"/>
    <mergeCell ref="A5:T5"/>
    <mergeCell ref="A1:A4"/>
    <mergeCell ref="A19:B19"/>
    <mergeCell ref="A20:B20"/>
    <mergeCell ref="B1:P2"/>
    <mergeCell ref="B3:P4"/>
    <mergeCell ref="A9:B10"/>
    <mergeCell ref="C9:T9"/>
    <mergeCell ref="A14:B14"/>
    <mergeCell ref="A15:B15"/>
    <mergeCell ref="A16:B16"/>
    <mergeCell ref="A17:B17"/>
    <mergeCell ref="A18:B18"/>
    <mergeCell ref="A11:B11"/>
    <mergeCell ref="A12:B12"/>
    <mergeCell ref="A13:B13"/>
    <mergeCell ref="T1:T4"/>
    <mergeCell ref="A6:T6"/>
  </mergeCells>
  <dataValidations count="1">
    <dataValidation type="whole" allowBlank="1" showInputMessage="1" showErrorMessage="1" error="DATO INVÁLIDO_x000a_Tenga en cuenta que la escala de calificación es de 1 a 5" sqref="C11:Q20">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5" tint="-0.249977111117893"/>
  </sheetPr>
  <dimension ref="A1:G22"/>
  <sheetViews>
    <sheetView zoomScale="85" zoomScaleNormal="85" workbookViewId="0">
      <selection activeCell="E1" sqref="E1:E4"/>
    </sheetView>
  </sheetViews>
  <sheetFormatPr baseColWidth="10" defaultColWidth="11.42578125" defaultRowHeight="14.25" x14ac:dyDescent="0.2"/>
  <cols>
    <col min="1" max="1" width="34" style="1" customWidth="1"/>
    <col min="2" max="2" width="22.42578125" style="1" customWidth="1"/>
    <col min="3" max="3" width="24.140625" style="1" customWidth="1"/>
    <col min="4" max="4" width="32.7109375" style="1" customWidth="1"/>
    <col min="5" max="5" width="39.42578125" style="1" customWidth="1"/>
    <col min="6" max="6" width="17.85546875" style="1" customWidth="1"/>
    <col min="7" max="16384" width="11.42578125" style="1"/>
  </cols>
  <sheetData>
    <row r="1" spans="1:7" ht="22.5" customHeight="1" x14ac:dyDescent="0.2">
      <c r="A1" s="704"/>
      <c r="B1" s="432" t="str">
        <f>CONTEXTO!B1</f>
        <v xml:space="preserve">PROCESO: </v>
      </c>
      <c r="C1" s="432"/>
      <c r="D1" s="432"/>
      <c r="E1" s="30" t="s">
        <v>495</v>
      </c>
      <c r="F1" s="601"/>
    </row>
    <row r="2" spans="1:7" ht="15.75" customHeight="1" x14ac:dyDescent="0.2">
      <c r="A2" s="514"/>
      <c r="B2" s="433"/>
      <c r="C2" s="433"/>
      <c r="D2" s="433"/>
      <c r="E2" s="31" t="s">
        <v>482</v>
      </c>
      <c r="F2" s="602"/>
    </row>
    <row r="3" spans="1:7" ht="15" customHeight="1" x14ac:dyDescent="0.2">
      <c r="A3" s="514"/>
      <c r="B3" s="433" t="s">
        <v>85</v>
      </c>
      <c r="C3" s="433"/>
      <c r="D3" s="433"/>
      <c r="E3" s="31" t="s">
        <v>483</v>
      </c>
      <c r="F3" s="602"/>
    </row>
    <row r="4" spans="1:7" ht="15.75" customHeight="1" x14ac:dyDescent="0.2">
      <c r="A4" s="699"/>
      <c r="B4" s="433"/>
      <c r="C4" s="433"/>
      <c r="D4" s="433"/>
      <c r="E4" s="31" t="s">
        <v>496</v>
      </c>
      <c r="F4" s="602"/>
    </row>
    <row r="5" spans="1:7" ht="15.75" customHeight="1" x14ac:dyDescent="0.2">
      <c r="A5" s="699"/>
      <c r="B5" s="700"/>
      <c r="C5" s="700"/>
      <c r="D5" s="700"/>
      <c r="E5" s="700"/>
      <c r="F5" s="701"/>
    </row>
    <row r="6" spans="1:7" x14ac:dyDescent="0.2">
      <c r="A6" s="518" t="str">
        <f>CONTEXTO!A8</f>
        <v>PROCESO: GESTIÓN DE LA GOBERNABILIDAD, PARTICIPACIÓN Y CONVIVENCIA CIUDADANA</v>
      </c>
      <c r="B6" s="519"/>
      <c r="C6" s="519"/>
      <c r="D6" s="519"/>
      <c r="E6" s="519"/>
      <c r="F6" s="520"/>
    </row>
    <row r="7" spans="1:7" ht="13.5" customHeight="1" x14ac:dyDescent="0.2">
      <c r="A7" s="518"/>
      <c r="B7" s="519"/>
      <c r="C7" s="519"/>
      <c r="D7" s="519"/>
      <c r="E7" s="519"/>
      <c r="F7" s="520"/>
    </row>
    <row r="8" spans="1:7" ht="59.25" customHeight="1" x14ac:dyDescent="0.2">
      <c r="A8" s="707" t="str">
        <f>CONTEXTO!A9</f>
        <v>OBJETIVO: 
FORMULAR E IMPLEMENTAR POLÍTICAS, PLANES, PROGRAMAS Y PROYECTOS DE SEGURIDAD, JUSTICIA Y ORDEN PÚBLICO,  DERECHOS HUMANOS Y CONVIVENCIA PACÍFICA; ASIMISMO COORDINAR DE MANERA PERMANENTE LA JUSTICIA POLICIVA Y ADMINISTRATIVA, EJERCER LA INSPECCIÓN, VIGILANCIA Y CONTROL A LA OCUPACIÓN DEL ESPACIO PÚBLICO, DEFENSA DEL CONSUMIDOR, MEDIO AMBIENTE Y BIENESTAR ANIMAL, A TRAVÉS DE ESTRATEGIAS DE PREVENCIÓN, ATENCIÓN, PROMOCIÓN Y PROTECCIÓN, ENCAMINADOS A FORTALECER LA GOBERNABILIDAD DEMOCRÁTICA, LA SANA CONVIVENCIA, PARTICIPACIÓN CIUDADANA Y LA RESOLUCIÓN PACÍFICA DE CONFLICTOS EN EL MUNICIPIO.</v>
      </c>
      <c r="B8" s="708"/>
      <c r="C8" s="708"/>
      <c r="D8" s="708"/>
      <c r="E8" s="708"/>
      <c r="F8" s="709"/>
    </row>
    <row r="9" spans="1:7" ht="15" thickBot="1" x14ac:dyDescent="0.25">
      <c r="A9" s="710"/>
      <c r="B9" s="711"/>
      <c r="C9" s="711"/>
      <c r="D9" s="711"/>
      <c r="E9" s="711"/>
      <c r="F9" s="712"/>
    </row>
    <row r="10" spans="1:7" ht="15" thickBot="1" x14ac:dyDescent="0.25">
      <c r="A10" s="713"/>
      <c r="B10" s="610"/>
      <c r="C10" s="610"/>
      <c r="D10" s="610"/>
      <c r="E10" s="610"/>
      <c r="F10" s="610"/>
      <c r="G10" s="62"/>
    </row>
    <row r="11" spans="1:7" ht="51" customHeight="1" x14ac:dyDescent="0.2">
      <c r="A11" s="715" t="s">
        <v>87</v>
      </c>
      <c r="B11" s="705" t="s">
        <v>88</v>
      </c>
      <c r="C11" s="705" t="s">
        <v>89</v>
      </c>
      <c r="D11" s="705"/>
      <c r="E11" s="705"/>
      <c r="F11" s="714"/>
    </row>
    <row r="12" spans="1:7" ht="15" x14ac:dyDescent="0.2">
      <c r="A12" s="716"/>
      <c r="B12" s="706"/>
      <c r="C12" s="706" t="s">
        <v>90</v>
      </c>
      <c r="D12" s="706"/>
      <c r="E12" s="717" t="s">
        <v>91</v>
      </c>
      <c r="F12" s="718"/>
    </row>
    <row r="13" spans="1:7" ht="174" customHeight="1" x14ac:dyDescent="0.2">
      <c r="A13" s="313" t="s">
        <v>401</v>
      </c>
      <c r="B13" s="233" t="s">
        <v>153</v>
      </c>
      <c r="C13" s="505" t="str">
        <f>IF(B13="5. CATASTROFICO",+NOOO!$C$28,IF(B13="4. MAYOR",+NOOO!$C$29,IF(B13="3. MODERADO",+NOOO!$C$30,IF(B13="2. MENOR",+NOOO!$C$31,IF(B13="1. INSIGNIFICANTE",NOOO!$C$32," ")))))</f>
        <v>*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v>
      </c>
      <c r="D13" s="505"/>
      <c r="E13" s="702" t="str">
        <f>IF(B13="5. CATASTROFICO",+NOOO!$B$28,IF(B13="4. MAYOR",+NOOO!$B$29,IF(B13="3. MODERADO",+NOOO!$B$30,IF(B13="2. MENOR",+NOOO!$B$31,IF(B13="1. INSIGNIFICANTE",NOOO!$B$32," ")))))</f>
        <v>* Interrupción de las operaciones de la Entidad por algunas horas.
* Reclamaciones o quejas de los usuarios que implican investigaciones internas disciplinarias.
* Imagen institucional afectada localmente por retrasos en la prestación del servicio a los usuarios o ciudadanos.</v>
      </c>
      <c r="F13" s="703"/>
    </row>
    <row r="14" spans="1:7" ht="174" customHeight="1" x14ac:dyDescent="0.2">
      <c r="A14" s="236"/>
      <c r="B14" s="233" t="s">
        <v>92</v>
      </c>
      <c r="C14" s="505" t="str">
        <f>IF(B14="5. CATASTROFICO",+NOOO!$C$28,IF(B14="4. MAYOR",+NOOO!$C$29,IF(B14="3. MODERADO",+NOOO!$C$30,IF(B14="2. MENOR",+NOOO!$C$31,IF(B14="1. INSIGNIFICANTE",NOOO!$C$32," ")))))</f>
        <v xml:space="preserve"> </v>
      </c>
      <c r="D14" s="505"/>
      <c r="E14" s="702" t="str">
        <f>IF(B14="5. CATASTROFICO",+NOOO!$B$28,IF(B14="4. MAYOR",+NOOO!$B$29,IF(B14="3. MODERADO",+NOOO!$B$30,IF(B14="2. MENOR",+NOOO!$B$31,IF(B14="1. INSIGNIFICANTE",NOOO!$B$32," ")))))</f>
        <v xml:space="preserve"> </v>
      </c>
      <c r="F14" s="703"/>
    </row>
    <row r="15" spans="1:7" ht="174" customHeight="1" x14ac:dyDescent="0.2">
      <c r="A15" s="237"/>
      <c r="B15" s="233" t="s">
        <v>92</v>
      </c>
      <c r="C15" s="505" t="str">
        <f>IF(B15="5. CATASTROFICO",+NOOO!$C$28,IF(B15="4. MAYOR",+NOOO!$C$29,IF(B15="3. MODERADO",+NOOO!$C$30,IF(B15="2. MENOR",+NOOO!$C$31,IF(B15="1. INSIGNIFICANTE",NOOO!$C$32," ")))))</f>
        <v xml:space="preserve"> </v>
      </c>
      <c r="D15" s="505"/>
      <c r="E15" s="702" t="str">
        <f>IF(B15="5. CATASTROFICO",+NOOO!$B$28,IF(B15="4. MAYOR",+NOOO!$B$29,IF(B15="3. MODERADO",+NOOO!$B$30,IF(B15="2. MENOR",+NOOO!$B$31,IF(B15="1. INSIGNIFICANTE",NOOO!$B$32," ")))))</f>
        <v xml:space="preserve"> </v>
      </c>
      <c r="F15" s="703"/>
    </row>
    <row r="16" spans="1:7" ht="174" customHeight="1" x14ac:dyDescent="0.2">
      <c r="A16" s="237"/>
      <c r="B16" s="233" t="s">
        <v>92</v>
      </c>
      <c r="C16" s="505" t="str">
        <f>IF(B16="5. CATASTROFICO",+NOOO!$C$28,IF(B16="4. MAYOR",+NOOO!$C$29,IF(B16="3. MODERADO",+NOOO!$C$30,IF(B16="2. MENOR",+NOOO!$C$31,IF(B16="1. INSIGNIFICANTE",NOOO!$C$32," ")))))</f>
        <v xml:space="preserve"> </v>
      </c>
      <c r="D16" s="505"/>
      <c r="E16" s="702" t="str">
        <f>IF(B16="5. CATASTROFICO",+NOOO!$B$28,IF(B16="4. MAYOR",+NOOO!$B$29,IF(B16="3. MODERADO",+NOOO!$B$30,IF(B16="2. MENOR",+NOOO!$B$31,IF(B16="1. INSIGNIFICANTE",NOOO!$B$32," ")))))</f>
        <v xml:space="preserve"> </v>
      </c>
      <c r="F16" s="703"/>
    </row>
    <row r="17" spans="1:6" ht="174" customHeight="1" x14ac:dyDescent="0.2">
      <c r="A17" s="237"/>
      <c r="B17" s="233" t="s">
        <v>92</v>
      </c>
      <c r="C17" s="505" t="str">
        <f>IF(B17="5. CATASTROFICO",+NOOO!$C$28,IF(B17="4. MAYOR",+NOOO!$C$29,IF(B17="3. MODERADO",+NOOO!$C$30,IF(B17="2. MENOR",+NOOO!$C$31,IF(B17="1. INSIGNIFICANTE",NOOO!$C$32," ")))))</f>
        <v xml:space="preserve"> </v>
      </c>
      <c r="D17" s="505"/>
      <c r="E17" s="702" t="str">
        <f>IF(B17="5. CATASTROFICO",+NOOO!$B$28,IF(B17="4. MAYOR",+NOOO!$B$29,IF(B17="3. MODERADO",+NOOO!$B$30,IF(B17="2. MENOR",+NOOO!$B$31,IF(B17="1. INSIGNIFICANTE",NOOO!$B$32," ")))))</f>
        <v xml:space="preserve"> </v>
      </c>
      <c r="F17" s="703"/>
    </row>
    <row r="18" spans="1:6" ht="174" customHeight="1" x14ac:dyDescent="0.2">
      <c r="A18" s="237"/>
      <c r="B18" s="233" t="s">
        <v>92</v>
      </c>
      <c r="C18" s="505" t="str">
        <f>IF(B18="5. CATASTROFICO",+NOOO!$C$28,IF(B18="4. MAYOR",+NOOO!$C$29,IF(B18="3. MODERADO",+NOOO!$C$30,IF(B18="2. MENOR",+NOOO!$C$31,IF(B18="1. INSIGNIFICANTE",NOOO!$C$32," ")))))</f>
        <v xml:space="preserve"> </v>
      </c>
      <c r="D18" s="505"/>
      <c r="E18" s="702" t="str">
        <f>IF(B18="5. CATASTROFICO",+NOOO!$B$28,IF(B18="4. MAYOR",+NOOO!$B$29,IF(B18="3. MODERADO",+NOOO!$B$30,IF(B18="2. MENOR",+NOOO!$B$31,IF(B18="1. INSIGNIFICANTE",NOOO!$B$32," ")))))</f>
        <v xml:space="preserve"> </v>
      </c>
      <c r="F18" s="703"/>
    </row>
    <row r="19" spans="1:6" ht="174" customHeight="1" x14ac:dyDescent="0.2">
      <c r="A19" s="237"/>
      <c r="B19" s="233" t="s">
        <v>92</v>
      </c>
      <c r="C19" s="505" t="str">
        <f>IF(B19="5. CATASTROFICO",+NOOO!$C$28,IF(B19="4. MAYOR",+NOOO!$C$29,IF(B19="3. MODERADO",+NOOO!$C$30,IF(B19="2. MENOR",+NOOO!$C$31,IF(B19="1. INSIGNIFICANTE",NOOO!$C$32," ")))))</f>
        <v xml:space="preserve"> </v>
      </c>
      <c r="D19" s="505"/>
      <c r="E19" s="702" t="str">
        <f>IF(B19="5. CATASTROFICO",+NOOO!$B$28,IF(B19="4. MAYOR",+NOOO!$B$29,IF(B19="3. MODERADO",+NOOO!$B$30,IF(B19="2. MENOR",+NOOO!$B$31,IF(B19="1. INSIGNIFICANTE",NOOO!$B$32," ")))))</f>
        <v xml:space="preserve"> </v>
      </c>
      <c r="F19" s="703"/>
    </row>
    <row r="20" spans="1:6" ht="174" customHeight="1" x14ac:dyDescent="0.2">
      <c r="A20" s="237"/>
      <c r="B20" s="233" t="s">
        <v>92</v>
      </c>
      <c r="C20" s="505" t="str">
        <f>IF(B20="5. CATASTROFICO",+NOOO!$C$28,IF(B20="4. MAYOR",+NOOO!$C$29,IF(B20="3. MODERADO",+NOOO!$C$30,IF(B20="2. MENOR",+NOOO!$C$31,IF(B20="1. INSIGNIFICANTE",NOOO!$C$32," ")))))</f>
        <v xml:space="preserve"> </v>
      </c>
      <c r="D20" s="505"/>
      <c r="E20" s="702" t="str">
        <f>IF(B20="5. CATASTROFICO",+NOOO!$B$28,IF(B20="4. MAYOR",+NOOO!$B$29,IF(B20="3. MODERADO",+NOOO!$B$30,IF(B20="2. MENOR",+NOOO!$B$31,IF(B20="1. INSIGNIFICANTE",NOOO!$B$32," ")))))</f>
        <v xml:space="preserve"> </v>
      </c>
      <c r="F20" s="703"/>
    </row>
    <row r="21" spans="1:6" ht="188.25" customHeight="1" x14ac:dyDescent="0.2">
      <c r="A21" s="237"/>
      <c r="B21" s="233" t="s">
        <v>92</v>
      </c>
      <c r="C21" s="505" t="str">
        <f>IF(B21="5. CATASTROFICO",+NOOO!$C$28,IF(B21="4. MAYOR",+NOOO!$C$29,IF(B21="3. MODERADO",+NOOO!$C$30,IF(B21="2. MENOR",+NOOO!$C$31,IF(B21="1. INSIGNIFICANTE",NOOO!$C$32," ")))))</f>
        <v xml:space="preserve"> </v>
      </c>
      <c r="D21" s="505"/>
      <c r="E21" s="702" t="str">
        <f>IF(B21="5. CATASTROFICO",+NOOO!$B$28,IF(B21="4. MAYOR",+NOOO!$B$29,IF(B21="3. MODERADO",+NOOO!$B$30,IF(B21="2. MENOR",+NOOO!$B$31,IF(B21="1. INSIGNIFICANTE",NOOO!$B$32," ")))))</f>
        <v xml:space="preserve"> </v>
      </c>
      <c r="F21" s="703"/>
    </row>
    <row r="22" spans="1:6" ht="183" customHeight="1" thickBot="1" x14ac:dyDescent="0.25">
      <c r="A22" s="238"/>
      <c r="B22" s="239" t="s">
        <v>92</v>
      </c>
      <c r="C22" s="423" t="str">
        <f>IF(B22="5. CATASTROFICO",+NOOO!$C$28,IF(B22="4. MAYOR",+NOOO!$C$29,IF(B22="3. MODERADO",+NOOO!$C$30,IF(B22="2. MENOR",+NOOO!$C$31,IF(B22="1. INSIGNIFICANTE",NOOO!$C$32," ")))))</f>
        <v xml:space="preserve"> </v>
      </c>
      <c r="D22" s="423"/>
      <c r="E22" s="719" t="str">
        <f>IF(B22="5. CATASTROFICO",+NOOO!$B$28,IF(B22="4. MAYOR",+NOOO!$B$29,IF(B22="3. MODERADO",+NOOO!$B$30,IF(B22="2. MENOR",+NOOO!$B$31,IF(B22="1. INSIGNIFICANTE",NOOO!$B$32," ")))))</f>
        <v xml:space="preserve"> </v>
      </c>
      <c r="F22" s="720"/>
    </row>
  </sheetData>
  <sheetProtection selectLockedCells="1"/>
  <mergeCells count="33">
    <mergeCell ref="E21:F21"/>
    <mergeCell ref="C18:D18"/>
    <mergeCell ref="E22:F22"/>
    <mergeCell ref="C22:D22"/>
    <mergeCell ref="C21:D21"/>
    <mergeCell ref="A10:F10"/>
    <mergeCell ref="C15:D15"/>
    <mergeCell ref="C20:D20"/>
    <mergeCell ref="E20:F20"/>
    <mergeCell ref="E15:F15"/>
    <mergeCell ref="C16:D16"/>
    <mergeCell ref="E16:F16"/>
    <mergeCell ref="C17:D17"/>
    <mergeCell ref="E17:F17"/>
    <mergeCell ref="C11:F11"/>
    <mergeCell ref="A11:A12"/>
    <mergeCell ref="E12:F12"/>
    <mergeCell ref="F1:F4"/>
    <mergeCell ref="C19:D19"/>
    <mergeCell ref="A5:F5"/>
    <mergeCell ref="E18:F18"/>
    <mergeCell ref="B1:D2"/>
    <mergeCell ref="B3:D4"/>
    <mergeCell ref="E19:F19"/>
    <mergeCell ref="A6:F7"/>
    <mergeCell ref="A1:A4"/>
    <mergeCell ref="C14:D14"/>
    <mergeCell ref="E14:F14"/>
    <mergeCell ref="C13:D13"/>
    <mergeCell ref="E13:F13"/>
    <mergeCell ref="B11:B12"/>
    <mergeCell ref="A8:F9"/>
    <mergeCell ref="C12:D1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NOOO!$A$20:$A$25</xm:f>
          </x14:formula1>
          <xm:sqref>B13:B22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5" tint="-0.249977111117893"/>
  </sheetPr>
  <dimension ref="A1:F124"/>
  <sheetViews>
    <sheetView topLeftCell="B1" zoomScale="85" zoomScaleNormal="85" workbookViewId="0">
      <selection activeCell="C1" sqref="C1:E4"/>
    </sheetView>
  </sheetViews>
  <sheetFormatPr baseColWidth="10" defaultColWidth="11.42578125" defaultRowHeight="14.25" x14ac:dyDescent="0.2"/>
  <cols>
    <col min="1" max="1" width="34" style="1" customWidth="1"/>
    <col min="2" max="2" width="91" style="1" customWidth="1"/>
    <col min="3" max="3" width="16.5703125" style="1" customWidth="1"/>
    <col min="4" max="4" width="10.28515625" style="1" customWidth="1"/>
    <col min="5" max="5" width="8.28515625" style="1" customWidth="1"/>
    <col min="6" max="6" width="15" style="1" customWidth="1"/>
    <col min="7" max="16384" width="11.42578125" style="1"/>
  </cols>
  <sheetData>
    <row r="1" spans="1:6" ht="22.5" customHeight="1" x14ac:dyDescent="0.2">
      <c r="A1" s="509"/>
      <c r="B1" s="432" t="str">
        <f>CONTEXTO!B1</f>
        <v xml:space="preserve">PROCESO: </v>
      </c>
      <c r="C1" s="740" t="s">
        <v>497</v>
      </c>
      <c r="D1" s="740"/>
      <c r="E1" s="740"/>
      <c r="F1" s="741"/>
    </row>
    <row r="2" spans="1:6" ht="15.75" customHeight="1" x14ac:dyDescent="0.2">
      <c r="A2" s="510"/>
      <c r="B2" s="433"/>
      <c r="C2" s="635" t="s">
        <v>482</v>
      </c>
      <c r="D2" s="635"/>
      <c r="E2" s="635"/>
      <c r="F2" s="742"/>
    </row>
    <row r="3" spans="1:6" ht="15" customHeight="1" x14ac:dyDescent="0.2">
      <c r="A3" s="510"/>
      <c r="B3" s="433" t="s">
        <v>93</v>
      </c>
      <c r="C3" s="635" t="s">
        <v>483</v>
      </c>
      <c r="D3" s="635"/>
      <c r="E3" s="635"/>
      <c r="F3" s="742"/>
    </row>
    <row r="4" spans="1:6" ht="15.75" customHeight="1" x14ac:dyDescent="0.2">
      <c r="A4" s="510"/>
      <c r="B4" s="433"/>
      <c r="C4" s="635" t="s">
        <v>498</v>
      </c>
      <c r="D4" s="635"/>
      <c r="E4" s="635"/>
      <c r="F4" s="742"/>
    </row>
    <row r="5" spans="1:6" ht="15.75" customHeight="1" x14ac:dyDescent="0.2">
      <c r="A5" s="734"/>
      <c r="B5" s="735"/>
      <c r="C5" s="735"/>
      <c r="D5" s="735"/>
      <c r="E5" s="735"/>
      <c r="F5" s="736"/>
    </row>
    <row r="6" spans="1:6" x14ac:dyDescent="0.2">
      <c r="A6" s="518" t="str">
        <f>+CONTEXTO!A8</f>
        <v>PROCESO: GESTIÓN DE LA GOBERNABILIDAD, PARTICIPACIÓN Y CONVIVENCIA CIUDADANA</v>
      </c>
      <c r="B6" s="519"/>
      <c r="C6" s="519"/>
      <c r="D6" s="519"/>
      <c r="E6" s="519"/>
      <c r="F6" s="520"/>
    </row>
    <row r="7" spans="1:6" ht="12.75" customHeight="1" x14ac:dyDescent="0.2">
      <c r="A7" s="518"/>
      <c r="B7" s="519"/>
      <c r="C7" s="519"/>
      <c r="D7" s="519"/>
      <c r="E7" s="519"/>
      <c r="F7" s="520"/>
    </row>
    <row r="8" spans="1:6" ht="60.75" customHeight="1" x14ac:dyDescent="0.2">
      <c r="A8" s="521" t="str">
        <f>+CONTEXTO!A9</f>
        <v>OBJETIVO: 
FORMULAR E IMPLEMENTAR POLÍTICAS, PLANES, PROGRAMAS Y PROYECTOS DE SEGURIDAD, JUSTICIA Y ORDEN PÚBLICO,  DERECHOS HUMANOS Y CONVIVENCIA PACÍFICA; ASIMISMO COORDINAR DE MANERA PERMANENTE LA JUSTICIA POLICIVA Y ADMINISTRATIVA, EJERCER LA INSPECCIÓN, VIGILANCIA Y CONTROL A LA OCUPACIÓN DEL ESPACIO PÚBLICO, DEFENSA DEL CONSUMIDOR, MEDIO AMBIENTE Y BIENESTAR ANIMAL, A TRAVÉS DE ESTRATEGIAS DE PREVENCIÓN, ATENCIÓN, PROMOCIÓN Y PROTECCIÓN, ENCAMINADOS A FORTALECER LA GOBERNABILIDAD DEMOCRÁTICA, LA SANA CONVIVENCIA, PARTICIPACIÓN CIUDADANA Y LA RESOLUCIÓN PACÍFICA DE CONFLICTOS EN EL MUNICIPIO.</v>
      </c>
      <c r="B8" s="522"/>
      <c r="C8" s="522"/>
      <c r="D8" s="522"/>
      <c r="E8" s="522"/>
      <c r="F8" s="523"/>
    </row>
    <row r="9" spans="1:6" ht="3.75" customHeight="1" thickBot="1" x14ac:dyDescent="0.25">
      <c r="A9" s="524"/>
      <c r="B9" s="525"/>
      <c r="C9" s="525"/>
      <c r="D9" s="525"/>
      <c r="E9" s="525"/>
      <c r="F9" s="526"/>
    </row>
    <row r="10" spans="1:6" ht="13.5" customHeight="1" thickBot="1" x14ac:dyDescent="0.25">
      <c r="A10" s="527"/>
      <c r="B10" s="527"/>
      <c r="C10" s="527"/>
      <c r="D10" s="527"/>
      <c r="E10" s="527"/>
      <c r="F10" s="527"/>
    </row>
    <row r="11" spans="1:6" ht="34.5" customHeight="1" x14ac:dyDescent="0.25">
      <c r="A11" s="727" t="s">
        <v>94</v>
      </c>
      <c r="B11" s="496" t="s">
        <v>95</v>
      </c>
      <c r="C11" s="496"/>
      <c r="D11" s="729" t="s">
        <v>96</v>
      </c>
      <c r="E11" s="729"/>
      <c r="F11" s="725" t="s">
        <v>97</v>
      </c>
    </row>
    <row r="12" spans="1:6" ht="21" customHeight="1" x14ac:dyDescent="0.2">
      <c r="A12" s="728"/>
      <c r="B12" s="497"/>
      <c r="C12" s="497"/>
      <c r="D12" s="102" t="s">
        <v>98</v>
      </c>
      <c r="E12" s="102" t="s">
        <v>99</v>
      </c>
      <c r="F12" s="726"/>
    </row>
    <row r="13" spans="1:6" ht="26.25" customHeight="1" x14ac:dyDescent="0.2">
      <c r="A13" s="528" t="s">
        <v>412</v>
      </c>
      <c r="B13" s="505" t="s">
        <v>100</v>
      </c>
      <c r="C13" s="505"/>
      <c r="D13" s="316" t="s">
        <v>138</v>
      </c>
      <c r="E13" s="233"/>
      <c r="F13" s="737" t="str">
        <f>IF(D28="X","CATASTROFICO",IF(AND(D32&gt;0,D32&lt;=5),"MODERADO",IF(AND(D32&gt;=6,D32&lt;=11),"MAYOR",IF(AND(D32&gt;=12,D32&lt;=19),"CATASTROFICO",IF(AND(D32=0),"MENOR")))))</f>
        <v>CATASTROFICO</v>
      </c>
    </row>
    <row r="14" spans="1:6" ht="26.25" customHeight="1" x14ac:dyDescent="0.2">
      <c r="A14" s="500"/>
      <c r="B14" s="505" t="s">
        <v>101</v>
      </c>
      <c r="C14" s="505"/>
      <c r="D14" s="316" t="s">
        <v>138</v>
      </c>
      <c r="E14" s="233"/>
      <c r="F14" s="738"/>
    </row>
    <row r="15" spans="1:6" ht="26.25" customHeight="1" x14ac:dyDescent="0.2">
      <c r="A15" s="500"/>
      <c r="B15" s="505" t="s">
        <v>102</v>
      </c>
      <c r="C15" s="505"/>
      <c r="D15" s="316" t="s">
        <v>138</v>
      </c>
      <c r="E15" s="233"/>
      <c r="F15" s="738"/>
    </row>
    <row r="16" spans="1:6" ht="26.25" customHeight="1" x14ac:dyDescent="0.2">
      <c r="A16" s="500"/>
      <c r="B16" s="505" t="s">
        <v>103</v>
      </c>
      <c r="C16" s="505"/>
      <c r="D16" s="316" t="s">
        <v>138</v>
      </c>
      <c r="E16" s="233"/>
      <c r="F16" s="738"/>
    </row>
    <row r="17" spans="1:6" ht="26.25" customHeight="1" x14ac:dyDescent="0.2">
      <c r="A17" s="500"/>
      <c r="B17" s="505" t="s">
        <v>104</v>
      </c>
      <c r="C17" s="505"/>
      <c r="D17" s="316" t="s">
        <v>138</v>
      </c>
      <c r="E17" s="233"/>
      <c r="F17" s="738"/>
    </row>
    <row r="18" spans="1:6" ht="26.25" customHeight="1" x14ac:dyDescent="0.2">
      <c r="A18" s="500"/>
      <c r="B18" s="505" t="s">
        <v>105</v>
      </c>
      <c r="C18" s="505"/>
      <c r="D18" s="316" t="s">
        <v>138</v>
      </c>
      <c r="E18" s="233"/>
      <c r="F18" s="738"/>
    </row>
    <row r="19" spans="1:6" ht="26.25" customHeight="1" x14ac:dyDescent="0.2">
      <c r="A19" s="500"/>
      <c r="B19" s="505" t="s">
        <v>106</v>
      </c>
      <c r="C19" s="505"/>
      <c r="D19" s="316" t="s">
        <v>138</v>
      </c>
      <c r="E19" s="233"/>
      <c r="F19" s="738"/>
    </row>
    <row r="20" spans="1:6" ht="33" customHeight="1" x14ac:dyDescent="0.2">
      <c r="A20" s="500"/>
      <c r="B20" s="505" t="s">
        <v>107</v>
      </c>
      <c r="C20" s="505"/>
      <c r="D20" s="316" t="s">
        <v>138</v>
      </c>
      <c r="E20" s="233"/>
      <c r="F20" s="738"/>
    </row>
    <row r="21" spans="1:6" ht="26.25" customHeight="1" x14ac:dyDescent="0.2">
      <c r="A21" s="500"/>
      <c r="B21" s="505" t="s">
        <v>108</v>
      </c>
      <c r="C21" s="505"/>
      <c r="D21" s="316" t="s">
        <v>138</v>
      </c>
      <c r="E21" s="233"/>
      <c r="F21" s="738"/>
    </row>
    <row r="22" spans="1:6" ht="26.25" customHeight="1" x14ac:dyDescent="0.2">
      <c r="A22" s="500"/>
      <c r="B22" s="505" t="s">
        <v>109</v>
      </c>
      <c r="C22" s="505"/>
      <c r="D22" s="316" t="s">
        <v>138</v>
      </c>
      <c r="E22" s="233"/>
      <c r="F22" s="738"/>
    </row>
    <row r="23" spans="1:6" ht="26.25" customHeight="1" x14ac:dyDescent="0.2">
      <c r="A23" s="500"/>
      <c r="B23" s="505" t="s">
        <v>110</v>
      </c>
      <c r="C23" s="505"/>
      <c r="D23" s="316" t="s">
        <v>138</v>
      </c>
      <c r="E23" s="233"/>
      <c r="F23" s="738"/>
    </row>
    <row r="24" spans="1:6" ht="26.25" customHeight="1" x14ac:dyDescent="0.2">
      <c r="A24" s="500"/>
      <c r="B24" s="505" t="s">
        <v>111</v>
      </c>
      <c r="C24" s="505"/>
      <c r="D24" s="316" t="s">
        <v>138</v>
      </c>
      <c r="E24" s="233"/>
      <c r="F24" s="738"/>
    </row>
    <row r="25" spans="1:6" ht="26.25" customHeight="1" x14ac:dyDescent="0.2">
      <c r="A25" s="500"/>
      <c r="B25" s="505" t="s">
        <v>112</v>
      </c>
      <c r="C25" s="505"/>
      <c r="D25" s="316" t="s">
        <v>138</v>
      </c>
      <c r="E25" s="233"/>
      <c r="F25" s="738"/>
    </row>
    <row r="26" spans="1:6" ht="26.25" customHeight="1" x14ac:dyDescent="0.2">
      <c r="A26" s="500"/>
      <c r="B26" s="505" t="s">
        <v>113</v>
      </c>
      <c r="C26" s="505"/>
      <c r="D26" s="316" t="s">
        <v>138</v>
      </c>
      <c r="E26" s="233"/>
      <c r="F26" s="738"/>
    </row>
    <row r="27" spans="1:6" ht="26.25" customHeight="1" x14ac:dyDescent="0.2">
      <c r="A27" s="500"/>
      <c r="B27" s="505" t="s">
        <v>114</v>
      </c>
      <c r="C27" s="505"/>
      <c r="D27" s="316" t="s">
        <v>138</v>
      </c>
      <c r="E27" s="233"/>
      <c r="F27" s="738"/>
    </row>
    <row r="28" spans="1:6" ht="26.25" customHeight="1" x14ac:dyDescent="0.2">
      <c r="A28" s="500"/>
      <c r="B28" s="505" t="s">
        <v>115</v>
      </c>
      <c r="C28" s="505"/>
      <c r="D28" s="233"/>
      <c r="E28" s="316" t="s">
        <v>138</v>
      </c>
      <c r="F28" s="738"/>
    </row>
    <row r="29" spans="1:6" ht="26.25" customHeight="1" x14ac:dyDescent="0.2">
      <c r="A29" s="500"/>
      <c r="B29" s="505" t="s">
        <v>116</v>
      </c>
      <c r="C29" s="505"/>
      <c r="D29" s="233"/>
      <c r="E29" s="316" t="s">
        <v>138</v>
      </c>
      <c r="F29" s="738"/>
    </row>
    <row r="30" spans="1:6" ht="26.25" customHeight="1" x14ac:dyDescent="0.2">
      <c r="A30" s="500"/>
      <c r="B30" s="505" t="s">
        <v>117</v>
      </c>
      <c r="C30" s="505"/>
      <c r="D30" s="233"/>
      <c r="E30" s="316" t="s">
        <v>138</v>
      </c>
      <c r="F30" s="738"/>
    </row>
    <row r="31" spans="1:6" ht="26.25" customHeight="1" x14ac:dyDescent="0.2">
      <c r="A31" s="500"/>
      <c r="B31" s="505" t="s">
        <v>118</v>
      </c>
      <c r="C31" s="505"/>
      <c r="D31" s="233"/>
      <c r="E31" s="316" t="s">
        <v>138</v>
      </c>
      <c r="F31" s="738"/>
    </row>
    <row r="32" spans="1:6" ht="16.5" thickBot="1" x14ac:dyDescent="0.3">
      <c r="A32" s="501"/>
      <c r="B32" s="730" t="s">
        <v>58</v>
      </c>
      <c r="C32" s="731"/>
      <c r="D32" s="98">
        <f>+NOOO!B54</f>
        <v>15</v>
      </c>
      <c r="E32" s="99"/>
      <c r="F32" s="739"/>
    </row>
    <row r="33" spans="1:6" ht="15.75" customHeight="1" thickBot="1" x14ac:dyDescent="0.25">
      <c r="A33" s="732"/>
      <c r="B33" s="363"/>
      <c r="C33" s="363"/>
      <c r="D33" s="363"/>
      <c r="E33" s="363"/>
      <c r="F33" s="733"/>
    </row>
    <row r="34" spans="1:6" ht="34.5" customHeight="1" x14ac:dyDescent="0.25">
      <c r="A34" s="727" t="s">
        <v>94</v>
      </c>
      <c r="B34" s="496" t="s">
        <v>95</v>
      </c>
      <c r="C34" s="496"/>
      <c r="D34" s="729" t="s">
        <v>96</v>
      </c>
      <c r="E34" s="729"/>
      <c r="F34" s="725" t="s">
        <v>97</v>
      </c>
    </row>
    <row r="35" spans="1:6" ht="21" customHeight="1" x14ac:dyDescent="0.25">
      <c r="A35" s="728"/>
      <c r="B35" s="497"/>
      <c r="C35" s="497"/>
      <c r="D35" s="78" t="s">
        <v>98</v>
      </c>
      <c r="E35" s="78" t="s">
        <v>99</v>
      </c>
      <c r="F35" s="726"/>
    </row>
    <row r="36" spans="1:6" ht="26.25" customHeight="1" x14ac:dyDescent="0.2">
      <c r="A36" s="500"/>
      <c r="B36" s="505" t="s">
        <v>100</v>
      </c>
      <c r="C36" s="505"/>
      <c r="D36" s="233"/>
      <c r="E36" s="233"/>
      <c r="F36" s="723" t="str">
        <f>IF(D51="X","CATASTROFICO",IF(AND(D55&gt;0,D55&lt;=5),"MODERADO",IF(AND(D55&gt;=6,D55&lt;=11),"MAYOR",IF(AND(D55&gt;=12,D55&lt;=19),"CATASTROFICO"," "))))</f>
        <v xml:space="preserve"> </v>
      </c>
    </row>
    <row r="37" spans="1:6" ht="26.25" customHeight="1" x14ac:dyDescent="0.2">
      <c r="A37" s="500"/>
      <c r="B37" s="505" t="s">
        <v>101</v>
      </c>
      <c r="C37" s="505"/>
      <c r="D37" s="233"/>
      <c r="E37" s="233"/>
      <c r="F37" s="723"/>
    </row>
    <row r="38" spans="1:6" ht="26.25" customHeight="1" x14ac:dyDescent="0.2">
      <c r="A38" s="500"/>
      <c r="B38" s="505" t="s">
        <v>102</v>
      </c>
      <c r="C38" s="505"/>
      <c r="D38" s="233"/>
      <c r="E38" s="233"/>
      <c r="F38" s="723"/>
    </row>
    <row r="39" spans="1:6" ht="26.25" customHeight="1" x14ac:dyDescent="0.2">
      <c r="A39" s="500"/>
      <c r="B39" s="505" t="s">
        <v>103</v>
      </c>
      <c r="C39" s="505"/>
      <c r="D39" s="233"/>
      <c r="E39" s="233"/>
      <c r="F39" s="723"/>
    </row>
    <row r="40" spans="1:6" ht="26.25" customHeight="1" x14ac:dyDescent="0.2">
      <c r="A40" s="500"/>
      <c r="B40" s="505" t="s">
        <v>104</v>
      </c>
      <c r="C40" s="505"/>
      <c r="D40" s="233"/>
      <c r="E40" s="233"/>
      <c r="F40" s="723"/>
    </row>
    <row r="41" spans="1:6" ht="26.25" customHeight="1" x14ac:dyDescent="0.2">
      <c r="A41" s="500"/>
      <c r="B41" s="505" t="s">
        <v>105</v>
      </c>
      <c r="C41" s="505"/>
      <c r="D41" s="233"/>
      <c r="E41" s="233"/>
      <c r="F41" s="723"/>
    </row>
    <row r="42" spans="1:6" ht="26.25" customHeight="1" x14ac:dyDescent="0.2">
      <c r="A42" s="500"/>
      <c r="B42" s="505" t="s">
        <v>106</v>
      </c>
      <c r="C42" s="505"/>
      <c r="D42" s="233"/>
      <c r="E42" s="233"/>
      <c r="F42" s="723"/>
    </row>
    <row r="43" spans="1:6" ht="33" customHeight="1" x14ac:dyDescent="0.2">
      <c r="A43" s="500"/>
      <c r="B43" s="505" t="s">
        <v>107</v>
      </c>
      <c r="C43" s="505"/>
      <c r="D43" s="233"/>
      <c r="E43" s="233"/>
      <c r="F43" s="723"/>
    </row>
    <row r="44" spans="1:6" ht="26.25" customHeight="1" x14ac:dyDescent="0.2">
      <c r="A44" s="500"/>
      <c r="B44" s="505" t="s">
        <v>108</v>
      </c>
      <c r="C44" s="505"/>
      <c r="D44" s="233"/>
      <c r="E44" s="233"/>
      <c r="F44" s="723"/>
    </row>
    <row r="45" spans="1:6" ht="26.25" customHeight="1" x14ac:dyDescent="0.2">
      <c r="A45" s="500"/>
      <c r="B45" s="505" t="s">
        <v>109</v>
      </c>
      <c r="C45" s="505"/>
      <c r="D45" s="233"/>
      <c r="E45" s="233"/>
      <c r="F45" s="723"/>
    </row>
    <row r="46" spans="1:6" ht="26.25" customHeight="1" x14ac:dyDescent="0.2">
      <c r="A46" s="500"/>
      <c r="B46" s="505" t="s">
        <v>110</v>
      </c>
      <c r="C46" s="505"/>
      <c r="D46" s="233"/>
      <c r="E46" s="233"/>
      <c r="F46" s="723"/>
    </row>
    <row r="47" spans="1:6" ht="26.25" customHeight="1" x14ac:dyDescent="0.2">
      <c r="A47" s="500"/>
      <c r="B47" s="505" t="s">
        <v>111</v>
      </c>
      <c r="C47" s="505"/>
      <c r="D47" s="240"/>
      <c r="E47" s="240"/>
      <c r="F47" s="723"/>
    </row>
    <row r="48" spans="1:6" ht="26.25" customHeight="1" x14ac:dyDescent="0.2">
      <c r="A48" s="500"/>
      <c r="B48" s="505" t="s">
        <v>112</v>
      </c>
      <c r="C48" s="505"/>
      <c r="D48" s="240"/>
      <c r="E48" s="240"/>
      <c r="F48" s="723"/>
    </row>
    <row r="49" spans="1:6" ht="26.25" customHeight="1" x14ac:dyDescent="0.2">
      <c r="A49" s="500"/>
      <c r="B49" s="505" t="s">
        <v>113</v>
      </c>
      <c r="C49" s="505"/>
      <c r="D49" s="240"/>
      <c r="E49" s="240"/>
      <c r="F49" s="723"/>
    </row>
    <row r="50" spans="1:6" ht="26.25" customHeight="1" x14ac:dyDescent="0.2">
      <c r="A50" s="500"/>
      <c r="B50" s="505" t="s">
        <v>114</v>
      </c>
      <c r="C50" s="505"/>
      <c r="D50" s="240"/>
      <c r="E50" s="240"/>
      <c r="F50" s="723"/>
    </row>
    <row r="51" spans="1:6" ht="26.25" customHeight="1" x14ac:dyDescent="0.2">
      <c r="A51" s="500"/>
      <c r="B51" s="505" t="s">
        <v>115</v>
      </c>
      <c r="C51" s="505"/>
      <c r="D51" s="240"/>
      <c r="E51" s="240"/>
      <c r="F51" s="723"/>
    </row>
    <row r="52" spans="1:6" ht="26.25" customHeight="1" x14ac:dyDescent="0.2">
      <c r="A52" s="500"/>
      <c r="B52" s="505" t="s">
        <v>116</v>
      </c>
      <c r="C52" s="505"/>
      <c r="D52" s="240"/>
      <c r="E52" s="240"/>
      <c r="F52" s="723"/>
    </row>
    <row r="53" spans="1:6" ht="26.25" customHeight="1" x14ac:dyDescent="0.2">
      <c r="A53" s="500"/>
      <c r="B53" s="505" t="s">
        <v>117</v>
      </c>
      <c r="C53" s="505"/>
      <c r="D53" s="240"/>
      <c r="E53" s="240"/>
      <c r="F53" s="723"/>
    </row>
    <row r="54" spans="1:6" ht="26.25" customHeight="1" x14ac:dyDescent="0.2">
      <c r="A54" s="500"/>
      <c r="B54" s="505" t="s">
        <v>118</v>
      </c>
      <c r="C54" s="505"/>
      <c r="D54" s="240"/>
      <c r="E54" s="240"/>
      <c r="F54" s="723"/>
    </row>
    <row r="55" spans="1:6" ht="16.5" thickBot="1" x14ac:dyDescent="0.3">
      <c r="A55" s="501"/>
      <c r="B55" s="730" t="s">
        <v>58</v>
      </c>
      <c r="C55" s="731"/>
      <c r="D55" s="98">
        <f>+NOOO!B77</f>
        <v>0</v>
      </c>
      <c r="E55" s="99"/>
      <c r="F55" s="724"/>
    </row>
    <row r="56" spans="1:6" ht="15" thickBot="1" x14ac:dyDescent="0.25"/>
    <row r="57" spans="1:6" ht="34.5" customHeight="1" x14ac:dyDescent="0.25">
      <c r="A57" s="727" t="s">
        <v>94</v>
      </c>
      <c r="B57" s="496" t="s">
        <v>95</v>
      </c>
      <c r="C57" s="496"/>
      <c r="D57" s="729" t="s">
        <v>96</v>
      </c>
      <c r="E57" s="729"/>
      <c r="F57" s="725" t="s">
        <v>97</v>
      </c>
    </row>
    <row r="58" spans="1:6" ht="21" customHeight="1" x14ac:dyDescent="0.25">
      <c r="A58" s="728"/>
      <c r="B58" s="497"/>
      <c r="C58" s="497"/>
      <c r="D58" s="78" t="s">
        <v>98</v>
      </c>
      <c r="E58" s="78" t="s">
        <v>99</v>
      </c>
      <c r="F58" s="726"/>
    </row>
    <row r="59" spans="1:6" ht="26.25" customHeight="1" x14ac:dyDescent="0.2">
      <c r="A59" s="721"/>
      <c r="B59" s="505" t="s">
        <v>100</v>
      </c>
      <c r="C59" s="505"/>
      <c r="D59" s="241"/>
      <c r="E59" s="241"/>
      <c r="F59" s="723" t="str">
        <f>IF(D74="X","CATASTROFICO",IF(AND(D78&gt;0,D78&lt;=5),"MODERADO",IF(AND(D78&gt;=6,D78&lt;=11),"MAYOR",IF(AND(D78&gt;=12,D78&lt;=19),"CATASTROFICO"," "))))</f>
        <v xml:space="preserve"> </v>
      </c>
    </row>
    <row r="60" spans="1:6" ht="26.25" customHeight="1" x14ac:dyDescent="0.2">
      <c r="A60" s="721"/>
      <c r="B60" s="505" t="s">
        <v>101</v>
      </c>
      <c r="C60" s="505"/>
      <c r="D60" s="241"/>
      <c r="E60" s="241"/>
      <c r="F60" s="723"/>
    </row>
    <row r="61" spans="1:6" ht="26.25" customHeight="1" x14ac:dyDescent="0.2">
      <c r="A61" s="721"/>
      <c r="B61" s="505" t="s">
        <v>102</v>
      </c>
      <c r="C61" s="505"/>
      <c r="D61" s="241"/>
      <c r="E61" s="241"/>
      <c r="F61" s="723"/>
    </row>
    <row r="62" spans="1:6" ht="26.25" customHeight="1" x14ac:dyDescent="0.2">
      <c r="A62" s="721"/>
      <c r="B62" s="505" t="s">
        <v>103</v>
      </c>
      <c r="C62" s="505"/>
      <c r="D62" s="241"/>
      <c r="E62" s="241"/>
      <c r="F62" s="723"/>
    </row>
    <row r="63" spans="1:6" ht="26.25" customHeight="1" x14ac:dyDescent="0.2">
      <c r="A63" s="721"/>
      <c r="B63" s="505" t="s">
        <v>104</v>
      </c>
      <c r="C63" s="505"/>
      <c r="D63" s="241"/>
      <c r="E63" s="241"/>
      <c r="F63" s="723"/>
    </row>
    <row r="64" spans="1:6" ht="26.25" customHeight="1" x14ac:dyDescent="0.2">
      <c r="A64" s="721"/>
      <c r="B64" s="505" t="s">
        <v>105</v>
      </c>
      <c r="C64" s="505"/>
      <c r="D64" s="241"/>
      <c r="E64" s="241"/>
      <c r="F64" s="723"/>
    </row>
    <row r="65" spans="1:6" ht="26.25" customHeight="1" x14ac:dyDescent="0.2">
      <c r="A65" s="721"/>
      <c r="B65" s="505" t="s">
        <v>106</v>
      </c>
      <c r="C65" s="505"/>
      <c r="D65" s="241"/>
      <c r="E65" s="241"/>
      <c r="F65" s="723"/>
    </row>
    <row r="66" spans="1:6" ht="32.25" customHeight="1" x14ac:dyDescent="0.2">
      <c r="A66" s="721"/>
      <c r="B66" s="505" t="s">
        <v>107</v>
      </c>
      <c r="C66" s="505"/>
      <c r="D66" s="241"/>
      <c r="E66" s="241"/>
      <c r="F66" s="723"/>
    </row>
    <row r="67" spans="1:6" ht="26.25" customHeight="1" x14ac:dyDescent="0.2">
      <c r="A67" s="721"/>
      <c r="B67" s="505" t="s">
        <v>108</v>
      </c>
      <c r="C67" s="505"/>
      <c r="D67" s="241"/>
      <c r="E67" s="241"/>
      <c r="F67" s="723"/>
    </row>
    <row r="68" spans="1:6" ht="26.25" customHeight="1" x14ac:dyDescent="0.2">
      <c r="A68" s="721"/>
      <c r="B68" s="505" t="s">
        <v>109</v>
      </c>
      <c r="C68" s="505"/>
      <c r="D68" s="241"/>
      <c r="E68" s="241"/>
      <c r="F68" s="723"/>
    </row>
    <row r="69" spans="1:6" ht="26.25" customHeight="1" x14ac:dyDescent="0.2">
      <c r="A69" s="721"/>
      <c r="B69" s="505" t="s">
        <v>110</v>
      </c>
      <c r="C69" s="505"/>
      <c r="D69" s="241"/>
      <c r="E69" s="241"/>
      <c r="F69" s="723"/>
    </row>
    <row r="70" spans="1:6" ht="26.25" customHeight="1" x14ac:dyDescent="0.2">
      <c r="A70" s="721"/>
      <c r="B70" s="505" t="s">
        <v>111</v>
      </c>
      <c r="C70" s="505"/>
      <c r="D70" s="241"/>
      <c r="E70" s="241"/>
      <c r="F70" s="723"/>
    </row>
    <row r="71" spans="1:6" ht="26.25" customHeight="1" x14ac:dyDescent="0.2">
      <c r="A71" s="721"/>
      <c r="B71" s="505" t="s">
        <v>112</v>
      </c>
      <c r="C71" s="505"/>
      <c r="D71" s="241"/>
      <c r="E71" s="241"/>
      <c r="F71" s="723"/>
    </row>
    <row r="72" spans="1:6" ht="26.25" customHeight="1" x14ac:dyDescent="0.2">
      <c r="A72" s="721"/>
      <c r="B72" s="505" t="s">
        <v>113</v>
      </c>
      <c r="C72" s="505"/>
      <c r="D72" s="241"/>
      <c r="E72" s="241"/>
      <c r="F72" s="723"/>
    </row>
    <row r="73" spans="1:6" ht="26.25" customHeight="1" x14ac:dyDescent="0.2">
      <c r="A73" s="721"/>
      <c r="B73" s="505" t="s">
        <v>114</v>
      </c>
      <c r="C73" s="505"/>
      <c r="D73" s="241"/>
      <c r="E73" s="241"/>
      <c r="F73" s="723"/>
    </row>
    <row r="74" spans="1:6" ht="26.25" customHeight="1" x14ac:dyDescent="0.2">
      <c r="A74" s="721"/>
      <c r="B74" s="505" t="s">
        <v>115</v>
      </c>
      <c r="C74" s="505"/>
      <c r="D74" s="241"/>
      <c r="E74" s="241"/>
      <c r="F74" s="723"/>
    </row>
    <row r="75" spans="1:6" ht="26.25" customHeight="1" x14ac:dyDescent="0.2">
      <c r="A75" s="721"/>
      <c r="B75" s="505" t="s">
        <v>116</v>
      </c>
      <c r="C75" s="505"/>
      <c r="D75" s="241"/>
      <c r="E75" s="241"/>
      <c r="F75" s="723"/>
    </row>
    <row r="76" spans="1:6" ht="26.25" customHeight="1" x14ac:dyDescent="0.2">
      <c r="A76" s="721"/>
      <c r="B76" s="505" t="s">
        <v>117</v>
      </c>
      <c r="C76" s="505"/>
      <c r="D76" s="241"/>
      <c r="E76" s="241"/>
      <c r="F76" s="723"/>
    </row>
    <row r="77" spans="1:6" ht="26.25" customHeight="1" x14ac:dyDescent="0.2">
      <c r="A77" s="721"/>
      <c r="B77" s="505" t="s">
        <v>118</v>
      </c>
      <c r="C77" s="505"/>
      <c r="D77" s="241"/>
      <c r="E77" s="241"/>
      <c r="F77" s="723"/>
    </row>
    <row r="78" spans="1:6" ht="16.5" thickBot="1" x14ac:dyDescent="0.3">
      <c r="A78" s="722"/>
      <c r="B78" s="730" t="s">
        <v>58</v>
      </c>
      <c r="C78" s="731"/>
      <c r="D78" s="98">
        <f>+NOOO!B100</f>
        <v>0</v>
      </c>
      <c r="E78" s="99"/>
      <c r="F78" s="724"/>
    </row>
    <row r="79" spans="1:6" ht="15" thickBot="1" x14ac:dyDescent="0.25"/>
    <row r="80" spans="1:6" ht="34.5" customHeight="1" x14ac:dyDescent="0.25">
      <c r="A80" s="727" t="s">
        <v>94</v>
      </c>
      <c r="B80" s="496" t="s">
        <v>95</v>
      </c>
      <c r="C80" s="496"/>
      <c r="D80" s="729" t="s">
        <v>96</v>
      </c>
      <c r="E80" s="729"/>
      <c r="F80" s="725" t="s">
        <v>97</v>
      </c>
    </row>
    <row r="81" spans="1:6" ht="21" customHeight="1" x14ac:dyDescent="0.25">
      <c r="A81" s="728"/>
      <c r="B81" s="497"/>
      <c r="C81" s="497"/>
      <c r="D81" s="78" t="s">
        <v>98</v>
      </c>
      <c r="E81" s="78" t="s">
        <v>99</v>
      </c>
      <c r="F81" s="726"/>
    </row>
    <row r="82" spans="1:6" ht="26.25" customHeight="1" x14ac:dyDescent="0.2">
      <c r="A82" s="721"/>
      <c r="B82" s="505" t="s">
        <v>100</v>
      </c>
      <c r="C82" s="505"/>
      <c r="D82" s="241"/>
      <c r="E82" s="241"/>
      <c r="F82" s="723" t="str">
        <f>IF(D97="X","CATASTROFICO",IF(AND(D101&gt;0,D101&lt;=5),"MODERADO",IF(AND(D101&gt;=6,D101&lt;=11),"MAYOR",IF(AND(D101&gt;=12,D101&lt;=19),"CATASTROFICO"," "))))</f>
        <v xml:space="preserve"> </v>
      </c>
    </row>
    <row r="83" spans="1:6" ht="26.25" customHeight="1" x14ac:dyDescent="0.2">
      <c r="A83" s="721"/>
      <c r="B83" s="505" t="s">
        <v>101</v>
      </c>
      <c r="C83" s="505"/>
      <c r="D83" s="241"/>
      <c r="E83" s="241"/>
      <c r="F83" s="723"/>
    </row>
    <row r="84" spans="1:6" ht="26.25" customHeight="1" x14ac:dyDescent="0.2">
      <c r="A84" s="721"/>
      <c r="B84" s="505" t="s">
        <v>102</v>
      </c>
      <c r="C84" s="505"/>
      <c r="D84" s="241"/>
      <c r="E84" s="241"/>
      <c r="F84" s="723"/>
    </row>
    <row r="85" spans="1:6" ht="26.25" customHeight="1" x14ac:dyDescent="0.2">
      <c r="A85" s="721"/>
      <c r="B85" s="505" t="s">
        <v>103</v>
      </c>
      <c r="C85" s="505"/>
      <c r="D85" s="241"/>
      <c r="E85" s="241"/>
      <c r="F85" s="723"/>
    </row>
    <row r="86" spans="1:6" ht="26.25" customHeight="1" x14ac:dyDescent="0.2">
      <c r="A86" s="721"/>
      <c r="B86" s="505" t="s">
        <v>104</v>
      </c>
      <c r="C86" s="505"/>
      <c r="D86" s="241"/>
      <c r="E86" s="241"/>
      <c r="F86" s="723"/>
    </row>
    <row r="87" spans="1:6" ht="26.25" customHeight="1" x14ac:dyDescent="0.2">
      <c r="A87" s="721"/>
      <c r="B87" s="505" t="s">
        <v>105</v>
      </c>
      <c r="C87" s="505"/>
      <c r="D87" s="241"/>
      <c r="E87" s="241"/>
      <c r="F87" s="723"/>
    </row>
    <row r="88" spans="1:6" ht="26.25" customHeight="1" x14ac:dyDescent="0.2">
      <c r="A88" s="721"/>
      <c r="B88" s="505" t="s">
        <v>106</v>
      </c>
      <c r="C88" s="505"/>
      <c r="D88" s="241"/>
      <c r="E88" s="241"/>
      <c r="F88" s="723"/>
    </row>
    <row r="89" spans="1:6" ht="33" customHeight="1" x14ac:dyDescent="0.2">
      <c r="A89" s="721"/>
      <c r="B89" s="505" t="s">
        <v>107</v>
      </c>
      <c r="C89" s="505"/>
      <c r="D89" s="241"/>
      <c r="E89" s="241"/>
      <c r="F89" s="723"/>
    </row>
    <row r="90" spans="1:6" ht="26.25" customHeight="1" x14ac:dyDescent="0.2">
      <c r="A90" s="721"/>
      <c r="B90" s="505" t="s">
        <v>108</v>
      </c>
      <c r="C90" s="505"/>
      <c r="D90" s="241"/>
      <c r="E90" s="241"/>
      <c r="F90" s="723"/>
    </row>
    <row r="91" spans="1:6" ht="26.25" customHeight="1" x14ac:dyDescent="0.2">
      <c r="A91" s="721"/>
      <c r="B91" s="505" t="s">
        <v>109</v>
      </c>
      <c r="C91" s="505"/>
      <c r="D91" s="241"/>
      <c r="E91" s="241"/>
      <c r="F91" s="723"/>
    </row>
    <row r="92" spans="1:6" ht="26.25" customHeight="1" x14ac:dyDescent="0.2">
      <c r="A92" s="721"/>
      <c r="B92" s="505" t="s">
        <v>110</v>
      </c>
      <c r="C92" s="505"/>
      <c r="D92" s="241"/>
      <c r="E92" s="241"/>
      <c r="F92" s="723"/>
    </row>
    <row r="93" spans="1:6" ht="26.25" customHeight="1" x14ac:dyDescent="0.2">
      <c r="A93" s="721"/>
      <c r="B93" s="505" t="s">
        <v>111</v>
      </c>
      <c r="C93" s="505"/>
      <c r="D93" s="241"/>
      <c r="E93" s="241"/>
      <c r="F93" s="723"/>
    </row>
    <row r="94" spans="1:6" ht="26.25" customHeight="1" x14ac:dyDescent="0.2">
      <c r="A94" s="721"/>
      <c r="B94" s="505" t="s">
        <v>112</v>
      </c>
      <c r="C94" s="505"/>
      <c r="D94" s="241"/>
      <c r="E94" s="241"/>
      <c r="F94" s="723"/>
    </row>
    <row r="95" spans="1:6" ht="26.25" customHeight="1" x14ac:dyDescent="0.2">
      <c r="A95" s="721"/>
      <c r="B95" s="505" t="s">
        <v>113</v>
      </c>
      <c r="C95" s="505"/>
      <c r="D95" s="241"/>
      <c r="E95" s="241"/>
      <c r="F95" s="723"/>
    </row>
    <row r="96" spans="1:6" ht="26.25" customHeight="1" x14ac:dyDescent="0.2">
      <c r="A96" s="721"/>
      <c r="B96" s="505" t="s">
        <v>114</v>
      </c>
      <c r="C96" s="505"/>
      <c r="D96" s="241"/>
      <c r="E96" s="241"/>
      <c r="F96" s="723"/>
    </row>
    <row r="97" spans="1:6" ht="26.25" customHeight="1" x14ac:dyDescent="0.2">
      <c r="A97" s="721"/>
      <c r="B97" s="505" t="s">
        <v>115</v>
      </c>
      <c r="C97" s="505"/>
      <c r="D97" s="241"/>
      <c r="E97" s="241"/>
      <c r="F97" s="723"/>
    </row>
    <row r="98" spans="1:6" ht="26.25" customHeight="1" x14ac:dyDescent="0.2">
      <c r="A98" s="721"/>
      <c r="B98" s="505" t="s">
        <v>116</v>
      </c>
      <c r="C98" s="505"/>
      <c r="D98" s="241"/>
      <c r="E98" s="241"/>
      <c r="F98" s="723"/>
    </row>
    <row r="99" spans="1:6" ht="26.25" customHeight="1" x14ac:dyDescent="0.2">
      <c r="A99" s="721"/>
      <c r="B99" s="505" t="s">
        <v>117</v>
      </c>
      <c r="C99" s="505"/>
      <c r="D99" s="241"/>
      <c r="E99" s="241"/>
      <c r="F99" s="723"/>
    </row>
    <row r="100" spans="1:6" ht="26.25" customHeight="1" x14ac:dyDescent="0.2">
      <c r="A100" s="721"/>
      <c r="B100" s="505" t="s">
        <v>118</v>
      </c>
      <c r="C100" s="505"/>
      <c r="D100" s="241"/>
      <c r="E100" s="241"/>
      <c r="F100" s="723"/>
    </row>
    <row r="101" spans="1:6" ht="16.5" thickBot="1" x14ac:dyDescent="0.3">
      <c r="A101" s="722"/>
      <c r="B101" s="730" t="s">
        <v>58</v>
      </c>
      <c r="C101" s="731"/>
      <c r="D101" s="98">
        <f>+NOOO!B123</f>
        <v>0</v>
      </c>
      <c r="E101" s="99"/>
      <c r="F101" s="724"/>
    </row>
    <row r="102" spans="1:6" ht="15" thickBot="1" x14ac:dyDescent="0.25"/>
    <row r="103" spans="1:6" ht="34.5" customHeight="1" x14ac:dyDescent="0.25">
      <c r="A103" s="727" t="s">
        <v>94</v>
      </c>
      <c r="B103" s="496" t="s">
        <v>95</v>
      </c>
      <c r="C103" s="496"/>
      <c r="D103" s="729" t="s">
        <v>96</v>
      </c>
      <c r="E103" s="729"/>
      <c r="F103" s="725" t="s">
        <v>97</v>
      </c>
    </row>
    <row r="104" spans="1:6" ht="21" customHeight="1" x14ac:dyDescent="0.25">
      <c r="A104" s="728"/>
      <c r="B104" s="497"/>
      <c r="C104" s="497"/>
      <c r="D104" s="78" t="s">
        <v>98</v>
      </c>
      <c r="E104" s="78" t="s">
        <v>99</v>
      </c>
      <c r="F104" s="726"/>
    </row>
    <row r="105" spans="1:6" ht="26.25" customHeight="1" x14ac:dyDescent="0.2">
      <c r="A105" s="721"/>
      <c r="B105" s="505" t="s">
        <v>100</v>
      </c>
      <c r="C105" s="505"/>
      <c r="D105" s="241"/>
      <c r="E105" s="241"/>
      <c r="F105" s="723" t="str">
        <f>IF(D120="X","CATASTROFICO",IF(AND(D124&gt;0,D124&lt;=5),"MODERADO",IF(AND(D124&gt;=6,D124&lt;=11),"MAYOR",IF(AND(D124&gt;=12,D124&lt;=19),"CATASTROFICO"," "))))</f>
        <v xml:space="preserve"> </v>
      </c>
    </row>
    <row r="106" spans="1:6" ht="26.25" customHeight="1" x14ac:dyDescent="0.2">
      <c r="A106" s="721"/>
      <c r="B106" s="505" t="s">
        <v>101</v>
      </c>
      <c r="C106" s="505"/>
      <c r="D106" s="241"/>
      <c r="E106" s="241"/>
      <c r="F106" s="723"/>
    </row>
    <row r="107" spans="1:6" ht="26.25" customHeight="1" x14ac:dyDescent="0.2">
      <c r="A107" s="721"/>
      <c r="B107" s="505" t="s">
        <v>102</v>
      </c>
      <c r="C107" s="505"/>
      <c r="D107" s="241"/>
      <c r="E107" s="241"/>
      <c r="F107" s="723"/>
    </row>
    <row r="108" spans="1:6" ht="26.25" customHeight="1" x14ac:dyDescent="0.2">
      <c r="A108" s="721"/>
      <c r="B108" s="505" t="s">
        <v>103</v>
      </c>
      <c r="C108" s="505"/>
      <c r="D108" s="241"/>
      <c r="E108" s="241"/>
      <c r="F108" s="723"/>
    </row>
    <row r="109" spans="1:6" ht="26.25" customHeight="1" x14ac:dyDescent="0.2">
      <c r="A109" s="721"/>
      <c r="B109" s="505" t="s">
        <v>104</v>
      </c>
      <c r="C109" s="505"/>
      <c r="D109" s="241"/>
      <c r="E109" s="241"/>
      <c r="F109" s="723"/>
    </row>
    <row r="110" spans="1:6" ht="26.25" customHeight="1" x14ac:dyDescent="0.2">
      <c r="A110" s="721"/>
      <c r="B110" s="505" t="s">
        <v>105</v>
      </c>
      <c r="C110" s="505"/>
      <c r="D110" s="241"/>
      <c r="E110" s="241"/>
      <c r="F110" s="723"/>
    </row>
    <row r="111" spans="1:6" ht="26.25" customHeight="1" x14ac:dyDescent="0.2">
      <c r="A111" s="721"/>
      <c r="B111" s="505" t="s">
        <v>106</v>
      </c>
      <c r="C111" s="505"/>
      <c r="D111" s="241"/>
      <c r="E111" s="241"/>
      <c r="F111" s="723"/>
    </row>
    <row r="112" spans="1:6" ht="36" customHeight="1" x14ac:dyDescent="0.2">
      <c r="A112" s="721"/>
      <c r="B112" s="505" t="s">
        <v>107</v>
      </c>
      <c r="C112" s="505"/>
      <c r="D112" s="241"/>
      <c r="E112" s="241"/>
      <c r="F112" s="723"/>
    </row>
    <row r="113" spans="1:6" ht="26.25" customHeight="1" x14ac:dyDescent="0.2">
      <c r="A113" s="721"/>
      <c r="B113" s="505" t="s">
        <v>108</v>
      </c>
      <c r="C113" s="505"/>
      <c r="D113" s="241"/>
      <c r="E113" s="241"/>
      <c r="F113" s="723"/>
    </row>
    <row r="114" spans="1:6" ht="26.25" customHeight="1" x14ac:dyDescent="0.2">
      <c r="A114" s="721"/>
      <c r="B114" s="505" t="s">
        <v>109</v>
      </c>
      <c r="C114" s="505"/>
      <c r="D114" s="241"/>
      <c r="E114" s="241"/>
      <c r="F114" s="723"/>
    </row>
    <row r="115" spans="1:6" ht="26.25" customHeight="1" x14ac:dyDescent="0.2">
      <c r="A115" s="721"/>
      <c r="B115" s="505" t="s">
        <v>110</v>
      </c>
      <c r="C115" s="505"/>
      <c r="D115" s="241"/>
      <c r="E115" s="241"/>
      <c r="F115" s="723"/>
    </row>
    <row r="116" spans="1:6" ht="26.25" customHeight="1" x14ac:dyDescent="0.2">
      <c r="A116" s="721"/>
      <c r="B116" s="505" t="s">
        <v>111</v>
      </c>
      <c r="C116" s="505"/>
      <c r="D116" s="241"/>
      <c r="E116" s="241"/>
      <c r="F116" s="723"/>
    </row>
    <row r="117" spans="1:6" ht="26.25" customHeight="1" x14ac:dyDescent="0.2">
      <c r="A117" s="721"/>
      <c r="B117" s="505" t="s">
        <v>112</v>
      </c>
      <c r="C117" s="505"/>
      <c r="D117" s="241"/>
      <c r="E117" s="241"/>
      <c r="F117" s="723"/>
    </row>
    <row r="118" spans="1:6" ht="26.25" customHeight="1" x14ac:dyDescent="0.2">
      <c r="A118" s="721"/>
      <c r="B118" s="505" t="s">
        <v>113</v>
      </c>
      <c r="C118" s="505"/>
      <c r="D118" s="241"/>
      <c r="E118" s="241"/>
      <c r="F118" s="723"/>
    </row>
    <row r="119" spans="1:6" ht="26.25" customHeight="1" x14ac:dyDescent="0.2">
      <c r="A119" s="721"/>
      <c r="B119" s="505" t="s">
        <v>114</v>
      </c>
      <c r="C119" s="505"/>
      <c r="D119" s="241"/>
      <c r="E119" s="241"/>
      <c r="F119" s="723"/>
    </row>
    <row r="120" spans="1:6" ht="26.25" customHeight="1" x14ac:dyDescent="0.2">
      <c r="A120" s="721"/>
      <c r="B120" s="505" t="s">
        <v>115</v>
      </c>
      <c r="C120" s="505"/>
      <c r="D120" s="241"/>
      <c r="E120" s="241"/>
      <c r="F120" s="723"/>
    </row>
    <row r="121" spans="1:6" ht="26.25" customHeight="1" x14ac:dyDescent="0.2">
      <c r="A121" s="721"/>
      <c r="B121" s="505" t="s">
        <v>116</v>
      </c>
      <c r="C121" s="505"/>
      <c r="D121" s="241"/>
      <c r="E121" s="241"/>
      <c r="F121" s="723"/>
    </row>
    <row r="122" spans="1:6" ht="26.25" customHeight="1" x14ac:dyDescent="0.2">
      <c r="A122" s="721"/>
      <c r="B122" s="505" t="s">
        <v>117</v>
      </c>
      <c r="C122" s="505"/>
      <c r="D122" s="241"/>
      <c r="E122" s="241"/>
      <c r="F122" s="723"/>
    </row>
    <row r="123" spans="1:6" ht="26.25" customHeight="1" x14ac:dyDescent="0.2">
      <c r="A123" s="721"/>
      <c r="B123" s="505" t="s">
        <v>118</v>
      </c>
      <c r="C123" s="505"/>
      <c r="D123" s="241"/>
      <c r="E123" s="241"/>
      <c r="F123" s="723"/>
    </row>
    <row r="124" spans="1:6" ht="16.5" thickBot="1" x14ac:dyDescent="0.3">
      <c r="A124" s="722"/>
      <c r="B124" s="730" t="s">
        <v>58</v>
      </c>
      <c r="C124" s="731"/>
      <c r="D124" s="98">
        <f>+NOOO!B146</f>
        <v>0</v>
      </c>
      <c r="E124" s="99"/>
      <c r="F124" s="724"/>
    </row>
  </sheetData>
  <sheetProtection selectLockedCells="1"/>
  <mergeCells count="143">
    <mergeCell ref="A6:F7"/>
    <mergeCell ref="A8:F9"/>
    <mergeCell ref="A10:F10"/>
    <mergeCell ref="A5:F5"/>
    <mergeCell ref="A11:A12"/>
    <mergeCell ref="A1:A4"/>
    <mergeCell ref="B1:B2"/>
    <mergeCell ref="B3:B4"/>
    <mergeCell ref="A13:A32"/>
    <mergeCell ref="F13:F32"/>
    <mergeCell ref="B32:C32"/>
    <mergeCell ref="C1:E1"/>
    <mergeCell ref="C2:E2"/>
    <mergeCell ref="C3:E3"/>
    <mergeCell ref="C4:E4"/>
    <mergeCell ref="F1:F4"/>
    <mergeCell ref="B30:C30"/>
    <mergeCell ref="B31:C31"/>
    <mergeCell ref="F11:F12"/>
    <mergeCell ref="B27:C27"/>
    <mergeCell ref="B28:C28"/>
    <mergeCell ref="B29:C29"/>
    <mergeCell ref="B24:C24"/>
    <mergeCell ref="B25:C25"/>
    <mergeCell ref="A36:A55"/>
    <mergeCell ref="B36:C36"/>
    <mergeCell ref="A33:F33"/>
    <mergeCell ref="A34:A35"/>
    <mergeCell ref="B34:C35"/>
    <mergeCell ref="D34:E34"/>
    <mergeCell ref="F34:F35"/>
    <mergeCell ref="B18:C18"/>
    <mergeCell ref="B19:C19"/>
    <mergeCell ref="B20:C20"/>
    <mergeCell ref="B21:C21"/>
    <mergeCell ref="B22:C22"/>
    <mergeCell ref="B39:C39"/>
    <mergeCell ref="B40:C40"/>
    <mergeCell ref="B41:C41"/>
    <mergeCell ref="B42:C42"/>
    <mergeCell ref="B43:C43"/>
    <mergeCell ref="F57:F58"/>
    <mergeCell ref="D11:E11"/>
    <mergeCell ref="B23:C23"/>
    <mergeCell ref="B44:C44"/>
    <mergeCell ref="B45:C45"/>
    <mergeCell ref="B46:C46"/>
    <mergeCell ref="B47:C47"/>
    <mergeCell ref="B48:C48"/>
    <mergeCell ref="B49:C49"/>
    <mergeCell ref="B11:C12"/>
    <mergeCell ref="B13:C13"/>
    <mergeCell ref="B14:C14"/>
    <mergeCell ref="B15:C15"/>
    <mergeCell ref="B16:C16"/>
    <mergeCell ref="B17:C17"/>
    <mergeCell ref="B26:C26"/>
    <mergeCell ref="A59:A78"/>
    <mergeCell ref="B59:C59"/>
    <mergeCell ref="F59:F78"/>
    <mergeCell ref="B60:C60"/>
    <mergeCell ref="B61:C61"/>
    <mergeCell ref="B62:C62"/>
    <mergeCell ref="B50:C50"/>
    <mergeCell ref="B51:C51"/>
    <mergeCell ref="B52:C52"/>
    <mergeCell ref="B53:C53"/>
    <mergeCell ref="B54:C54"/>
    <mergeCell ref="B63:C63"/>
    <mergeCell ref="B64:C64"/>
    <mergeCell ref="B65:C65"/>
    <mergeCell ref="B66:C66"/>
    <mergeCell ref="B67:C67"/>
    <mergeCell ref="B68:C68"/>
    <mergeCell ref="A57:A58"/>
    <mergeCell ref="B57:C58"/>
    <mergeCell ref="D57:E57"/>
    <mergeCell ref="B55:C55"/>
    <mergeCell ref="F36:F55"/>
    <mergeCell ref="B37:C37"/>
    <mergeCell ref="B38:C38"/>
    <mergeCell ref="B111:C111"/>
    <mergeCell ref="B112:C112"/>
    <mergeCell ref="B113:C113"/>
    <mergeCell ref="B101:C101"/>
    <mergeCell ref="A80:A81"/>
    <mergeCell ref="B80:C81"/>
    <mergeCell ref="D80:E80"/>
    <mergeCell ref="B78:C78"/>
    <mergeCell ref="B69:C69"/>
    <mergeCell ref="B70:C70"/>
    <mergeCell ref="B71:C71"/>
    <mergeCell ref="B72:C72"/>
    <mergeCell ref="B73:C73"/>
    <mergeCell ref="B74:C74"/>
    <mergeCell ref="B83:C83"/>
    <mergeCell ref="B84:C84"/>
    <mergeCell ref="B85:C85"/>
    <mergeCell ref="B86:C86"/>
    <mergeCell ref="B87:C87"/>
    <mergeCell ref="B88:C88"/>
    <mergeCell ref="B75:C75"/>
    <mergeCell ref="B76:C76"/>
    <mergeCell ref="B77:C77"/>
    <mergeCell ref="B95:C95"/>
    <mergeCell ref="F80:F81"/>
    <mergeCell ref="A103:A104"/>
    <mergeCell ref="B103:C104"/>
    <mergeCell ref="D103:E103"/>
    <mergeCell ref="F103:F104"/>
    <mergeCell ref="A105:A124"/>
    <mergeCell ref="B105:C105"/>
    <mergeCell ref="F105:F124"/>
    <mergeCell ref="B106:C106"/>
    <mergeCell ref="B107:C107"/>
    <mergeCell ref="B124:C124"/>
    <mergeCell ref="B120:C120"/>
    <mergeCell ref="B121:C121"/>
    <mergeCell ref="B122:C122"/>
    <mergeCell ref="B123:C123"/>
    <mergeCell ref="B114:C114"/>
    <mergeCell ref="B115:C115"/>
    <mergeCell ref="B116:C116"/>
    <mergeCell ref="B117:C117"/>
    <mergeCell ref="B118:C118"/>
    <mergeCell ref="B119:C119"/>
    <mergeCell ref="B108:C108"/>
    <mergeCell ref="B109:C109"/>
    <mergeCell ref="B110:C110"/>
    <mergeCell ref="A82:A101"/>
    <mergeCell ref="B82:C82"/>
    <mergeCell ref="F82:F101"/>
    <mergeCell ref="B99:C99"/>
    <mergeCell ref="B100:C100"/>
    <mergeCell ref="B89:C89"/>
    <mergeCell ref="B90:C90"/>
    <mergeCell ref="B91:C91"/>
    <mergeCell ref="B92:C92"/>
    <mergeCell ref="B93:C93"/>
    <mergeCell ref="B94:C94"/>
    <mergeCell ref="B96:C96"/>
    <mergeCell ref="B97:C97"/>
    <mergeCell ref="B98:C98"/>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D13:E31 D36:E54 D59:E77 D82:E100 D105:E123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8" tint="-0.249977111117893"/>
  </sheetPr>
  <dimension ref="A1:L210"/>
  <sheetViews>
    <sheetView workbookViewId="0">
      <selection activeCell="G1" sqref="G1:I4"/>
    </sheetView>
  </sheetViews>
  <sheetFormatPr baseColWidth="10" defaultColWidth="11.42578125" defaultRowHeight="14.25" x14ac:dyDescent="0.2"/>
  <cols>
    <col min="1" max="1" width="14.5703125" style="1" customWidth="1"/>
    <col min="2" max="2" width="15" style="1" customWidth="1"/>
    <col min="3" max="7" width="13.7109375" style="1" customWidth="1"/>
    <col min="8" max="8" width="3.85546875" style="1" customWidth="1"/>
    <col min="9" max="10" width="11.42578125" style="1"/>
    <col min="11" max="11" width="17.7109375" style="1" customWidth="1"/>
    <col min="12" max="43" width="11.42578125" style="1"/>
    <col min="44" max="44" width="14.28515625" style="1" customWidth="1"/>
    <col min="45" max="16384" width="11.42578125" style="1"/>
  </cols>
  <sheetData>
    <row r="1" spans="1:12" ht="15" customHeight="1" x14ac:dyDescent="0.2">
      <c r="A1" s="479"/>
      <c r="B1" s="793"/>
      <c r="C1" s="432" t="str">
        <f>CONTEXTO!B1</f>
        <v xml:space="preserve">PROCESO: </v>
      </c>
      <c r="D1" s="432"/>
      <c r="E1" s="432"/>
      <c r="F1" s="432"/>
      <c r="G1" s="451" t="s">
        <v>481</v>
      </c>
      <c r="H1" s="451"/>
      <c r="I1" s="451"/>
      <c r="J1" s="791"/>
      <c r="K1" s="403"/>
    </row>
    <row r="2" spans="1:12" ht="15" customHeight="1" x14ac:dyDescent="0.2">
      <c r="A2" s="480"/>
      <c r="B2" s="474"/>
      <c r="C2" s="433"/>
      <c r="D2" s="433"/>
      <c r="E2" s="433"/>
      <c r="F2" s="433"/>
      <c r="G2" s="453" t="s">
        <v>499</v>
      </c>
      <c r="H2" s="453"/>
      <c r="I2" s="453"/>
      <c r="J2" s="792"/>
      <c r="K2" s="404"/>
    </row>
    <row r="3" spans="1:12" ht="34.5" customHeight="1" x14ac:dyDescent="0.2">
      <c r="A3" s="480"/>
      <c r="B3" s="474"/>
      <c r="C3" s="433" t="s">
        <v>32</v>
      </c>
      <c r="D3" s="433"/>
      <c r="E3" s="433"/>
      <c r="F3" s="433"/>
      <c r="G3" s="453" t="s">
        <v>483</v>
      </c>
      <c r="H3" s="453"/>
      <c r="I3" s="453"/>
      <c r="J3" s="792"/>
      <c r="K3" s="404"/>
    </row>
    <row r="4" spans="1:12" ht="15.75" customHeight="1" x14ac:dyDescent="0.2">
      <c r="A4" s="480"/>
      <c r="B4" s="474"/>
      <c r="C4" s="433"/>
      <c r="D4" s="433"/>
      <c r="E4" s="433"/>
      <c r="F4" s="433"/>
      <c r="G4" s="453" t="s">
        <v>500</v>
      </c>
      <c r="H4" s="453"/>
      <c r="I4" s="453"/>
      <c r="J4" s="792"/>
      <c r="K4" s="404"/>
    </row>
    <row r="5" spans="1:12" ht="15.75" customHeight="1" x14ac:dyDescent="0.2">
      <c r="A5" s="435"/>
      <c r="B5" s="436"/>
      <c r="C5" s="436"/>
      <c r="D5" s="436"/>
      <c r="E5" s="436"/>
      <c r="F5" s="436"/>
      <c r="G5" s="436"/>
      <c r="H5" s="436"/>
      <c r="I5" s="436"/>
      <c r="J5" s="436"/>
      <c r="K5" s="437"/>
    </row>
    <row r="6" spans="1:12" x14ac:dyDescent="0.2">
      <c r="A6" s="800" t="s">
        <v>119</v>
      </c>
      <c r="B6" s="801"/>
      <c r="C6" s="801"/>
      <c r="D6" s="801"/>
      <c r="E6" s="801"/>
      <c r="F6" s="801"/>
      <c r="G6" s="801"/>
      <c r="H6" s="801"/>
      <c r="I6" s="801"/>
      <c r="J6" s="801"/>
      <c r="K6" s="802"/>
    </row>
    <row r="7" spans="1:12" ht="11.25" customHeight="1" x14ac:dyDescent="0.2">
      <c r="A7" s="800"/>
      <c r="B7" s="801"/>
      <c r="C7" s="801"/>
      <c r="D7" s="801"/>
      <c r="E7" s="801"/>
      <c r="F7" s="801"/>
      <c r="G7" s="801"/>
      <c r="H7" s="801"/>
      <c r="I7" s="801"/>
      <c r="J7" s="801"/>
      <c r="K7" s="802"/>
    </row>
    <row r="8" spans="1:12" ht="24" customHeight="1" x14ac:dyDescent="0.2">
      <c r="A8" s="796" t="str">
        <f>CONTEXTO!A8</f>
        <v>PROCESO: GESTIÓN DE LA GOBERNABILIDAD, PARTICIPACIÓN Y CONVIVENCIA CIUDADANA</v>
      </c>
      <c r="B8" s="439"/>
      <c r="C8" s="439"/>
      <c r="D8" s="439"/>
      <c r="E8" s="439"/>
      <c r="F8" s="439"/>
      <c r="G8" s="439"/>
      <c r="H8" s="439"/>
      <c r="I8" s="439"/>
      <c r="J8" s="439"/>
      <c r="K8" s="440"/>
    </row>
    <row r="9" spans="1:12" ht="56.25" customHeight="1" thickBot="1" x14ac:dyDescent="0.25">
      <c r="A9" s="797" t="str">
        <f>CONTEXTO!A9</f>
        <v>OBJETIVO: 
FORMULAR E IMPLEMENTAR POLÍTICAS, PLANES, PROGRAMAS Y PROYECTOS DE SEGURIDAD, JUSTICIA Y ORDEN PÚBLICO,  DERECHOS HUMANOS Y CONVIVENCIA PACÍFICA; ASIMISMO COORDINAR DE MANERA PERMANENTE LA JUSTICIA POLICIVA Y ADMINISTRATIVA, EJERCER LA INSPECCIÓN, VIGILANCIA Y CONTROL A LA OCUPACIÓN DEL ESPACIO PÚBLICO, DEFENSA DEL CONSUMIDOR, MEDIO AMBIENTE Y BIENESTAR ANIMAL, A TRAVÉS DE ESTRATEGIAS DE PREVENCIÓN, ATENCIÓN, PROMOCIÓN Y PROTECCIÓN, ENCAMINADOS A FORTALECER LA GOBERNABILIDAD DEMOCRÁTICA, LA SANA CONVIVENCIA, PARTICIPACIÓN CIUDADANA Y LA RESOLUCIÓN PACÍFICA DE CONFLICTOS EN EL MUNICIPIO.</v>
      </c>
      <c r="B9" s="798"/>
      <c r="C9" s="798"/>
      <c r="D9" s="798"/>
      <c r="E9" s="798"/>
      <c r="F9" s="798"/>
      <c r="G9" s="798"/>
      <c r="H9" s="798"/>
      <c r="I9" s="798"/>
      <c r="J9" s="798"/>
      <c r="K9" s="799"/>
    </row>
    <row r="10" spans="1:12" ht="19.5" customHeight="1" thickBot="1" x14ac:dyDescent="0.25">
      <c r="A10" s="794"/>
      <c r="B10" s="795"/>
      <c r="C10" s="795"/>
      <c r="D10" s="795"/>
      <c r="E10" s="795"/>
      <c r="F10" s="795"/>
      <c r="G10" s="795"/>
      <c r="H10" s="795"/>
      <c r="I10" s="795"/>
      <c r="J10" s="795"/>
      <c r="K10" s="795"/>
      <c r="L10" s="62"/>
    </row>
    <row r="11" spans="1:12" ht="29.25" customHeight="1" thickBot="1" x14ac:dyDescent="0.25">
      <c r="A11" s="150" t="s">
        <v>120</v>
      </c>
      <c r="B11" s="762" t="str">
        <f>DESCRIPCION!A10</f>
        <v>Posiblidad de Incumplimiento  de los planes de acción de las diferentes dependencias del proceso</v>
      </c>
      <c r="C11" s="763"/>
      <c r="D11" s="763"/>
      <c r="E11" s="763"/>
      <c r="F11" s="763"/>
      <c r="G11" s="763"/>
      <c r="H11" s="763"/>
      <c r="I11" s="764"/>
      <c r="J11" s="151" t="s">
        <v>347</v>
      </c>
      <c r="K11" s="154" t="str">
        <f>IF(J17="x","EXTREMA",IF(J19="x","ALTA",IF(J21="x","MODERADA",IF(J23="x","BAJA",""))))</f>
        <v>MODERADA</v>
      </c>
    </row>
    <row r="12" spans="1:12" ht="16.5" customHeight="1" thickBot="1" x14ac:dyDescent="0.25">
      <c r="A12" s="743" t="s">
        <v>122</v>
      </c>
      <c r="B12" s="744"/>
      <c r="C12" s="744"/>
      <c r="D12" s="745" t="str">
        <f>PROBABILIDAD!T11</f>
        <v>Posible</v>
      </c>
      <c r="E12" s="746"/>
      <c r="F12" s="743" t="s">
        <v>348</v>
      </c>
      <c r="G12" s="744"/>
      <c r="H12" s="744"/>
      <c r="I12" s="747"/>
      <c r="J12" s="748" t="s">
        <v>132</v>
      </c>
      <c r="K12" s="749"/>
    </row>
    <row r="13" spans="1:12" x14ac:dyDescent="0.2">
      <c r="A13" s="189"/>
      <c r="B13" s="167"/>
      <c r="C13" s="167"/>
      <c r="D13" s="167"/>
      <c r="E13" s="167"/>
      <c r="F13" s="167"/>
      <c r="G13" s="167"/>
      <c r="H13" s="167"/>
      <c r="I13" s="167"/>
      <c r="J13" s="185"/>
      <c r="K13" s="186"/>
    </row>
    <row r="14" spans="1:12" x14ac:dyDescent="0.2">
      <c r="A14" s="189"/>
      <c r="B14" s="167"/>
      <c r="C14" s="190"/>
      <c r="D14" s="167"/>
      <c r="E14" s="167"/>
      <c r="F14" s="167"/>
      <c r="G14" s="167"/>
      <c r="H14" s="167"/>
      <c r="I14" s="167"/>
      <c r="J14" s="185"/>
      <c r="K14" s="186"/>
    </row>
    <row r="15" spans="1:12" ht="30" customHeight="1" x14ac:dyDescent="0.2">
      <c r="A15" s="759" t="s">
        <v>122</v>
      </c>
      <c r="B15" s="167">
        <v>5</v>
      </c>
      <c r="C15" s="760"/>
      <c r="D15" s="756"/>
      <c r="E15" s="757"/>
      <c r="F15" s="757"/>
      <c r="G15" s="757"/>
      <c r="H15" s="167"/>
      <c r="I15" s="167"/>
      <c r="J15" s="766" t="s">
        <v>121</v>
      </c>
      <c r="K15" s="767"/>
    </row>
    <row r="16" spans="1:12" ht="30" customHeight="1" x14ac:dyDescent="0.2">
      <c r="A16" s="759"/>
      <c r="B16" s="167" t="s">
        <v>124</v>
      </c>
      <c r="C16" s="761"/>
      <c r="D16" s="756"/>
      <c r="E16" s="757"/>
      <c r="F16" s="757"/>
      <c r="G16" s="757"/>
      <c r="H16" s="167"/>
      <c r="I16" s="167"/>
      <c r="J16" s="169"/>
      <c r="K16" s="170"/>
    </row>
    <row r="17" spans="1:11" ht="30" customHeight="1" x14ac:dyDescent="0.2">
      <c r="A17" s="759"/>
      <c r="B17" s="167">
        <v>4</v>
      </c>
      <c r="C17" s="803"/>
      <c r="D17" s="756"/>
      <c r="E17" s="756"/>
      <c r="F17" s="765"/>
      <c r="G17" s="757"/>
      <c r="H17" s="167"/>
      <c r="I17" s="167"/>
      <c r="J17" s="176" t="str">
        <f xml:space="preserve"> IF(OR(E15="X",F15="X",G15="x",F17="x",G17="X",F19="X",G19="X",G21="X" ),"x","")</f>
        <v/>
      </c>
      <c r="K17" s="170" t="s">
        <v>123</v>
      </c>
    </row>
    <row r="18" spans="1:11" ht="30" customHeight="1" x14ac:dyDescent="0.2">
      <c r="A18" s="759"/>
      <c r="B18" s="167" t="s">
        <v>126</v>
      </c>
      <c r="C18" s="804"/>
      <c r="D18" s="756"/>
      <c r="E18" s="756"/>
      <c r="F18" s="765"/>
      <c r="G18" s="757"/>
      <c r="H18" s="167"/>
      <c r="I18" s="167"/>
      <c r="J18" s="177"/>
      <c r="K18" s="170"/>
    </row>
    <row r="19" spans="1:11" ht="30" customHeight="1" x14ac:dyDescent="0.2">
      <c r="A19" s="759"/>
      <c r="B19" s="167">
        <v>3</v>
      </c>
      <c r="C19" s="750"/>
      <c r="D19" s="754" t="s">
        <v>138</v>
      </c>
      <c r="E19" s="755"/>
      <c r="F19" s="765"/>
      <c r="G19" s="757"/>
      <c r="H19" s="167"/>
      <c r="I19" s="167"/>
      <c r="J19" s="178" t="str">
        <f xml:space="preserve"> IF(OR(C15="X",D15="X",D17="x",E17="x",E19="X",F21="X",F23="X",G23="X" ),"x","")</f>
        <v/>
      </c>
      <c r="K19" s="170" t="s">
        <v>125</v>
      </c>
    </row>
    <row r="20" spans="1:11" ht="30" customHeight="1" x14ac:dyDescent="0.2">
      <c r="A20" s="759"/>
      <c r="B20" s="167" t="s">
        <v>128</v>
      </c>
      <c r="C20" s="751"/>
      <c r="D20" s="754"/>
      <c r="E20" s="756"/>
      <c r="F20" s="765"/>
      <c r="G20" s="757"/>
      <c r="H20" s="167"/>
      <c r="I20" s="167"/>
      <c r="J20" s="179"/>
      <c r="K20" s="170"/>
    </row>
    <row r="21" spans="1:11" ht="30" customHeight="1" x14ac:dyDescent="0.2">
      <c r="A21" s="759"/>
      <c r="B21" s="167">
        <v>2</v>
      </c>
      <c r="C21" s="750"/>
      <c r="D21" s="752"/>
      <c r="E21" s="753"/>
      <c r="F21" s="755"/>
      <c r="G21" s="757"/>
      <c r="H21" s="167"/>
      <c r="I21" s="167"/>
      <c r="J21" s="180" t="str">
        <f xml:space="preserve"> IF(OR(C17="X",D19="X",E21="x",E23="x" ),"x","")</f>
        <v>x</v>
      </c>
      <c r="K21" s="170" t="s">
        <v>127</v>
      </c>
    </row>
    <row r="22" spans="1:11" ht="30" customHeight="1" x14ac:dyDescent="0.2">
      <c r="A22" s="759"/>
      <c r="B22" s="167" t="s">
        <v>250</v>
      </c>
      <c r="C22" s="751"/>
      <c r="D22" s="752"/>
      <c r="E22" s="754"/>
      <c r="F22" s="756"/>
      <c r="G22" s="757"/>
      <c r="H22" s="167"/>
      <c r="I22" s="167"/>
      <c r="J22" s="179"/>
      <c r="K22" s="170"/>
    </row>
    <row r="23" spans="1:11" ht="30" customHeight="1" x14ac:dyDescent="0.2">
      <c r="A23" s="759"/>
      <c r="B23" s="167">
        <v>1</v>
      </c>
      <c r="C23" s="750"/>
      <c r="D23" s="781"/>
      <c r="E23" s="783"/>
      <c r="F23" s="785"/>
      <c r="G23" s="787"/>
      <c r="H23" s="167"/>
      <c r="I23" s="167"/>
      <c r="J23" s="181" t="str">
        <f xml:space="preserve"> IF(OR(C19="X",C21="X",C23="x",D21="x",D23="x" ),"x","")</f>
        <v/>
      </c>
      <c r="K23" s="170" t="s">
        <v>129</v>
      </c>
    </row>
    <row r="24" spans="1:11" ht="30" customHeight="1" x14ac:dyDescent="0.2">
      <c r="A24" s="759"/>
      <c r="B24" s="167" t="s">
        <v>130</v>
      </c>
      <c r="C24" s="780"/>
      <c r="D24" s="782"/>
      <c r="E24" s="784"/>
      <c r="F24" s="786"/>
      <c r="G24" s="788"/>
      <c r="H24" s="167"/>
      <c r="I24" s="167"/>
      <c r="J24" s="152"/>
      <c r="K24" s="153"/>
    </row>
    <row r="25" spans="1:11" x14ac:dyDescent="0.2">
      <c r="A25" s="189"/>
      <c r="B25" s="167"/>
      <c r="C25" s="167">
        <v>1</v>
      </c>
      <c r="D25" s="167">
        <v>2</v>
      </c>
      <c r="E25" s="167">
        <v>3</v>
      </c>
      <c r="F25" s="167">
        <v>4</v>
      </c>
      <c r="G25" s="167">
        <v>5</v>
      </c>
      <c r="H25" s="167"/>
      <c r="I25" s="167"/>
      <c r="J25" s="768"/>
      <c r="K25" s="769"/>
    </row>
    <row r="26" spans="1:11" x14ac:dyDescent="0.2">
      <c r="A26" s="189"/>
      <c r="B26" s="167"/>
      <c r="C26" s="167" t="s">
        <v>131</v>
      </c>
      <c r="D26" s="167" t="s">
        <v>132</v>
      </c>
      <c r="E26" s="167" t="s">
        <v>133</v>
      </c>
      <c r="F26" s="167" t="s">
        <v>134</v>
      </c>
      <c r="G26" s="167" t="s">
        <v>135</v>
      </c>
      <c r="H26" s="167"/>
      <c r="I26" s="167"/>
      <c r="J26" s="167"/>
      <c r="K26" s="186"/>
    </row>
    <row r="27" spans="1:11" x14ac:dyDescent="0.2">
      <c r="A27" s="189"/>
      <c r="B27" s="167"/>
      <c r="C27" s="758" t="s">
        <v>136</v>
      </c>
      <c r="D27" s="758"/>
      <c r="E27" s="758"/>
      <c r="F27" s="758"/>
      <c r="G27" s="758"/>
      <c r="H27" s="167"/>
      <c r="I27" s="167"/>
      <c r="J27" s="167"/>
      <c r="K27" s="186"/>
    </row>
    <row r="28" spans="1:11" x14ac:dyDescent="0.2">
      <c r="A28" s="189"/>
      <c r="B28" s="167"/>
      <c r="C28" s="758"/>
      <c r="D28" s="758"/>
      <c r="E28" s="758"/>
      <c r="F28" s="758"/>
      <c r="G28" s="758"/>
      <c r="H28" s="167"/>
      <c r="I28" s="167"/>
      <c r="J28" s="167"/>
      <c r="K28" s="186"/>
    </row>
    <row r="29" spans="1:11" ht="15.75" customHeight="1" thickBot="1" x14ac:dyDescent="0.25">
      <c r="A29" s="191"/>
      <c r="B29" s="192"/>
      <c r="C29" s="192"/>
      <c r="D29" s="192"/>
      <c r="E29" s="192"/>
      <c r="F29" s="192"/>
      <c r="G29" s="192"/>
      <c r="H29" s="192"/>
      <c r="I29" s="192"/>
      <c r="J29" s="192"/>
      <c r="K29" s="193"/>
    </row>
    <row r="30" spans="1:11" ht="15" thickBot="1" x14ac:dyDescent="0.25"/>
    <row r="31" spans="1:11" ht="28.5" customHeight="1" thickBot="1" x14ac:dyDescent="0.25">
      <c r="A31" s="100" t="s">
        <v>120</v>
      </c>
      <c r="B31" s="779" t="str">
        <f>DESCRIPCION!A13</f>
        <v>Posibilidad de recibir o solicitar cualquier dádiva o beneficio a nombre propio o de terceros permitiendo el vencimiento, dilacion de terminos o incumplimento de los requisitos de ley en los procesos y/o tramites a cargo</v>
      </c>
      <c r="C31" s="763"/>
      <c r="D31" s="763"/>
      <c r="E31" s="763"/>
      <c r="F31" s="763"/>
      <c r="G31" s="763"/>
      <c r="H31" s="763"/>
      <c r="I31" s="764"/>
      <c r="J31" s="151" t="s">
        <v>347</v>
      </c>
      <c r="K31" s="149" t="str">
        <f>IF(J37="x","EXTREMA",IF(J39="x","ALTA",IF(J41="x","MODERADA",IF(J43="x","BAJA",""))))</f>
        <v>EXTREMA</v>
      </c>
    </row>
    <row r="32" spans="1:11" ht="16.5" thickBot="1" x14ac:dyDescent="0.25">
      <c r="A32" s="743" t="s">
        <v>122</v>
      </c>
      <c r="B32" s="744"/>
      <c r="C32" s="744"/>
      <c r="D32" s="745" t="str">
        <f>PROBABILIDAD!T12</f>
        <v>Improbable</v>
      </c>
      <c r="E32" s="746"/>
      <c r="F32" s="743" t="s">
        <v>348</v>
      </c>
      <c r="G32" s="744"/>
      <c r="H32" s="744"/>
      <c r="I32" s="747"/>
      <c r="J32" s="748" t="s">
        <v>135</v>
      </c>
      <c r="K32" s="749"/>
    </row>
    <row r="33" spans="1:11" ht="15" x14ac:dyDescent="0.2">
      <c r="A33" s="184"/>
      <c r="B33" s="183"/>
      <c r="C33" s="183"/>
      <c r="D33" s="183"/>
      <c r="E33" s="183"/>
      <c r="F33" s="183"/>
      <c r="G33" s="183"/>
      <c r="H33" s="183"/>
      <c r="I33" s="183"/>
      <c r="J33" s="185"/>
      <c r="K33" s="186"/>
    </row>
    <row r="34" spans="1:11" ht="15.75" thickBot="1" x14ac:dyDescent="0.25">
      <c r="A34" s="184"/>
      <c r="B34" s="182"/>
      <c r="C34" s="183"/>
      <c r="D34" s="183"/>
      <c r="E34" s="183"/>
      <c r="F34" s="183"/>
      <c r="G34" s="183"/>
      <c r="H34" s="183"/>
      <c r="I34" s="183"/>
      <c r="J34" s="185"/>
      <c r="K34" s="186"/>
    </row>
    <row r="35" spans="1:11" ht="30.75" customHeight="1" thickBot="1" x14ac:dyDescent="0.25">
      <c r="A35" s="772" t="s">
        <v>122</v>
      </c>
      <c r="B35" s="182">
        <v>5</v>
      </c>
      <c r="C35" s="789"/>
      <c r="D35" s="775"/>
      <c r="E35" s="773"/>
      <c r="F35" s="773"/>
      <c r="G35" s="773"/>
      <c r="H35" s="183"/>
      <c r="I35" s="183"/>
      <c r="J35" s="770" t="s">
        <v>121</v>
      </c>
      <c r="K35" s="771"/>
    </row>
    <row r="36" spans="1:11" ht="21" customHeight="1" thickBot="1" x14ac:dyDescent="0.25">
      <c r="A36" s="772"/>
      <c r="B36" s="182" t="s">
        <v>124</v>
      </c>
      <c r="C36" s="789"/>
      <c r="D36" s="775"/>
      <c r="E36" s="773"/>
      <c r="F36" s="773"/>
      <c r="G36" s="773"/>
      <c r="H36" s="183"/>
      <c r="I36" s="183"/>
      <c r="J36" s="187"/>
      <c r="K36" s="20"/>
    </row>
    <row r="37" spans="1:11" ht="34.5" customHeight="1" thickBot="1" x14ac:dyDescent="0.25">
      <c r="A37" s="772"/>
      <c r="B37" s="182">
        <v>4</v>
      </c>
      <c r="C37" s="774"/>
      <c r="D37" s="775"/>
      <c r="E37" s="775"/>
      <c r="F37" s="776"/>
      <c r="G37" s="773"/>
      <c r="H37" s="183"/>
      <c r="I37" s="183"/>
      <c r="J37" s="197" t="str">
        <f xml:space="preserve"> IF(OR(E35="X",F35="X",G35="x",F37="x",G37="X",F39="X",G39="X",G41="X" ),"x","")</f>
        <v>x</v>
      </c>
      <c r="K37" s="20" t="s">
        <v>123</v>
      </c>
    </row>
    <row r="38" spans="1:11" ht="29.25" thickBot="1" x14ac:dyDescent="0.25">
      <c r="A38" s="772"/>
      <c r="B38" s="182" t="s">
        <v>126</v>
      </c>
      <c r="C38" s="774"/>
      <c r="D38" s="775"/>
      <c r="E38" s="775"/>
      <c r="F38" s="777"/>
      <c r="G38" s="773"/>
      <c r="H38" s="183"/>
      <c r="I38" s="183"/>
      <c r="J38" s="198"/>
      <c r="K38" s="20"/>
    </row>
    <row r="39" spans="1:11" ht="35.25" customHeight="1" thickBot="1" x14ac:dyDescent="0.25">
      <c r="A39" s="772"/>
      <c r="B39" s="182">
        <v>3</v>
      </c>
      <c r="C39" s="778"/>
      <c r="D39" s="790"/>
      <c r="E39" s="805"/>
      <c r="F39" s="776"/>
      <c r="G39" s="773"/>
      <c r="H39" s="183"/>
      <c r="I39" s="183"/>
      <c r="J39" s="199" t="str">
        <f xml:space="preserve"> IF(OR(C35="X",D35="X",D37="x",E37="x",E39="X",F41="X",F43="X",G43="X" ),"x","")</f>
        <v/>
      </c>
      <c r="K39" s="20" t="s">
        <v>125</v>
      </c>
    </row>
    <row r="40" spans="1:11" ht="29.25" thickBot="1" x14ac:dyDescent="0.25">
      <c r="A40" s="772"/>
      <c r="B40" s="182" t="s">
        <v>128</v>
      </c>
      <c r="C40" s="778"/>
      <c r="D40" s="790"/>
      <c r="E40" s="775"/>
      <c r="F40" s="777"/>
      <c r="G40" s="773"/>
      <c r="H40" s="183"/>
      <c r="I40" s="183"/>
      <c r="J40" s="200"/>
      <c r="K40" s="20"/>
    </row>
    <row r="41" spans="1:11" ht="36" customHeight="1" thickBot="1" x14ac:dyDescent="0.25">
      <c r="A41" s="772"/>
      <c r="B41" s="182">
        <v>2</v>
      </c>
      <c r="C41" s="778"/>
      <c r="D41" s="808"/>
      <c r="E41" s="815"/>
      <c r="F41" s="816"/>
      <c r="G41" s="773" t="s">
        <v>344</v>
      </c>
      <c r="H41" s="183"/>
      <c r="I41" s="183"/>
      <c r="J41" s="201" t="str">
        <f xml:space="preserve"> IF(OR(C37="X",D39="X",E41="x",E43="x" ),"x","")</f>
        <v/>
      </c>
      <c r="K41" s="20" t="s">
        <v>127</v>
      </c>
    </row>
    <row r="42" spans="1:11" ht="29.25" thickBot="1" x14ac:dyDescent="0.25">
      <c r="A42" s="772"/>
      <c r="B42" s="182" t="s">
        <v>250</v>
      </c>
      <c r="C42" s="778"/>
      <c r="D42" s="808"/>
      <c r="E42" s="790"/>
      <c r="F42" s="817"/>
      <c r="G42" s="773"/>
      <c r="H42" s="183"/>
      <c r="I42" s="183"/>
      <c r="J42" s="200"/>
      <c r="K42" s="20"/>
    </row>
    <row r="43" spans="1:11" ht="38.25" customHeight="1" thickBot="1" x14ac:dyDescent="0.25">
      <c r="A43" s="772"/>
      <c r="B43" s="182">
        <v>1</v>
      </c>
      <c r="C43" s="778"/>
      <c r="D43" s="808"/>
      <c r="E43" s="810"/>
      <c r="F43" s="812"/>
      <c r="G43" s="775"/>
      <c r="H43" s="183"/>
      <c r="I43" s="183"/>
      <c r="J43" s="202" t="str">
        <f xml:space="preserve"> IF(OR(C39="X",C41="X",D41="x",C43="x",D43="x" ),"x","")</f>
        <v/>
      </c>
      <c r="K43" s="20" t="s">
        <v>129</v>
      </c>
    </row>
    <row r="44" spans="1:11" ht="17.25" customHeight="1" thickBot="1" x14ac:dyDescent="0.25">
      <c r="A44" s="772"/>
      <c r="B44" s="182" t="s">
        <v>130</v>
      </c>
      <c r="C44" s="807"/>
      <c r="D44" s="809"/>
      <c r="E44" s="811"/>
      <c r="F44" s="813"/>
      <c r="G44" s="814"/>
      <c r="H44" s="188"/>
      <c r="I44" s="183"/>
      <c r="J44" s="183"/>
      <c r="K44" s="182"/>
    </row>
    <row r="45" spans="1:11" ht="15" x14ac:dyDescent="0.2">
      <c r="A45" s="184"/>
      <c r="B45" s="183"/>
      <c r="C45" s="183">
        <v>1</v>
      </c>
      <c r="D45" s="183">
        <v>2</v>
      </c>
      <c r="E45" s="183">
        <v>3</v>
      </c>
      <c r="F45" s="183">
        <v>4</v>
      </c>
      <c r="G45" s="183">
        <v>5</v>
      </c>
      <c r="H45" s="183"/>
      <c r="I45" s="183"/>
      <c r="J45" s="183"/>
      <c r="K45" s="182"/>
    </row>
    <row r="46" spans="1:11" ht="15" x14ac:dyDescent="0.2">
      <c r="A46" s="184"/>
      <c r="B46" s="183"/>
      <c r="C46" s="183" t="s">
        <v>131</v>
      </c>
      <c r="D46" s="183" t="s">
        <v>132</v>
      </c>
      <c r="E46" s="183" t="s">
        <v>133</v>
      </c>
      <c r="F46" s="183" t="s">
        <v>134</v>
      </c>
      <c r="G46" s="183" t="s">
        <v>135</v>
      </c>
      <c r="H46" s="183"/>
      <c r="I46" s="183"/>
      <c r="J46" s="183"/>
      <c r="K46" s="182"/>
    </row>
    <row r="47" spans="1:11" ht="15" x14ac:dyDescent="0.2">
      <c r="A47" s="184"/>
      <c r="B47" s="183"/>
      <c r="C47" s="806" t="s">
        <v>136</v>
      </c>
      <c r="D47" s="806"/>
      <c r="E47" s="806"/>
      <c r="F47" s="806"/>
      <c r="G47" s="806"/>
      <c r="H47" s="183"/>
      <c r="I47" s="183"/>
      <c r="J47" s="183"/>
      <c r="K47" s="182"/>
    </row>
    <row r="48" spans="1:11" ht="15" x14ac:dyDescent="0.2">
      <c r="A48" s="184"/>
      <c r="B48" s="183"/>
      <c r="C48" s="806"/>
      <c r="D48" s="806"/>
      <c r="E48" s="806"/>
      <c r="F48" s="806"/>
      <c r="G48" s="806"/>
      <c r="H48" s="183"/>
      <c r="I48" s="183"/>
      <c r="J48" s="183"/>
      <c r="K48" s="182"/>
    </row>
    <row r="49" spans="1:11" ht="22.5" customHeight="1" thickBot="1" x14ac:dyDescent="0.3">
      <c r="A49" s="21"/>
      <c r="B49" s="19"/>
      <c r="C49" s="19"/>
      <c r="D49" s="19"/>
      <c r="E49" s="19"/>
      <c r="F49" s="19"/>
      <c r="G49" s="19"/>
      <c r="H49" s="19"/>
      <c r="I49" s="147"/>
      <c r="J49" s="147"/>
      <c r="K49" s="148"/>
    </row>
    <row r="50" spans="1:11" ht="15" thickBot="1" x14ac:dyDescent="0.25"/>
    <row r="51" spans="1:11" ht="36.75" customHeight="1" thickBot="1" x14ac:dyDescent="0.25">
      <c r="A51" s="155" t="s">
        <v>120</v>
      </c>
      <c r="B51" s="762">
        <f>DESCRIPCION!A16</f>
        <v>0</v>
      </c>
      <c r="C51" s="763"/>
      <c r="D51" s="763"/>
      <c r="E51" s="763"/>
      <c r="F51" s="763"/>
      <c r="G51" s="763"/>
      <c r="H51" s="763"/>
      <c r="I51" s="764"/>
      <c r="J51" s="151" t="s">
        <v>347</v>
      </c>
      <c r="K51" s="149" t="str">
        <f>IF(J57="x","EXTREMA",IF(J59="x","ALTA",IF(J61="x","MODERADA",IF(J63="x","BAJA",""))))</f>
        <v/>
      </c>
    </row>
    <row r="52" spans="1:11" ht="16.5" thickBot="1" x14ac:dyDescent="0.25">
      <c r="A52" s="743" t="s">
        <v>122</v>
      </c>
      <c r="B52" s="744"/>
      <c r="C52" s="744"/>
      <c r="D52" s="745" t="str">
        <f>PROBABILIDAD!T13</f>
        <v xml:space="preserve"> </v>
      </c>
      <c r="E52" s="746"/>
      <c r="F52" s="743" t="s">
        <v>348</v>
      </c>
      <c r="G52" s="744"/>
      <c r="H52" s="744"/>
      <c r="I52" s="747"/>
      <c r="J52" s="748"/>
      <c r="K52" s="749"/>
    </row>
    <row r="53" spans="1:11" ht="15" x14ac:dyDescent="0.2">
      <c r="A53" s="184"/>
      <c r="B53" s="183"/>
      <c r="C53" s="183"/>
      <c r="D53" s="183"/>
      <c r="E53" s="183"/>
      <c r="F53" s="183"/>
      <c r="G53" s="183"/>
      <c r="H53" s="183"/>
      <c r="I53" s="183"/>
      <c r="J53" s="185"/>
      <c r="K53" s="186"/>
    </row>
    <row r="54" spans="1:11" ht="15.75" thickBot="1" x14ac:dyDescent="0.25">
      <c r="A54" s="184"/>
      <c r="B54" s="182"/>
      <c r="C54" s="183"/>
      <c r="D54" s="183"/>
      <c r="E54" s="183"/>
      <c r="F54" s="183"/>
      <c r="G54" s="183"/>
      <c r="H54" s="183"/>
      <c r="I54" s="183"/>
      <c r="J54" s="185"/>
      <c r="K54" s="186"/>
    </row>
    <row r="55" spans="1:11" ht="26.25" customHeight="1" thickBot="1" x14ac:dyDescent="0.25">
      <c r="A55" s="772" t="s">
        <v>122</v>
      </c>
      <c r="B55" s="182">
        <v>5</v>
      </c>
      <c r="C55" s="789"/>
      <c r="D55" s="775"/>
      <c r="E55" s="773"/>
      <c r="F55" s="773"/>
      <c r="G55" s="773"/>
      <c r="H55" s="183"/>
      <c r="I55" s="183"/>
      <c r="J55" s="770" t="s">
        <v>121</v>
      </c>
      <c r="K55" s="771"/>
    </row>
    <row r="56" spans="1:11" ht="18.75" customHeight="1" thickBot="1" x14ac:dyDescent="0.25">
      <c r="A56" s="772"/>
      <c r="B56" s="182" t="s">
        <v>124</v>
      </c>
      <c r="C56" s="789"/>
      <c r="D56" s="775"/>
      <c r="E56" s="773"/>
      <c r="F56" s="773"/>
      <c r="G56" s="773"/>
      <c r="H56" s="183"/>
      <c r="I56" s="183"/>
      <c r="J56" s="187"/>
      <c r="K56" s="20"/>
    </row>
    <row r="57" spans="1:11" ht="30.75" customHeight="1" thickBot="1" x14ac:dyDescent="0.25">
      <c r="A57" s="772"/>
      <c r="B57" s="182">
        <v>4</v>
      </c>
      <c r="C57" s="774"/>
      <c r="D57" s="775"/>
      <c r="E57" s="775"/>
      <c r="F57" s="776"/>
      <c r="G57" s="773"/>
      <c r="H57" s="183"/>
      <c r="I57" s="183"/>
      <c r="J57" s="197" t="str">
        <f xml:space="preserve"> IF(OR(E55="X",F55="X",G55="x",F57="x",G57="X",F59="X",G59="X",G61="X" ),"x","")</f>
        <v/>
      </c>
      <c r="K57" s="20" t="s">
        <v>123</v>
      </c>
    </row>
    <row r="58" spans="1:11" ht="29.25" thickBot="1" x14ac:dyDescent="0.25">
      <c r="A58" s="772"/>
      <c r="B58" s="182" t="s">
        <v>126</v>
      </c>
      <c r="C58" s="774"/>
      <c r="D58" s="775"/>
      <c r="E58" s="775"/>
      <c r="F58" s="777"/>
      <c r="G58" s="773"/>
      <c r="H58" s="183"/>
      <c r="I58" s="183"/>
      <c r="J58" s="198"/>
      <c r="K58" s="20"/>
    </row>
    <row r="59" spans="1:11" ht="26.25" customHeight="1" thickBot="1" x14ac:dyDescent="0.25">
      <c r="A59" s="772"/>
      <c r="B59" s="182">
        <v>3</v>
      </c>
      <c r="C59" s="778"/>
      <c r="D59" s="790"/>
      <c r="E59" s="805"/>
      <c r="F59" s="776"/>
      <c r="G59" s="773"/>
      <c r="H59" s="183"/>
      <c r="I59" s="183"/>
      <c r="J59" s="199" t="str">
        <f xml:space="preserve"> IF(OR(C55="X",D55="X",D57="x",E57="x",E59="X",F61="X",F63="X",G63="X" ),"x","")</f>
        <v/>
      </c>
      <c r="K59" s="20" t="s">
        <v>125</v>
      </c>
    </row>
    <row r="60" spans="1:11" ht="29.25" thickBot="1" x14ac:dyDescent="0.25">
      <c r="A60" s="772"/>
      <c r="B60" s="182" t="s">
        <v>128</v>
      </c>
      <c r="C60" s="778"/>
      <c r="D60" s="790"/>
      <c r="E60" s="775"/>
      <c r="F60" s="777"/>
      <c r="G60" s="773"/>
      <c r="H60" s="183"/>
      <c r="I60" s="183"/>
      <c r="J60" s="200"/>
      <c r="K60" s="20"/>
    </row>
    <row r="61" spans="1:11" ht="30" customHeight="1" thickBot="1" x14ac:dyDescent="0.25">
      <c r="A61" s="772"/>
      <c r="B61" s="182">
        <v>2</v>
      </c>
      <c r="C61" s="778"/>
      <c r="D61" s="808"/>
      <c r="E61" s="815"/>
      <c r="F61" s="816"/>
      <c r="G61" s="773"/>
      <c r="H61" s="183"/>
      <c r="I61" s="183"/>
      <c r="J61" s="201" t="str">
        <f xml:space="preserve"> IF(OR(C57="X",D59="X",E61="x",E63="x" ),"x","")</f>
        <v/>
      </c>
      <c r="K61" s="20" t="s">
        <v>127</v>
      </c>
    </row>
    <row r="62" spans="1:11" ht="29.25" thickBot="1" x14ac:dyDescent="0.25">
      <c r="A62" s="772"/>
      <c r="B62" s="182" t="s">
        <v>250</v>
      </c>
      <c r="C62" s="778"/>
      <c r="D62" s="808"/>
      <c r="E62" s="790"/>
      <c r="F62" s="817"/>
      <c r="G62" s="773"/>
      <c r="H62" s="183"/>
      <c r="I62" s="183"/>
      <c r="J62" s="200"/>
      <c r="K62" s="20"/>
    </row>
    <row r="63" spans="1:11" ht="30.75" customHeight="1" thickBot="1" x14ac:dyDescent="0.25">
      <c r="A63" s="772"/>
      <c r="B63" s="182">
        <v>1</v>
      </c>
      <c r="C63" s="778"/>
      <c r="D63" s="808"/>
      <c r="E63" s="790"/>
      <c r="F63" s="775"/>
      <c r="G63" s="775"/>
      <c r="H63" s="183"/>
      <c r="I63" s="183"/>
      <c r="J63" s="202" t="str">
        <f xml:space="preserve"> IF(OR(C59="X",C61="X",D61="x",C63="x",D63="x" ),"x","")</f>
        <v/>
      </c>
      <c r="K63" s="20" t="s">
        <v>129</v>
      </c>
    </row>
    <row r="64" spans="1:11" ht="20.25" customHeight="1" thickBot="1" x14ac:dyDescent="0.25">
      <c r="A64" s="772"/>
      <c r="B64" s="182" t="s">
        <v>130</v>
      </c>
      <c r="C64" s="807"/>
      <c r="D64" s="809"/>
      <c r="E64" s="811"/>
      <c r="F64" s="814"/>
      <c r="G64" s="814"/>
      <c r="H64" s="188"/>
      <c r="I64" s="183"/>
      <c r="J64" s="183"/>
      <c r="K64" s="182"/>
    </row>
    <row r="65" spans="1:11" ht="15" x14ac:dyDescent="0.2">
      <c r="A65" s="184"/>
      <c r="B65" s="183"/>
      <c r="C65" s="183">
        <v>1</v>
      </c>
      <c r="D65" s="183">
        <v>2</v>
      </c>
      <c r="E65" s="183">
        <v>3</v>
      </c>
      <c r="F65" s="183">
        <v>4</v>
      </c>
      <c r="G65" s="183">
        <v>5</v>
      </c>
      <c r="H65" s="183"/>
      <c r="I65" s="183"/>
      <c r="J65" s="183"/>
      <c r="K65" s="182"/>
    </row>
    <row r="66" spans="1:11" ht="15" x14ac:dyDescent="0.2">
      <c r="A66" s="184"/>
      <c r="B66" s="183"/>
      <c r="C66" s="183" t="s">
        <v>131</v>
      </c>
      <c r="D66" s="183" t="s">
        <v>132</v>
      </c>
      <c r="E66" s="183" t="s">
        <v>133</v>
      </c>
      <c r="F66" s="183" t="s">
        <v>134</v>
      </c>
      <c r="G66" s="183" t="s">
        <v>135</v>
      </c>
      <c r="H66" s="183"/>
      <c r="I66" s="183"/>
      <c r="J66" s="183"/>
      <c r="K66" s="182"/>
    </row>
    <row r="67" spans="1:11" ht="15" customHeight="1" x14ac:dyDescent="0.2">
      <c r="A67" s="184"/>
      <c r="B67" s="183"/>
      <c r="C67" s="806" t="s">
        <v>136</v>
      </c>
      <c r="D67" s="806"/>
      <c r="E67" s="806"/>
      <c r="F67" s="806"/>
      <c r="G67" s="806"/>
      <c r="H67" s="183"/>
      <c r="I67" s="183"/>
      <c r="J67" s="183"/>
      <c r="K67" s="182"/>
    </row>
    <row r="68" spans="1:11" ht="15" customHeight="1" x14ac:dyDescent="0.2">
      <c r="A68" s="184"/>
      <c r="B68" s="183"/>
      <c r="C68" s="806"/>
      <c r="D68" s="806"/>
      <c r="E68" s="806"/>
      <c r="F68" s="806"/>
      <c r="G68" s="806"/>
      <c r="H68" s="183"/>
      <c r="I68" s="183"/>
      <c r="J68" s="183"/>
      <c r="K68" s="182"/>
    </row>
    <row r="69" spans="1:11" ht="45.75" customHeight="1" thickBot="1" x14ac:dyDescent="0.25">
      <c r="A69" s="194"/>
      <c r="B69" s="195"/>
      <c r="C69" s="195"/>
      <c r="D69" s="195"/>
      <c r="E69" s="195"/>
      <c r="F69" s="195"/>
      <c r="G69" s="195"/>
      <c r="H69" s="195"/>
      <c r="I69" s="195"/>
      <c r="J69" s="195"/>
      <c r="K69" s="196"/>
    </row>
    <row r="70" spans="1:11" ht="15" thickBot="1" x14ac:dyDescent="0.25"/>
    <row r="71" spans="1:11" ht="30.75" customHeight="1" thickBot="1" x14ac:dyDescent="0.25">
      <c r="A71" s="100" t="s">
        <v>120</v>
      </c>
      <c r="B71" s="779" t="str">
        <f>DESCRIPCION!A19</f>
        <v>d</v>
      </c>
      <c r="C71" s="763"/>
      <c r="D71" s="763"/>
      <c r="E71" s="763"/>
      <c r="F71" s="763"/>
      <c r="G71" s="763"/>
      <c r="H71" s="763"/>
      <c r="I71" s="764"/>
      <c r="J71" s="151" t="s">
        <v>347</v>
      </c>
      <c r="K71" s="149" t="str">
        <f>IF(J77="x","EXTREMA",IF(J79="x","ALTA",IF(J81="x","MODERADA",IF(J83="x","BAJA",""))))</f>
        <v/>
      </c>
    </row>
    <row r="72" spans="1:11" ht="16.5" thickBot="1" x14ac:dyDescent="0.25">
      <c r="A72" s="743" t="s">
        <v>122</v>
      </c>
      <c r="B72" s="744"/>
      <c r="C72" s="744"/>
      <c r="D72" s="745" t="str">
        <f>PROBABILIDAD!T14</f>
        <v xml:space="preserve"> </v>
      </c>
      <c r="E72" s="746"/>
      <c r="F72" s="743" t="s">
        <v>348</v>
      </c>
      <c r="G72" s="744"/>
      <c r="H72" s="744"/>
      <c r="I72" s="747"/>
      <c r="J72" s="748"/>
      <c r="K72" s="749"/>
    </row>
    <row r="73" spans="1:11" ht="21.75" customHeight="1" x14ac:dyDescent="0.2">
      <c r="A73" s="189"/>
      <c r="B73" s="167"/>
      <c r="C73" s="167"/>
      <c r="D73" s="167"/>
      <c r="E73" s="167"/>
      <c r="F73" s="167"/>
      <c r="G73" s="167"/>
      <c r="H73" s="167"/>
      <c r="I73" s="167"/>
      <c r="J73" s="185"/>
      <c r="K73" s="186"/>
    </row>
    <row r="74" spans="1:11" ht="18.75" customHeight="1" x14ac:dyDescent="0.2">
      <c r="A74" s="189"/>
      <c r="B74" s="167"/>
      <c r="C74" s="190"/>
      <c r="D74" s="167"/>
      <c r="E74" s="167"/>
      <c r="F74" s="167"/>
      <c r="G74" s="167"/>
      <c r="H74" s="167"/>
      <c r="I74" s="167"/>
      <c r="J74" s="185"/>
      <c r="K74" s="186"/>
    </row>
    <row r="75" spans="1:11" ht="42.75" customHeight="1" x14ac:dyDescent="0.2">
      <c r="A75" s="759" t="s">
        <v>122</v>
      </c>
      <c r="B75" s="167">
        <v>5</v>
      </c>
      <c r="C75" s="760"/>
      <c r="D75" s="756"/>
      <c r="E75" s="757"/>
      <c r="F75" s="757"/>
      <c r="G75" s="757"/>
      <c r="H75" s="167"/>
      <c r="I75" s="167"/>
      <c r="J75" s="766" t="s">
        <v>121</v>
      </c>
      <c r="K75" s="767"/>
    </row>
    <row r="76" spans="1:11" ht="15" x14ac:dyDescent="0.2">
      <c r="A76" s="759"/>
      <c r="B76" s="167" t="s">
        <v>124</v>
      </c>
      <c r="C76" s="761"/>
      <c r="D76" s="756"/>
      <c r="E76" s="757"/>
      <c r="F76" s="757"/>
      <c r="G76" s="757"/>
      <c r="H76" s="167"/>
      <c r="I76" s="167"/>
      <c r="J76" s="169"/>
      <c r="K76" s="170"/>
    </row>
    <row r="77" spans="1:11" ht="29.25" customHeight="1" x14ac:dyDescent="0.2">
      <c r="A77" s="759"/>
      <c r="B77" s="167">
        <v>4</v>
      </c>
      <c r="C77" s="803"/>
      <c r="D77" s="756"/>
      <c r="E77" s="756"/>
      <c r="F77" s="765"/>
      <c r="G77" s="757"/>
      <c r="H77" s="167"/>
      <c r="I77" s="167"/>
      <c r="J77" s="176" t="str">
        <f xml:space="preserve"> IF(OR(E75="X",F75="X",G75="x",F77="x",G77="X",F79="X",G79="X",G81="X" ),"x","")</f>
        <v/>
      </c>
      <c r="K77" s="170" t="s">
        <v>123</v>
      </c>
    </row>
    <row r="78" spans="1:11" ht="27.75" x14ac:dyDescent="0.2">
      <c r="A78" s="759"/>
      <c r="B78" s="167" t="s">
        <v>126</v>
      </c>
      <c r="C78" s="804"/>
      <c r="D78" s="756"/>
      <c r="E78" s="756"/>
      <c r="F78" s="765"/>
      <c r="G78" s="757"/>
      <c r="H78" s="167"/>
      <c r="I78" s="167"/>
      <c r="J78" s="177"/>
      <c r="K78" s="170"/>
    </row>
    <row r="79" spans="1:11" ht="29.25" customHeight="1" x14ac:dyDescent="0.2">
      <c r="A79" s="759"/>
      <c r="B79" s="167">
        <v>3</v>
      </c>
      <c r="C79" s="750"/>
      <c r="D79" s="754"/>
      <c r="E79" s="755"/>
      <c r="F79" s="765"/>
      <c r="G79" s="757"/>
      <c r="H79" s="167"/>
      <c r="I79" s="167"/>
      <c r="J79" s="178" t="str">
        <f xml:space="preserve"> IF(OR(C75="X",D75="X",D77="x",E77="x",E79="X",F81="X",F83="X",G83="X" ),"x","")</f>
        <v/>
      </c>
      <c r="K79" s="170" t="s">
        <v>125</v>
      </c>
    </row>
    <row r="80" spans="1:11" ht="27.75" x14ac:dyDescent="0.2">
      <c r="A80" s="759"/>
      <c r="B80" s="167" t="s">
        <v>128</v>
      </c>
      <c r="C80" s="751"/>
      <c r="D80" s="754"/>
      <c r="E80" s="756"/>
      <c r="F80" s="765"/>
      <c r="G80" s="757"/>
      <c r="H80" s="167"/>
      <c r="I80" s="167"/>
      <c r="J80" s="179"/>
      <c r="K80" s="170"/>
    </row>
    <row r="81" spans="1:11" ht="29.25" customHeight="1" x14ac:dyDescent="0.2">
      <c r="A81" s="759"/>
      <c r="B81" s="167">
        <v>2</v>
      </c>
      <c r="C81" s="750"/>
      <c r="D81" s="752"/>
      <c r="E81" s="753"/>
      <c r="F81" s="755"/>
      <c r="G81" s="757"/>
      <c r="H81" s="167"/>
      <c r="I81" s="167"/>
      <c r="J81" s="180" t="str">
        <f xml:space="preserve"> IF(OR(C77="X",D79="X",E81="x",E83="x" ),"x","")</f>
        <v/>
      </c>
      <c r="K81" s="170" t="s">
        <v>127</v>
      </c>
    </row>
    <row r="82" spans="1:11" ht="27.75" x14ac:dyDescent="0.2">
      <c r="A82" s="759"/>
      <c r="B82" s="167" t="s">
        <v>250</v>
      </c>
      <c r="C82" s="751"/>
      <c r="D82" s="752"/>
      <c r="E82" s="754"/>
      <c r="F82" s="756"/>
      <c r="G82" s="757"/>
      <c r="H82" s="167"/>
      <c r="I82" s="167"/>
      <c r="J82" s="179"/>
      <c r="K82" s="170"/>
    </row>
    <row r="83" spans="1:11" ht="28.5" customHeight="1" x14ac:dyDescent="0.2">
      <c r="A83" s="759"/>
      <c r="B83" s="167">
        <v>1</v>
      </c>
      <c r="C83" s="750"/>
      <c r="D83" s="781"/>
      <c r="E83" s="783"/>
      <c r="F83" s="785"/>
      <c r="G83" s="787"/>
      <c r="H83" s="167"/>
      <c r="I83" s="167"/>
      <c r="J83" s="181" t="str">
        <f xml:space="preserve"> IF(OR(C79="X",C81="X",D81="x",D83="x",C83="x" ),"x","")</f>
        <v/>
      </c>
      <c r="K83" s="170" t="s">
        <v>129</v>
      </c>
    </row>
    <row r="84" spans="1:11" ht="19.5" customHeight="1" x14ac:dyDescent="0.2">
      <c r="A84" s="759"/>
      <c r="B84" s="167" t="s">
        <v>130</v>
      </c>
      <c r="C84" s="780"/>
      <c r="D84" s="782"/>
      <c r="E84" s="784"/>
      <c r="F84" s="786"/>
      <c r="G84" s="788"/>
      <c r="H84" s="167"/>
      <c r="I84" s="167"/>
      <c r="J84" s="167"/>
      <c r="K84" s="168"/>
    </row>
    <row r="85" spans="1:11" x14ac:dyDescent="0.2">
      <c r="A85" s="189"/>
      <c r="B85" s="167"/>
      <c r="C85" s="167">
        <v>1</v>
      </c>
      <c r="D85" s="167">
        <v>2</v>
      </c>
      <c r="E85" s="167">
        <v>3</v>
      </c>
      <c r="F85" s="167">
        <v>4</v>
      </c>
      <c r="G85" s="167">
        <v>5</v>
      </c>
      <c r="H85" s="167"/>
      <c r="I85" s="167"/>
      <c r="J85" s="167"/>
      <c r="K85" s="168"/>
    </row>
    <row r="86" spans="1:11" x14ac:dyDescent="0.2">
      <c r="A86" s="189"/>
      <c r="B86" s="167"/>
      <c r="C86" s="167" t="s">
        <v>131</v>
      </c>
      <c r="D86" s="167" t="s">
        <v>132</v>
      </c>
      <c r="E86" s="167" t="s">
        <v>133</v>
      </c>
      <c r="F86" s="167" t="s">
        <v>134</v>
      </c>
      <c r="G86" s="167" t="s">
        <v>135</v>
      </c>
      <c r="H86" s="167"/>
      <c r="I86" s="167"/>
      <c r="J86" s="167"/>
      <c r="K86" s="168"/>
    </row>
    <row r="87" spans="1:11" x14ac:dyDescent="0.2">
      <c r="A87" s="189"/>
      <c r="B87" s="167"/>
      <c r="C87" s="758" t="s">
        <v>136</v>
      </c>
      <c r="D87" s="758"/>
      <c r="E87" s="758"/>
      <c r="F87" s="758"/>
      <c r="G87" s="758"/>
      <c r="H87" s="167"/>
      <c r="I87" s="167"/>
      <c r="J87" s="167"/>
      <c r="K87" s="168"/>
    </row>
    <row r="88" spans="1:11" x14ac:dyDescent="0.2">
      <c r="A88" s="189"/>
      <c r="B88" s="167"/>
      <c r="C88" s="758"/>
      <c r="D88" s="758"/>
      <c r="E88" s="758"/>
      <c r="F88" s="758"/>
      <c r="G88" s="758"/>
      <c r="H88" s="167"/>
      <c r="I88" s="167"/>
      <c r="J88" s="167"/>
      <c r="K88" s="168"/>
    </row>
    <row r="89" spans="1:11" ht="15" thickBot="1" x14ac:dyDescent="0.25">
      <c r="A89" s="80"/>
      <c r="B89" s="81"/>
      <c r="C89" s="81"/>
      <c r="D89" s="81"/>
      <c r="E89" s="81"/>
      <c r="F89" s="81"/>
      <c r="G89" s="81"/>
      <c r="H89" s="81"/>
      <c r="I89" s="81"/>
      <c r="J89" s="81"/>
      <c r="K89" s="82"/>
    </row>
    <row r="90" spans="1:11" ht="15" thickBot="1" x14ac:dyDescent="0.25"/>
    <row r="91" spans="1:11" ht="33.75" customHeight="1" thickBot="1" x14ac:dyDescent="0.25">
      <c r="A91" s="150" t="s">
        <v>120</v>
      </c>
      <c r="B91" s="762" t="str">
        <f>DESCRIPCION!A22</f>
        <v>e</v>
      </c>
      <c r="C91" s="763"/>
      <c r="D91" s="763"/>
      <c r="E91" s="763"/>
      <c r="F91" s="763"/>
      <c r="G91" s="763"/>
      <c r="H91" s="763"/>
      <c r="I91" s="764"/>
      <c r="J91" s="151" t="s">
        <v>347</v>
      </c>
      <c r="K91" s="149" t="str">
        <f>IF(J97="x","EXTREMA",IF(J99="x","ALTA",IF(J101="x","MODERADA",IF(J103="x","BAJA",""))))</f>
        <v/>
      </c>
    </row>
    <row r="92" spans="1:11" ht="16.5" thickBot="1" x14ac:dyDescent="0.25">
      <c r="A92" s="743" t="s">
        <v>122</v>
      </c>
      <c r="B92" s="744"/>
      <c r="C92" s="744"/>
      <c r="D92" s="745" t="str">
        <f>PROBABILIDAD!T15</f>
        <v xml:space="preserve"> </v>
      </c>
      <c r="E92" s="746"/>
      <c r="F92" s="743" t="s">
        <v>348</v>
      </c>
      <c r="G92" s="744"/>
      <c r="H92" s="744"/>
      <c r="I92" s="747"/>
      <c r="J92" s="748"/>
      <c r="K92" s="749"/>
    </row>
    <row r="93" spans="1:11" x14ac:dyDescent="0.2">
      <c r="A93" s="79"/>
      <c r="B93" s="83"/>
      <c r="C93" s="83"/>
      <c r="D93" s="83"/>
      <c r="E93" s="83"/>
      <c r="F93" s="83"/>
      <c r="G93" s="83"/>
      <c r="H93" s="83"/>
      <c r="I93" s="83"/>
      <c r="J93" s="62"/>
      <c r="K93" s="72"/>
    </row>
    <row r="94" spans="1:11" x14ac:dyDescent="0.2">
      <c r="A94" s="189"/>
      <c r="B94" s="167"/>
      <c r="C94" s="190"/>
      <c r="D94" s="167"/>
      <c r="E94" s="167"/>
      <c r="F94" s="167"/>
      <c r="G94" s="167"/>
      <c r="H94" s="167"/>
      <c r="I94" s="167"/>
      <c r="J94" s="185"/>
      <c r="K94" s="186"/>
    </row>
    <row r="95" spans="1:11" ht="56.25" customHeight="1" x14ac:dyDescent="0.2">
      <c r="A95" s="759" t="s">
        <v>122</v>
      </c>
      <c r="B95" s="167">
        <v>5</v>
      </c>
      <c r="C95" s="760"/>
      <c r="D95" s="756"/>
      <c r="E95" s="757"/>
      <c r="F95" s="757"/>
      <c r="G95" s="757"/>
      <c r="H95" s="167"/>
      <c r="I95" s="167"/>
      <c r="J95" s="766" t="s">
        <v>121</v>
      </c>
      <c r="K95" s="767"/>
    </row>
    <row r="96" spans="1:11" ht="5.25" customHeight="1" x14ac:dyDescent="0.2">
      <c r="A96" s="759"/>
      <c r="B96" s="167" t="s">
        <v>124</v>
      </c>
      <c r="C96" s="761"/>
      <c r="D96" s="756"/>
      <c r="E96" s="757"/>
      <c r="F96" s="757"/>
      <c r="G96" s="757"/>
      <c r="H96" s="167"/>
      <c r="I96" s="167"/>
      <c r="J96" s="169"/>
      <c r="K96" s="170"/>
    </row>
    <row r="97" spans="1:11" ht="27.75" customHeight="1" x14ac:dyDescent="0.2">
      <c r="A97" s="759"/>
      <c r="B97" s="167">
        <v>4</v>
      </c>
      <c r="C97" s="803"/>
      <c r="D97" s="756"/>
      <c r="E97" s="756"/>
      <c r="F97" s="765"/>
      <c r="G97" s="757"/>
      <c r="H97" s="167"/>
      <c r="I97" s="167"/>
      <c r="J97" s="176" t="str">
        <f xml:space="preserve"> IF(OR(E95="X",F95="X",G95="x",F97="x",G97="X",F99="X",G99="X",G101="X" ),"x","")</f>
        <v/>
      </c>
      <c r="K97" s="170" t="s">
        <v>123</v>
      </c>
    </row>
    <row r="98" spans="1:11" ht="27.75" x14ac:dyDescent="0.2">
      <c r="A98" s="759"/>
      <c r="B98" s="167" t="s">
        <v>126</v>
      </c>
      <c r="C98" s="804"/>
      <c r="D98" s="756"/>
      <c r="E98" s="756"/>
      <c r="F98" s="765"/>
      <c r="G98" s="757"/>
      <c r="H98" s="167"/>
      <c r="I98" s="167"/>
      <c r="J98" s="177"/>
      <c r="K98" s="170"/>
    </row>
    <row r="99" spans="1:11" ht="27" customHeight="1" x14ac:dyDescent="0.2">
      <c r="A99" s="759"/>
      <c r="B99" s="167">
        <v>3</v>
      </c>
      <c r="C99" s="750"/>
      <c r="D99" s="754"/>
      <c r="E99" s="755"/>
      <c r="F99" s="765"/>
      <c r="G99" s="757"/>
      <c r="H99" s="167"/>
      <c r="I99" s="167"/>
      <c r="J99" s="178" t="str">
        <f xml:space="preserve"> IF(OR(C95="X",D95="X",D97="x",E97="x",E99="X",F101="X",F103="X",G103="X" ),"x","")</f>
        <v/>
      </c>
      <c r="K99" s="170" t="s">
        <v>125</v>
      </c>
    </row>
    <row r="100" spans="1:11" ht="27.75" x14ac:dyDescent="0.2">
      <c r="A100" s="759"/>
      <c r="B100" s="167" t="s">
        <v>128</v>
      </c>
      <c r="C100" s="751"/>
      <c r="D100" s="754"/>
      <c r="E100" s="756"/>
      <c r="F100" s="765"/>
      <c r="G100" s="757"/>
      <c r="H100" s="167"/>
      <c r="I100" s="167"/>
      <c r="J100" s="179"/>
      <c r="K100" s="170"/>
    </row>
    <row r="101" spans="1:11" ht="25.5" customHeight="1" x14ac:dyDescent="0.2">
      <c r="A101" s="759"/>
      <c r="B101" s="167">
        <v>2</v>
      </c>
      <c r="C101" s="750"/>
      <c r="D101" s="752"/>
      <c r="E101" s="753"/>
      <c r="F101" s="755"/>
      <c r="G101" s="757"/>
      <c r="H101" s="167"/>
      <c r="I101" s="167"/>
      <c r="J101" s="180" t="str">
        <f xml:space="preserve"> IF(OR(C97="X",D99="X",E103="x",E101="x" ),"x","")</f>
        <v/>
      </c>
      <c r="K101" s="170" t="s">
        <v>127</v>
      </c>
    </row>
    <row r="102" spans="1:11" ht="27.75" x14ac:dyDescent="0.2">
      <c r="A102" s="759"/>
      <c r="B102" s="167" t="s">
        <v>250</v>
      </c>
      <c r="C102" s="751"/>
      <c r="D102" s="752"/>
      <c r="E102" s="754"/>
      <c r="F102" s="756"/>
      <c r="G102" s="757"/>
      <c r="H102" s="167"/>
      <c r="I102" s="167"/>
      <c r="J102" s="179"/>
      <c r="K102" s="170"/>
    </row>
    <row r="103" spans="1:11" ht="29.25" customHeight="1" x14ac:dyDescent="0.2">
      <c r="A103" s="759"/>
      <c r="B103" s="167">
        <v>1</v>
      </c>
      <c r="C103" s="750"/>
      <c r="D103" s="781"/>
      <c r="E103" s="783"/>
      <c r="F103" s="785"/>
      <c r="G103" s="787"/>
      <c r="H103" s="167"/>
      <c r="I103" s="167"/>
      <c r="J103" s="181" t="str">
        <f xml:space="preserve"> IF(OR(C99="X",C101="X",C103="x",D101="x",D103="x" ),"x","")</f>
        <v/>
      </c>
      <c r="K103" s="170" t="s">
        <v>129</v>
      </c>
    </row>
    <row r="104" spans="1:11" ht="13.5" customHeight="1" x14ac:dyDescent="0.2">
      <c r="A104" s="759"/>
      <c r="B104" s="167" t="s">
        <v>130</v>
      </c>
      <c r="C104" s="780"/>
      <c r="D104" s="782"/>
      <c r="E104" s="784"/>
      <c r="F104" s="786"/>
      <c r="G104" s="788"/>
      <c r="H104" s="167"/>
      <c r="I104" s="167"/>
      <c r="J104" s="167"/>
      <c r="K104" s="168"/>
    </row>
    <row r="105" spans="1:11" x14ac:dyDescent="0.2">
      <c r="A105" s="189"/>
      <c r="B105" s="167"/>
      <c r="C105" s="167">
        <v>1</v>
      </c>
      <c r="D105" s="167">
        <v>2</v>
      </c>
      <c r="E105" s="167">
        <v>3</v>
      </c>
      <c r="F105" s="167">
        <v>4</v>
      </c>
      <c r="G105" s="167">
        <v>5</v>
      </c>
      <c r="H105" s="167"/>
      <c r="I105" s="167"/>
      <c r="J105" s="167"/>
      <c r="K105" s="168"/>
    </row>
    <row r="106" spans="1:11" x14ac:dyDescent="0.2">
      <c r="A106" s="189"/>
      <c r="B106" s="167"/>
      <c r="C106" s="167" t="s">
        <v>131</v>
      </c>
      <c r="D106" s="167" t="s">
        <v>132</v>
      </c>
      <c r="E106" s="167" t="s">
        <v>133</v>
      </c>
      <c r="F106" s="167" t="s">
        <v>134</v>
      </c>
      <c r="G106" s="167" t="s">
        <v>135</v>
      </c>
      <c r="H106" s="167"/>
      <c r="I106" s="167"/>
      <c r="J106" s="167"/>
      <c r="K106" s="168"/>
    </row>
    <row r="107" spans="1:11" x14ac:dyDescent="0.2">
      <c r="A107" s="189"/>
      <c r="B107" s="167"/>
      <c r="C107" s="758" t="s">
        <v>136</v>
      </c>
      <c r="D107" s="758"/>
      <c r="E107" s="758"/>
      <c r="F107" s="758"/>
      <c r="G107" s="758"/>
      <c r="H107" s="167"/>
      <c r="I107" s="167"/>
      <c r="J107" s="167"/>
      <c r="K107" s="168"/>
    </row>
    <row r="108" spans="1:11" x14ac:dyDescent="0.2">
      <c r="A108" s="189"/>
      <c r="B108" s="167"/>
      <c r="C108" s="758"/>
      <c r="D108" s="758"/>
      <c r="E108" s="758"/>
      <c r="F108" s="758"/>
      <c r="G108" s="758"/>
      <c r="H108" s="167"/>
      <c r="I108" s="167"/>
      <c r="J108" s="167"/>
      <c r="K108" s="168"/>
    </row>
    <row r="109" spans="1:11" ht="15" thickBot="1" x14ac:dyDescent="0.25">
      <c r="A109" s="80"/>
      <c r="B109" s="81"/>
      <c r="C109" s="81"/>
      <c r="D109" s="81"/>
      <c r="E109" s="81"/>
      <c r="F109" s="81"/>
      <c r="G109" s="81"/>
      <c r="H109" s="81"/>
      <c r="I109" s="81"/>
      <c r="J109" s="81"/>
      <c r="K109" s="82"/>
    </row>
    <row r="110" spans="1:11" ht="15" thickBot="1" x14ac:dyDescent="0.25"/>
    <row r="111" spans="1:11" ht="33.75" customHeight="1" thickBot="1" x14ac:dyDescent="0.25">
      <c r="A111" s="150" t="s">
        <v>120</v>
      </c>
      <c r="B111" s="762" t="str">
        <f>DESCRIPCION!A25</f>
        <v>f</v>
      </c>
      <c r="C111" s="763"/>
      <c r="D111" s="763"/>
      <c r="E111" s="763"/>
      <c r="F111" s="763"/>
      <c r="G111" s="763"/>
      <c r="H111" s="763"/>
      <c r="I111" s="764"/>
      <c r="J111" s="151" t="s">
        <v>347</v>
      </c>
      <c r="K111" s="149" t="str">
        <f>IF(J117="x","EXTREMA",IF(J119="x","ALTA",IF(J121="x","MODERADA",IF(J123="x","BAJA",""))))</f>
        <v/>
      </c>
    </row>
    <row r="112" spans="1:11" ht="16.5" thickBot="1" x14ac:dyDescent="0.25">
      <c r="A112" s="743" t="s">
        <v>122</v>
      </c>
      <c r="B112" s="744"/>
      <c r="C112" s="744"/>
      <c r="D112" s="745" t="str">
        <f>PROBABILIDAD!T16</f>
        <v xml:space="preserve"> </v>
      </c>
      <c r="E112" s="746"/>
      <c r="F112" s="743" t="s">
        <v>348</v>
      </c>
      <c r="G112" s="744"/>
      <c r="H112" s="744"/>
      <c r="I112" s="747"/>
      <c r="J112" s="748"/>
      <c r="K112" s="749"/>
    </row>
    <row r="113" spans="1:11" x14ac:dyDescent="0.2">
      <c r="A113" s="189"/>
      <c r="B113" s="167"/>
      <c r="C113" s="167"/>
      <c r="D113" s="167"/>
      <c r="E113" s="167"/>
      <c r="F113" s="167"/>
      <c r="G113" s="167"/>
      <c r="H113" s="167"/>
      <c r="I113" s="167"/>
      <c r="J113" s="62"/>
      <c r="K113" s="72"/>
    </row>
    <row r="114" spans="1:11" x14ac:dyDescent="0.2">
      <c r="A114" s="189"/>
      <c r="B114" s="167"/>
      <c r="C114" s="190"/>
      <c r="D114" s="167"/>
      <c r="E114" s="167"/>
      <c r="F114" s="167"/>
      <c r="G114" s="167"/>
      <c r="H114" s="167"/>
      <c r="I114" s="167"/>
      <c r="J114" s="62"/>
      <c r="K114" s="72"/>
    </row>
    <row r="115" spans="1:11" ht="33" x14ac:dyDescent="0.2">
      <c r="A115" s="759" t="s">
        <v>122</v>
      </c>
      <c r="B115" s="167">
        <v>5</v>
      </c>
      <c r="C115" s="818"/>
      <c r="D115" s="820"/>
      <c r="E115" s="821"/>
      <c r="F115" s="821"/>
      <c r="G115" s="821"/>
      <c r="H115" s="203"/>
      <c r="I115" s="167"/>
      <c r="J115" s="766" t="s">
        <v>121</v>
      </c>
      <c r="K115" s="767"/>
    </row>
    <row r="116" spans="1:11" ht="33" x14ac:dyDescent="0.2">
      <c r="A116" s="759"/>
      <c r="B116" s="167" t="s">
        <v>124</v>
      </c>
      <c r="C116" s="819"/>
      <c r="D116" s="820"/>
      <c r="E116" s="821"/>
      <c r="F116" s="821"/>
      <c r="G116" s="821"/>
      <c r="H116" s="203"/>
      <c r="I116" s="167"/>
      <c r="J116" s="169"/>
      <c r="K116" s="170"/>
    </row>
    <row r="117" spans="1:11" ht="33" x14ac:dyDescent="0.2">
      <c r="A117" s="759"/>
      <c r="B117" s="167">
        <v>4</v>
      </c>
      <c r="C117" s="822"/>
      <c r="D117" s="820"/>
      <c r="E117" s="820"/>
      <c r="F117" s="824"/>
      <c r="G117" s="821"/>
      <c r="H117" s="203"/>
      <c r="I117" s="167"/>
      <c r="J117" s="176" t="str">
        <f xml:space="preserve"> IF(OR(E115="X",F115="X",G115="x",F117="x",G117="X",F119="X",G119="X",G121="X" ),"x","")</f>
        <v/>
      </c>
      <c r="K117" s="170" t="s">
        <v>123</v>
      </c>
    </row>
    <row r="118" spans="1:11" ht="33" x14ac:dyDescent="0.2">
      <c r="A118" s="759"/>
      <c r="B118" s="167" t="s">
        <v>126</v>
      </c>
      <c r="C118" s="823"/>
      <c r="D118" s="820"/>
      <c r="E118" s="820"/>
      <c r="F118" s="824"/>
      <c r="G118" s="821"/>
      <c r="H118" s="203"/>
      <c r="I118" s="167"/>
      <c r="J118" s="177"/>
      <c r="K118" s="170"/>
    </row>
    <row r="119" spans="1:11" ht="33" x14ac:dyDescent="0.2">
      <c r="A119" s="759"/>
      <c r="B119" s="167">
        <v>3</v>
      </c>
      <c r="C119" s="825"/>
      <c r="D119" s="827"/>
      <c r="E119" s="837"/>
      <c r="F119" s="824"/>
      <c r="G119" s="821"/>
      <c r="H119" s="203"/>
      <c r="I119" s="167"/>
      <c r="J119" s="178" t="str">
        <f xml:space="preserve"> IF(OR(C115="X",D115="X",D117="x",E117="x",E119="X",F121="X",F123="X",G123="X" ),"x","")</f>
        <v/>
      </c>
      <c r="K119" s="170" t="s">
        <v>125</v>
      </c>
    </row>
    <row r="120" spans="1:11" ht="33" x14ac:dyDescent="0.2">
      <c r="A120" s="759"/>
      <c r="B120" s="167" t="s">
        <v>128</v>
      </c>
      <c r="C120" s="826"/>
      <c r="D120" s="827"/>
      <c r="E120" s="820"/>
      <c r="F120" s="824"/>
      <c r="G120" s="821"/>
      <c r="H120" s="203"/>
      <c r="I120" s="167"/>
      <c r="J120" s="179"/>
      <c r="K120" s="170"/>
    </row>
    <row r="121" spans="1:11" ht="33" x14ac:dyDescent="0.2">
      <c r="A121" s="759"/>
      <c r="B121" s="167">
        <v>2</v>
      </c>
      <c r="C121" s="825"/>
      <c r="D121" s="838"/>
      <c r="E121" s="839"/>
      <c r="F121" s="837"/>
      <c r="G121" s="821"/>
      <c r="H121" s="203"/>
      <c r="I121" s="167"/>
      <c r="J121" s="180" t="str">
        <f xml:space="preserve"> IF(OR(C117="X",D119="X",E121="x",E123="x" ),"x","")</f>
        <v/>
      </c>
      <c r="K121" s="170" t="s">
        <v>127</v>
      </c>
    </row>
    <row r="122" spans="1:11" ht="33" x14ac:dyDescent="0.2">
      <c r="A122" s="759"/>
      <c r="B122" s="167" t="s">
        <v>250</v>
      </c>
      <c r="C122" s="826"/>
      <c r="D122" s="838"/>
      <c r="E122" s="827"/>
      <c r="F122" s="820"/>
      <c r="G122" s="821"/>
      <c r="H122" s="203"/>
      <c r="I122" s="167"/>
      <c r="J122" s="179"/>
      <c r="K122" s="170"/>
    </row>
    <row r="123" spans="1:11" ht="33" x14ac:dyDescent="0.2">
      <c r="A123" s="759"/>
      <c r="B123" s="167">
        <v>1</v>
      </c>
      <c r="C123" s="825"/>
      <c r="D123" s="829"/>
      <c r="E123" s="831"/>
      <c r="F123" s="833"/>
      <c r="G123" s="835"/>
      <c r="H123" s="203"/>
      <c r="I123" s="167"/>
      <c r="J123" s="181" t="str">
        <f xml:space="preserve"> IF(OR(C119="X",C121="X",D121="x",C123="x",D123="x" ),"x","")</f>
        <v/>
      </c>
      <c r="K123" s="170" t="s">
        <v>129</v>
      </c>
    </row>
    <row r="124" spans="1:11" ht="33" x14ac:dyDescent="0.2">
      <c r="A124" s="759"/>
      <c r="B124" s="167" t="s">
        <v>130</v>
      </c>
      <c r="C124" s="828"/>
      <c r="D124" s="830"/>
      <c r="E124" s="832"/>
      <c r="F124" s="834"/>
      <c r="G124" s="836"/>
      <c r="H124" s="203"/>
      <c r="I124" s="167"/>
      <c r="J124" s="167"/>
      <c r="K124" s="168"/>
    </row>
    <row r="125" spans="1:11" x14ac:dyDescent="0.2">
      <c r="A125" s="189"/>
      <c r="B125" s="167"/>
      <c r="C125" s="167">
        <v>1</v>
      </c>
      <c r="D125" s="167">
        <v>2</v>
      </c>
      <c r="E125" s="167">
        <v>3</v>
      </c>
      <c r="F125" s="167">
        <v>4</v>
      </c>
      <c r="G125" s="167">
        <v>5</v>
      </c>
      <c r="H125" s="167"/>
      <c r="I125" s="167"/>
      <c r="J125" s="167"/>
      <c r="K125" s="168"/>
    </row>
    <row r="126" spans="1:11" x14ac:dyDescent="0.2">
      <c r="A126" s="189"/>
      <c r="B126" s="167"/>
      <c r="C126" s="167" t="s">
        <v>131</v>
      </c>
      <c r="D126" s="167" t="s">
        <v>132</v>
      </c>
      <c r="E126" s="167" t="s">
        <v>133</v>
      </c>
      <c r="F126" s="167" t="s">
        <v>134</v>
      </c>
      <c r="G126" s="167" t="s">
        <v>135</v>
      </c>
      <c r="H126" s="167"/>
      <c r="I126" s="167"/>
      <c r="J126" s="167"/>
      <c r="K126" s="168"/>
    </row>
    <row r="127" spans="1:11" x14ac:dyDescent="0.2">
      <c r="A127" s="189"/>
      <c r="B127" s="167"/>
      <c r="C127" s="758" t="s">
        <v>136</v>
      </c>
      <c r="D127" s="758"/>
      <c r="E127" s="758"/>
      <c r="F127" s="758"/>
      <c r="G127" s="758"/>
      <c r="H127" s="167"/>
      <c r="I127" s="167"/>
      <c r="J127" s="167"/>
      <c r="K127" s="168"/>
    </row>
    <row r="128" spans="1:11" x14ac:dyDescent="0.2">
      <c r="A128" s="189"/>
      <c r="B128" s="167"/>
      <c r="C128" s="758"/>
      <c r="D128" s="758"/>
      <c r="E128" s="758"/>
      <c r="F128" s="758"/>
      <c r="G128" s="758"/>
      <c r="H128" s="167"/>
      <c r="I128" s="167"/>
      <c r="J128" s="167"/>
      <c r="K128" s="168"/>
    </row>
    <row r="129" spans="1:11" ht="15" thickBot="1" x14ac:dyDescent="0.25">
      <c r="A129" s="80"/>
      <c r="B129" s="81"/>
      <c r="C129" s="81"/>
      <c r="D129" s="81"/>
      <c r="E129" s="81"/>
      <c r="F129" s="81"/>
      <c r="G129" s="81"/>
      <c r="H129" s="81"/>
      <c r="I129" s="81"/>
      <c r="J129" s="81"/>
      <c r="K129" s="82"/>
    </row>
    <row r="130" spans="1:11" ht="15" thickBot="1" x14ac:dyDescent="0.25"/>
    <row r="131" spans="1:11" ht="38.25" customHeight="1" thickBot="1" x14ac:dyDescent="0.25">
      <c r="A131" s="150" t="s">
        <v>120</v>
      </c>
      <c r="B131" s="762" t="str">
        <f>DESCRIPCION!A28</f>
        <v>g</v>
      </c>
      <c r="C131" s="763"/>
      <c r="D131" s="763"/>
      <c r="E131" s="763"/>
      <c r="F131" s="763"/>
      <c r="G131" s="763"/>
      <c r="H131" s="763"/>
      <c r="I131" s="764"/>
      <c r="J131" s="151" t="s">
        <v>347</v>
      </c>
      <c r="K131" s="149" t="str">
        <f>IF(J137="x","EXTREMA",IF(J139="x","ALTA",IF(J141="x","MODERADA",IF(J143="x","BAJA",""))))</f>
        <v/>
      </c>
    </row>
    <row r="132" spans="1:11" ht="16.5" thickBot="1" x14ac:dyDescent="0.25">
      <c r="A132" s="743" t="s">
        <v>122</v>
      </c>
      <c r="B132" s="744"/>
      <c r="C132" s="744"/>
      <c r="D132" s="745" t="str">
        <f>PROBABILIDAD!T17</f>
        <v xml:space="preserve"> </v>
      </c>
      <c r="E132" s="746"/>
      <c r="F132" s="743" t="s">
        <v>348</v>
      </c>
      <c r="G132" s="744"/>
      <c r="H132" s="744"/>
      <c r="I132" s="747"/>
      <c r="J132" s="748"/>
      <c r="K132" s="749"/>
    </row>
    <row r="133" spans="1:11" x14ac:dyDescent="0.2">
      <c r="A133" s="189"/>
      <c r="B133" s="167"/>
      <c r="C133" s="167"/>
      <c r="D133" s="167"/>
      <c r="E133" s="167"/>
      <c r="F133" s="167"/>
      <c r="G133" s="167"/>
      <c r="H133" s="167"/>
      <c r="I133" s="167"/>
      <c r="J133" s="185"/>
      <c r="K133" s="186"/>
    </row>
    <row r="134" spans="1:11" x14ac:dyDescent="0.2">
      <c r="A134" s="189"/>
      <c r="B134" s="167"/>
      <c r="C134" s="190"/>
      <c r="D134" s="167"/>
      <c r="E134" s="167"/>
      <c r="F134" s="167"/>
      <c r="G134" s="167"/>
      <c r="H134" s="167"/>
      <c r="I134" s="167"/>
      <c r="J134" s="185"/>
      <c r="K134" s="186"/>
    </row>
    <row r="135" spans="1:11" ht="45.75" customHeight="1" x14ac:dyDescent="0.2">
      <c r="A135" s="759" t="s">
        <v>122</v>
      </c>
      <c r="B135" s="167">
        <v>5</v>
      </c>
      <c r="C135" s="760"/>
      <c r="D135" s="756"/>
      <c r="E135" s="757"/>
      <c r="F135" s="757"/>
      <c r="G135" s="757"/>
      <c r="H135" s="167"/>
      <c r="I135" s="167"/>
      <c r="J135" s="766" t="s">
        <v>121</v>
      </c>
      <c r="K135" s="767"/>
    </row>
    <row r="136" spans="1:11" ht="15" x14ac:dyDescent="0.2">
      <c r="A136" s="759"/>
      <c r="B136" s="167" t="s">
        <v>124</v>
      </c>
      <c r="C136" s="761"/>
      <c r="D136" s="756"/>
      <c r="E136" s="757"/>
      <c r="F136" s="757"/>
      <c r="G136" s="757"/>
      <c r="H136" s="167"/>
      <c r="I136" s="167"/>
      <c r="J136" s="169"/>
      <c r="K136" s="170"/>
    </row>
    <row r="137" spans="1:11" ht="27" customHeight="1" x14ac:dyDescent="0.2">
      <c r="A137" s="759"/>
      <c r="B137" s="167">
        <v>4</v>
      </c>
      <c r="C137" s="803"/>
      <c r="D137" s="756"/>
      <c r="E137" s="756"/>
      <c r="F137" s="765"/>
      <c r="G137" s="757"/>
      <c r="H137" s="167"/>
      <c r="I137" s="167"/>
      <c r="J137" s="176" t="str">
        <f xml:space="preserve"> IF(OR(E135="X",F135="X",G135="x",F137="x",G137="X",F139="X",G139="X",G141="X" ),"x","")</f>
        <v/>
      </c>
      <c r="K137" s="170" t="s">
        <v>123</v>
      </c>
    </row>
    <row r="138" spans="1:11" ht="27.75" x14ac:dyDescent="0.2">
      <c r="A138" s="759"/>
      <c r="B138" s="167" t="s">
        <v>126</v>
      </c>
      <c r="C138" s="804"/>
      <c r="D138" s="756"/>
      <c r="E138" s="756"/>
      <c r="F138" s="765"/>
      <c r="G138" s="757"/>
      <c r="H138" s="167"/>
      <c r="I138" s="167"/>
      <c r="J138" s="177"/>
      <c r="K138" s="170"/>
    </row>
    <row r="139" spans="1:11" ht="32.25" customHeight="1" x14ac:dyDescent="0.2">
      <c r="A139" s="759"/>
      <c r="B139" s="167">
        <v>3</v>
      </c>
      <c r="C139" s="750"/>
      <c r="D139" s="754"/>
      <c r="E139" s="755"/>
      <c r="F139" s="765"/>
      <c r="G139" s="757"/>
      <c r="H139" s="167"/>
      <c r="I139" s="167"/>
      <c r="J139" s="178" t="str">
        <f xml:space="preserve"> IF(OR(C135="X",D135="X",D137="x",E137="x",E139="X",F141="X",F143="X",G143="X" ),"x","")</f>
        <v/>
      </c>
      <c r="K139" s="170" t="s">
        <v>125</v>
      </c>
    </row>
    <row r="140" spans="1:11" ht="27.75" x14ac:dyDescent="0.2">
      <c r="A140" s="759"/>
      <c r="B140" s="167" t="s">
        <v>128</v>
      </c>
      <c r="C140" s="751"/>
      <c r="D140" s="754"/>
      <c r="E140" s="756"/>
      <c r="F140" s="765"/>
      <c r="G140" s="757"/>
      <c r="H140" s="167"/>
      <c r="I140" s="167"/>
      <c r="J140" s="179"/>
      <c r="K140" s="170"/>
    </row>
    <row r="141" spans="1:11" ht="27.75" customHeight="1" x14ac:dyDescent="0.2">
      <c r="A141" s="759"/>
      <c r="B141" s="167">
        <v>2</v>
      </c>
      <c r="C141" s="750"/>
      <c r="D141" s="752"/>
      <c r="E141" s="753"/>
      <c r="F141" s="755"/>
      <c r="G141" s="757"/>
      <c r="H141" s="167"/>
      <c r="I141" s="167"/>
      <c r="J141" s="180" t="str">
        <f xml:space="preserve"> IF(OR(C137="X",D139="X",E141="x",E143="x" ),"x","")</f>
        <v/>
      </c>
      <c r="K141" s="170" t="s">
        <v>127</v>
      </c>
    </row>
    <row r="142" spans="1:11" ht="27.75" x14ac:dyDescent="0.2">
      <c r="A142" s="759"/>
      <c r="B142" s="167" t="s">
        <v>250</v>
      </c>
      <c r="C142" s="751"/>
      <c r="D142" s="752"/>
      <c r="E142" s="754"/>
      <c r="F142" s="756"/>
      <c r="G142" s="757"/>
      <c r="H142" s="167"/>
      <c r="I142" s="167"/>
      <c r="J142" s="179"/>
      <c r="K142" s="170"/>
    </row>
    <row r="143" spans="1:11" ht="30" customHeight="1" x14ac:dyDescent="0.2">
      <c r="A143" s="759"/>
      <c r="B143" s="167">
        <v>1</v>
      </c>
      <c r="C143" s="750"/>
      <c r="D143" s="781"/>
      <c r="E143" s="783"/>
      <c r="F143" s="785"/>
      <c r="G143" s="787"/>
      <c r="H143" s="167"/>
      <c r="I143" s="167"/>
      <c r="J143" s="181" t="str">
        <f xml:space="preserve"> IF(OR(C139="X",C141="X",C143="x",D141="x",D143="x" ),"x","")</f>
        <v/>
      </c>
      <c r="K143" s="170" t="s">
        <v>129</v>
      </c>
    </row>
    <row r="144" spans="1:11" x14ac:dyDescent="0.2">
      <c r="A144" s="759"/>
      <c r="B144" s="167" t="s">
        <v>130</v>
      </c>
      <c r="C144" s="780"/>
      <c r="D144" s="782"/>
      <c r="E144" s="784"/>
      <c r="F144" s="786"/>
      <c r="G144" s="788"/>
      <c r="H144" s="167"/>
      <c r="I144" s="167"/>
      <c r="J144" s="167"/>
      <c r="K144" s="168"/>
    </row>
    <row r="145" spans="1:11" x14ac:dyDescent="0.2">
      <c r="A145" s="189"/>
      <c r="B145" s="167"/>
      <c r="C145" s="167">
        <v>1</v>
      </c>
      <c r="D145" s="167">
        <v>2</v>
      </c>
      <c r="E145" s="167">
        <v>3</v>
      </c>
      <c r="F145" s="167">
        <v>4</v>
      </c>
      <c r="G145" s="167">
        <v>5</v>
      </c>
      <c r="H145" s="167"/>
      <c r="I145" s="167"/>
      <c r="J145" s="167"/>
      <c r="K145" s="168"/>
    </row>
    <row r="146" spans="1:11" x14ac:dyDescent="0.2">
      <c r="A146" s="189"/>
      <c r="B146" s="167"/>
      <c r="C146" s="167" t="s">
        <v>131</v>
      </c>
      <c r="D146" s="167" t="s">
        <v>132</v>
      </c>
      <c r="E146" s="167" t="s">
        <v>133</v>
      </c>
      <c r="F146" s="167" t="s">
        <v>134</v>
      </c>
      <c r="G146" s="167" t="s">
        <v>135</v>
      </c>
      <c r="H146" s="167"/>
      <c r="I146" s="167"/>
      <c r="J146" s="167"/>
      <c r="K146" s="168"/>
    </row>
    <row r="147" spans="1:11" x14ac:dyDescent="0.2">
      <c r="A147" s="189"/>
      <c r="B147" s="167"/>
      <c r="C147" s="758" t="s">
        <v>136</v>
      </c>
      <c r="D147" s="758"/>
      <c r="E147" s="758"/>
      <c r="F147" s="758"/>
      <c r="G147" s="758"/>
      <c r="H147" s="167"/>
      <c r="I147" s="167"/>
      <c r="J147" s="167"/>
      <c r="K147" s="168"/>
    </row>
    <row r="148" spans="1:11" x14ac:dyDescent="0.2">
      <c r="A148" s="189"/>
      <c r="B148" s="167"/>
      <c r="C148" s="758"/>
      <c r="D148" s="758"/>
      <c r="E148" s="758"/>
      <c r="F148" s="758"/>
      <c r="G148" s="758"/>
      <c r="H148" s="167"/>
      <c r="I148" s="167"/>
      <c r="J148" s="167"/>
      <c r="K148" s="168"/>
    </row>
    <row r="149" spans="1:11" ht="15" thickBot="1" x14ac:dyDescent="0.25">
      <c r="A149" s="191"/>
      <c r="B149" s="192"/>
      <c r="C149" s="192"/>
      <c r="D149" s="192"/>
      <c r="E149" s="192"/>
      <c r="F149" s="192"/>
      <c r="G149" s="192"/>
      <c r="H149" s="192"/>
      <c r="I149" s="192"/>
      <c r="J149" s="192"/>
      <c r="K149" s="193"/>
    </row>
    <row r="150" spans="1:11" ht="15" thickBot="1" x14ac:dyDescent="0.25"/>
    <row r="151" spans="1:11" ht="31.5" customHeight="1" thickBot="1" x14ac:dyDescent="0.25">
      <c r="A151" s="150" t="s">
        <v>120</v>
      </c>
      <c r="B151" s="762" t="str">
        <f>DESCRIPCION!A31</f>
        <v>h</v>
      </c>
      <c r="C151" s="763"/>
      <c r="D151" s="763"/>
      <c r="E151" s="763"/>
      <c r="F151" s="763"/>
      <c r="G151" s="763"/>
      <c r="H151" s="763"/>
      <c r="I151" s="764"/>
      <c r="J151" s="151" t="s">
        <v>347</v>
      </c>
      <c r="K151" s="149" t="str">
        <f>IF(J157="x","EXTREMA",IF(J159="x","ALTA",IF(J161="x","MODERADA",IF(J163="x","BAJA",""))))</f>
        <v/>
      </c>
    </row>
    <row r="152" spans="1:11" ht="16.5" thickBot="1" x14ac:dyDescent="0.25">
      <c r="A152" s="743" t="s">
        <v>122</v>
      </c>
      <c r="B152" s="744"/>
      <c r="C152" s="744"/>
      <c r="D152" s="745" t="str">
        <f>PROBABILIDAD!T18</f>
        <v xml:space="preserve"> </v>
      </c>
      <c r="E152" s="746"/>
      <c r="F152" s="743" t="s">
        <v>348</v>
      </c>
      <c r="G152" s="744"/>
      <c r="H152" s="744"/>
      <c r="I152" s="747"/>
      <c r="J152" s="748"/>
      <c r="K152" s="749"/>
    </row>
    <row r="153" spans="1:11" x14ac:dyDescent="0.2">
      <c r="A153" s="189"/>
      <c r="B153" s="167"/>
      <c r="C153" s="167"/>
      <c r="D153" s="167"/>
      <c r="E153" s="167"/>
      <c r="F153" s="167"/>
      <c r="G153" s="167"/>
      <c r="H153" s="167"/>
      <c r="I153" s="167"/>
      <c r="J153" s="185"/>
      <c r="K153" s="186"/>
    </row>
    <row r="154" spans="1:11" x14ac:dyDescent="0.2">
      <c r="A154" s="189"/>
      <c r="B154" s="167"/>
      <c r="C154" s="190"/>
      <c r="D154" s="167"/>
      <c r="E154" s="167"/>
      <c r="F154" s="167"/>
      <c r="G154" s="167"/>
      <c r="H154" s="167"/>
      <c r="I154" s="167"/>
      <c r="J154" s="185"/>
      <c r="K154" s="186"/>
    </row>
    <row r="155" spans="1:11" ht="36" customHeight="1" x14ac:dyDescent="0.2">
      <c r="A155" s="759" t="s">
        <v>122</v>
      </c>
      <c r="B155" s="167">
        <v>5</v>
      </c>
      <c r="C155" s="760"/>
      <c r="D155" s="756"/>
      <c r="E155" s="757"/>
      <c r="F155" s="757"/>
      <c r="G155" s="757"/>
      <c r="H155" s="167"/>
      <c r="I155" s="167"/>
      <c r="J155" s="766" t="s">
        <v>121</v>
      </c>
      <c r="K155" s="767"/>
    </row>
    <row r="156" spans="1:11" ht="15" x14ac:dyDescent="0.2">
      <c r="A156" s="759"/>
      <c r="B156" s="167" t="s">
        <v>124</v>
      </c>
      <c r="C156" s="761"/>
      <c r="D156" s="756"/>
      <c r="E156" s="757"/>
      <c r="F156" s="757"/>
      <c r="G156" s="757"/>
      <c r="H156" s="167"/>
      <c r="I156" s="167"/>
      <c r="J156" s="169"/>
      <c r="K156" s="170"/>
    </row>
    <row r="157" spans="1:11" ht="27" customHeight="1" x14ac:dyDescent="0.2">
      <c r="A157" s="759"/>
      <c r="B157" s="167">
        <v>4</v>
      </c>
      <c r="C157" s="803"/>
      <c r="D157" s="756"/>
      <c r="E157" s="756"/>
      <c r="F157" s="765"/>
      <c r="G157" s="757"/>
      <c r="H157" s="167"/>
      <c r="I157" s="167"/>
      <c r="J157" s="176" t="str">
        <f xml:space="preserve"> IF(OR(E155="X",F155="X",G155="x",F157="x",G157="X",F159="X",G159="X",G161="X" ),"x","")</f>
        <v/>
      </c>
      <c r="K157" s="170" t="s">
        <v>123</v>
      </c>
    </row>
    <row r="158" spans="1:11" ht="27.75" x14ac:dyDescent="0.2">
      <c r="A158" s="759"/>
      <c r="B158" s="167" t="s">
        <v>126</v>
      </c>
      <c r="C158" s="804"/>
      <c r="D158" s="756"/>
      <c r="E158" s="756"/>
      <c r="F158" s="765"/>
      <c r="G158" s="757"/>
      <c r="H158" s="167"/>
      <c r="I158" s="167"/>
      <c r="J158" s="177"/>
      <c r="K158" s="170"/>
    </row>
    <row r="159" spans="1:11" ht="27.75" customHeight="1" x14ac:dyDescent="0.2">
      <c r="A159" s="759"/>
      <c r="B159" s="167">
        <v>3</v>
      </c>
      <c r="C159" s="750"/>
      <c r="D159" s="754"/>
      <c r="E159" s="755"/>
      <c r="F159" s="765"/>
      <c r="G159" s="757"/>
      <c r="H159" s="167"/>
      <c r="I159" s="167"/>
      <c r="J159" s="178" t="str">
        <f xml:space="preserve"> IF(OR(C155="X",D155="X",D157="x",E157="x",E159="X",F161="X",F163="X",G163="X" ),"x","")</f>
        <v/>
      </c>
      <c r="K159" s="170" t="s">
        <v>125</v>
      </c>
    </row>
    <row r="160" spans="1:11" ht="27.75" x14ac:dyDescent="0.2">
      <c r="A160" s="759"/>
      <c r="B160" s="167" t="s">
        <v>128</v>
      </c>
      <c r="C160" s="751"/>
      <c r="D160" s="754"/>
      <c r="E160" s="756"/>
      <c r="F160" s="765"/>
      <c r="G160" s="757"/>
      <c r="H160" s="167"/>
      <c r="I160" s="167"/>
      <c r="J160" s="179"/>
      <c r="K160" s="170"/>
    </row>
    <row r="161" spans="1:11" ht="27.75" customHeight="1" x14ac:dyDescent="0.2">
      <c r="A161" s="759"/>
      <c r="B161" s="167">
        <v>2</v>
      </c>
      <c r="C161" s="750"/>
      <c r="D161" s="752"/>
      <c r="E161" s="753"/>
      <c r="F161" s="755"/>
      <c r="G161" s="757"/>
      <c r="H161" s="167"/>
      <c r="I161" s="167"/>
      <c r="J161" s="180" t="str">
        <f xml:space="preserve"> IF(OR(C157="X",D159="X",E161="x",E163="x" ),"x","")</f>
        <v/>
      </c>
      <c r="K161" s="170" t="s">
        <v>127</v>
      </c>
    </row>
    <row r="162" spans="1:11" ht="27.75" x14ac:dyDescent="0.2">
      <c r="A162" s="759"/>
      <c r="B162" s="167" t="s">
        <v>250</v>
      </c>
      <c r="C162" s="751"/>
      <c r="D162" s="752"/>
      <c r="E162" s="754"/>
      <c r="F162" s="756"/>
      <c r="G162" s="757"/>
      <c r="H162" s="167"/>
      <c r="I162" s="167"/>
      <c r="J162" s="179"/>
      <c r="K162" s="170"/>
    </row>
    <row r="163" spans="1:11" ht="27.75" x14ac:dyDescent="0.2">
      <c r="A163" s="759"/>
      <c r="B163" s="167">
        <v>1</v>
      </c>
      <c r="C163" s="750"/>
      <c r="D163" s="781"/>
      <c r="E163" s="783"/>
      <c r="F163" s="785"/>
      <c r="G163" s="787"/>
      <c r="H163" s="167"/>
      <c r="I163" s="167"/>
      <c r="J163" s="181" t="str">
        <f xml:space="preserve"> IF(OR(C159="X",C161="X",C163="x",D161="x",D163="x" ),"x","")</f>
        <v/>
      </c>
      <c r="K163" s="170" t="s">
        <v>129</v>
      </c>
    </row>
    <row r="164" spans="1:11" ht="26.25" customHeight="1" x14ac:dyDescent="0.2">
      <c r="A164" s="759"/>
      <c r="B164" s="167" t="s">
        <v>130</v>
      </c>
      <c r="C164" s="780"/>
      <c r="D164" s="782"/>
      <c r="E164" s="784"/>
      <c r="F164" s="786"/>
      <c r="G164" s="788"/>
      <c r="H164" s="167"/>
      <c r="I164" s="167"/>
      <c r="J164" s="167"/>
      <c r="K164" s="168"/>
    </row>
    <row r="165" spans="1:11" x14ac:dyDescent="0.2">
      <c r="A165" s="189"/>
      <c r="B165" s="167"/>
      <c r="C165" s="167">
        <v>1</v>
      </c>
      <c r="D165" s="167">
        <v>2</v>
      </c>
      <c r="E165" s="167">
        <v>3</v>
      </c>
      <c r="F165" s="167">
        <v>4</v>
      </c>
      <c r="G165" s="167">
        <v>5</v>
      </c>
      <c r="H165" s="167"/>
      <c r="I165" s="167"/>
      <c r="J165" s="167"/>
      <c r="K165" s="168"/>
    </row>
    <row r="166" spans="1:11" x14ac:dyDescent="0.2">
      <c r="A166" s="189"/>
      <c r="B166" s="167"/>
      <c r="C166" s="167" t="s">
        <v>131</v>
      </c>
      <c r="D166" s="167" t="s">
        <v>132</v>
      </c>
      <c r="E166" s="167" t="s">
        <v>133</v>
      </c>
      <c r="F166" s="167" t="s">
        <v>134</v>
      </c>
      <c r="G166" s="167" t="s">
        <v>135</v>
      </c>
      <c r="H166" s="167"/>
      <c r="I166" s="167"/>
      <c r="J166" s="167"/>
      <c r="K166" s="168"/>
    </row>
    <row r="167" spans="1:11" x14ac:dyDescent="0.2">
      <c r="A167" s="189"/>
      <c r="B167" s="167"/>
      <c r="C167" s="758" t="s">
        <v>136</v>
      </c>
      <c r="D167" s="758"/>
      <c r="E167" s="758"/>
      <c r="F167" s="758"/>
      <c r="G167" s="758"/>
      <c r="H167" s="167"/>
      <c r="I167" s="167"/>
      <c r="J167" s="167"/>
      <c r="K167" s="168"/>
    </row>
    <row r="168" spans="1:11" x14ac:dyDescent="0.2">
      <c r="A168" s="189"/>
      <c r="B168" s="167"/>
      <c r="C168" s="758"/>
      <c r="D168" s="758"/>
      <c r="E168" s="758"/>
      <c r="F168" s="758"/>
      <c r="G168" s="758"/>
      <c r="H168" s="167"/>
      <c r="I168" s="167"/>
      <c r="J168" s="167"/>
      <c r="K168" s="168"/>
    </row>
    <row r="169" spans="1:11" ht="15" thickBot="1" x14ac:dyDescent="0.25">
      <c r="A169" s="191"/>
      <c r="B169" s="192"/>
      <c r="C169" s="192"/>
      <c r="D169" s="192"/>
      <c r="E169" s="192"/>
      <c r="F169" s="192"/>
      <c r="G169" s="192"/>
      <c r="H169" s="192"/>
      <c r="I169" s="192"/>
      <c r="J169" s="192"/>
      <c r="K169" s="193"/>
    </row>
    <row r="171" spans="1:11" ht="15" thickBot="1" x14ac:dyDescent="0.25"/>
    <row r="172" spans="1:11" ht="33.75" customHeight="1" thickBot="1" x14ac:dyDescent="0.25">
      <c r="A172" s="150" t="s">
        <v>120</v>
      </c>
      <c r="B172" s="840" t="str">
        <f>DESCRIPCION!A34</f>
        <v>i</v>
      </c>
      <c r="C172" s="841"/>
      <c r="D172" s="841"/>
      <c r="E172" s="841"/>
      <c r="F172" s="841"/>
      <c r="G172" s="841"/>
      <c r="H172" s="841"/>
      <c r="I172" s="842"/>
      <c r="J172" s="151" t="s">
        <v>347</v>
      </c>
      <c r="K172" s="149" t="str">
        <f>IF(J178="x","EXTREMA",IF(J180="x","ALTA",IF(J182="x","MODERADA",IF(J184="x","BAJA",""))))</f>
        <v/>
      </c>
    </row>
    <row r="173" spans="1:11" ht="16.5" thickBot="1" x14ac:dyDescent="0.25">
      <c r="A173" s="743" t="s">
        <v>122</v>
      </c>
      <c r="B173" s="744"/>
      <c r="C173" s="744"/>
      <c r="D173" s="745" t="str">
        <f>PROBABILIDAD!T19</f>
        <v xml:space="preserve"> </v>
      </c>
      <c r="E173" s="746"/>
      <c r="F173" s="743" t="s">
        <v>348</v>
      </c>
      <c r="G173" s="744"/>
      <c r="H173" s="744"/>
      <c r="I173" s="747"/>
      <c r="J173" s="748"/>
      <c r="K173" s="749"/>
    </row>
    <row r="174" spans="1:11" x14ac:dyDescent="0.2">
      <c r="A174" s="189"/>
      <c r="B174" s="167"/>
      <c r="C174" s="167"/>
      <c r="D174" s="167"/>
      <c r="E174" s="167"/>
      <c r="F174" s="167"/>
      <c r="G174" s="167"/>
      <c r="H174" s="167"/>
      <c r="I174" s="167"/>
      <c r="J174" s="185"/>
      <c r="K174" s="186"/>
    </row>
    <row r="175" spans="1:11" x14ac:dyDescent="0.2">
      <c r="A175" s="189"/>
      <c r="B175" s="167"/>
      <c r="C175" s="190"/>
      <c r="D175" s="167"/>
      <c r="E175" s="167"/>
      <c r="F175" s="167"/>
      <c r="G175" s="167"/>
      <c r="H175" s="167"/>
      <c r="I175" s="167"/>
      <c r="J175" s="185"/>
      <c r="K175" s="186"/>
    </row>
    <row r="176" spans="1:11" ht="31.5" customHeight="1" x14ac:dyDescent="0.2">
      <c r="A176" s="759" t="s">
        <v>122</v>
      </c>
      <c r="B176" s="167">
        <v>5</v>
      </c>
      <c r="C176" s="760"/>
      <c r="D176" s="756"/>
      <c r="E176" s="757"/>
      <c r="F176" s="757"/>
      <c r="G176" s="757"/>
      <c r="H176" s="167"/>
      <c r="I176" s="167"/>
      <c r="J176" s="766" t="s">
        <v>121</v>
      </c>
      <c r="K176" s="767"/>
    </row>
    <row r="177" spans="1:11" ht="15" x14ac:dyDescent="0.2">
      <c r="A177" s="759"/>
      <c r="B177" s="167" t="s">
        <v>124</v>
      </c>
      <c r="C177" s="761"/>
      <c r="D177" s="756"/>
      <c r="E177" s="757"/>
      <c r="F177" s="757"/>
      <c r="G177" s="757"/>
      <c r="H177" s="167"/>
      <c r="I177" s="167"/>
      <c r="J177" s="169"/>
      <c r="K177" s="170"/>
    </row>
    <row r="178" spans="1:11" ht="27.75" customHeight="1" x14ac:dyDescent="0.2">
      <c r="A178" s="759"/>
      <c r="B178" s="167">
        <v>4</v>
      </c>
      <c r="C178" s="803"/>
      <c r="D178" s="756"/>
      <c r="E178" s="756"/>
      <c r="F178" s="765"/>
      <c r="G178" s="757"/>
      <c r="H178" s="167"/>
      <c r="I178" s="167"/>
      <c r="J178" s="176" t="str">
        <f xml:space="preserve"> IF(OR(E176="X",F176="X",G176="x",F178="x",G178="X",F180="X",G180="X",G182="X" ),"x","")</f>
        <v/>
      </c>
      <c r="K178" s="170" t="s">
        <v>123</v>
      </c>
    </row>
    <row r="179" spans="1:11" ht="27.75" x14ac:dyDescent="0.2">
      <c r="A179" s="759"/>
      <c r="B179" s="167" t="s">
        <v>126</v>
      </c>
      <c r="C179" s="804"/>
      <c r="D179" s="756"/>
      <c r="E179" s="756"/>
      <c r="F179" s="765"/>
      <c r="G179" s="757"/>
      <c r="H179" s="167"/>
      <c r="I179" s="167"/>
      <c r="J179" s="177"/>
      <c r="K179" s="170"/>
    </row>
    <row r="180" spans="1:11" ht="32.25" customHeight="1" x14ac:dyDescent="0.2">
      <c r="A180" s="759"/>
      <c r="B180" s="167">
        <v>3</v>
      </c>
      <c r="C180" s="750"/>
      <c r="D180" s="754"/>
      <c r="E180" s="755"/>
      <c r="F180" s="765"/>
      <c r="G180" s="757"/>
      <c r="H180" s="167"/>
      <c r="I180" s="167"/>
      <c r="J180" s="178" t="str">
        <f xml:space="preserve"> IF(OR(C176="X",D176="X",D178="x",E178="x",E180="X",F182="X",F184="X",G184="X" ),"x","")</f>
        <v/>
      </c>
      <c r="K180" s="170" t="s">
        <v>125</v>
      </c>
    </row>
    <row r="181" spans="1:11" ht="27.75" x14ac:dyDescent="0.2">
      <c r="A181" s="759"/>
      <c r="B181" s="167" t="s">
        <v>128</v>
      </c>
      <c r="C181" s="751"/>
      <c r="D181" s="754"/>
      <c r="E181" s="756"/>
      <c r="F181" s="765"/>
      <c r="G181" s="757"/>
      <c r="H181" s="167"/>
      <c r="I181" s="167"/>
      <c r="J181" s="179"/>
      <c r="K181" s="170"/>
    </row>
    <row r="182" spans="1:11" ht="32.25" customHeight="1" x14ac:dyDescent="0.2">
      <c r="A182" s="759"/>
      <c r="B182" s="167">
        <v>2</v>
      </c>
      <c r="C182" s="750"/>
      <c r="D182" s="752"/>
      <c r="E182" s="753"/>
      <c r="F182" s="755"/>
      <c r="G182" s="757"/>
      <c r="H182" s="167"/>
      <c r="I182" s="167"/>
      <c r="J182" s="180" t="str">
        <f xml:space="preserve"> IF(OR(E182="X",D180="X",C178="x",E184="x" ),"x","")</f>
        <v/>
      </c>
      <c r="K182" s="170" t="s">
        <v>127</v>
      </c>
    </row>
    <row r="183" spans="1:11" ht="27.75" x14ac:dyDescent="0.2">
      <c r="A183" s="759"/>
      <c r="B183" s="167" t="s">
        <v>250</v>
      </c>
      <c r="C183" s="751"/>
      <c r="D183" s="752"/>
      <c r="E183" s="754"/>
      <c r="F183" s="756"/>
      <c r="G183" s="757"/>
      <c r="H183" s="167"/>
      <c r="I183" s="167"/>
      <c r="J183" s="179"/>
      <c r="K183" s="170"/>
    </row>
    <row r="184" spans="1:11" ht="27.75" x14ac:dyDescent="0.2">
      <c r="A184" s="759"/>
      <c r="B184" s="167">
        <v>1</v>
      </c>
      <c r="C184" s="750"/>
      <c r="D184" s="781"/>
      <c r="E184" s="783"/>
      <c r="F184" s="785"/>
      <c r="G184" s="787"/>
      <c r="H184" s="167"/>
      <c r="I184" s="167"/>
      <c r="J184" s="181" t="str">
        <f xml:space="preserve"> IF(OR(C180="X",C182="X",D182="x",D184="x",C184="x" ),"x","")</f>
        <v/>
      </c>
      <c r="K184" s="170" t="s">
        <v>129</v>
      </c>
    </row>
    <row r="185" spans="1:11" ht="24" customHeight="1" x14ac:dyDescent="0.2">
      <c r="A185" s="759"/>
      <c r="B185" s="167" t="s">
        <v>130</v>
      </c>
      <c r="C185" s="780"/>
      <c r="D185" s="782"/>
      <c r="E185" s="784"/>
      <c r="F185" s="786"/>
      <c r="G185" s="788"/>
      <c r="H185" s="167"/>
      <c r="I185" s="167"/>
      <c r="J185" s="167"/>
      <c r="K185" s="168"/>
    </row>
    <row r="186" spans="1:11" x14ac:dyDescent="0.2">
      <c r="A186" s="189"/>
      <c r="B186" s="167"/>
      <c r="C186" s="167">
        <v>1</v>
      </c>
      <c r="D186" s="167">
        <v>2</v>
      </c>
      <c r="E186" s="167">
        <v>3</v>
      </c>
      <c r="F186" s="167">
        <v>4</v>
      </c>
      <c r="G186" s="167">
        <v>5</v>
      </c>
      <c r="H186" s="167"/>
      <c r="I186" s="167"/>
      <c r="J186" s="167"/>
      <c r="K186" s="168"/>
    </row>
    <row r="187" spans="1:11" x14ac:dyDescent="0.2">
      <c r="A187" s="189"/>
      <c r="B187" s="167"/>
      <c r="C187" s="167" t="s">
        <v>131</v>
      </c>
      <c r="D187" s="167" t="s">
        <v>132</v>
      </c>
      <c r="E187" s="167" t="s">
        <v>133</v>
      </c>
      <c r="F187" s="167" t="s">
        <v>134</v>
      </c>
      <c r="G187" s="167" t="s">
        <v>135</v>
      </c>
      <c r="H187" s="167"/>
      <c r="I187" s="167"/>
      <c r="J187" s="167"/>
      <c r="K187" s="168"/>
    </row>
    <row r="188" spans="1:11" x14ac:dyDescent="0.2">
      <c r="A188" s="189"/>
      <c r="B188" s="167"/>
      <c r="C188" s="758" t="s">
        <v>136</v>
      </c>
      <c r="D188" s="758"/>
      <c r="E188" s="758"/>
      <c r="F188" s="758"/>
      <c r="G188" s="758"/>
      <c r="H188" s="167"/>
      <c r="I188" s="167"/>
      <c r="J188" s="167"/>
      <c r="K188" s="168"/>
    </row>
    <row r="189" spans="1:11" x14ac:dyDescent="0.2">
      <c r="A189" s="189"/>
      <c r="B189" s="167"/>
      <c r="C189" s="758"/>
      <c r="D189" s="758"/>
      <c r="E189" s="758"/>
      <c r="F189" s="758"/>
      <c r="G189" s="758"/>
      <c r="H189" s="167"/>
      <c r="I189" s="167"/>
      <c r="J189" s="167"/>
      <c r="K189" s="168"/>
    </row>
    <row r="190" spans="1:11" ht="15" thickBot="1" x14ac:dyDescent="0.25">
      <c r="A190" s="80"/>
      <c r="B190" s="81"/>
      <c r="C190" s="81"/>
      <c r="D190" s="81"/>
      <c r="E190" s="81"/>
      <c r="F190" s="81"/>
      <c r="G190" s="81"/>
      <c r="H190" s="81"/>
      <c r="I190" s="81"/>
      <c r="J190" s="81"/>
      <c r="K190" s="82"/>
    </row>
    <row r="191" spans="1:11" ht="15" thickBot="1" x14ac:dyDescent="0.25"/>
    <row r="192" spans="1:11" ht="33" customHeight="1" thickBot="1" x14ac:dyDescent="0.25">
      <c r="A192" s="150" t="s">
        <v>120</v>
      </c>
      <c r="B192" s="762" t="str">
        <f>DESCRIPCION!A37</f>
        <v>j</v>
      </c>
      <c r="C192" s="763"/>
      <c r="D192" s="763"/>
      <c r="E192" s="763"/>
      <c r="F192" s="763"/>
      <c r="G192" s="763"/>
      <c r="H192" s="763"/>
      <c r="I192" s="764"/>
      <c r="J192" s="151" t="s">
        <v>347</v>
      </c>
      <c r="K192" s="149" t="str">
        <f>IF(J198="x","EXTREMA",IF(J200="x","ALTA",IF(J202="x","MODERADA",IF(J204="x","BAJA",""))))</f>
        <v/>
      </c>
    </row>
    <row r="193" spans="1:11" ht="16.5" thickBot="1" x14ac:dyDescent="0.25">
      <c r="A193" s="743" t="s">
        <v>122</v>
      </c>
      <c r="B193" s="744"/>
      <c r="C193" s="744"/>
      <c r="D193" s="745" t="str">
        <f>PROBABILIDAD!T20</f>
        <v xml:space="preserve"> </v>
      </c>
      <c r="E193" s="746"/>
      <c r="F193" s="743" t="s">
        <v>348</v>
      </c>
      <c r="G193" s="744"/>
      <c r="H193" s="744"/>
      <c r="I193" s="747"/>
      <c r="J193" s="748"/>
      <c r="K193" s="749"/>
    </row>
    <row r="194" spans="1:11" x14ac:dyDescent="0.2">
      <c r="A194" s="189"/>
      <c r="B194" s="167"/>
      <c r="C194" s="167"/>
      <c r="D194" s="167"/>
      <c r="E194" s="167"/>
      <c r="F194" s="167"/>
      <c r="G194" s="167"/>
      <c r="H194" s="167"/>
      <c r="I194" s="167"/>
      <c r="J194" s="185"/>
      <c r="K194" s="186"/>
    </row>
    <row r="195" spans="1:11" x14ac:dyDescent="0.2">
      <c r="A195" s="189"/>
      <c r="B195" s="167"/>
      <c r="C195" s="190"/>
      <c r="D195" s="167"/>
      <c r="E195" s="167"/>
      <c r="F195" s="167"/>
      <c r="G195" s="167"/>
      <c r="H195" s="167"/>
      <c r="I195" s="167"/>
      <c r="J195" s="185"/>
      <c r="K195" s="186"/>
    </row>
    <row r="196" spans="1:11" ht="27" customHeight="1" x14ac:dyDescent="0.2">
      <c r="A196" s="759" t="s">
        <v>122</v>
      </c>
      <c r="B196" s="167">
        <v>5</v>
      </c>
      <c r="C196" s="760"/>
      <c r="D196" s="756"/>
      <c r="E196" s="757"/>
      <c r="F196" s="757"/>
      <c r="G196" s="757"/>
      <c r="H196" s="167"/>
      <c r="I196" s="167"/>
      <c r="J196" s="766" t="s">
        <v>121</v>
      </c>
      <c r="K196" s="767"/>
    </row>
    <row r="197" spans="1:11" ht="15" x14ac:dyDescent="0.2">
      <c r="A197" s="759"/>
      <c r="B197" s="167" t="s">
        <v>124</v>
      </c>
      <c r="C197" s="761"/>
      <c r="D197" s="756"/>
      <c r="E197" s="757"/>
      <c r="F197" s="757"/>
      <c r="G197" s="757"/>
      <c r="H197" s="167"/>
      <c r="I197" s="167"/>
      <c r="J197" s="169"/>
      <c r="K197" s="170"/>
    </row>
    <row r="198" spans="1:11" ht="30.75" customHeight="1" x14ac:dyDescent="0.2">
      <c r="A198" s="759"/>
      <c r="B198" s="167">
        <v>4</v>
      </c>
      <c r="C198" s="803"/>
      <c r="D198" s="756"/>
      <c r="E198" s="756"/>
      <c r="F198" s="765"/>
      <c r="G198" s="757"/>
      <c r="H198" s="167"/>
      <c r="I198" s="167"/>
      <c r="J198" s="176" t="str">
        <f xml:space="preserve"> IF(OR(E196="X",F196="X",G196="x",F198="x",G198="X",F200="X",G200="X",G202="X" ),"x","")</f>
        <v/>
      </c>
      <c r="K198" s="170" t="s">
        <v>123</v>
      </c>
    </row>
    <row r="199" spans="1:11" ht="27.75" x14ac:dyDescent="0.2">
      <c r="A199" s="759"/>
      <c r="B199" s="167" t="s">
        <v>126</v>
      </c>
      <c r="C199" s="804"/>
      <c r="D199" s="756"/>
      <c r="E199" s="756"/>
      <c r="F199" s="765"/>
      <c r="G199" s="757"/>
      <c r="H199" s="167"/>
      <c r="I199" s="167"/>
      <c r="J199" s="177"/>
      <c r="K199" s="170"/>
    </row>
    <row r="200" spans="1:11" ht="25.5" customHeight="1" x14ac:dyDescent="0.2">
      <c r="A200" s="759"/>
      <c r="B200" s="167">
        <v>3</v>
      </c>
      <c r="C200" s="750"/>
      <c r="D200" s="754"/>
      <c r="E200" s="755"/>
      <c r="F200" s="765"/>
      <c r="G200" s="757"/>
      <c r="H200" s="167"/>
      <c r="I200" s="167"/>
      <c r="J200" s="178" t="str">
        <f xml:space="preserve"> IF(OR(C196="X",D196="X",D198="x",E198="x",E200="X",F202="X",F204="X",G204="X" ),"x","")</f>
        <v/>
      </c>
      <c r="K200" s="170" t="s">
        <v>125</v>
      </c>
    </row>
    <row r="201" spans="1:11" ht="27.75" x14ac:dyDescent="0.2">
      <c r="A201" s="759"/>
      <c r="B201" s="167" t="s">
        <v>128</v>
      </c>
      <c r="C201" s="751"/>
      <c r="D201" s="754"/>
      <c r="E201" s="756"/>
      <c r="F201" s="765"/>
      <c r="G201" s="757"/>
      <c r="H201" s="167"/>
      <c r="I201" s="167"/>
      <c r="J201" s="179"/>
      <c r="K201" s="170"/>
    </row>
    <row r="202" spans="1:11" ht="32.25" customHeight="1" x14ac:dyDescent="0.2">
      <c r="A202" s="759"/>
      <c r="B202" s="167">
        <v>2</v>
      </c>
      <c r="C202" s="750"/>
      <c r="D202" s="752"/>
      <c r="E202" s="753"/>
      <c r="F202" s="755"/>
      <c r="G202" s="757"/>
      <c r="H202" s="167"/>
      <c r="I202" s="167"/>
      <c r="J202" s="180" t="str">
        <f xml:space="preserve"> IF(OR(C198="X",D200="X",E202="x",E204="x" ),"x","")</f>
        <v/>
      </c>
      <c r="K202" s="170" t="s">
        <v>127</v>
      </c>
    </row>
    <row r="203" spans="1:11" ht="27.75" x14ac:dyDescent="0.2">
      <c r="A203" s="759"/>
      <c r="B203" s="167" t="s">
        <v>250</v>
      </c>
      <c r="C203" s="751"/>
      <c r="D203" s="752"/>
      <c r="E203" s="754"/>
      <c r="F203" s="756"/>
      <c r="G203" s="757"/>
      <c r="H203" s="167"/>
      <c r="I203" s="167"/>
      <c r="J203" s="179"/>
      <c r="K203" s="170"/>
    </row>
    <row r="204" spans="1:11" ht="27.75" x14ac:dyDescent="0.2">
      <c r="A204" s="759"/>
      <c r="B204" s="167">
        <v>1</v>
      </c>
      <c r="C204" s="750"/>
      <c r="D204" s="781"/>
      <c r="E204" s="783"/>
      <c r="F204" s="785"/>
      <c r="G204" s="787"/>
      <c r="H204" s="167"/>
      <c r="I204" s="167"/>
      <c r="J204" s="181" t="str">
        <f xml:space="preserve"> IF(OR(C200="X",C202="X",D202="x",D204="x",C204="x" ),"x","")</f>
        <v/>
      </c>
      <c r="K204" s="170" t="s">
        <v>129</v>
      </c>
    </row>
    <row r="205" spans="1:11" ht="26.25" customHeight="1" x14ac:dyDescent="0.2">
      <c r="A205" s="759"/>
      <c r="B205" s="167" t="s">
        <v>130</v>
      </c>
      <c r="C205" s="780"/>
      <c r="D205" s="782"/>
      <c r="E205" s="784"/>
      <c r="F205" s="786"/>
      <c r="G205" s="788"/>
      <c r="H205" s="167"/>
      <c r="I205" s="167"/>
      <c r="J205" s="167"/>
      <c r="K205" s="168"/>
    </row>
    <row r="206" spans="1:11" x14ac:dyDescent="0.2">
      <c r="A206" s="189"/>
      <c r="B206" s="167"/>
      <c r="C206" s="167">
        <v>1</v>
      </c>
      <c r="D206" s="167">
        <v>2</v>
      </c>
      <c r="E206" s="167">
        <v>3</v>
      </c>
      <c r="F206" s="167">
        <v>4</v>
      </c>
      <c r="G206" s="167">
        <v>5</v>
      </c>
      <c r="H206" s="167"/>
      <c r="I206" s="167"/>
      <c r="J206" s="167"/>
      <c r="K206" s="168"/>
    </row>
    <row r="207" spans="1:11" x14ac:dyDescent="0.2">
      <c r="A207" s="189"/>
      <c r="B207" s="167"/>
      <c r="C207" s="167" t="s">
        <v>131</v>
      </c>
      <c r="D207" s="167" t="s">
        <v>132</v>
      </c>
      <c r="E207" s="167" t="s">
        <v>133</v>
      </c>
      <c r="F207" s="167" t="s">
        <v>134</v>
      </c>
      <c r="G207" s="167" t="s">
        <v>135</v>
      </c>
      <c r="H207" s="167"/>
      <c r="I207" s="167"/>
      <c r="J207" s="167"/>
      <c r="K207" s="168"/>
    </row>
    <row r="208" spans="1:11" x14ac:dyDescent="0.2">
      <c r="A208" s="189"/>
      <c r="B208" s="167"/>
      <c r="C208" s="758" t="s">
        <v>136</v>
      </c>
      <c r="D208" s="758"/>
      <c r="E208" s="758"/>
      <c r="F208" s="758"/>
      <c r="G208" s="758"/>
      <c r="H208" s="167"/>
      <c r="I208" s="167"/>
      <c r="J208" s="167"/>
      <c r="K208" s="168"/>
    </row>
    <row r="209" spans="1:11" x14ac:dyDescent="0.2">
      <c r="A209" s="189"/>
      <c r="B209" s="167"/>
      <c r="C209" s="758"/>
      <c r="D209" s="758"/>
      <c r="E209" s="758"/>
      <c r="F209" s="758"/>
      <c r="G209" s="758"/>
      <c r="H209" s="167"/>
      <c r="I209" s="167"/>
      <c r="J209" s="167"/>
      <c r="K209" s="168"/>
    </row>
    <row r="210" spans="1:11" ht="15" thickBot="1" x14ac:dyDescent="0.25">
      <c r="A210" s="80"/>
      <c r="B210" s="81"/>
      <c r="C210" s="81"/>
      <c r="D210" s="81"/>
      <c r="E210" s="81"/>
      <c r="F210" s="81"/>
      <c r="G210" s="81"/>
      <c r="H210" s="81"/>
      <c r="I210" s="81"/>
      <c r="J210" s="81"/>
      <c r="K210" s="82"/>
    </row>
  </sheetData>
  <sheetProtection selectLockedCells="1"/>
  <dataConsolidate/>
  <mergeCells count="344">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78:D179"/>
    <mergeCell ref="E178:E179"/>
    <mergeCell ref="F178:F179"/>
    <mergeCell ref="G178:G179"/>
    <mergeCell ref="C180:C181"/>
    <mergeCell ref="D180:D181"/>
    <mergeCell ref="F180:F181"/>
    <mergeCell ref="G180:G181"/>
    <mergeCell ref="E180:E181"/>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95:C96"/>
    <mergeCell ref="D95:D96"/>
    <mergeCell ref="E95:E96"/>
    <mergeCell ref="F95:F96"/>
    <mergeCell ref="G95:G96"/>
    <mergeCell ref="C97:C98"/>
    <mergeCell ref="D97:D98"/>
    <mergeCell ref="E97:E98"/>
    <mergeCell ref="F97:F98"/>
    <mergeCell ref="G97:G98"/>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Hoja3!$A$1:$A$5</xm:f>
          </x14:formula1>
          <xm:sqref>J12:K12 J32:K32 J52:K52 J72:K72 J92:K92 J112:K112 J132:K132 J152:K152 J173:K173 J193:K193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baseColWidth="10"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6"/>
  </sheetPr>
  <dimension ref="A1:C190"/>
  <sheetViews>
    <sheetView topLeftCell="A170" workbookViewId="0">
      <selection activeCell="A186" sqref="A186"/>
    </sheetView>
  </sheetViews>
  <sheetFormatPr baseColWidth="10" defaultColWidth="11.42578125" defaultRowHeight="15" x14ac:dyDescent="0.25"/>
  <cols>
    <col min="1" max="1" width="37.5703125" customWidth="1"/>
    <col min="2" max="2" width="72.28515625" customWidth="1"/>
    <col min="3" max="3" width="59.85546875" style="24" customWidth="1"/>
  </cols>
  <sheetData>
    <row r="1" spans="1:1" x14ac:dyDescent="0.25">
      <c r="A1" s="38" t="s">
        <v>137</v>
      </c>
    </row>
    <row r="2" spans="1:1" x14ac:dyDescent="0.25">
      <c r="A2" s="8"/>
    </row>
    <row r="3" spans="1:1" x14ac:dyDescent="0.25">
      <c r="A3" s="8" t="s">
        <v>138</v>
      </c>
    </row>
    <row r="4" spans="1:1" x14ac:dyDescent="0.25">
      <c r="A4" s="8" t="s">
        <v>139</v>
      </c>
    </row>
    <row r="6" spans="1:1" x14ac:dyDescent="0.25">
      <c r="A6" s="38" t="s">
        <v>140</v>
      </c>
    </row>
    <row r="7" spans="1:1" x14ac:dyDescent="0.25">
      <c r="A7" t="s">
        <v>80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9" spans="1:3" x14ac:dyDescent="0.25">
      <c r="A19" s="38" t="s">
        <v>136</v>
      </c>
    </row>
    <row r="20" spans="1:3" x14ac:dyDescent="0.25">
      <c r="A20" t="s">
        <v>92</v>
      </c>
    </row>
    <row r="21" spans="1:3" x14ac:dyDescent="0.25">
      <c r="A21" t="s">
        <v>150</v>
      </c>
    </row>
    <row r="22" spans="1:3" x14ac:dyDescent="0.25">
      <c r="A22" t="s">
        <v>151</v>
      </c>
    </row>
    <row r="23" spans="1:3" x14ac:dyDescent="0.25">
      <c r="A23" t="s">
        <v>152</v>
      </c>
    </row>
    <row r="24" spans="1:3" x14ac:dyDescent="0.25">
      <c r="A24" t="s">
        <v>153</v>
      </c>
    </row>
    <row r="25" spans="1:3" x14ac:dyDescent="0.25">
      <c r="A25" t="s">
        <v>154</v>
      </c>
    </row>
    <row r="28" spans="1:3" ht="141" customHeight="1" x14ac:dyDescent="0.25">
      <c r="A28" s="46" t="s">
        <v>155</v>
      </c>
      <c r="B28" s="48" t="s">
        <v>156</v>
      </c>
      <c r="C28" s="48" t="s">
        <v>157</v>
      </c>
    </row>
    <row r="29" spans="1:3" ht="144" customHeight="1" x14ac:dyDescent="0.25">
      <c r="A29" t="s">
        <v>158</v>
      </c>
      <c r="B29" s="39" t="s">
        <v>159</v>
      </c>
      <c r="C29" s="47" t="s">
        <v>160</v>
      </c>
    </row>
    <row r="30" spans="1:3" ht="135" x14ac:dyDescent="0.25">
      <c r="A30" s="44" t="s">
        <v>161</v>
      </c>
      <c r="B30" s="37" t="s">
        <v>162</v>
      </c>
      <c r="C30" s="47" t="s">
        <v>163</v>
      </c>
    </row>
    <row r="31" spans="1:3" ht="102.75" x14ac:dyDescent="0.25">
      <c r="A31" t="s">
        <v>164</v>
      </c>
      <c r="B31" s="37" t="s">
        <v>165</v>
      </c>
      <c r="C31" s="47" t="s">
        <v>166</v>
      </c>
    </row>
    <row r="32" spans="1:3" ht="102.75" x14ac:dyDescent="0.25">
      <c r="A32" t="s">
        <v>167</v>
      </c>
      <c r="B32" s="37" t="s">
        <v>168</v>
      </c>
      <c r="C32" s="47" t="s">
        <v>169</v>
      </c>
    </row>
    <row r="34" spans="1:3" x14ac:dyDescent="0.25">
      <c r="A34" t="s">
        <v>170</v>
      </c>
      <c r="C34" s="49" t="s">
        <v>171</v>
      </c>
    </row>
    <row r="35" spans="1:3" x14ac:dyDescent="0.25">
      <c r="A35">
        <v>1</v>
      </c>
      <c r="B35">
        <f>IF(' IMPACTO RIESGOS CORRUPCION'!D13="X",1,0)</f>
        <v>1</v>
      </c>
    </row>
    <row r="36" spans="1:3" x14ac:dyDescent="0.25">
      <c r="A36">
        <v>2</v>
      </c>
      <c r="B36">
        <f>IF(' IMPACTO RIESGOS CORRUPCION'!D14="X",1,0)</f>
        <v>1</v>
      </c>
      <c r="C36" s="24" t="s">
        <v>138</v>
      </c>
    </row>
    <row r="37" spans="1:3" x14ac:dyDescent="0.25">
      <c r="A37">
        <v>3</v>
      </c>
      <c r="B37">
        <f>IF(' IMPACTO RIESGOS CORRUPCION'!D15="X",1,0)</f>
        <v>1</v>
      </c>
    </row>
    <row r="38" spans="1:3" x14ac:dyDescent="0.25">
      <c r="A38">
        <v>4</v>
      </c>
      <c r="B38">
        <f>IF(' IMPACTO RIESGOS CORRUPCION'!D16="X",1,0)</f>
        <v>1</v>
      </c>
    </row>
    <row r="39" spans="1:3" x14ac:dyDescent="0.25">
      <c r="A39">
        <v>5</v>
      </c>
      <c r="B39">
        <f>IF(' IMPACTO RIESGOS CORRUPCION'!D17="X",1,0)</f>
        <v>1</v>
      </c>
    </row>
    <row r="40" spans="1:3" x14ac:dyDescent="0.25">
      <c r="A40">
        <v>6</v>
      </c>
      <c r="B40">
        <f>IF(' IMPACTO RIESGOS CORRUPCION'!D18="X",1,0)</f>
        <v>1</v>
      </c>
    </row>
    <row r="41" spans="1:3" x14ac:dyDescent="0.25">
      <c r="A41">
        <v>7</v>
      </c>
      <c r="B41">
        <f>IF(' IMPACTO RIESGOS CORRUPCION'!D19="X",1,0)</f>
        <v>1</v>
      </c>
    </row>
    <row r="42" spans="1:3" x14ac:dyDescent="0.25">
      <c r="A42">
        <v>8</v>
      </c>
      <c r="B42">
        <f>IF(' IMPACTO RIESGOS CORRUPCION'!D20="X",1,0)</f>
        <v>1</v>
      </c>
    </row>
    <row r="43" spans="1:3" x14ac:dyDescent="0.25">
      <c r="A43">
        <v>9</v>
      </c>
      <c r="B43">
        <f>IF(' IMPACTO RIESGOS CORRUPCION'!D21="X",1,0)</f>
        <v>1</v>
      </c>
    </row>
    <row r="44" spans="1:3" x14ac:dyDescent="0.25">
      <c r="A44">
        <v>10</v>
      </c>
      <c r="B44">
        <f>IF(' IMPACTO RIESGOS CORRUPCION'!D22="X",1,0)</f>
        <v>1</v>
      </c>
    </row>
    <row r="45" spans="1:3" x14ac:dyDescent="0.25">
      <c r="A45">
        <v>11</v>
      </c>
      <c r="B45">
        <f>IF(' IMPACTO RIESGOS CORRUPCION'!D23="X",1,0)</f>
        <v>1</v>
      </c>
    </row>
    <row r="46" spans="1:3" x14ac:dyDescent="0.25">
      <c r="A46">
        <v>12</v>
      </c>
      <c r="B46">
        <f>IF(' IMPACTO RIESGOS CORRUPCION'!D24="X",1,0)</f>
        <v>1</v>
      </c>
    </row>
    <row r="47" spans="1:3" x14ac:dyDescent="0.25">
      <c r="A47">
        <v>13</v>
      </c>
      <c r="B47">
        <f>IF(' IMPACTO RIESGOS CORRUPCION'!D25="X",1,0)</f>
        <v>1</v>
      </c>
    </row>
    <row r="48" spans="1:3" x14ac:dyDescent="0.25">
      <c r="A48">
        <v>14</v>
      </c>
      <c r="B48">
        <f>IF(' IMPACTO RIESGOS CORRUPCION'!D26="X",1,0)</f>
        <v>1</v>
      </c>
    </row>
    <row r="49" spans="1:2" x14ac:dyDescent="0.25">
      <c r="A49">
        <v>15</v>
      </c>
      <c r="B49">
        <f>IF(' IMPACTO RIESGOS CORRUPCION'!D27="X",1,0)</f>
        <v>1</v>
      </c>
    </row>
    <row r="50" spans="1:2" x14ac:dyDescent="0.25">
      <c r="A50">
        <v>16</v>
      </c>
      <c r="B50">
        <f>IF(' IMPACTO RIESGOS CORRUPCION'!D28="X",1,0)</f>
        <v>0</v>
      </c>
    </row>
    <row r="51" spans="1:2" x14ac:dyDescent="0.25">
      <c r="A51">
        <v>17</v>
      </c>
      <c r="B51">
        <f>IF(' IMPACTO RIESGOS CORRUPCION'!D29="X",1,0)</f>
        <v>0</v>
      </c>
    </row>
    <row r="52" spans="1:2" x14ac:dyDescent="0.25">
      <c r="A52">
        <v>18</v>
      </c>
      <c r="B52">
        <f>IF(' IMPACTO RIESGOS CORRUPCION'!D30="X",1,0)</f>
        <v>0</v>
      </c>
    </row>
    <row r="53" spans="1:2" x14ac:dyDescent="0.25">
      <c r="A53">
        <v>19</v>
      </c>
      <c r="B53">
        <f>IF(' IMPACTO RIESGOS CORRUPCION'!D31="X",1,0)</f>
        <v>0</v>
      </c>
    </row>
    <row r="54" spans="1:2" x14ac:dyDescent="0.25">
      <c r="A54" t="s">
        <v>172</v>
      </c>
      <c r="B54">
        <f>SUM(B35:B53)</f>
        <v>15</v>
      </c>
    </row>
    <row r="57" spans="1:2" x14ac:dyDescent="0.25">
      <c r="A57" t="s">
        <v>173</v>
      </c>
    </row>
    <row r="58" spans="1:2" x14ac:dyDescent="0.25">
      <c r="A58">
        <v>1</v>
      </c>
      <c r="B58">
        <f>IF(' IMPACTO RIESGOS CORRUPCION'!D36="X",1,0)</f>
        <v>0</v>
      </c>
    </row>
    <row r="59" spans="1:2" x14ac:dyDescent="0.25">
      <c r="A59">
        <v>2</v>
      </c>
      <c r="B59">
        <f>IF(' IMPACTO RIESGOS CORRUPCION'!D37="X",1,0)</f>
        <v>0</v>
      </c>
    </row>
    <row r="60" spans="1:2" x14ac:dyDescent="0.25">
      <c r="A60">
        <v>3</v>
      </c>
      <c r="B60">
        <f>IF(' IMPACTO RIESGOS CORRUPCION'!D38="X",1,0)</f>
        <v>0</v>
      </c>
    </row>
    <row r="61" spans="1:2" x14ac:dyDescent="0.25">
      <c r="A61">
        <v>4</v>
      </c>
      <c r="B61">
        <f>IF(' IMPACTO RIESGOS CORRUPCION'!D39="X",1,0)</f>
        <v>0</v>
      </c>
    </row>
    <row r="62" spans="1:2" x14ac:dyDescent="0.25">
      <c r="A62">
        <v>5</v>
      </c>
      <c r="B62">
        <f>IF(' IMPACTO RIESGOS CORRUPCION'!D40="X",1,0)</f>
        <v>0</v>
      </c>
    </row>
    <row r="63" spans="1:2" x14ac:dyDescent="0.25">
      <c r="A63">
        <v>6</v>
      </c>
      <c r="B63">
        <f>IF(' IMPACTO RIESGOS CORRUPCION'!D41="X",1,0)</f>
        <v>0</v>
      </c>
    </row>
    <row r="64" spans="1:2" x14ac:dyDescent="0.25">
      <c r="A64">
        <v>7</v>
      </c>
      <c r="B64">
        <f>IF(' IMPACTO RIESGOS CORRUPCION'!D42="X",1,0)</f>
        <v>0</v>
      </c>
    </row>
    <row r="65" spans="1:2" x14ac:dyDescent="0.25">
      <c r="A65">
        <v>8</v>
      </c>
      <c r="B65">
        <f>IF(' IMPACTO RIESGOS CORRUPCION'!D43="X",1,0)</f>
        <v>0</v>
      </c>
    </row>
    <row r="66" spans="1:2" x14ac:dyDescent="0.25">
      <c r="A66">
        <v>9</v>
      </c>
      <c r="B66">
        <f>IF(' IMPACTO RIESGOS CORRUPCION'!D44="X",1,0)</f>
        <v>0</v>
      </c>
    </row>
    <row r="67" spans="1:2" x14ac:dyDescent="0.25">
      <c r="A67">
        <v>10</v>
      </c>
      <c r="B67">
        <f>IF(' IMPACTO RIESGOS CORRUPCION'!D45="X",1,0)</f>
        <v>0</v>
      </c>
    </row>
    <row r="68" spans="1:2" x14ac:dyDescent="0.25">
      <c r="A68">
        <v>11</v>
      </c>
      <c r="B68">
        <f>IF(' IMPACTO RIESGOS CORRUPCION'!D46="X",1,0)</f>
        <v>0</v>
      </c>
    </row>
    <row r="69" spans="1:2" x14ac:dyDescent="0.25">
      <c r="A69">
        <v>12</v>
      </c>
      <c r="B69">
        <f>IF(' IMPACTO RIESGOS CORRUPCION'!D47="X",1,0)</f>
        <v>0</v>
      </c>
    </row>
    <row r="70" spans="1:2" x14ac:dyDescent="0.25">
      <c r="A70">
        <v>13</v>
      </c>
      <c r="B70">
        <f>IF(' IMPACTO RIESGOS CORRUPCION'!D48="X",1,0)</f>
        <v>0</v>
      </c>
    </row>
    <row r="71" spans="1:2" x14ac:dyDescent="0.25">
      <c r="A71">
        <v>14</v>
      </c>
      <c r="B71">
        <f>IF(' IMPACTO RIESGOS CORRUPCION'!D49="X",1,0)</f>
        <v>0</v>
      </c>
    </row>
    <row r="72" spans="1:2" x14ac:dyDescent="0.25">
      <c r="A72">
        <v>15</v>
      </c>
      <c r="B72">
        <f>IF(' IMPACTO RIESGOS CORRUPCION'!D50="X",1,0)</f>
        <v>0</v>
      </c>
    </row>
    <row r="73" spans="1:2" x14ac:dyDescent="0.25">
      <c r="A73">
        <v>16</v>
      </c>
      <c r="B73">
        <f>IF(' IMPACTO RIESGOS CORRUPCION'!D51="X",1,0)</f>
        <v>0</v>
      </c>
    </row>
    <row r="74" spans="1:2" x14ac:dyDescent="0.25">
      <c r="A74">
        <v>17</v>
      </c>
      <c r="B74">
        <f>IF(' IMPACTO RIESGOS CORRUPCION'!D52="X",1,0)</f>
        <v>0</v>
      </c>
    </row>
    <row r="75" spans="1:2" x14ac:dyDescent="0.25">
      <c r="A75">
        <v>18</v>
      </c>
      <c r="B75">
        <f>IF(' IMPACTO RIESGOS CORRUPCION'!D53="X",1,0)</f>
        <v>0</v>
      </c>
    </row>
    <row r="76" spans="1:2" x14ac:dyDescent="0.25">
      <c r="A76">
        <v>19</v>
      </c>
      <c r="B76">
        <f>IF(' IMPACTO RIESGOS CORRUPCION'!D54="X",1,0)</f>
        <v>0</v>
      </c>
    </row>
    <row r="77" spans="1:2" x14ac:dyDescent="0.25">
      <c r="A77" t="s">
        <v>172</v>
      </c>
      <c r="B77">
        <f>SUM(B58:B76)</f>
        <v>0</v>
      </c>
    </row>
    <row r="80" spans="1:2" x14ac:dyDescent="0.25">
      <c r="A80" t="s">
        <v>174</v>
      </c>
    </row>
    <row r="81" spans="1:2" x14ac:dyDescent="0.25">
      <c r="A81">
        <v>1</v>
      </c>
      <c r="B81">
        <f>IF(' IMPACTO RIESGOS CORRUPCION'!D59="X",1,0)</f>
        <v>0</v>
      </c>
    </row>
    <row r="82" spans="1:2" x14ac:dyDescent="0.25">
      <c r="A82">
        <v>2</v>
      </c>
      <c r="B82">
        <f>IF(' IMPACTO RIESGOS CORRUPCION'!D60="X",1,0)</f>
        <v>0</v>
      </c>
    </row>
    <row r="83" spans="1:2" x14ac:dyDescent="0.25">
      <c r="A83">
        <v>3</v>
      </c>
      <c r="B83">
        <f>IF(' IMPACTO RIESGOS CORRUPCION'!D61="X",1,0)</f>
        <v>0</v>
      </c>
    </row>
    <row r="84" spans="1:2" x14ac:dyDescent="0.25">
      <c r="A84">
        <v>4</v>
      </c>
      <c r="B84">
        <f>IF(' IMPACTO RIESGOS CORRUPCION'!D62="X",1,0)</f>
        <v>0</v>
      </c>
    </row>
    <row r="85" spans="1:2" x14ac:dyDescent="0.25">
      <c r="A85">
        <v>5</v>
      </c>
      <c r="B85">
        <f>IF(' IMPACTO RIESGOS CORRUPCION'!D63="X",1,0)</f>
        <v>0</v>
      </c>
    </row>
    <row r="86" spans="1:2" x14ac:dyDescent="0.25">
      <c r="A86">
        <v>6</v>
      </c>
      <c r="B86">
        <f>IF(' IMPACTO RIESGOS CORRUPCION'!D64="X",1,0)</f>
        <v>0</v>
      </c>
    </row>
    <row r="87" spans="1:2" x14ac:dyDescent="0.25">
      <c r="A87">
        <v>7</v>
      </c>
      <c r="B87">
        <f>IF(' IMPACTO RIESGOS CORRUPCION'!D65="X",1,0)</f>
        <v>0</v>
      </c>
    </row>
    <row r="88" spans="1:2" x14ac:dyDescent="0.25">
      <c r="A88">
        <v>8</v>
      </c>
      <c r="B88">
        <f>IF(' IMPACTO RIESGOS CORRUPCION'!D66="X",1,0)</f>
        <v>0</v>
      </c>
    </row>
    <row r="89" spans="1:2" x14ac:dyDescent="0.25">
      <c r="A89">
        <v>9</v>
      </c>
      <c r="B89">
        <f>IF(' IMPACTO RIESGOS CORRUPCION'!D67="X",1,0)</f>
        <v>0</v>
      </c>
    </row>
    <row r="90" spans="1:2" x14ac:dyDescent="0.25">
      <c r="A90">
        <v>10</v>
      </c>
      <c r="B90">
        <f>IF(' IMPACTO RIESGOS CORRUPCION'!D68="X",1,0)</f>
        <v>0</v>
      </c>
    </row>
    <row r="91" spans="1:2" x14ac:dyDescent="0.25">
      <c r="A91">
        <v>11</v>
      </c>
      <c r="B91">
        <f>IF(' IMPACTO RIESGOS CORRUPCION'!D69="X",1,0)</f>
        <v>0</v>
      </c>
    </row>
    <row r="92" spans="1:2" x14ac:dyDescent="0.25">
      <c r="A92">
        <v>12</v>
      </c>
      <c r="B92">
        <f>IF(' IMPACTO RIESGOS CORRUPCION'!D70="X",1,0)</f>
        <v>0</v>
      </c>
    </row>
    <row r="93" spans="1:2" x14ac:dyDescent="0.25">
      <c r="A93">
        <v>13</v>
      </c>
      <c r="B93">
        <f>IF(' IMPACTO RIESGOS CORRUPCION'!D71="X",1,0)</f>
        <v>0</v>
      </c>
    </row>
    <row r="94" spans="1:2" x14ac:dyDescent="0.25">
      <c r="A94">
        <v>14</v>
      </c>
      <c r="B94">
        <f>IF(' IMPACTO RIESGOS CORRUPCION'!D72="X",1,0)</f>
        <v>0</v>
      </c>
    </row>
    <row r="95" spans="1:2" x14ac:dyDescent="0.25">
      <c r="A95">
        <v>15</v>
      </c>
      <c r="B95">
        <f>IF(' IMPACTO RIESGOS CORRUPCION'!D73="X",1,0)</f>
        <v>0</v>
      </c>
    </row>
    <row r="96" spans="1:2" x14ac:dyDescent="0.25">
      <c r="A96">
        <v>16</v>
      </c>
      <c r="B96">
        <f>IF(' IMPACTO RIESGOS CORRUPCION'!D74="X",1,0)</f>
        <v>0</v>
      </c>
    </row>
    <row r="97" spans="1:2" x14ac:dyDescent="0.25">
      <c r="A97">
        <v>17</v>
      </c>
      <c r="B97">
        <f>IF(' IMPACTO RIESGOS CORRUPCION'!D75="X",1,0)</f>
        <v>0</v>
      </c>
    </row>
    <row r="98" spans="1:2" x14ac:dyDescent="0.25">
      <c r="A98">
        <v>18</v>
      </c>
      <c r="B98">
        <f>IF(' IMPACTO RIESGOS CORRUPCION'!D76="X",1,0)</f>
        <v>0</v>
      </c>
    </row>
    <row r="99" spans="1:2" x14ac:dyDescent="0.25">
      <c r="A99">
        <v>19</v>
      </c>
      <c r="B99">
        <f>IF(' IMPACTO RIESGOS CORRUPCION'!D77="X",1,0)</f>
        <v>0</v>
      </c>
    </row>
    <row r="100" spans="1:2" x14ac:dyDescent="0.25">
      <c r="A100" t="s">
        <v>172</v>
      </c>
      <c r="B100">
        <f>SUM(B81:B99)</f>
        <v>0</v>
      </c>
    </row>
    <row r="103" spans="1:2" x14ac:dyDescent="0.25">
      <c r="A103" t="s">
        <v>175</v>
      </c>
    </row>
    <row r="104" spans="1:2" x14ac:dyDescent="0.25">
      <c r="A104">
        <v>1</v>
      </c>
      <c r="B104">
        <f>IF(' IMPACTO RIESGOS CORRUPCION'!D82="X",1,0)</f>
        <v>0</v>
      </c>
    </row>
    <row r="105" spans="1:2" x14ac:dyDescent="0.25">
      <c r="A105">
        <v>2</v>
      </c>
      <c r="B105">
        <f>IF(' IMPACTO RIESGOS CORRUPCION'!D83="X",1,0)</f>
        <v>0</v>
      </c>
    </row>
    <row r="106" spans="1:2" x14ac:dyDescent="0.25">
      <c r="A106">
        <v>3</v>
      </c>
      <c r="B106">
        <f>IF(' IMPACTO RIESGOS CORRUPCION'!D84="X",1,0)</f>
        <v>0</v>
      </c>
    </row>
    <row r="107" spans="1:2" x14ac:dyDescent="0.25">
      <c r="A107">
        <v>4</v>
      </c>
      <c r="B107">
        <f>IF(' IMPACTO RIESGOS CORRUPCION'!D85="X",1,0)</f>
        <v>0</v>
      </c>
    </row>
    <row r="108" spans="1:2" x14ac:dyDescent="0.25">
      <c r="A108">
        <v>5</v>
      </c>
      <c r="B108">
        <f>IF(' IMPACTO RIESGOS CORRUPCION'!D86="X",1,0)</f>
        <v>0</v>
      </c>
    </row>
    <row r="109" spans="1:2" x14ac:dyDescent="0.25">
      <c r="A109">
        <v>6</v>
      </c>
      <c r="B109">
        <f>IF(' IMPACTO RIESGOS CORRUPCION'!D87="X",1,0)</f>
        <v>0</v>
      </c>
    </row>
    <row r="110" spans="1:2" x14ac:dyDescent="0.25">
      <c r="A110">
        <v>7</v>
      </c>
      <c r="B110">
        <f>IF(' IMPACTO RIESGOS CORRUPCION'!D88="X",1,0)</f>
        <v>0</v>
      </c>
    </row>
    <row r="111" spans="1:2" x14ac:dyDescent="0.25">
      <c r="A111">
        <v>8</v>
      </c>
      <c r="B111">
        <f>IF(' IMPACTO RIESGOS CORRUPCION'!D89="X",1,0)</f>
        <v>0</v>
      </c>
    </row>
    <row r="112" spans="1:2" x14ac:dyDescent="0.25">
      <c r="A112">
        <v>9</v>
      </c>
      <c r="B112">
        <f>IF(' IMPACTO RIESGOS CORRUPCION'!D90="X",1,0)</f>
        <v>0</v>
      </c>
    </row>
    <row r="113" spans="1:2" x14ac:dyDescent="0.25">
      <c r="A113">
        <v>10</v>
      </c>
      <c r="B113">
        <f>IF(' IMPACTO RIESGOS CORRUPCION'!D91="X",1,0)</f>
        <v>0</v>
      </c>
    </row>
    <row r="114" spans="1:2" x14ac:dyDescent="0.25">
      <c r="A114">
        <v>11</v>
      </c>
      <c r="B114">
        <f>IF(' IMPACTO RIESGOS CORRUPCION'!D92="X",1,0)</f>
        <v>0</v>
      </c>
    </row>
    <row r="115" spans="1:2" x14ac:dyDescent="0.25">
      <c r="A115">
        <v>12</v>
      </c>
      <c r="B115">
        <f>IF(' IMPACTO RIESGOS CORRUPCION'!D93="X",1,0)</f>
        <v>0</v>
      </c>
    </row>
    <row r="116" spans="1:2" x14ac:dyDescent="0.25">
      <c r="A116">
        <v>13</v>
      </c>
      <c r="B116">
        <f>IF(' IMPACTO RIESGOS CORRUPCION'!D94="X",1,0)</f>
        <v>0</v>
      </c>
    </row>
    <row r="117" spans="1:2" x14ac:dyDescent="0.25">
      <c r="A117">
        <v>14</v>
      </c>
      <c r="B117">
        <f>IF(' IMPACTO RIESGOS CORRUPCION'!D95="X",1,0)</f>
        <v>0</v>
      </c>
    </row>
    <row r="118" spans="1:2" x14ac:dyDescent="0.25">
      <c r="A118">
        <v>15</v>
      </c>
      <c r="B118">
        <f>IF(' IMPACTO RIESGOS CORRUPCION'!D96="X",1,0)</f>
        <v>0</v>
      </c>
    </row>
    <row r="119" spans="1:2" x14ac:dyDescent="0.25">
      <c r="A119">
        <v>16</v>
      </c>
      <c r="B119">
        <f>IF(' IMPACTO RIESGOS CORRUPCION'!D97="X",1,0)</f>
        <v>0</v>
      </c>
    </row>
    <row r="120" spans="1:2" x14ac:dyDescent="0.25">
      <c r="A120">
        <v>17</v>
      </c>
      <c r="B120">
        <f>IF(' IMPACTO RIESGOS CORRUPCION'!D98="X",1,0)</f>
        <v>0</v>
      </c>
    </row>
    <row r="121" spans="1:2" x14ac:dyDescent="0.25">
      <c r="A121">
        <v>18</v>
      </c>
      <c r="B121">
        <f>IF(' IMPACTO RIESGOS CORRUPCION'!D99="X",1,0)</f>
        <v>0</v>
      </c>
    </row>
    <row r="122" spans="1:2" x14ac:dyDescent="0.25">
      <c r="A122">
        <v>19</v>
      </c>
      <c r="B122">
        <f>IF(' IMPACTO RIESGOS CORRUPCION'!D100="X",1,0)</f>
        <v>0</v>
      </c>
    </row>
    <row r="123" spans="1:2" x14ac:dyDescent="0.25">
      <c r="A123" t="s">
        <v>172</v>
      </c>
      <c r="B123">
        <f>SUM(B104:B122)</f>
        <v>0</v>
      </c>
    </row>
    <row r="126" spans="1:2" x14ac:dyDescent="0.25">
      <c r="A126" t="s">
        <v>175</v>
      </c>
    </row>
    <row r="127" spans="1:2" x14ac:dyDescent="0.25">
      <c r="A127">
        <v>1</v>
      </c>
      <c r="B127">
        <f>IF(' IMPACTO RIESGOS CORRUPCION'!D105="X",1,0)</f>
        <v>0</v>
      </c>
    </row>
    <row r="128" spans="1:2" x14ac:dyDescent="0.25">
      <c r="A128">
        <v>2</v>
      </c>
      <c r="B128">
        <f>IF(' IMPACTO RIESGOS CORRUPCION'!D106="X",1,0)</f>
        <v>0</v>
      </c>
    </row>
    <row r="129" spans="1:2" x14ac:dyDescent="0.25">
      <c r="A129">
        <v>3</v>
      </c>
      <c r="B129">
        <f>IF(' IMPACTO RIESGOS CORRUPCION'!D107="X",1,0)</f>
        <v>0</v>
      </c>
    </row>
    <row r="130" spans="1:2" x14ac:dyDescent="0.25">
      <c r="A130">
        <v>4</v>
      </c>
      <c r="B130">
        <f>IF(' IMPACTO RIESGOS CORRUPCION'!D108="X",1,0)</f>
        <v>0</v>
      </c>
    </row>
    <row r="131" spans="1:2" x14ac:dyDescent="0.25">
      <c r="A131">
        <v>5</v>
      </c>
      <c r="B131">
        <f>IF(' IMPACTO RIESGOS CORRUPCION'!D109="X",1,0)</f>
        <v>0</v>
      </c>
    </row>
    <row r="132" spans="1:2" x14ac:dyDescent="0.25">
      <c r="A132">
        <v>6</v>
      </c>
      <c r="B132">
        <f>IF(' IMPACTO RIESGOS CORRUPCION'!D110="X",1,0)</f>
        <v>0</v>
      </c>
    </row>
    <row r="133" spans="1:2" x14ac:dyDescent="0.25">
      <c r="A133">
        <v>7</v>
      </c>
      <c r="B133">
        <f>IF(' IMPACTO RIESGOS CORRUPCION'!D111="X",1,0)</f>
        <v>0</v>
      </c>
    </row>
    <row r="134" spans="1:2" x14ac:dyDescent="0.25">
      <c r="A134">
        <v>8</v>
      </c>
      <c r="B134">
        <f>IF(' IMPACTO RIESGOS CORRUPCION'!D112="X",1,0)</f>
        <v>0</v>
      </c>
    </row>
    <row r="135" spans="1:2" x14ac:dyDescent="0.25">
      <c r="A135">
        <v>9</v>
      </c>
      <c r="B135">
        <f>IF(' IMPACTO RIESGOS CORRUPCION'!D113="X",1,0)</f>
        <v>0</v>
      </c>
    </row>
    <row r="136" spans="1:2" x14ac:dyDescent="0.25">
      <c r="A136">
        <v>10</v>
      </c>
      <c r="B136">
        <f>IF(' IMPACTO RIESGOS CORRUPCION'!D114="X",1,0)</f>
        <v>0</v>
      </c>
    </row>
    <row r="137" spans="1:2" x14ac:dyDescent="0.25">
      <c r="A137">
        <v>11</v>
      </c>
      <c r="B137">
        <f>IF(' IMPACTO RIESGOS CORRUPCION'!D115="X",1,0)</f>
        <v>0</v>
      </c>
    </row>
    <row r="138" spans="1:2" x14ac:dyDescent="0.25">
      <c r="A138">
        <v>12</v>
      </c>
      <c r="B138">
        <f>IF(' IMPACTO RIESGOS CORRUPCION'!D116="X",1,0)</f>
        <v>0</v>
      </c>
    </row>
    <row r="139" spans="1:2" x14ac:dyDescent="0.25">
      <c r="A139">
        <v>13</v>
      </c>
      <c r="B139">
        <f>IF(' IMPACTO RIESGOS CORRUPCION'!D117="X",1,0)</f>
        <v>0</v>
      </c>
    </row>
    <row r="140" spans="1:2" x14ac:dyDescent="0.25">
      <c r="A140">
        <v>14</v>
      </c>
      <c r="B140">
        <f>IF(' IMPACTO RIESGOS CORRUPCION'!D118="X",1,0)</f>
        <v>0</v>
      </c>
    </row>
    <row r="141" spans="1:2" x14ac:dyDescent="0.25">
      <c r="A141">
        <v>15</v>
      </c>
      <c r="B141">
        <f>IF(' IMPACTO RIESGOS CORRUPCION'!D119="X",1,0)</f>
        <v>0</v>
      </c>
    </row>
    <row r="142" spans="1:2" x14ac:dyDescent="0.25">
      <c r="A142">
        <v>16</v>
      </c>
      <c r="B142">
        <f>IF(' IMPACTO RIESGOS CORRUPCION'!D120="X",1,0)</f>
        <v>0</v>
      </c>
    </row>
    <row r="143" spans="1:2" x14ac:dyDescent="0.25">
      <c r="A143">
        <v>17</v>
      </c>
      <c r="B143">
        <f>IF(' IMPACTO RIESGOS CORRUPCION'!D121="X",1,0)</f>
        <v>0</v>
      </c>
    </row>
    <row r="144" spans="1:2" x14ac:dyDescent="0.25">
      <c r="A144">
        <v>18</v>
      </c>
      <c r="B144">
        <f>IF(' IMPACTO RIESGOS CORRUPCION'!D122="X",1,0)</f>
        <v>0</v>
      </c>
    </row>
    <row r="145" spans="1:2" x14ac:dyDescent="0.25">
      <c r="A145">
        <v>19</v>
      </c>
      <c r="B145">
        <f>IF(' IMPACTO RIESGOS CORRUPCION'!D123="X",1,0)</f>
        <v>0</v>
      </c>
    </row>
    <row r="146" spans="1:2" x14ac:dyDescent="0.25">
      <c r="A146" t="s">
        <v>172</v>
      </c>
      <c r="B146">
        <f>SUM(B127:B145)</f>
        <v>0</v>
      </c>
    </row>
    <row r="150" spans="1:2" x14ac:dyDescent="0.25">
      <c r="A150" t="s">
        <v>176</v>
      </c>
    </row>
    <row r="151" spans="1:2" x14ac:dyDescent="0.25">
      <c r="A151" s="43" t="s">
        <v>177</v>
      </c>
    </row>
    <row r="152" spans="1:2" x14ac:dyDescent="0.25">
      <c r="A152" t="s">
        <v>178</v>
      </c>
    </row>
    <row r="153" spans="1:2" x14ac:dyDescent="0.25">
      <c r="A153" t="s">
        <v>179</v>
      </c>
    </row>
    <row r="154" spans="1:2" x14ac:dyDescent="0.25">
      <c r="A154" t="s">
        <v>180</v>
      </c>
    </row>
    <row r="155" spans="1:2" x14ac:dyDescent="0.25">
      <c r="A155" t="s">
        <v>178</v>
      </c>
    </row>
    <row r="156" spans="1:2" x14ac:dyDescent="0.25">
      <c r="A156" t="s">
        <v>181</v>
      </c>
    </row>
    <row r="157" spans="1:2" x14ac:dyDescent="0.25">
      <c r="A157" t="s">
        <v>182</v>
      </c>
    </row>
    <row r="159" spans="1:2" x14ac:dyDescent="0.25">
      <c r="A159" s="43" t="s">
        <v>183</v>
      </c>
      <c r="B159" t="s">
        <v>139</v>
      </c>
    </row>
    <row r="160" spans="1:2" x14ac:dyDescent="0.25">
      <c r="A160" t="s">
        <v>178</v>
      </c>
    </row>
    <row r="161" spans="1:1" x14ac:dyDescent="0.25">
      <c r="A161" t="s">
        <v>184</v>
      </c>
    </row>
    <row r="162" spans="1:1" x14ac:dyDescent="0.25">
      <c r="A162" t="s">
        <v>185</v>
      </c>
    </row>
    <row r="164" spans="1:1" x14ac:dyDescent="0.25">
      <c r="A164" s="43" t="s">
        <v>186</v>
      </c>
    </row>
    <row r="165" spans="1:1" x14ac:dyDescent="0.25">
      <c r="A165" t="s">
        <v>178</v>
      </c>
    </row>
    <row r="166" spans="1:1" x14ac:dyDescent="0.25">
      <c r="A166" t="s">
        <v>187</v>
      </c>
    </row>
    <row r="167" spans="1:1" x14ac:dyDescent="0.25">
      <c r="A167" t="s">
        <v>188</v>
      </c>
    </row>
    <row r="168" spans="1:1" x14ac:dyDescent="0.25">
      <c r="A168" t="s">
        <v>189</v>
      </c>
    </row>
    <row r="170" spans="1:1" x14ac:dyDescent="0.25">
      <c r="A170" s="43" t="s">
        <v>190</v>
      </c>
    </row>
    <row r="171" spans="1:1" x14ac:dyDescent="0.25">
      <c r="A171" t="s">
        <v>178</v>
      </c>
    </row>
    <row r="172" spans="1:1" x14ac:dyDescent="0.25">
      <c r="A172" t="s">
        <v>191</v>
      </c>
    </row>
    <row r="173" spans="1:1" x14ac:dyDescent="0.25">
      <c r="A173" t="s">
        <v>192</v>
      </c>
    </row>
    <row r="175" spans="1:1" x14ac:dyDescent="0.25">
      <c r="A175" s="43" t="s">
        <v>193</v>
      </c>
    </row>
    <row r="176" spans="1:1" x14ac:dyDescent="0.25">
      <c r="A176" t="s">
        <v>178</v>
      </c>
    </row>
    <row r="177" spans="1:1" x14ac:dyDescent="0.25">
      <c r="A177" t="s">
        <v>194</v>
      </c>
    </row>
    <row r="178" spans="1:1" x14ac:dyDescent="0.25">
      <c r="A178" t="s">
        <v>195</v>
      </c>
    </row>
    <row r="180" spans="1:1" x14ac:dyDescent="0.25">
      <c r="A180" s="43" t="s">
        <v>196</v>
      </c>
    </row>
    <row r="181" spans="1:1" x14ac:dyDescent="0.25">
      <c r="A181" t="s">
        <v>178</v>
      </c>
    </row>
    <row r="182" spans="1:1" x14ac:dyDescent="0.25">
      <c r="A182" t="s">
        <v>197</v>
      </c>
    </row>
    <row r="183" spans="1:1" x14ac:dyDescent="0.25">
      <c r="A183" t="s">
        <v>198</v>
      </c>
    </row>
    <row r="184" spans="1:1" x14ac:dyDescent="0.25">
      <c r="A184" t="s">
        <v>199</v>
      </c>
    </row>
    <row r="186" spans="1:1" x14ac:dyDescent="0.25">
      <c r="A186" s="43" t="s">
        <v>200</v>
      </c>
    </row>
    <row r="187" spans="1:1" x14ac:dyDescent="0.25">
      <c r="A187" t="s">
        <v>178</v>
      </c>
    </row>
    <row r="188" spans="1:1" x14ac:dyDescent="0.25">
      <c r="A188" t="s">
        <v>201</v>
      </c>
    </row>
    <row r="189" spans="1:1" x14ac:dyDescent="0.25">
      <c r="A189" t="s">
        <v>202</v>
      </c>
    </row>
    <row r="190" spans="1:1" x14ac:dyDescent="0.25">
      <c r="A190" t="s">
        <v>203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C7" sqref="C7"/>
    </sheetView>
  </sheetViews>
  <sheetFormatPr baseColWidth="10" defaultRowHeight="15" x14ac:dyDescent="0.25"/>
  <sheetData>
    <row r="1" spans="1:3" x14ac:dyDescent="0.25">
      <c r="A1" t="s">
        <v>349</v>
      </c>
      <c r="C1" t="s">
        <v>131</v>
      </c>
    </row>
    <row r="2" spans="1:3" x14ac:dyDescent="0.25">
      <c r="A2" t="s">
        <v>250</v>
      </c>
      <c r="C2" t="s">
        <v>132</v>
      </c>
    </row>
    <row r="3" spans="1:3" x14ac:dyDescent="0.25">
      <c r="A3" t="s">
        <v>128</v>
      </c>
      <c r="C3" t="s">
        <v>133</v>
      </c>
    </row>
    <row r="4" spans="1:3" x14ac:dyDescent="0.25">
      <c r="A4" t="s">
        <v>126</v>
      </c>
      <c r="C4" t="s">
        <v>134</v>
      </c>
    </row>
    <row r="5" spans="1:3" x14ac:dyDescent="0.25">
      <c r="A5" t="s">
        <v>350</v>
      </c>
      <c r="C5" t="s">
        <v>135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7030A0"/>
  </sheetPr>
  <dimension ref="A1:HV337"/>
  <sheetViews>
    <sheetView zoomScale="40" zoomScaleNormal="40" workbookViewId="0">
      <selection activeCell="I1" sqref="I1:J4"/>
    </sheetView>
  </sheetViews>
  <sheetFormatPr baseColWidth="10" defaultColWidth="11.42578125" defaultRowHeight="14.25" x14ac:dyDescent="0.2"/>
  <cols>
    <col min="1" max="2" width="31.140625" style="1" customWidth="1"/>
    <col min="3" max="3" width="75.7109375" style="1" customWidth="1"/>
    <col min="4" max="4" width="29.28515625" style="1" customWidth="1"/>
    <col min="5" max="5" width="71.28515625" style="1" customWidth="1"/>
    <col min="6" max="7" width="15.7109375" style="1" customWidth="1"/>
    <col min="8" max="8" width="25.7109375" style="1" customWidth="1"/>
    <col min="9" max="9" width="26.7109375" style="1" customWidth="1"/>
    <col min="10" max="10" width="29" style="1" customWidth="1"/>
    <col min="11" max="11" width="22.5703125" style="1" customWidth="1"/>
    <col min="12" max="12" width="36.140625" style="1" customWidth="1"/>
    <col min="13" max="16384" width="11.42578125" style="1"/>
  </cols>
  <sheetData>
    <row r="1" spans="1:230" customFormat="1" ht="15.75" customHeight="1" x14ac:dyDescent="0.25">
      <c r="A1" s="849"/>
      <c r="B1" s="908" t="str">
        <f>CONTEXTO!B1</f>
        <v xml:space="preserve">PROCESO: </v>
      </c>
      <c r="C1" s="909"/>
      <c r="D1" s="909"/>
      <c r="E1" s="909"/>
      <c r="F1" s="909"/>
      <c r="G1" s="909"/>
      <c r="H1" s="910"/>
      <c r="I1" s="451" t="s">
        <v>489</v>
      </c>
      <c r="J1" s="451"/>
      <c r="K1" s="897"/>
    </row>
    <row r="2" spans="1:230" customFormat="1" ht="15.75" customHeight="1" x14ac:dyDescent="0.25">
      <c r="A2" s="477"/>
      <c r="B2" s="911"/>
      <c r="C2" s="912"/>
      <c r="D2" s="912"/>
      <c r="E2" s="912"/>
      <c r="F2" s="912"/>
      <c r="G2" s="912"/>
      <c r="H2" s="913"/>
      <c r="I2" s="453" t="s">
        <v>482</v>
      </c>
      <c r="J2" s="453"/>
      <c r="K2" s="898"/>
    </row>
    <row r="3" spans="1:230" customFormat="1" ht="36" customHeight="1" x14ac:dyDescent="0.25">
      <c r="A3" s="477"/>
      <c r="B3" s="914" t="s">
        <v>204</v>
      </c>
      <c r="C3" s="914"/>
      <c r="D3" s="914"/>
      <c r="E3" s="914"/>
      <c r="F3" s="914"/>
      <c r="G3" s="914"/>
      <c r="H3" s="914"/>
      <c r="I3" s="453" t="s">
        <v>483</v>
      </c>
      <c r="J3" s="453"/>
      <c r="K3" s="898"/>
    </row>
    <row r="4" spans="1:230" customFormat="1" ht="15.75" customHeight="1" thickBot="1" x14ac:dyDescent="0.3">
      <c r="A4" s="478"/>
      <c r="B4" s="915"/>
      <c r="C4" s="915"/>
      <c r="D4" s="915"/>
      <c r="E4" s="915"/>
      <c r="F4" s="915"/>
      <c r="G4" s="915"/>
      <c r="H4" s="915"/>
      <c r="I4" s="493" t="s">
        <v>501</v>
      </c>
      <c r="J4" s="493"/>
      <c r="K4" s="899"/>
    </row>
    <row r="5" spans="1:230" ht="15" thickBot="1" x14ac:dyDescent="0.25">
      <c r="B5" s="901"/>
      <c r="C5" s="901"/>
      <c r="D5" s="901"/>
      <c r="E5" s="901"/>
      <c r="F5" s="901"/>
      <c r="G5" s="901"/>
    </row>
    <row r="6" spans="1:230" customFormat="1" ht="24" customHeight="1" x14ac:dyDescent="0.25">
      <c r="A6" s="902" t="str">
        <f>CONTEXTO!A8</f>
        <v>PROCESO: GESTIÓN DE LA GOBERNABILIDAD, PARTICIPACIÓN Y CONVIVENCIA CIUDADANA</v>
      </c>
      <c r="B6" s="903"/>
      <c r="C6" s="903"/>
      <c r="D6" s="903"/>
      <c r="E6" s="903"/>
      <c r="F6" s="903"/>
      <c r="G6" s="903"/>
      <c r="H6" s="903"/>
      <c r="I6" s="903"/>
      <c r="J6" s="903"/>
      <c r="K6" s="904"/>
    </row>
    <row r="7" spans="1:230" customFormat="1" ht="54.75" customHeight="1" thickBot="1" x14ac:dyDescent="0.3">
      <c r="A7" s="905" t="str">
        <f>+CONTEXTO!A9</f>
        <v>OBJETIVO: 
FORMULAR E IMPLEMENTAR POLÍTICAS, PLANES, PROGRAMAS Y PROYECTOS DE SEGURIDAD, JUSTICIA Y ORDEN PÚBLICO,  DERECHOS HUMANOS Y CONVIVENCIA PACÍFICA; ASIMISMO COORDINAR DE MANERA PERMANENTE LA JUSTICIA POLICIVA Y ADMINISTRATIVA, EJERCER LA INSPECCIÓN, VIGILANCIA Y CONTROL A LA OCUPACIÓN DEL ESPACIO PÚBLICO, DEFENSA DEL CONSUMIDOR, MEDIO AMBIENTE Y BIENESTAR ANIMAL, A TRAVÉS DE ESTRATEGIAS DE PREVENCIÓN, ATENCIÓN, PROMOCIÓN Y PROTECCIÓN, ENCAMINADOS A FORTALECER LA GOBERNABILIDAD DEMOCRÁTICA, LA SANA CONVIVENCIA, PARTICIPACIÓN CIUDADANA Y LA RESOLUCIÓN PACÍFICA DE CONFLICTOS EN EL MUNICIPIO.</v>
      </c>
      <c r="B7" s="906"/>
      <c r="C7" s="906"/>
      <c r="D7" s="906"/>
      <c r="E7" s="906"/>
      <c r="F7" s="906"/>
      <c r="G7" s="906"/>
      <c r="H7" s="906"/>
      <c r="I7" s="906"/>
      <c r="J7" s="906"/>
      <c r="K7" s="907"/>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69"/>
      <c r="EZ7" s="69"/>
      <c r="FA7" s="69"/>
      <c r="FB7" s="69"/>
      <c r="FC7" s="69"/>
      <c r="FD7" s="69"/>
      <c r="FE7" s="69"/>
      <c r="FF7" s="69"/>
      <c r="FG7" s="69"/>
      <c r="FH7" s="69"/>
      <c r="FI7" s="69"/>
      <c r="FJ7" s="69"/>
      <c r="FK7" s="69"/>
      <c r="FL7" s="69"/>
      <c r="FM7" s="69"/>
      <c r="FN7" s="69"/>
      <c r="FO7" s="69"/>
      <c r="FP7" s="69"/>
      <c r="FQ7" s="69"/>
      <c r="FR7" s="69"/>
      <c r="FS7" s="69"/>
      <c r="FT7" s="69"/>
      <c r="FU7" s="69"/>
      <c r="FV7" s="69"/>
      <c r="FW7" s="69"/>
      <c r="FX7" s="69"/>
      <c r="FY7" s="69"/>
      <c r="FZ7" s="69"/>
      <c r="GA7" s="69"/>
      <c r="GB7" s="69"/>
      <c r="GC7" s="69"/>
      <c r="GD7" s="69"/>
      <c r="GE7" s="69"/>
      <c r="GF7" s="69"/>
      <c r="GG7" s="69"/>
      <c r="GH7" s="69"/>
      <c r="GI7" s="69"/>
      <c r="GJ7" s="69"/>
      <c r="GK7" s="69"/>
      <c r="GL7" s="69"/>
      <c r="GM7" s="69"/>
      <c r="GN7" s="69"/>
      <c r="GO7" s="69"/>
      <c r="GP7" s="69"/>
      <c r="GQ7" s="69"/>
      <c r="GR7" s="69"/>
      <c r="GS7" s="69"/>
      <c r="GT7" s="69"/>
      <c r="GU7" s="69"/>
      <c r="GV7" s="69"/>
      <c r="GW7" s="69"/>
      <c r="GX7" s="69"/>
      <c r="GY7" s="69"/>
      <c r="GZ7" s="69"/>
      <c r="HA7" s="69"/>
      <c r="HB7" s="69"/>
      <c r="HC7" s="69"/>
      <c r="HD7" s="69"/>
      <c r="HE7" s="69"/>
      <c r="HF7" s="69"/>
      <c r="HG7" s="69"/>
      <c r="HH7" s="69"/>
      <c r="HI7" s="69"/>
      <c r="HJ7" s="69"/>
      <c r="HK7" s="69"/>
      <c r="HL7" s="69"/>
      <c r="HM7" s="69"/>
      <c r="HN7" s="69"/>
      <c r="HO7" s="69"/>
      <c r="HP7" s="69"/>
      <c r="HQ7" s="69"/>
      <c r="HR7" s="69"/>
      <c r="HS7" s="69"/>
      <c r="HT7" s="69"/>
      <c r="HU7" s="69"/>
      <c r="HV7" s="69"/>
    </row>
    <row r="8" spans="1:230" ht="15" thickBot="1" x14ac:dyDescent="0.25">
      <c r="C8" s="32"/>
      <c r="D8" s="32"/>
      <c r="E8" s="32"/>
      <c r="F8" s="32"/>
      <c r="G8" s="32"/>
      <c r="H8" s="3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row>
    <row r="9" spans="1:230" s="53" customFormat="1" ht="30" customHeight="1" x14ac:dyDescent="0.25">
      <c r="A9" s="879" t="s">
        <v>87</v>
      </c>
      <c r="B9" s="877" t="s">
        <v>232</v>
      </c>
      <c r="C9" s="881" t="s">
        <v>251</v>
      </c>
      <c r="D9" s="883" t="s">
        <v>206</v>
      </c>
      <c r="E9" s="883"/>
      <c r="F9" s="883"/>
      <c r="G9" s="883"/>
      <c r="H9" s="883"/>
      <c r="I9" s="281" t="s">
        <v>207</v>
      </c>
      <c r="J9" s="884" t="s">
        <v>208</v>
      </c>
      <c r="K9" s="886" t="s">
        <v>209</v>
      </c>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6"/>
      <c r="EG9" s="126"/>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6"/>
      <c r="FZ9" s="126"/>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6"/>
      <c r="HS9" s="126"/>
      <c r="HT9" s="126"/>
      <c r="HU9" s="126"/>
      <c r="HV9" s="126"/>
    </row>
    <row r="10" spans="1:230" s="54" customFormat="1" ht="60.75" thickBot="1" x14ac:dyDescent="0.3">
      <c r="A10" s="880"/>
      <c r="B10" s="878"/>
      <c r="C10" s="882"/>
      <c r="D10" s="282" t="s">
        <v>210</v>
      </c>
      <c r="E10" s="51" t="s">
        <v>211</v>
      </c>
      <c r="F10" s="163" t="s">
        <v>212</v>
      </c>
      <c r="G10" s="163" t="s">
        <v>213</v>
      </c>
      <c r="H10" s="282" t="s">
        <v>214</v>
      </c>
      <c r="I10" s="52" t="s">
        <v>215</v>
      </c>
      <c r="J10" s="885"/>
      <c r="K10" s="887"/>
    </row>
    <row r="11" spans="1:230" ht="20.25" customHeight="1" x14ac:dyDescent="0.2">
      <c r="A11" s="851" t="str">
        <f>+DESCRIPCION!A10</f>
        <v>Posiblidad de Incumplimiento  de los planes de acción de las diferentes dependencias del proceso</v>
      </c>
      <c r="B11" s="844" t="str">
        <f>+DESCRIPCION!D10</f>
        <v>Declaratoria de emergencia ocasionadas por pandemias, epidemias o desastres naturales que retrasa el cumplimiento del cronograma del proceso  por desconocimiento o fallas en la tecnología o conectividad.</v>
      </c>
      <c r="C11" s="900" t="s">
        <v>432</v>
      </c>
      <c r="D11" s="854" t="s">
        <v>216</v>
      </c>
      <c r="E11" s="132" t="s">
        <v>217</v>
      </c>
      <c r="F11" s="284" t="s">
        <v>179</v>
      </c>
      <c r="G11" s="133">
        <v>15</v>
      </c>
      <c r="H11" s="873" t="str">
        <f>IF(AND(G18&gt;0,G18&lt;=85),"Débil",IF(AND(G18&gt;85,G18&lt;=95),"Moderado",IF(G18&gt;96,"Fuerte"," ")))</f>
        <v>Fuerte</v>
      </c>
      <c r="I11" s="857" t="s">
        <v>201</v>
      </c>
      <c r="J11" s="845"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Fuerte</v>
      </c>
      <c r="K11" s="848" t="str">
        <f>IF(J11="Fuerte","NO",IF(J11=" "," ","SI"))</f>
        <v>NO</v>
      </c>
      <c r="L11" s="61"/>
    </row>
    <row r="12" spans="1:230" ht="29.25" customHeight="1" x14ac:dyDescent="0.2">
      <c r="A12" s="851"/>
      <c r="B12" s="844"/>
      <c r="C12" s="894"/>
      <c r="D12" s="854"/>
      <c r="E12" s="103" t="s">
        <v>218</v>
      </c>
      <c r="F12" s="65" t="s">
        <v>181</v>
      </c>
      <c r="G12" s="64">
        <v>15</v>
      </c>
      <c r="H12" s="873"/>
      <c r="I12" s="875"/>
      <c r="J12" s="869"/>
      <c r="K12" s="871"/>
    </row>
    <row r="13" spans="1:230" ht="43.5" customHeight="1" x14ac:dyDescent="0.2">
      <c r="A13" s="851"/>
      <c r="B13" s="844"/>
      <c r="C13" s="894"/>
      <c r="D13" s="50" t="s">
        <v>219</v>
      </c>
      <c r="E13" s="103" t="s">
        <v>220</v>
      </c>
      <c r="F13" s="65" t="s">
        <v>184</v>
      </c>
      <c r="G13" s="64">
        <v>15</v>
      </c>
      <c r="H13" s="873"/>
      <c r="I13" s="875"/>
      <c r="J13" s="869"/>
      <c r="K13" s="871"/>
      <c r="N13" s="231"/>
    </row>
    <row r="14" spans="1:230" ht="43.5" customHeight="1" x14ac:dyDescent="0.2">
      <c r="A14" s="851"/>
      <c r="B14" s="844"/>
      <c r="C14" s="894"/>
      <c r="D14" s="50" t="s">
        <v>221</v>
      </c>
      <c r="E14" s="103" t="s">
        <v>222</v>
      </c>
      <c r="F14" s="232" t="s">
        <v>187</v>
      </c>
      <c r="G14" s="64">
        <v>15</v>
      </c>
      <c r="H14" s="873"/>
      <c r="I14" s="875"/>
      <c r="J14" s="869"/>
      <c r="K14" s="871"/>
    </row>
    <row r="15" spans="1:230" ht="29.25" customHeight="1" x14ac:dyDescent="0.2">
      <c r="A15" s="851"/>
      <c r="B15" s="844"/>
      <c r="C15" s="894"/>
      <c r="D15" s="50" t="s">
        <v>274</v>
      </c>
      <c r="E15" s="103" t="s">
        <v>224</v>
      </c>
      <c r="F15" s="65" t="s">
        <v>191</v>
      </c>
      <c r="G15" s="64">
        <v>15</v>
      </c>
      <c r="H15" s="873"/>
      <c r="I15" s="875"/>
      <c r="J15" s="869"/>
      <c r="K15" s="871"/>
    </row>
    <row r="16" spans="1:230" ht="43.5" customHeight="1" x14ac:dyDescent="0.2">
      <c r="A16" s="851"/>
      <c r="B16" s="844"/>
      <c r="C16" s="894"/>
      <c r="D16" s="50" t="s">
        <v>275</v>
      </c>
      <c r="E16" s="103" t="s">
        <v>226</v>
      </c>
      <c r="F16" s="232" t="s">
        <v>194</v>
      </c>
      <c r="G16" s="64">
        <v>15</v>
      </c>
      <c r="H16" s="873"/>
      <c r="I16" s="875"/>
      <c r="J16" s="869"/>
      <c r="K16" s="871"/>
    </row>
    <row r="17" spans="1:76" ht="29.25" customHeight="1" x14ac:dyDescent="0.2">
      <c r="A17" s="852"/>
      <c r="B17" s="844"/>
      <c r="C17" s="895"/>
      <c r="D17" s="45" t="s">
        <v>227</v>
      </c>
      <c r="E17" s="103" t="s">
        <v>228</v>
      </c>
      <c r="F17" s="65" t="s">
        <v>197</v>
      </c>
      <c r="G17" s="64">
        <v>10</v>
      </c>
      <c r="H17" s="874"/>
      <c r="I17" s="875"/>
      <c r="J17" s="869"/>
      <c r="K17" s="871"/>
    </row>
    <row r="18" spans="1:76" ht="15.75" thickBot="1" x14ac:dyDescent="0.25">
      <c r="A18" s="122"/>
      <c r="B18" s="121"/>
      <c r="C18" s="119"/>
      <c r="D18" s="120"/>
      <c r="E18" s="58" t="s">
        <v>229</v>
      </c>
      <c r="F18" s="16"/>
      <c r="G18" s="134">
        <f>SUM(G11:G17)</f>
        <v>100</v>
      </c>
      <c r="H18" s="59"/>
      <c r="I18" s="123"/>
      <c r="J18" s="123"/>
      <c r="K18" s="124"/>
    </row>
    <row r="19" spans="1:76" ht="15" thickBot="1" x14ac:dyDescent="0.25">
      <c r="A19" s="55"/>
      <c r="B19" s="62"/>
    </row>
    <row r="20" spans="1:76" s="54" customFormat="1" ht="30" customHeight="1" x14ac:dyDescent="0.25">
      <c r="A20" s="879" t="s">
        <v>87</v>
      </c>
      <c r="B20" s="877" t="s">
        <v>232</v>
      </c>
      <c r="C20" s="881" t="s">
        <v>205</v>
      </c>
      <c r="D20" s="883" t="s">
        <v>206</v>
      </c>
      <c r="E20" s="883"/>
      <c r="F20" s="883"/>
      <c r="G20" s="883"/>
      <c r="H20" s="883"/>
      <c r="I20" s="107" t="s">
        <v>207</v>
      </c>
      <c r="J20" s="884" t="s">
        <v>208</v>
      </c>
      <c r="K20" s="886" t="s">
        <v>209</v>
      </c>
    </row>
    <row r="21" spans="1:76" s="54" customFormat="1" ht="60.75" thickBot="1" x14ac:dyDescent="0.3">
      <c r="A21" s="880"/>
      <c r="B21" s="896"/>
      <c r="C21" s="882"/>
      <c r="D21" s="108" t="s">
        <v>210</v>
      </c>
      <c r="E21" s="51" t="s">
        <v>211</v>
      </c>
      <c r="F21" s="108" t="s">
        <v>212</v>
      </c>
      <c r="G21" s="108" t="s">
        <v>213</v>
      </c>
      <c r="H21" s="111" t="s">
        <v>230</v>
      </c>
      <c r="I21" s="52" t="s">
        <v>215</v>
      </c>
      <c r="J21" s="885"/>
      <c r="K21" s="887"/>
    </row>
    <row r="22" spans="1:76" ht="20.25" customHeight="1" x14ac:dyDescent="0.2">
      <c r="A22" s="851" t="str">
        <f>+DESCRIPCION!A10</f>
        <v>Posiblidad de Incumplimiento  de los planes de acción de las diferentes dependencias del proceso</v>
      </c>
      <c r="B22" s="844" t="str">
        <f>+DESCRIPCION!D11</f>
        <v>Dificultad del trabajo en equipo por carencia de unificación de criterios</v>
      </c>
      <c r="C22" s="892" t="s">
        <v>433</v>
      </c>
      <c r="D22" s="853" t="s">
        <v>216</v>
      </c>
      <c r="E22" s="105" t="s">
        <v>217</v>
      </c>
      <c r="F22" s="234" t="s">
        <v>179</v>
      </c>
      <c r="G22" s="136">
        <v>15</v>
      </c>
      <c r="H22" s="873" t="str">
        <f>IF(AND(G29&gt;0,G29&lt;=85),"Débil",IF(AND(G29&gt;85,G29&lt;=95),"Moderado",IF(G29&gt;96,"Fuerte"," ")))</f>
        <v>Fuerte</v>
      </c>
      <c r="I22" s="857" t="s">
        <v>201</v>
      </c>
      <c r="J22" s="845"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Fuerte</v>
      </c>
      <c r="K22" s="848" t="str">
        <f>IF(J22="Fuerte","NO",IF(J22=" "," ","SI"))</f>
        <v>NO</v>
      </c>
      <c r="L22" s="917" t="s">
        <v>427</v>
      </c>
    </row>
    <row r="23" spans="1:76" ht="29.25" customHeight="1" x14ac:dyDescent="0.2">
      <c r="A23" s="851"/>
      <c r="B23" s="844"/>
      <c r="C23" s="888"/>
      <c r="D23" s="854"/>
      <c r="E23" s="103" t="s">
        <v>218</v>
      </c>
      <c r="F23" s="65" t="s">
        <v>181</v>
      </c>
      <c r="G23" s="64">
        <v>15</v>
      </c>
      <c r="H23" s="873"/>
      <c r="I23" s="875"/>
      <c r="J23" s="869"/>
      <c r="K23" s="871"/>
      <c r="L23" s="918"/>
    </row>
    <row r="24" spans="1:76" ht="43.5" customHeight="1" x14ac:dyDescent="0.2">
      <c r="A24" s="851"/>
      <c r="B24" s="844"/>
      <c r="C24" s="888"/>
      <c r="D24" s="50" t="s">
        <v>219</v>
      </c>
      <c r="E24" s="103" t="s">
        <v>220</v>
      </c>
      <c r="F24" s="65" t="s">
        <v>184</v>
      </c>
      <c r="G24" s="64">
        <v>15</v>
      </c>
      <c r="H24" s="873"/>
      <c r="I24" s="875"/>
      <c r="J24" s="869"/>
      <c r="K24" s="871"/>
      <c r="L24" s="918"/>
    </row>
    <row r="25" spans="1:76" ht="43.5" customHeight="1" x14ac:dyDescent="0.2">
      <c r="A25" s="851"/>
      <c r="B25" s="844"/>
      <c r="C25" s="888"/>
      <c r="D25" s="50" t="s">
        <v>221</v>
      </c>
      <c r="E25" s="103" t="s">
        <v>222</v>
      </c>
      <c r="F25" s="232" t="s">
        <v>187</v>
      </c>
      <c r="G25" s="64">
        <v>15</v>
      </c>
      <c r="H25" s="873"/>
      <c r="I25" s="875"/>
      <c r="J25" s="869"/>
      <c r="K25" s="871"/>
      <c r="L25" s="918"/>
    </row>
    <row r="26" spans="1:76" ht="29.25" customHeight="1" x14ac:dyDescent="0.2">
      <c r="A26" s="851"/>
      <c r="B26" s="844"/>
      <c r="C26" s="888"/>
      <c r="D26" s="50" t="s">
        <v>223</v>
      </c>
      <c r="E26" s="103" t="s">
        <v>224</v>
      </c>
      <c r="F26" s="65" t="s">
        <v>191</v>
      </c>
      <c r="G26" s="64">
        <v>15</v>
      </c>
      <c r="H26" s="873"/>
      <c r="I26" s="875"/>
      <c r="J26" s="869"/>
      <c r="K26" s="871"/>
      <c r="L26" s="918"/>
    </row>
    <row r="27" spans="1:76" ht="43.5" customHeight="1" x14ac:dyDescent="0.2">
      <c r="A27" s="851"/>
      <c r="B27" s="844"/>
      <c r="C27" s="888"/>
      <c r="D27" s="50" t="s">
        <v>225</v>
      </c>
      <c r="E27" s="103" t="s">
        <v>226</v>
      </c>
      <c r="F27" s="316" t="s">
        <v>194</v>
      </c>
      <c r="G27" s="64">
        <v>15</v>
      </c>
      <c r="H27" s="873"/>
      <c r="I27" s="875"/>
      <c r="J27" s="869"/>
      <c r="K27" s="871"/>
      <c r="L27" s="918"/>
    </row>
    <row r="28" spans="1:76" ht="29.25" customHeight="1" x14ac:dyDescent="0.2">
      <c r="A28" s="852"/>
      <c r="B28" s="844"/>
      <c r="C28" s="889"/>
      <c r="D28" s="45" t="s">
        <v>227</v>
      </c>
      <c r="E28" s="103" t="s">
        <v>228</v>
      </c>
      <c r="F28" s="65" t="s">
        <v>197</v>
      </c>
      <c r="G28" s="64">
        <v>10</v>
      </c>
      <c r="H28" s="874"/>
      <c r="I28" s="875"/>
      <c r="J28" s="869"/>
      <c r="K28" s="871"/>
      <c r="L28" s="918"/>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row>
    <row r="29" spans="1:76" s="60" customFormat="1" ht="15.75" thickBot="1" x14ac:dyDescent="0.25">
      <c r="A29" s="122"/>
      <c r="B29" s="125"/>
      <c r="C29" s="56"/>
      <c r="D29" s="57"/>
      <c r="E29" s="135" t="s">
        <v>229</v>
      </c>
      <c r="F29" s="134"/>
      <c r="G29" s="134">
        <f>SUM(G22:G28)</f>
        <v>100</v>
      </c>
      <c r="H29" s="59"/>
      <c r="I29" s="123"/>
      <c r="J29" s="123"/>
      <c r="K29" s="124"/>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row>
    <row r="30" spans="1:76" ht="15" thickBot="1" x14ac:dyDescent="0.25">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row>
    <row r="31" spans="1:76" s="53" customFormat="1" ht="30" customHeight="1" x14ac:dyDescent="0.25">
      <c r="A31" s="879" t="s">
        <v>87</v>
      </c>
      <c r="B31" s="877" t="s">
        <v>232</v>
      </c>
      <c r="C31" s="881" t="s">
        <v>205</v>
      </c>
      <c r="D31" s="883" t="s">
        <v>206</v>
      </c>
      <c r="E31" s="883"/>
      <c r="F31" s="883"/>
      <c r="G31" s="883"/>
      <c r="H31" s="883"/>
      <c r="I31" s="107" t="s">
        <v>207</v>
      </c>
      <c r="J31" s="884" t="s">
        <v>208</v>
      </c>
      <c r="K31" s="886" t="s">
        <v>209</v>
      </c>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6"/>
      <c r="BM31" s="126"/>
      <c r="BN31" s="126"/>
      <c r="BO31" s="126"/>
      <c r="BP31" s="126"/>
      <c r="BQ31" s="126"/>
      <c r="BR31" s="126"/>
      <c r="BS31" s="126"/>
      <c r="BT31" s="126"/>
      <c r="BU31" s="126"/>
      <c r="BV31" s="126"/>
      <c r="BW31" s="126"/>
      <c r="BX31" s="126"/>
    </row>
    <row r="32" spans="1:76" s="54" customFormat="1" ht="60.75" thickBot="1" x14ac:dyDescent="0.3">
      <c r="A32" s="880"/>
      <c r="B32" s="878"/>
      <c r="C32" s="882"/>
      <c r="D32" s="108" t="s">
        <v>210</v>
      </c>
      <c r="E32" s="51" t="s">
        <v>211</v>
      </c>
      <c r="F32" s="108" t="s">
        <v>212</v>
      </c>
      <c r="G32" s="108" t="s">
        <v>213</v>
      </c>
      <c r="H32" s="111" t="s">
        <v>230</v>
      </c>
      <c r="I32" s="52" t="s">
        <v>215</v>
      </c>
      <c r="J32" s="885"/>
      <c r="K32" s="887"/>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26"/>
      <c r="BL32" s="126"/>
      <c r="BM32" s="126"/>
      <c r="BN32" s="126"/>
      <c r="BO32" s="126"/>
      <c r="BP32" s="126"/>
      <c r="BQ32" s="126"/>
      <c r="BR32" s="126"/>
      <c r="BS32" s="126"/>
      <c r="BT32" s="126"/>
      <c r="BU32" s="126"/>
      <c r="BV32" s="126"/>
      <c r="BW32" s="126"/>
      <c r="BX32" s="126"/>
    </row>
    <row r="33" spans="1:76" ht="20.25" customHeight="1" x14ac:dyDescent="0.2">
      <c r="A33" s="850"/>
      <c r="B33" s="843"/>
      <c r="C33" s="894"/>
      <c r="D33" s="854" t="s">
        <v>216</v>
      </c>
      <c r="E33" s="132" t="s">
        <v>217</v>
      </c>
      <c r="F33" s="68" t="s">
        <v>178</v>
      </c>
      <c r="G33" s="133">
        <f>IF(F33="Asignado",15,0)</f>
        <v>0</v>
      </c>
      <c r="H33" s="873" t="str">
        <f>IF(AND(G40&gt;0,G40&lt;=85),"Débil",IF(AND(G40&gt;85,G40&lt;=95),"Moderado",IF(G40&gt;96,"Fuerte"," ")))</f>
        <v xml:space="preserve"> </v>
      </c>
      <c r="I33" s="857" t="s">
        <v>178</v>
      </c>
      <c r="J33" s="845"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 xml:space="preserve"> </v>
      </c>
      <c r="K33" s="848" t="str">
        <f>IF(J33="Fuerte","NO",IF(J33=" "," ","SI"))</f>
        <v xml:space="preserve"> </v>
      </c>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row>
    <row r="34" spans="1:76" ht="28.5" x14ac:dyDescent="0.2">
      <c r="A34" s="851"/>
      <c r="B34" s="844"/>
      <c r="C34" s="894"/>
      <c r="D34" s="854"/>
      <c r="E34" s="103" t="s">
        <v>218</v>
      </c>
      <c r="F34" s="65" t="s">
        <v>178</v>
      </c>
      <c r="G34" s="64">
        <f>IF(F34="Adecuado",15,0)</f>
        <v>0</v>
      </c>
      <c r="H34" s="873"/>
      <c r="I34" s="875"/>
      <c r="J34" s="869"/>
      <c r="K34" s="871"/>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row>
    <row r="35" spans="1:76" ht="42.75" x14ac:dyDescent="0.2">
      <c r="A35" s="851"/>
      <c r="B35" s="844"/>
      <c r="C35" s="894"/>
      <c r="D35" s="50" t="s">
        <v>219</v>
      </c>
      <c r="E35" s="103" t="s">
        <v>220</v>
      </c>
      <c r="F35" s="65" t="s">
        <v>178</v>
      </c>
      <c r="G35" s="64">
        <f>IF(F35="Oportuna",15,0)</f>
        <v>0</v>
      </c>
      <c r="H35" s="873"/>
      <c r="I35" s="875"/>
      <c r="J35" s="869"/>
      <c r="K35" s="871"/>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row>
    <row r="36" spans="1:76" ht="42.75" x14ac:dyDescent="0.2">
      <c r="A36" s="851"/>
      <c r="B36" s="844"/>
      <c r="C36" s="894"/>
      <c r="D36" s="50" t="s">
        <v>221</v>
      </c>
      <c r="E36" s="103" t="s">
        <v>222</v>
      </c>
      <c r="F36" s="232" t="s">
        <v>178</v>
      </c>
      <c r="G36" s="64">
        <f>IF(F36="Prevenir",15,IF(F36="Detectar",10,0))</f>
        <v>0</v>
      </c>
      <c r="H36" s="873"/>
      <c r="I36" s="875"/>
      <c r="J36" s="869"/>
      <c r="K36" s="871"/>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row>
    <row r="37" spans="1:76" ht="28.5" x14ac:dyDescent="0.2">
      <c r="A37" s="851"/>
      <c r="B37" s="844"/>
      <c r="C37" s="894"/>
      <c r="D37" s="50" t="s">
        <v>223</v>
      </c>
      <c r="E37" s="103" t="s">
        <v>224</v>
      </c>
      <c r="F37" s="65" t="s">
        <v>178</v>
      </c>
      <c r="G37" s="64">
        <f>IF(F37="Confiable",15,0)</f>
        <v>0</v>
      </c>
      <c r="H37" s="873"/>
      <c r="I37" s="875"/>
      <c r="J37" s="869"/>
      <c r="K37" s="871"/>
    </row>
    <row r="38" spans="1:76" ht="42.75" x14ac:dyDescent="0.2">
      <c r="A38" s="851"/>
      <c r="B38" s="844"/>
      <c r="C38" s="894"/>
      <c r="D38" s="50" t="s">
        <v>225</v>
      </c>
      <c r="E38" s="103" t="s">
        <v>226</v>
      </c>
      <c r="F38" s="232" t="s">
        <v>178</v>
      </c>
      <c r="G38" s="64">
        <f>IF(F38="Se investigan y se resuelven oportunamente",15,0)</f>
        <v>0</v>
      </c>
      <c r="H38" s="873"/>
      <c r="I38" s="875"/>
      <c r="J38" s="869"/>
      <c r="K38" s="871"/>
    </row>
    <row r="39" spans="1:76" ht="28.5" x14ac:dyDescent="0.2">
      <c r="A39" s="852"/>
      <c r="B39" s="845"/>
      <c r="C39" s="895"/>
      <c r="D39" s="45" t="s">
        <v>227</v>
      </c>
      <c r="E39" s="103" t="s">
        <v>228</v>
      </c>
      <c r="F39" s="65" t="s">
        <v>178</v>
      </c>
      <c r="G39" s="64">
        <f>IF(F39="Completa",10,IF(F39="Incompleta",5,0))</f>
        <v>0</v>
      </c>
      <c r="H39" s="874"/>
      <c r="I39" s="875"/>
      <c r="J39" s="869"/>
      <c r="K39" s="871"/>
    </row>
    <row r="40" spans="1:76" ht="15.75" thickBot="1" x14ac:dyDescent="0.25">
      <c r="A40" s="127"/>
      <c r="B40" s="128"/>
      <c r="C40" s="129"/>
      <c r="D40" s="57"/>
      <c r="E40" s="137" t="s">
        <v>229</v>
      </c>
      <c r="F40" s="134"/>
      <c r="G40" s="134">
        <f>SUM(G33:G39)</f>
        <v>0</v>
      </c>
      <c r="H40" s="59"/>
      <c r="I40" s="123"/>
      <c r="J40" s="123"/>
      <c r="K40" s="124"/>
    </row>
    <row r="41" spans="1:76" ht="15" thickBot="1" x14ac:dyDescent="0.25">
      <c r="A41" s="55"/>
      <c r="B41" s="62"/>
    </row>
    <row r="42" spans="1:76" s="54" customFormat="1" ht="30" customHeight="1" x14ac:dyDescent="0.25">
      <c r="A42" s="879" t="s">
        <v>87</v>
      </c>
      <c r="B42" s="877" t="s">
        <v>232</v>
      </c>
      <c r="C42" s="881" t="s">
        <v>205</v>
      </c>
      <c r="D42" s="883" t="s">
        <v>206</v>
      </c>
      <c r="E42" s="883"/>
      <c r="F42" s="883"/>
      <c r="G42" s="883"/>
      <c r="H42" s="883"/>
      <c r="I42" s="107" t="s">
        <v>207</v>
      </c>
      <c r="J42" s="884" t="s">
        <v>208</v>
      </c>
      <c r="K42" s="886" t="s">
        <v>209</v>
      </c>
    </row>
    <row r="43" spans="1:76" s="54" customFormat="1" ht="60.75" thickBot="1" x14ac:dyDescent="0.3">
      <c r="A43" s="880"/>
      <c r="B43" s="878"/>
      <c r="C43" s="882"/>
      <c r="D43" s="108" t="s">
        <v>210</v>
      </c>
      <c r="E43" s="51" t="s">
        <v>211</v>
      </c>
      <c r="F43" s="108" t="s">
        <v>212</v>
      </c>
      <c r="G43" s="108" t="s">
        <v>213</v>
      </c>
      <c r="H43" s="111" t="s">
        <v>230</v>
      </c>
      <c r="I43" s="52" t="s">
        <v>215</v>
      </c>
      <c r="J43" s="885"/>
      <c r="K43" s="887"/>
      <c r="L43" s="54" t="s">
        <v>436</v>
      </c>
    </row>
    <row r="44" spans="1:76" ht="20.25" customHeight="1" x14ac:dyDescent="0.2">
      <c r="A44" s="850" t="str">
        <f>+DESCRIPCION!A13</f>
        <v>Posibilidad de recibir o solicitar cualquier dádiva o beneficio a nombre propio o de terceros permitiendo el vencimiento, dilacion de terminos o incumplimento de los requisitos de ley en los procesos y/o tramites a cargo</v>
      </c>
      <c r="B44" s="890" t="str">
        <f>+DESCRIPCION!D13</f>
        <v xml:space="preserve">Fallas en la cultura de la probidad </v>
      </c>
      <c r="C44" s="893" t="s">
        <v>435</v>
      </c>
      <c r="D44" s="854" t="s">
        <v>216</v>
      </c>
      <c r="E44" s="132" t="s">
        <v>217</v>
      </c>
      <c r="F44" s="68" t="s">
        <v>179</v>
      </c>
      <c r="G44" s="133">
        <v>15</v>
      </c>
      <c r="H44" s="873" t="str">
        <f>IF(AND(G51&gt;0,G51&lt;=85),"Débil",IF(AND(G51&gt;85,G51&lt;=95),"Moderado",IF(G51&gt;96,"Fuerte"," ")))</f>
        <v>Fuerte</v>
      </c>
      <c r="I44" s="857" t="s">
        <v>202</v>
      </c>
      <c r="J44" s="845"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Moderado</v>
      </c>
      <c r="K44" s="848" t="str">
        <f>IF(J44="Fuerte","NO",IF(J44=" "," ","SI"))</f>
        <v>SI</v>
      </c>
      <c r="L44" s="919" t="s">
        <v>437</v>
      </c>
    </row>
    <row r="45" spans="1:76" ht="28.5" x14ac:dyDescent="0.2">
      <c r="A45" s="851"/>
      <c r="B45" s="891"/>
      <c r="C45" s="888"/>
      <c r="D45" s="854"/>
      <c r="E45" s="103" t="s">
        <v>218</v>
      </c>
      <c r="F45" s="65" t="s">
        <v>181</v>
      </c>
      <c r="G45" s="64">
        <v>15</v>
      </c>
      <c r="H45" s="873"/>
      <c r="I45" s="875"/>
      <c r="J45" s="869"/>
      <c r="K45" s="871"/>
      <c r="L45" s="920"/>
    </row>
    <row r="46" spans="1:76" ht="42.75" x14ac:dyDescent="0.2">
      <c r="A46" s="851"/>
      <c r="B46" s="891"/>
      <c r="C46" s="888"/>
      <c r="D46" s="50" t="s">
        <v>219</v>
      </c>
      <c r="E46" s="103" t="s">
        <v>220</v>
      </c>
      <c r="F46" s="65" t="s">
        <v>184</v>
      </c>
      <c r="G46" s="64">
        <v>15</v>
      </c>
      <c r="H46" s="873"/>
      <c r="I46" s="875"/>
      <c r="J46" s="869"/>
      <c r="K46" s="871"/>
      <c r="L46" s="920"/>
    </row>
    <row r="47" spans="1:76" ht="42.75" x14ac:dyDescent="0.2">
      <c r="A47" s="851"/>
      <c r="B47" s="891"/>
      <c r="C47" s="888"/>
      <c r="D47" s="50" t="s">
        <v>221</v>
      </c>
      <c r="E47" s="103" t="s">
        <v>222</v>
      </c>
      <c r="F47" s="232" t="s">
        <v>187</v>
      </c>
      <c r="G47" s="64">
        <v>15</v>
      </c>
      <c r="H47" s="873"/>
      <c r="I47" s="875"/>
      <c r="J47" s="869"/>
      <c r="K47" s="871"/>
      <c r="L47" s="920"/>
    </row>
    <row r="48" spans="1:76" ht="28.5" x14ac:dyDescent="0.2">
      <c r="A48" s="851"/>
      <c r="B48" s="891"/>
      <c r="C48" s="888"/>
      <c r="D48" s="50" t="s">
        <v>223</v>
      </c>
      <c r="E48" s="103" t="s">
        <v>224</v>
      </c>
      <c r="F48" s="65" t="s">
        <v>191</v>
      </c>
      <c r="G48" s="64">
        <v>15</v>
      </c>
      <c r="H48" s="873"/>
      <c r="I48" s="875"/>
      <c r="J48" s="869"/>
      <c r="K48" s="871"/>
      <c r="L48" s="920"/>
    </row>
    <row r="49" spans="1:77" ht="42.75" x14ac:dyDescent="0.2">
      <c r="A49" s="851"/>
      <c r="B49" s="891"/>
      <c r="C49" s="888"/>
      <c r="D49" s="50" t="s">
        <v>225</v>
      </c>
      <c r="E49" s="103" t="s">
        <v>226</v>
      </c>
      <c r="F49" s="232" t="s">
        <v>194</v>
      </c>
      <c r="G49" s="64">
        <v>15</v>
      </c>
      <c r="H49" s="873"/>
      <c r="I49" s="875"/>
      <c r="J49" s="869"/>
      <c r="K49" s="871"/>
      <c r="L49" s="920"/>
    </row>
    <row r="50" spans="1:77" ht="28.5" x14ac:dyDescent="0.2">
      <c r="A50" s="852"/>
      <c r="B50" s="891"/>
      <c r="C50" s="889"/>
      <c r="D50" s="45" t="s">
        <v>227</v>
      </c>
      <c r="E50" s="103" t="s">
        <v>228</v>
      </c>
      <c r="F50" s="65" t="s">
        <v>197</v>
      </c>
      <c r="G50" s="64">
        <v>10</v>
      </c>
      <c r="H50" s="874"/>
      <c r="I50" s="875"/>
      <c r="J50" s="869"/>
      <c r="K50" s="871"/>
      <c r="L50" s="920"/>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row>
    <row r="51" spans="1:77" s="60" customFormat="1" ht="15.75" thickBot="1" x14ac:dyDescent="0.25">
      <c r="A51" s="127"/>
      <c r="B51" s="130"/>
      <c r="C51" s="56"/>
      <c r="D51" s="57"/>
      <c r="E51" s="137" t="s">
        <v>229</v>
      </c>
      <c r="F51" s="134"/>
      <c r="G51" s="134">
        <f>SUM(G44:G50)</f>
        <v>100</v>
      </c>
      <c r="H51" s="59"/>
      <c r="I51" s="123"/>
      <c r="J51" s="123"/>
      <c r="K51" s="124"/>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row>
    <row r="52" spans="1:77" ht="15" thickBot="1" x14ac:dyDescent="0.25">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row>
    <row r="53" spans="1:77" s="53" customFormat="1" ht="30" customHeight="1" x14ac:dyDescent="0.25">
      <c r="A53" s="879" t="s">
        <v>87</v>
      </c>
      <c r="B53" s="877" t="s">
        <v>232</v>
      </c>
      <c r="C53" s="881" t="s">
        <v>205</v>
      </c>
      <c r="D53" s="883" t="s">
        <v>206</v>
      </c>
      <c r="E53" s="883"/>
      <c r="F53" s="883"/>
      <c r="G53" s="883"/>
      <c r="H53" s="883"/>
      <c r="I53" s="107" t="s">
        <v>207</v>
      </c>
      <c r="J53" s="884" t="s">
        <v>208</v>
      </c>
      <c r="K53" s="886" t="s">
        <v>209</v>
      </c>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6"/>
      <c r="BR53" s="126"/>
      <c r="BS53" s="126"/>
      <c r="BT53" s="126"/>
      <c r="BU53" s="126"/>
      <c r="BV53" s="126"/>
      <c r="BW53" s="126"/>
      <c r="BX53" s="126"/>
      <c r="BY53" s="126"/>
    </row>
    <row r="54" spans="1:77" s="54" customFormat="1" ht="17.45" customHeight="1" thickBot="1" x14ac:dyDescent="0.3">
      <c r="A54" s="880"/>
      <c r="B54" s="878"/>
      <c r="C54" s="882"/>
      <c r="D54" s="108" t="s">
        <v>210</v>
      </c>
      <c r="E54" s="51" t="s">
        <v>211</v>
      </c>
      <c r="F54" s="108" t="s">
        <v>212</v>
      </c>
      <c r="G54" s="108" t="s">
        <v>213</v>
      </c>
      <c r="H54" s="111" t="s">
        <v>230</v>
      </c>
      <c r="I54" s="52" t="s">
        <v>215</v>
      </c>
      <c r="J54" s="885"/>
      <c r="K54" s="887"/>
    </row>
    <row r="55" spans="1:77" ht="20.25" customHeight="1" x14ac:dyDescent="0.2">
      <c r="A55" s="850" t="str">
        <f>+DESCRIPCION!A13</f>
        <v>Posibilidad de recibir o solicitar cualquier dádiva o beneficio a nombre propio o de terceros permitiendo el vencimiento, dilacion de terminos o incumplimento de los requisitos de ley en los procesos y/o tramites a cargo</v>
      </c>
      <c r="B55" s="890" t="str">
        <f>+DESCRIPCION!D14</f>
        <v>Actores de presión en el tema regulado por el trámite que puedan incidir en las decisiones institucionales</v>
      </c>
      <c r="C55" s="892" t="s">
        <v>438</v>
      </c>
      <c r="D55" s="854" t="s">
        <v>216</v>
      </c>
      <c r="E55" s="132" t="s">
        <v>217</v>
      </c>
      <c r="F55" s="68" t="s">
        <v>179</v>
      </c>
      <c r="G55" s="133">
        <v>15</v>
      </c>
      <c r="H55" s="873" t="str">
        <f>IF(AND(G62&gt;0,G62&lt;=85),"Débil",IF(AND(G62&gt;85,G62&lt;=95),"Moderado",IF(G62&gt;96,"Fuerte"," ")))</f>
        <v>Fuerte</v>
      </c>
      <c r="I55" s="857" t="s">
        <v>201</v>
      </c>
      <c r="J55" s="845"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Fuerte</v>
      </c>
      <c r="K55" s="848" t="str">
        <f>IF(J55="Fuerte","NO",IF(J55=" "," ","SI"))</f>
        <v>NO</v>
      </c>
    </row>
    <row r="56" spans="1:77" ht="28.5" x14ac:dyDescent="0.2">
      <c r="A56" s="851"/>
      <c r="B56" s="891"/>
      <c r="C56" s="888"/>
      <c r="D56" s="854"/>
      <c r="E56" s="103" t="s">
        <v>218</v>
      </c>
      <c r="F56" s="65" t="s">
        <v>181</v>
      </c>
      <c r="G56" s="64">
        <v>15</v>
      </c>
      <c r="H56" s="873"/>
      <c r="I56" s="875"/>
      <c r="J56" s="869"/>
      <c r="K56" s="871"/>
    </row>
    <row r="57" spans="1:77" ht="42.75" x14ac:dyDescent="0.2">
      <c r="A57" s="851"/>
      <c r="B57" s="891"/>
      <c r="C57" s="888"/>
      <c r="D57" s="50" t="s">
        <v>219</v>
      </c>
      <c r="E57" s="103" t="s">
        <v>220</v>
      </c>
      <c r="F57" s="65" t="s">
        <v>184</v>
      </c>
      <c r="G57" s="64">
        <v>15</v>
      </c>
      <c r="H57" s="873"/>
      <c r="I57" s="875"/>
      <c r="J57" s="869"/>
      <c r="K57" s="871"/>
    </row>
    <row r="58" spans="1:77" ht="42.75" x14ac:dyDescent="0.2">
      <c r="A58" s="851"/>
      <c r="B58" s="891"/>
      <c r="C58" s="888"/>
      <c r="D58" s="50" t="s">
        <v>221</v>
      </c>
      <c r="E58" s="103" t="s">
        <v>222</v>
      </c>
      <c r="F58" s="316" t="s">
        <v>187</v>
      </c>
      <c r="G58" s="64">
        <v>15</v>
      </c>
      <c r="H58" s="873"/>
      <c r="I58" s="875"/>
      <c r="J58" s="869"/>
      <c r="K58" s="871"/>
    </row>
    <row r="59" spans="1:77" ht="28.5" x14ac:dyDescent="0.2">
      <c r="A59" s="851"/>
      <c r="B59" s="891"/>
      <c r="C59" s="888"/>
      <c r="D59" s="50" t="s">
        <v>223</v>
      </c>
      <c r="E59" s="103" t="s">
        <v>224</v>
      </c>
      <c r="F59" s="65" t="s">
        <v>191</v>
      </c>
      <c r="G59" s="64">
        <v>15</v>
      </c>
      <c r="H59" s="873"/>
      <c r="I59" s="875"/>
      <c r="J59" s="869"/>
      <c r="K59" s="871"/>
    </row>
    <row r="60" spans="1:77" ht="42.75" x14ac:dyDescent="0.2">
      <c r="A60" s="851"/>
      <c r="B60" s="891"/>
      <c r="C60" s="888"/>
      <c r="D60" s="50" t="s">
        <v>225</v>
      </c>
      <c r="E60" s="103" t="s">
        <v>226</v>
      </c>
      <c r="F60" s="232" t="s">
        <v>194</v>
      </c>
      <c r="G60" s="64">
        <v>15</v>
      </c>
      <c r="H60" s="873"/>
      <c r="I60" s="875"/>
      <c r="J60" s="869"/>
      <c r="K60" s="871"/>
    </row>
    <row r="61" spans="1:77" ht="28.5" x14ac:dyDescent="0.2">
      <c r="A61" s="852"/>
      <c r="B61" s="891"/>
      <c r="C61" s="888"/>
      <c r="D61" s="45" t="s">
        <v>227</v>
      </c>
      <c r="E61" s="103" t="s">
        <v>228</v>
      </c>
      <c r="F61" s="65" t="s">
        <v>197</v>
      </c>
      <c r="G61" s="64">
        <v>10</v>
      </c>
      <c r="H61" s="874"/>
      <c r="I61" s="875"/>
      <c r="J61" s="869"/>
      <c r="K61" s="871"/>
    </row>
    <row r="62" spans="1:77" ht="15.75" thickBot="1" x14ac:dyDescent="0.25">
      <c r="A62" s="127"/>
      <c r="B62" s="128"/>
      <c r="C62" s="131"/>
      <c r="D62" s="57"/>
      <c r="E62" s="58" t="s">
        <v>229</v>
      </c>
      <c r="F62" s="16"/>
      <c r="G62" s="16">
        <f>SUM(G55:G61)</f>
        <v>100</v>
      </c>
      <c r="H62" s="59"/>
      <c r="I62" s="123"/>
      <c r="J62" s="123"/>
      <c r="K62" s="124"/>
    </row>
    <row r="63" spans="1:77" ht="15" thickBot="1" x14ac:dyDescent="0.25">
      <c r="A63" s="55"/>
      <c r="B63" s="62"/>
    </row>
    <row r="64" spans="1:77" ht="27" customHeight="1" x14ac:dyDescent="0.2">
      <c r="A64" s="879" t="s">
        <v>87</v>
      </c>
      <c r="B64" s="877" t="s">
        <v>232</v>
      </c>
      <c r="C64" s="881" t="s">
        <v>205</v>
      </c>
      <c r="D64" s="883" t="s">
        <v>206</v>
      </c>
      <c r="E64" s="883"/>
      <c r="F64" s="883"/>
      <c r="G64" s="883"/>
      <c r="H64" s="883"/>
      <c r="I64" s="107" t="s">
        <v>207</v>
      </c>
      <c r="J64" s="884" t="s">
        <v>208</v>
      </c>
      <c r="K64" s="886" t="s">
        <v>209</v>
      </c>
    </row>
    <row r="65" spans="1:11" ht="37.5" customHeight="1" thickBot="1" x14ac:dyDescent="0.25">
      <c r="A65" s="880"/>
      <c r="B65" s="878"/>
      <c r="C65" s="882"/>
      <c r="D65" s="108" t="s">
        <v>210</v>
      </c>
      <c r="E65" s="51" t="s">
        <v>211</v>
      </c>
      <c r="F65" s="108" t="s">
        <v>212</v>
      </c>
      <c r="G65" s="108" t="s">
        <v>213</v>
      </c>
      <c r="H65" s="111" t="s">
        <v>230</v>
      </c>
      <c r="I65" s="52" t="s">
        <v>215</v>
      </c>
      <c r="J65" s="885"/>
      <c r="K65" s="887"/>
    </row>
    <row r="66" spans="1:11" ht="28.5" customHeight="1" x14ac:dyDescent="0.2">
      <c r="A66" s="850"/>
      <c r="B66" s="890"/>
      <c r="C66" s="892"/>
      <c r="D66" s="854" t="s">
        <v>216</v>
      </c>
      <c r="E66" s="132" t="s">
        <v>217</v>
      </c>
      <c r="F66" s="68"/>
      <c r="G66" s="133"/>
      <c r="H66" s="873" t="str">
        <f>IF(AND(G73&gt;0,G73&lt;=85),"Débil",IF(AND(G73&gt;85,G73&lt;=95),"Moderado",IF(G73&gt;96,"Fuerte"," ")))</f>
        <v xml:space="preserve"> </v>
      </c>
      <c r="I66" s="857"/>
      <c r="J66" s="845"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 xml:space="preserve"> </v>
      </c>
      <c r="K66" s="848" t="str">
        <f>IF(J66="Fuerte","NO",IF(J66=" "," ","SI"))</f>
        <v xml:space="preserve"> </v>
      </c>
    </row>
    <row r="67" spans="1:11" ht="31.5" customHeight="1" x14ac:dyDescent="0.2">
      <c r="A67" s="851"/>
      <c r="B67" s="891"/>
      <c r="C67" s="888"/>
      <c r="D67" s="854"/>
      <c r="E67" s="103" t="s">
        <v>218</v>
      </c>
      <c r="F67" s="65"/>
      <c r="G67" s="64"/>
      <c r="H67" s="873"/>
      <c r="I67" s="875"/>
      <c r="J67" s="869"/>
      <c r="K67" s="871"/>
    </row>
    <row r="68" spans="1:11" ht="34.5" customHeight="1" x14ac:dyDescent="0.2">
      <c r="A68" s="851"/>
      <c r="B68" s="891"/>
      <c r="C68" s="888"/>
      <c r="D68" s="50" t="s">
        <v>219</v>
      </c>
      <c r="E68" s="103" t="s">
        <v>220</v>
      </c>
      <c r="F68" s="65"/>
      <c r="G68" s="64"/>
      <c r="H68" s="873"/>
      <c r="I68" s="875"/>
      <c r="J68" s="869"/>
      <c r="K68" s="871"/>
    </row>
    <row r="69" spans="1:11" ht="46.5" customHeight="1" x14ac:dyDescent="0.2">
      <c r="A69" s="851"/>
      <c r="B69" s="891"/>
      <c r="C69" s="888"/>
      <c r="D69" s="50" t="s">
        <v>221</v>
      </c>
      <c r="E69" s="103" t="s">
        <v>222</v>
      </c>
      <c r="F69" s="232"/>
      <c r="G69" s="64"/>
      <c r="H69" s="873"/>
      <c r="I69" s="875"/>
      <c r="J69" s="869"/>
      <c r="K69" s="871"/>
    </row>
    <row r="70" spans="1:11" ht="42.75" customHeight="1" x14ac:dyDescent="0.2">
      <c r="A70" s="851"/>
      <c r="B70" s="891"/>
      <c r="C70" s="888"/>
      <c r="D70" s="50" t="s">
        <v>223</v>
      </c>
      <c r="E70" s="103" t="s">
        <v>224</v>
      </c>
      <c r="F70" s="65"/>
      <c r="G70" s="64"/>
      <c r="H70" s="873"/>
      <c r="I70" s="875"/>
      <c r="J70" s="869"/>
      <c r="K70" s="871"/>
    </row>
    <row r="71" spans="1:11" ht="47.25" customHeight="1" x14ac:dyDescent="0.2">
      <c r="A71" s="851"/>
      <c r="B71" s="891"/>
      <c r="C71" s="888"/>
      <c r="D71" s="50" t="s">
        <v>225</v>
      </c>
      <c r="E71" s="103" t="s">
        <v>226</v>
      </c>
      <c r="F71" s="232"/>
      <c r="G71" s="64"/>
      <c r="H71" s="873"/>
      <c r="I71" s="875"/>
      <c r="J71" s="869"/>
      <c r="K71" s="871"/>
    </row>
    <row r="72" spans="1:11" ht="48" customHeight="1" x14ac:dyDescent="0.2">
      <c r="A72" s="852"/>
      <c r="B72" s="891"/>
      <c r="C72" s="888"/>
      <c r="D72" s="45" t="s">
        <v>227</v>
      </c>
      <c r="E72" s="103" t="s">
        <v>228</v>
      </c>
      <c r="F72" s="65"/>
      <c r="G72" s="64"/>
      <c r="H72" s="874"/>
      <c r="I72" s="875"/>
      <c r="J72" s="869"/>
      <c r="K72" s="871"/>
    </row>
    <row r="73" spans="1:11" ht="29.25" customHeight="1" thickBot="1" x14ac:dyDescent="0.25">
      <c r="A73" s="127"/>
      <c r="B73" s="128"/>
      <c r="C73" s="131"/>
      <c r="D73" s="57"/>
      <c r="E73" s="137" t="s">
        <v>229</v>
      </c>
      <c r="F73" s="134"/>
      <c r="G73" s="134">
        <f>SUM(G66:G72)</f>
        <v>0</v>
      </c>
      <c r="H73" s="59"/>
      <c r="I73" s="123"/>
      <c r="J73" s="123"/>
      <c r="K73" s="124"/>
    </row>
    <row r="74" spans="1:11" ht="18.75" customHeight="1" thickBot="1" x14ac:dyDescent="0.25">
      <c r="A74" s="55"/>
      <c r="B74" s="62"/>
    </row>
    <row r="75" spans="1:11" s="54" customFormat="1" ht="30" customHeight="1" x14ac:dyDescent="0.25">
      <c r="A75" s="879" t="s">
        <v>87</v>
      </c>
      <c r="B75" s="877" t="s">
        <v>232</v>
      </c>
      <c r="C75" s="881" t="s">
        <v>205</v>
      </c>
      <c r="D75" s="883" t="s">
        <v>206</v>
      </c>
      <c r="E75" s="883"/>
      <c r="F75" s="883"/>
      <c r="G75" s="883"/>
      <c r="H75" s="883"/>
      <c r="I75" s="107" t="s">
        <v>207</v>
      </c>
      <c r="J75" s="884" t="s">
        <v>208</v>
      </c>
      <c r="K75" s="886" t="s">
        <v>209</v>
      </c>
    </row>
    <row r="76" spans="1:11" s="54" customFormat="1" ht="60.75" thickBot="1" x14ac:dyDescent="0.3">
      <c r="A76" s="880"/>
      <c r="B76" s="878"/>
      <c r="C76" s="882"/>
      <c r="D76" s="108" t="s">
        <v>210</v>
      </c>
      <c r="E76" s="51" t="s">
        <v>211</v>
      </c>
      <c r="F76" s="108" t="s">
        <v>212</v>
      </c>
      <c r="G76" s="108" t="s">
        <v>213</v>
      </c>
      <c r="H76" s="111" t="s">
        <v>230</v>
      </c>
      <c r="I76" s="52" t="s">
        <v>215</v>
      </c>
      <c r="J76" s="885"/>
      <c r="K76" s="887"/>
    </row>
    <row r="77" spans="1:11" ht="20.25" customHeight="1" x14ac:dyDescent="0.2">
      <c r="A77" s="850"/>
      <c r="B77" s="890"/>
      <c r="C77" s="888"/>
      <c r="D77" s="854" t="s">
        <v>216</v>
      </c>
      <c r="E77" s="132" t="s">
        <v>217</v>
      </c>
      <c r="F77" s="68"/>
      <c r="G77" s="133"/>
      <c r="H77" s="873"/>
      <c r="I77" s="857"/>
      <c r="J77" s="845"/>
      <c r="K77" s="848" t="str">
        <f>IF(J77="Fuerte","NO",IF(J77=" "," ","SI"))</f>
        <v>SI</v>
      </c>
    </row>
    <row r="78" spans="1:11" ht="28.5" x14ac:dyDescent="0.2">
      <c r="A78" s="851"/>
      <c r="B78" s="891"/>
      <c r="C78" s="888"/>
      <c r="D78" s="854"/>
      <c r="E78" s="103" t="s">
        <v>218</v>
      </c>
      <c r="F78" s="65"/>
      <c r="G78" s="64"/>
      <c r="H78" s="873"/>
      <c r="I78" s="875"/>
      <c r="J78" s="869"/>
      <c r="K78" s="871"/>
    </row>
    <row r="79" spans="1:11" ht="42.75" x14ac:dyDescent="0.2">
      <c r="A79" s="851"/>
      <c r="B79" s="891"/>
      <c r="C79" s="888"/>
      <c r="D79" s="50" t="s">
        <v>219</v>
      </c>
      <c r="E79" s="103" t="s">
        <v>220</v>
      </c>
      <c r="F79" s="65"/>
      <c r="G79" s="64"/>
      <c r="H79" s="873"/>
      <c r="I79" s="875"/>
      <c r="J79" s="869"/>
      <c r="K79" s="871"/>
    </row>
    <row r="80" spans="1:11" ht="42.75" x14ac:dyDescent="0.2">
      <c r="A80" s="851"/>
      <c r="B80" s="891"/>
      <c r="C80" s="888"/>
      <c r="D80" s="50" t="s">
        <v>221</v>
      </c>
      <c r="E80" s="103" t="s">
        <v>222</v>
      </c>
      <c r="F80" s="232"/>
      <c r="G80" s="64"/>
      <c r="H80" s="873"/>
      <c r="I80" s="875"/>
      <c r="J80" s="869"/>
      <c r="K80" s="871"/>
    </row>
    <row r="81" spans="1:78" ht="28.5" x14ac:dyDescent="0.2">
      <c r="A81" s="851"/>
      <c r="B81" s="891"/>
      <c r="C81" s="888"/>
      <c r="D81" s="50" t="s">
        <v>223</v>
      </c>
      <c r="E81" s="103" t="s">
        <v>224</v>
      </c>
      <c r="F81" s="65"/>
      <c r="G81" s="64"/>
      <c r="H81" s="873"/>
      <c r="I81" s="875"/>
      <c r="J81" s="869"/>
      <c r="K81" s="871"/>
    </row>
    <row r="82" spans="1:78" ht="42.75" x14ac:dyDescent="0.2">
      <c r="A82" s="851"/>
      <c r="B82" s="891"/>
      <c r="C82" s="888"/>
      <c r="D82" s="50" t="s">
        <v>225</v>
      </c>
      <c r="E82" s="103" t="s">
        <v>226</v>
      </c>
      <c r="F82" s="232"/>
      <c r="G82" s="64"/>
      <c r="H82" s="873"/>
      <c r="I82" s="875"/>
      <c r="J82" s="869"/>
      <c r="K82" s="871"/>
    </row>
    <row r="83" spans="1:78" ht="28.5" x14ac:dyDescent="0.2">
      <c r="A83" s="852"/>
      <c r="B83" s="916"/>
      <c r="C83" s="889"/>
      <c r="D83" s="45" t="s">
        <v>227</v>
      </c>
      <c r="E83" s="103" t="s">
        <v>228</v>
      </c>
      <c r="F83" s="65"/>
      <c r="G83" s="64"/>
      <c r="H83" s="874"/>
      <c r="I83" s="875"/>
      <c r="J83" s="869"/>
      <c r="K83" s="871"/>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row>
    <row r="84" spans="1:78" s="60" customFormat="1" ht="15.75" thickBot="1" x14ac:dyDescent="0.25">
      <c r="A84" s="127"/>
      <c r="B84" s="128"/>
      <c r="C84" s="56" t="s">
        <v>252</v>
      </c>
      <c r="D84" s="57"/>
      <c r="E84" s="137" t="s">
        <v>229</v>
      </c>
      <c r="F84" s="134"/>
      <c r="G84" s="134">
        <f>SUM(G77:G83)</f>
        <v>0</v>
      </c>
      <c r="H84" s="59"/>
      <c r="I84" s="123"/>
      <c r="J84" s="123"/>
      <c r="K84" s="124"/>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row>
    <row r="85" spans="1:78" ht="15" thickBot="1" x14ac:dyDescent="0.25">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row>
    <row r="86" spans="1:78" s="53" customFormat="1" ht="30" customHeight="1" x14ac:dyDescent="0.25">
      <c r="A86" s="879" t="s">
        <v>87</v>
      </c>
      <c r="B86" s="877" t="s">
        <v>232</v>
      </c>
      <c r="C86" s="881" t="s">
        <v>205</v>
      </c>
      <c r="D86" s="883" t="s">
        <v>206</v>
      </c>
      <c r="E86" s="883"/>
      <c r="F86" s="883"/>
      <c r="G86" s="883"/>
      <c r="H86" s="883"/>
      <c r="I86" s="107" t="s">
        <v>207</v>
      </c>
      <c r="J86" s="884" t="s">
        <v>208</v>
      </c>
      <c r="K86" s="886" t="s">
        <v>209</v>
      </c>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c r="BV86" s="126"/>
      <c r="BW86" s="126"/>
      <c r="BX86" s="126"/>
      <c r="BY86" s="126"/>
      <c r="BZ86" s="126"/>
    </row>
    <row r="87" spans="1:78" s="54" customFormat="1" ht="60.75" thickBot="1" x14ac:dyDescent="0.3">
      <c r="A87" s="880"/>
      <c r="B87" s="878"/>
      <c r="C87" s="882"/>
      <c r="D87" s="108" t="s">
        <v>210</v>
      </c>
      <c r="E87" s="51" t="s">
        <v>211</v>
      </c>
      <c r="F87" s="108" t="s">
        <v>212</v>
      </c>
      <c r="G87" s="108" t="s">
        <v>213</v>
      </c>
      <c r="H87" s="111" t="s">
        <v>230</v>
      </c>
      <c r="I87" s="52" t="s">
        <v>215</v>
      </c>
      <c r="J87" s="885"/>
      <c r="K87" s="887"/>
    </row>
    <row r="88" spans="1:78" ht="20.25" customHeight="1" x14ac:dyDescent="0.2">
      <c r="A88" s="850">
        <f>DESCRIPCION!A16</f>
        <v>0</v>
      </c>
      <c r="B88" s="890">
        <f>DESCRIPCION!D17</f>
        <v>0</v>
      </c>
      <c r="C88" s="888"/>
      <c r="D88" s="854" t="s">
        <v>216</v>
      </c>
      <c r="E88" s="132" t="s">
        <v>217</v>
      </c>
      <c r="F88" s="68" t="s">
        <v>178</v>
      </c>
      <c r="G88" s="133">
        <f>IF(F88="Asignado",15,0)</f>
        <v>0</v>
      </c>
      <c r="H88" s="873" t="str">
        <f>IF(AND(G95&gt;0,G95&lt;=85),"Débil",IF(AND(G95&gt;85,G95&lt;=95),"Moderado",IF(G95&gt;96,"Fuerte"," ")))</f>
        <v xml:space="preserve"> </v>
      </c>
      <c r="I88" s="857" t="s">
        <v>178</v>
      </c>
      <c r="J88" s="845"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848" t="str">
        <f>IF(J88="Fuerte","NO",IF(J88=" "," ","SI"))</f>
        <v xml:space="preserve"> </v>
      </c>
    </row>
    <row r="89" spans="1:78" ht="28.5" x14ac:dyDescent="0.2">
      <c r="A89" s="851"/>
      <c r="B89" s="891"/>
      <c r="C89" s="888"/>
      <c r="D89" s="854"/>
      <c r="E89" s="103" t="s">
        <v>218</v>
      </c>
      <c r="F89" s="65" t="s">
        <v>178</v>
      </c>
      <c r="G89" s="64">
        <f>IF(F89="Adecuado",15,0)</f>
        <v>0</v>
      </c>
      <c r="H89" s="873"/>
      <c r="I89" s="875"/>
      <c r="J89" s="869"/>
      <c r="K89" s="871"/>
    </row>
    <row r="90" spans="1:78" ht="42.75" x14ac:dyDescent="0.2">
      <c r="A90" s="851"/>
      <c r="B90" s="891"/>
      <c r="C90" s="888"/>
      <c r="D90" s="50" t="s">
        <v>219</v>
      </c>
      <c r="E90" s="103" t="s">
        <v>220</v>
      </c>
      <c r="F90" s="65" t="s">
        <v>178</v>
      </c>
      <c r="G90" s="64">
        <f>IF(F90="Oportuna",15,0)</f>
        <v>0</v>
      </c>
      <c r="H90" s="873"/>
      <c r="I90" s="875"/>
      <c r="J90" s="869"/>
      <c r="K90" s="871"/>
    </row>
    <row r="91" spans="1:78" ht="42.75" x14ac:dyDescent="0.2">
      <c r="A91" s="851"/>
      <c r="B91" s="891"/>
      <c r="C91" s="888"/>
      <c r="D91" s="50" t="s">
        <v>221</v>
      </c>
      <c r="E91" s="103" t="s">
        <v>222</v>
      </c>
      <c r="F91" s="232" t="s">
        <v>178</v>
      </c>
      <c r="G91" s="64">
        <f>IF(F91="Prevenir",15,IF(F91="Detectar",10,0))</f>
        <v>0</v>
      </c>
      <c r="H91" s="873"/>
      <c r="I91" s="875"/>
      <c r="J91" s="869"/>
      <c r="K91" s="871"/>
    </row>
    <row r="92" spans="1:78" ht="28.5" x14ac:dyDescent="0.2">
      <c r="A92" s="851"/>
      <c r="B92" s="891"/>
      <c r="C92" s="888"/>
      <c r="D92" s="50" t="s">
        <v>223</v>
      </c>
      <c r="E92" s="103" t="s">
        <v>224</v>
      </c>
      <c r="F92" s="65" t="s">
        <v>178</v>
      </c>
      <c r="G92" s="64">
        <f>IF(F92="Confiable",15,0)</f>
        <v>0</v>
      </c>
      <c r="H92" s="873"/>
      <c r="I92" s="875"/>
      <c r="J92" s="869"/>
      <c r="K92" s="871"/>
    </row>
    <row r="93" spans="1:78" ht="42.75" x14ac:dyDescent="0.2">
      <c r="A93" s="851"/>
      <c r="B93" s="891"/>
      <c r="C93" s="888"/>
      <c r="D93" s="50" t="s">
        <v>225</v>
      </c>
      <c r="E93" s="103" t="s">
        <v>226</v>
      </c>
      <c r="F93" s="232" t="s">
        <v>178</v>
      </c>
      <c r="G93" s="64">
        <f>IF(F93="Se investigan y se resuelven oportunamente",15,0)</f>
        <v>0</v>
      </c>
      <c r="H93" s="873"/>
      <c r="I93" s="875"/>
      <c r="J93" s="869"/>
      <c r="K93" s="871"/>
    </row>
    <row r="94" spans="1:78" ht="28.5" x14ac:dyDescent="0.2">
      <c r="A94" s="852"/>
      <c r="B94" s="916"/>
      <c r="C94" s="889"/>
      <c r="D94" s="45" t="s">
        <v>227</v>
      </c>
      <c r="E94" s="103" t="s">
        <v>228</v>
      </c>
      <c r="F94" s="65" t="s">
        <v>178</v>
      </c>
      <c r="G94" s="64">
        <f>IF(F94="Completa",10,IF(F94="Incompleta",5,0))</f>
        <v>0</v>
      </c>
      <c r="H94" s="874"/>
      <c r="I94" s="875"/>
      <c r="J94" s="869"/>
      <c r="K94" s="871"/>
    </row>
    <row r="95" spans="1:78" ht="15.75" thickBot="1" x14ac:dyDescent="0.25">
      <c r="A95" s="127"/>
      <c r="B95" s="128"/>
      <c r="C95" s="56"/>
      <c r="D95" s="57"/>
      <c r="E95" s="58" t="s">
        <v>229</v>
      </c>
      <c r="F95" s="16"/>
      <c r="G95" s="16">
        <f>SUM(G88:G94)</f>
        <v>0</v>
      </c>
      <c r="H95" s="59"/>
      <c r="I95" s="123"/>
      <c r="J95" s="123"/>
      <c r="K95" s="124"/>
    </row>
    <row r="96" spans="1:78" ht="15" thickBot="1" x14ac:dyDescent="0.25">
      <c r="A96" s="55"/>
      <c r="B96" s="62"/>
    </row>
    <row r="97" spans="1:78" s="54" customFormat="1" ht="30" customHeight="1" x14ac:dyDescent="0.25">
      <c r="A97" s="879" t="s">
        <v>87</v>
      </c>
      <c r="B97" s="877" t="s">
        <v>232</v>
      </c>
      <c r="C97" s="881" t="s">
        <v>205</v>
      </c>
      <c r="D97" s="883" t="s">
        <v>206</v>
      </c>
      <c r="E97" s="883"/>
      <c r="F97" s="883"/>
      <c r="G97" s="883"/>
      <c r="H97" s="883"/>
      <c r="I97" s="107" t="s">
        <v>207</v>
      </c>
      <c r="J97" s="884" t="s">
        <v>208</v>
      </c>
      <c r="K97" s="886" t="s">
        <v>209</v>
      </c>
    </row>
    <row r="98" spans="1:78" s="54" customFormat="1" ht="60.75" thickBot="1" x14ac:dyDescent="0.3">
      <c r="A98" s="880"/>
      <c r="B98" s="878"/>
      <c r="C98" s="882"/>
      <c r="D98" s="108" t="s">
        <v>210</v>
      </c>
      <c r="E98" s="51" t="s">
        <v>211</v>
      </c>
      <c r="F98" s="108" t="s">
        <v>212</v>
      </c>
      <c r="G98" s="108" t="s">
        <v>213</v>
      </c>
      <c r="H98" s="111" t="s">
        <v>230</v>
      </c>
      <c r="I98" s="52" t="s">
        <v>215</v>
      </c>
      <c r="J98" s="885"/>
      <c r="K98" s="887"/>
    </row>
    <row r="99" spans="1:78" ht="20.25" customHeight="1" x14ac:dyDescent="0.2">
      <c r="A99" s="850"/>
      <c r="B99" s="890"/>
      <c r="C99" s="888"/>
      <c r="D99" s="854" t="s">
        <v>216</v>
      </c>
      <c r="E99" s="132" t="s">
        <v>217</v>
      </c>
      <c r="F99" s="68" t="s">
        <v>178</v>
      </c>
      <c r="G99" s="133">
        <f>IF(F99="Asignado",15,0)</f>
        <v>0</v>
      </c>
      <c r="H99" s="873" t="str">
        <f>IF(AND(G106&gt;0,G106&lt;=85),"Débil",IF(AND(G106&gt;85,G106&lt;=95),"Moderado",IF(G106&gt;96,"Fuerte"," ")))</f>
        <v xml:space="preserve"> </v>
      </c>
      <c r="I99" s="857" t="s">
        <v>178</v>
      </c>
      <c r="J99" s="845"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848" t="str">
        <f>IF(J99="Fuerte","NO",IF(J99=" "," ","SI"))</f>
        <v xml:space="preserve"> </v>
      </c>
    </row>
    <row r="100" spans="1:78" ht="28.5" x14ac:dyDescent="0.2">
      <c r="A100" s="851"/>
      <c r="B100" s="891"/>
      <c r="C100" s="888"/>
      <c r="D100" s="854"/>
      <c r="E100" s="103" t="s">
        <v>218</v>
      </c>
      <c r="F100" s="65" t="s">
        <v>178</v>
      </c>
      <c r="G100" s="64">
        <f>IF(F100="Adecuado",15,0)</f>
        <v>0</v>
      </c>
      <c r="H100" s="873"/>
      <c r="I100" s="875"/>
      <c r="J100" s="869"/>
      <c r="K100" s="871"/>
    </row>
    <row r="101" spans="1:78" ht="42.75" customHeight="1" x14ac:dyDescent="0.2">
      <c r="A101" s="851"/>
      <c r="B101" s="891"/>
      <c r="C101" s="888"/>
      <c r="D101" s="50" t="s">
        <v>219</v>
      </c>
      <c r="E101" s="103" t="s">
        <v>220</v>
      </c>
      <c r="F101" s="65" t="s">
        <v>178</v>
      </c>
      <c r="G101" s="64">
        <f>IF(F101="Oportuna",15,0)</f>
        <v>0</v>
      </c>
      <c r="H101" s="873"/>
      <c r="I101" s="875"/>
      <c r="J101" s="869"/>
      <c r="K101" s="871"/>
    </row>
    <row r="102" spans="1:78" ht="42.75" x14ac:dyDescent="0.2">
      <c r="A102" s="851"/>
      <c r="B102" s="891"/>
      <c r="C102" s="888"/>
      <c r="D102" s="50" t="s">
        <v>221</v>
      </c>
      <c r="E102" s="103" t="s">
        <v>222</v>
      </c>
      <c r="F102" s="232" t="s">
        <v>178</v>
      </c>
      <c r="G102" s="64">
        <f>IF(F102="Prevenir",15,IF(F102="Detectar",10,0))</f>
        <v>0</v>
      </c>
      <c r="H102" s="873"/>
      <c r="I102" s="875"/>
      <c r="J102" s="869"/>
      <c r="K102" s="871"/>
    </row>
    <row r="103" spans="1:78" ht="28.5" x14ac:dyDescent="0.2">
      <c r="A103" s="851"/>
      <c r="B103" s="891"/>
      <c r="C103" s="888"/>
      <c r="D103" s="50" t="s">
        <v>223</v>
      </c>
      <c r="E103" s="103" t="s">
        <v>224</v>
      </c>
      <c r="F103" s="65" t="s">
        <v>178</v>
      </c>
      <c r="G103" s="64">
        <f>IF(F103="Confiable",15,0)</f>
        <v>0</v>
      </c>
      <c r="H103" s="873"/>
      <c r="I103" s="875"/>
      <c r="J103" s="869"/>
      <c r="K103" s="871"/>
    </row>
    <row r="104" spans="1:78" ht="42.75" x14ac:dyDescent="0.2">
      <c r="A104" s="851"/>
      <c r="B104" s="891"/>
      <c r="C104" s="888"/>
      <c r="D104" s="50" t="s">
        <v>225</v>
      </c>
      <c r="E104" s="103" t="s">
        <v>226</v>
      </c>
      <c r="F104" s="232" t="s">
        <v>178</v>
      </c>
      <c r="G104" s="64">
        <f>IF(F104="Se investigan y se resuelven oportunamente",15,0)</f>
        <v>0</v>
      </c>
      <c r="H104" s="873"/>
      <c r="I104" s="875"/>
      <c r="J104" s="869"/>
      <c r="K104" s="871"/>
    </row>
    <row r="105" spans="1:78" ht="28.5" x14ac:dyDescent="0.2">
      <c r="A105" s="852"/>
      <c r="B105" s="916"/>
      <c r="C105" s="889"/>
      <c r="D105" s="45" t="s">
        <v>227</v>
      </c>
      <c r="E105" s="103" t="s">
        <v>228</v>
      </c>
      <c r="F105" s="65" t="s">
        <v>178</v>
      </c>
      <c r="G105" s="64">
        <f>IF(F105="Completa",10,IF(F105="Incompleta",5,0))</f>
        <v>0</v>
      </c>
      <c r="H105" s="874"/>
      <c r="I105" s="875"/>
      <c r="J105" s="869"/>
      <c r="K105" s="871"/>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row>
    <row r="106" spans="1:78" s="60" customFormat="1" ht="15.75" thickBot="1" x14ac:dyDescent="0.25">
      <c r="A106" s="127"/>
      <c r="B106" s="128"/>
      <c r="C106" s="56"/>
      <c r="D106" s="57"/>
      <c r="E106" s="58" t="s">
        <v>229</v>
      </c>
      <c r="F106" s="16"/>
      <c r="G106" s="16">
        <f>SUM(G99:G105)</f>
        <v>0</v>
      </c>
      <c r="H106" s="59"/>
      <c r="I106" s="123"/>
      <c r="J106" s="123"/>
      <c r="K106" s="124"/>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row>
    <row r="107" spans="1:78" ht="15" thickBot="1" x14ac:dyDescent="0.25">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row>
    <row r="108" spans="1:78" s="53" customFormat="1" ht="30" customHeight="1" x14ac:dyDescent="0.25">
      <c r="A108" s="879" t="s">
        <v>87</v>
      </c>
      <c r="B108" s="877" t="s">
        <v>232</v>
      </c>
      <c r="C108" s="881" t="s">
        <v>205</v>
      </c>
      <c r="D108" s="883" t="s">
        <v>206</v>
      </c>
      <c r="E108" s="883"/>
      <c r="F108" s="883"/>
      <c r="G108" s="883"/>
      <c r="H108" s="883"/>
      <c r="I108" s="107" t="s">
        <v>207</v>
      </c>
      <c r="J108" s="884" t="s">
        <v>208</v>
      </c>
      <c r="K108" s="886" t="s">
        <v>209</v>
      </c>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c r="BI108" s="126"/>
      <c r="BJ108" s="126"/>
      <c r="BK108" s="126"/>
      <c r="BL108" s="126"/>
      <c r="BM108" s="126"/>
      <c r="BN108" s="126"/>
      <c r="BO108" s="126"/>
      <c r="BP108" s="126"/>
      <c r="BQ108" s="126"/>
      <c r="BR108" s="126"/>
      <c r="BS108" s="126"/>
      <c r="BT108" s="126"/>
      <c r="BU108" s="126"/>
      <c r="BV108" s="126"/>
      <c r="BW108" s="126"/>
      <c r="BX108" s="126"/>
      <c r="BY108" s="126"/>
      <c r="BZ108" s="126"/>
    </row>
    <row r="109" spans="1:78" s="54" customFormat="1" ht="60.75" thickBot="1" x14ac:dyDescent="0.3">
      <c r="A109" s="880"/>
      <c r="B109" s="878"/>
      <c r="C109" s="882"/>
      <c r="D109" s="108" t="s">
        <v>210</v>
      </c>
      <c r="E109" s="51" t="s">
        <v>211</v>
      </c>
      <c r="F109" s="108" t="s">
        <v>212</v>
      </c>
      <c r="G109" s="108" t="s">
        <v>213</v>
      </c>
      <c r="H109" s="111" t="s">
        <v>230</v>
      </c>
      <c r="I109" s="52" t="s">
        <v>215</v>
      </c>
      <c r="J109" s="885"/>
      <c r="K109" s="887"/>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126"/>
      <c r="BI109" s="126"/>
      <c r="BJ109" s="126"/>
      <c r="BK109" s="126"/>
      <c r="BL109" s="126"/>
      <c r="BM109" s="126"/>
      <c r="BN109" s="126"/>
      <c r="BO109" s="126"/>
      <c r="BP109" s="126"/>
      <c r="BQ109" s="126"/>
      <c r="BR109" s="126"/>
      <c r="BS109" s="126"/>
      <c r="BT109" s="126"/>
      <c r="BU109" s="126"/>
      <c r="BV109" s="126"/>
      <c r="BW109" s="126"/>
      <c r="BX109" s="126"/>
      <c r="BY109" s="126"/>
      <c r="BZ109" s="126"/>
    </row>
    <row r="110" spans="1:78" ht="20.25" customHeight="1" x14ac:dyDescent="0.2">
      <c r="A110" s="850" t="str">
        <f>DESCRIPCION!A19</f>
        <v>d</v>
      </c>
      <c r="B110" s="890">
        <f>DESCRIPCION!D19</f>
        <v>0</v>
      </c>
      <c r="C110" s="851"/>
      <c r="D110" s="854" t="s">
        <v>216</v>
      </c>
      <c r="E110" s="132" t="s">
        <v>217</v>
      </c>
      <c r="F110" s="68" t="s">
        <v>178</v>
      </c>
      <c r="G110" s="133">
        <f>IF(F110="Asignado",15,0)</f>
        <v>0</v>
      </c>
      <c r="H110" s="873" t="str">
        <f>IF(AND(G117&gt;0,G117&lt;=85),"Débil",IF(AND(G117&gt;85,G117&lt;=95),"Moderado",IF(G117&gt;96,"Fuerte"," ")))</f>
        <v xml:space="preserve"> </v>
      </c>
      <c r="I110" s="857" t="s">
        <v>178</v>
      </c>
      <c r="J110" s="845"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848" t="str">
        <f>IF(J110="Fuerte","NO",IF(J110=" "," ","SI"))</f>
        <v xml:space="preserve"> </v>
      </c>
    </row>
    <row r="111" spans="1:78" ht="28.5" x14ac:dyDescent="0.2">
      <c r="A111" s="851"/>
      <c r="B111" s="891"/>
      <c r="C111" s="851"/>
      <c r="D111" s="854"/>
      <c r="E111" s="103" t="s">
        <v>218</v>
      </c>
      <c r="F111" s="65" t="s">
        <v>178</v>
      </c>
      <c r="G111" s="64">
        <f>IF(F111="Adecuado",15,0)</f>
        <v>0</v>
      </c>
      <c r="H111" s="873"/>
      <c r="I111" s="875"/>
      <c r="J111" s="869"/>
      <c r="K111" s="871"/>
    </row>
    <row r="112" spans="1:78" ht="42.75" customHeight="1" x14ac:dyDescent="0.2">
      <c r="A112" s="851"/>
      <c r="B112" s="891"/>
      <c r="C112" s="851"/>
      <c r="D112" s="50" t="s">
        <v>219</v>
      </c>
      <c r="E112" s="103" t="s">
        <v>220</v>
      </c>
      <c r="F112" s="65" t="s">
        <v>178</v>
      </c>
      <c r="G112" s="64">
        <f>IF(F112="Oportuna",15,0)</f>
        <v>0</v>
      </c>
      <c r="H112" s="873"/>
      <c r="I112" s="875"/>
      <c r="J112" s="869"/>
      <c r="K112" s="871"/>
    </row>
    <row r="113" spans="1:78" ht="42.75" x14ac:dyDescent="0.2">
      <c r="A113" s="851"/>
      <c r="B113" s="891"/>
      <c r="C113" s="851"/>
      <c r="D113" s="50" t="s">
        <v>221</v>
      </c>
      <c r="E113" s="103" t="s">
        <v>222</v>
      </c>
      <c r="F113" s="232" t="s">
        <v>178</v>
      </c>
      <c r="G113" s="64">
        <f>IF(F113="Prevenir",15,IF(F113="Detectar",10,0))</f>
        <v>0</v>
      </c>
      <c r="H113" s="873"/>
      <c r="I113" s="875"/>
      <c r="J113" s="869"/>
      <c r="K113" s="871"/>
    </row>
    <row r="114" spans="1:78" ht="28.5" x14ac:dyDescent="0.2">
      <c r="A114" s="851"/>
      <c r="B114" s="891"/>
      <c r="C114" s="851"/>
      <c r="D114" s="50" t="s">
        <v>223</v>
      </c>
      <c r="E114" s="103" t="s">
        <v>224</v>
      </c>
      <c r="F114" s="65" t="s">
        <v>178</v>
      </c>
      <c r="G114" s="64">
        <f>IF(F114="Confiable",15,0)</f>
        <v>0</v>
      </c>
      <c r="H114" s="873"/>
      <c r="I114" s="875"/>
      <c r="J114" s="869"/>
      <c r="K114" s="871"/>
    </row>
    <row r="115" spans="1:78" ht="42.75" x14ac:dyDescent="0.2">
      <c r="A115" s="851"/>
      <c r="B115" s="891"/>
      <c r="C115" s="851"/>
      <c r="D115" s="50" t="s">
        <v>225</v>
      </c>
      <c r="E115" s="103" t="s">
        <v>226</v>
      </c>
      <c r="F115" s="232" t="s">
        <v>178</v>
      </c>
      <c r="G115" s="64">
        <f>IF(F115="Se investigan y se resuelven oportunamente",15,0)</f>
        <v>0</v>
      </c>
      <c r="H115" s="873"/>
      <c r="I115" s="875"/>
      <c r="J115" s="869"/>
      <c r="K115" s="871"/>
    </row>
    <row r="116" spans="1:78" ht="28.5" x14ac:dyDescent="0.2">
      <c r="A116" s="852"/>
      <c r="B116" s="916"/>
      <c r="C116" s="852"/>
      <c r="D116" s="45" t="s">
        <v>227</v>
      </c>
      <c r="E116" s="103" t="s">
        <v>228</v>
      </c>
      <c r="F116" s="65" t="s">
        <v>178</v>
      </c>
      <c r="G116" s="64">
        <f>IF(F116="Completa",10,IF(F116="Incompleta",5,0))</f>
        <v>0</v>
      </c>
      <c r="H116" s="874"/>
      <c r="I116" s="876"/>
      <c r="J116" s="870"/>
      <c r="K116" s="872"/>
    </row>
    <row r="117" spans="1:78" ht="15.75" thickBot="1" x14ac:dyDescent="0.25">
      <c r="A117" s="127"/>
      <c r="B117" s="128"/>
      <c r="C117" s="56"/>
      <c r="D117" s="57"/>
      <c r="E117" s="58" t="s">
        <v>229</v>
      </c>
      <c r="F117" s="16"/>
      <c r="G117" s="16">
        <f>SUM(G110:G116)</f>
        <v>0</v>
      </c>
      <c r="H117" s="138"/>
      <c r="I117" s="139"/>
      <c r="J117" s="139"/>
      <c r="K117" s="140"/>
    </row>
    <row r="118" spans="1:78" ht="15" thickBot="1" x14ac:dyDescent="0.25">
      <c r="A118" s="55"/>
      <c r="B118" s="62"/>
    </row>
    <row r="119" spans="1:78" s="54" customFormat="1" ht="30" customHeight="1" x14ac:dyDescent="0.25">
      <c r="A119" s="858" t="s">
        <v>87</v>
      </c>
      <c r="B119" s="877" t="s">
        <v>232</v>
      </c>
      <c r="C119" s="860" t="s">
        <v>205</v>
      </c>
      <c r="D119" s="862" t="s">
        <v>206</v>
      </c>
      <c r="E119" s="863"/>
      <c r="F119" s="863"/>
      <c r="G119" s="863"/>
      <c r="H119" s="864"/>
      <c r="I119" s="107" t="s">
        <v>207</v>
      </c>
      <c r="J119" s="865" t="s">
        <v>208</v>
      </c>
      <c r="K119" s="867" t="s">
        <v>209</v>
      </c>
    </row>
    <row r="120" spans="1:78" s="54" customFormat="1" ht="60.75" thickBot="1" x14ac:dyDescent="0.3">
      <c r="A120" s="859"/>
      <c r="B120" s="878"/>
      <c r="C120" s="861"/>
      <c r="D120" s="108" t="s">
        <v>210</v>
      </c>
      <c r="E120" s="51" t="s">
        <v>211</v>
      </c>
      <c r="F120" s="108" t="s">
        <v>212</v>
      </c>
      <c r="G120" s="108" t="s">
        <v>213</v>
      </c>
      <c r="H120" s="111" t="s">
        <v>230</v>
      </c>
      <c r="I120" s="52" t="s">
        <v>215</v>
      </c>
      <c r="J120" s="866"/>
      <c r="K120" s="868"/>
    </row>
    <row r="121" spans="1:78" ht="20.25" customHeight="1" x14ac:dyDescent="0.2">
      <c r="A121" s="850" t="str">
        <f>DESCRIPCION!A19</f>
        <v>d</v>
      </c>
      <c r="B121" s="890">
        <f>DESCRIPCION!D20</f>
        <v>0</v>
      </c>
      <c r="C121" s="850"/>
      <c r="D121" s="853" t="s">
        <v>216</v>
      </c>
      <c r="E121" s="132" t="s">
        <v>217</v>
      </c>
      <c r="F121" s="68" t="s">
        <v>178</v>
      </c>
      <c r="G121" s="133">
        <f>IF(F121="Asignado",15,0)</f>
        <v>0</v>
      </c>
      <c r="H121" s="843" t="str">
        <f>IF(AND(G128&gt;0,G128&lt;=85),"Débil",IF(AND(G128&gt;85,G128&lt;=95),"Moderado",IF(G128&gt;96,"Fuerte"," ")))</f>
        <v xml:space="preserve"> </v>
      </c>
      <c r="I121" s="855" t="s">
        <v>178</v>
      </c>
      <c r="J121" s="843"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846" t="str">
        <f>IF(J121="Fuerte","NO",IF(J121=" "," ","SI"))</f>
        <v xml:space="preserve"> </v>
      </c>
    </row>
    <row r="122" spans="1:78" ht="28.5" x14ac:dyDescent="0.2">
      <c r="A122" s="851"/>
      <c r="B122" s="891"/>
      <c r="C122" s="851"/>
      <c r="D122" s="854"/>
      <c r="E122" s="103" t="s">
        <v>218</v>
      </c>
      <c r="F122" s="65" t="s">
        <v>178</v>
      </c>
      <c r="G122" s="64">
        <f>IF(F122="Adecuado",15,0)</f>
        <v>0</v>
      </c>
      <c r="H122" s="844"/>
      <c r="I122" s="856"/>
      <c r="J122" s="844"/>
      <c r="K122" s="847"/>
    </row>
    <row r="123" spans="1:78" ht="42.75" x14ac:dyDescent="0.2">
      <c r="A123" s="851"/>
      <c r="B123" s="891"/>
      <c r="C123" s="851"/>
      <c r="D123" s="50" t="s">
        <v>219</v>
      </c>
      <c r="E123" s="103" t="s">
        <v>220</v>
      </c>
      <c r="F123" s="65" t="s">
        <v>178</v>
      </c>
      <c r="G123" s="64">
        <f>IF(F123="Oportuna",15,0)</f>
        <v>0</v>
      </c>
      <c r="H123" s="844"/>
      <c r="I123" s="856"/>
      <c r="J123" s="844"/>
      <c r="K123" s="847"/>
    </row>
    <row r="124" spans="1:78" ht="42.75" x14ac:dyDescent="0.2">
      <c r="A124" s="851"/>
      <c r="B124" s="891"/>
      <c r="C124" s="851"/>
      <c r="D124" s="50" t="s">
        <v>221</v>
      </c>
      <c r="E124" s="103" t="s">
        <v>222</v>
      </c>
      <c r="F124" s="232" t="s">
        <v>178</v>
      </c>
      <c r="G124" s="64">
        <f>IF(F124="Prevenir",15,IF(F124="Detectar",10,0))</f>
        <v>0</v>
      </c>
      <c r="H124" s="844"/>
      <c r="I124" s="856"/>
      <c r="J124" s="844"/>
      <c r="K124" s="847"/>
    </row>
    <row r="125" spans="1:78" ht="28.5" x14ac:dyDescent="0.2">
      <c r="A125" s="851"/>
      <c r="B125" s="891"/>
      <c r="C125" s="851"/>
      <c r="D125" s="50" t="s">
        <v>223</v>
      </c>
      <c r="E125" s="103" t="s">
        <v>224</v>
      </c>
      <c r="F125" s="65" t="s">
        <v>178</v>
      </c>
      <c r="G125" s="64">
        <f>IF(F125="Confiable",15,0)</f>
        <v>0</v>
      </c>
      <c r="H125" s="844"/>
      <c r="I125" s="856"/>
      <c r="J125" s="844"/>
      <c r="K125" s="847"/>
    </row>
    <row r="126" spans="1:78" ht="42.75" x14ac:dyDescent="0.2">
      <c r="A126" s="851"/>
      <c r="B126" s="891"/>
      <c r="C126" s="851"/>
      <c r="D126" s="50" t="s">
        <v>225</v>
      </c>
      <c r="E126" s="103" t="s">
        <v>226</v>
      </c>
      <c r="F126" s="232" t="s">
        <v>178</v>
      </c>
      <c r="G126" s="64">
        <f>IF(F126="Se investigan y se resuelven oportunamente",15,0)</f>
        <v>0</v>
      </c>
      <c r="H126" s="844"/>
      <c r="I126" s="856"/>
      <c r="J126" s="844"/>
      <c r="K126" s="847"/>
    </row>
    <row r="127" spans="1:78" ht="28.5" x14ac:dyDescent="0.2">
      <c r="A127" s="852"/>
      <c r="B127" s="916"/>
      <c r="C127" s="852"/>
      <c r="D127" s="45" t="s">
        <v>227</v>
      </c>
      <c r="E127" s="103" t="s">
        <v>228</v>
      </c>
      <c r="F127" s="65" t="s">
        <v>178</v>
      </c>
      <c r="G127" s="64">
        <f>IF(F127="Completa",10,IF(F127="Incompleta",5,0))</f>
        <v>0</v>
      </c>
      <c r="H127" s="845"/>
      <c r="I127" s="857"/>
      <c r="J127" s="845"/>
      <c r="K127" s="848"/>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row>
    <row r="128" spans="1:78" s="60" customFormat="1" ht="15.75" thickBot="1" x14ac:dyDescent="0.25">
      <c r="A128" s="127"/>
      <c r="B128" s="128"/>
      <c r="C128" s="56"/>
      <c r="D128" s="57"/>
      <c r="E128" s="58" t="s">
        <v>229</v>
      </c>
      <c r="F128" s="16"/>
      <c r="G128" s="16">
        <f>SUM(G121:G127)</f>
        <v>0</v>
      </c>
      <c r="H128" s="138"/>
      <c r="I128" s="139"/>
      <c r="J128" s="139"/>
      <c r="K128" s="140"/>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row>
    <row r="129" spans="1:78" ht="15" thickBot="1" x14ac:dyDescent="0.25">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row>
    <row r="130" spans="1:78" s="53" customFormat="1" ht="30" customHeight="1" x14ac:dyDescent="0.25">
      <c r="A130" s="858" t="s">
        <v>87</v>
      </c>
      <c r="B130" s="877" t="s">
        <v>232</v>
      </c>
      <c r="C130" s="860" t="s">
        <v>205</v>
      </c>
      <c r="D130" s="862" t="s">
        <v>206</v>
      </c>
      <c r="E130" s="863"/>
      <c r="F130" s="863"/>
      <c r="G130" s="863"/>
      <c r="H130" s="864"/>
      <c r="I130" s="107" t="s">
        <v>207</v>
      </c>
      <c r="J130" s="865" t="s">
        <v>208</v>
      </c>
      <c r="K130" s="867" t="s">
        <v>209</v>
      </c>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c r="BH130" s="126"/>
      <c r="BI130" s="126"/>
      <c r="BJ130" s="126"/>
      <c r="BK130" s="126"/>
      <c r="BL130" s="126"/>
      <c r="BM130" s="126"/>
      <c r="BN130" s="126"/>
      <c r="BO130" s="126"/>
      <c r="BP130" s="126"/>
      <c r="BQ130" s="126"/>
      <c r="BR130" s="126"/>
      <c r="BS130" s="126"/>
      <c r="BT130" s="126"/>
      <c r="BU130" s="126"/>
      <c r="BV130" s="126"/>
      <c r="BW130" s="126"/>
      <c r="BX130" s="126"/>
      <c r="BY130" s="126"/>
      <c r="BZ130" s="126"/>
    </row>
    <row r="131" spans="1:78" s="54" customFormat="1" ht="60.75" thickBot="1" x14ac:dyDescent="0.3">
      <c r="A131" s="859"/>
      <c r="B131" s="878"/>
      <c r="C131" s="861"/>
      <c r="D131" s="108" t="s">
        <v>210</v>
      </c>
      <c r="E131" s="51" t="s">
        <v>211</v>
      </c>
      <c r="F131" s="108" t="s">
        <v>212</v>
      </c>
      <c r="G131" s="108" t="s">
        <v>213</v>
      </c>
      <c r="H131" s="111" t="s">
        <v>230</v>
      </c>
      <c r="I131" s="52" t="s">
        <v>215</v>
      </c>
      <c r="J131" s="866"/>
      <c r="K131" s="868"/>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c r="BH131" s="126"/>
      <c r="BI131" s="126"/>
      <c r="BJ131" s="126"/>
      <c r="BK131" s="126"/>
      <c r="BL131" s="126"/>
      <c r="BM131" s="126"/>
      <c r="BN131" s="126"/>
      <c r="BO131" s="126"/>
      <c r="BP131" s="126"/>
      <c r="BQ131" s="126"/>
      <c r="BR131" s="126"/>
      <c r="BS131" s="126"/>
      <c r="BT131" s="126"/>
      <c r="BU131" s="126"/>
      <c r="BV131" s="126"/>
      <c r="BW131" s="126"/>
      <c r="BX131" s="126"/>
      <c r="BY131" s="126"/>
      <c r="BZ131" s="126"/>
    </row>
    <row r="132" spans="1:78" ht="20.25" customHeight="1" x14ac:dyDescent="0.2">
      <c r="A132" s="850" t="str">
        <f>DESCRIPCION!A19</f>
        <v>d</v>
      </c>
      <c r="B132" s="890">
        <f>DESCRIPCION!D21</f>
        <v>0</v>
      </c>
      <c r="C132" s="850"/>
      <c r="D132" s="853" t="s">
        <v>216</v>
      </c>
      <c r="E132" s="132" t="s">
        <v>217</v>
      </c>
      <c r="F132" s="68" t="s">
        <v>178</v>
      </c>
      <c r="G132" s="133">
        <f>IF(F132="Asignado",15,0)</f>
        <v>0</v>
      </c>
      <c r="H132" s="843" t="str">
        <f>IF(AND(G139&gt;0,G139&lt;=85),"Débil",IF(AND(G139&gt;85,G139&lt;=95),"Moderado",IF(G139&gt;96,"Fuerte"," ")))</f>
        <v xml:space="preserve"> </v>
      </c>
      <c r="I132" s="855" t="s">
        <v>178</v>
      </c>
      <c r="J132" s="843"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846" t="str">
        <f>IF(J132="Fuerte","NO",IF(J132=" "," ","SI"))</f>
        <v xml:space="preserve"> </v>
      </c>
    </row>
    <row r="133" spans="1:78" ht="28.5" x14ac:dyDescent="0.2">
      <c r="A133" s="851"/>
      <c r="B133" s="891"/>
      <c r="C133" s="851"/>
      <c r="D133" s="854"/>
      <c r="E133" s="103" t="s">
        <v>218</v>
      </c>
      <c r="F133" s="65" t="s">
        <v>178</v>
      </c>
      <c r="G133" s="64">
        <f>IF(F133="Adecuado",15,0)</f>
        <v>0</v>
      </c>
      <c r="H133" s="844"/>
      <c r="I133" s="856"/>
      <c r="J133" s="844"/>
      <c r="K133" s="847"/>
    </row>
    <row r="134" spans="1:78" ht="42.75" x14ac:dyDescent="0.2">
      <c r="A134" s="851"/>
      <c r="B134" s="891"/>
      <c r="C134" s="851"/>
      <c r="D134" s="50" t="s">
        <v>219</v>
      </c>
      <c r="E134" s="103" t="s">
        <v>220</v>
      </c>
      <c r="F134" s="65" t="s">
        <v>178</v>
      </c>
      <c r="G134" s="64">
        <f>IF(F134="Oportuna",15,0)</f>
        <v>0</v>
      </c>
      <c r="H134" s="844"/>
      <c r="I134" s="856"/>
      <c r="J134" s="844"/>
      <c r="K134" s="847"/>
    </row>
    <row r="135" spans="1:78" ht="42.75" x14ac:dyDescent="0.2">
      <c r="A135" s="851"/>
      <c r="B135" s="891"/>
      <c r="C135" s="851"/>
      <c r="D135" s="50" t="s">
        <v>221</v>
      </c>
      <c r="E135" s="103" t="s">
        <v>222</v>
      </c>
      <c r="F135" s="232" t="s">
        <v>178</v>
      </c>
      <c r="G135" s="64">
        <f>IF(F135="Prevenir",15,IF(F135="Detectar",10,0))</f>
        <v>0</v>
      </c>
      <c r="H135" s="844"/>
      <c r="I135" s="856"/>
      <c r="J135" s="844"/>
      <c r="K135" s="847"/>
    </row>
    <row r="136" spans="1:78" ht="28.5" x14ac:dyDescent="0.2">
      <c r="A136" s="851"/>
      <c r="B136" s="891"/>
      <c r="C136" s="851"/>
      <c r="D136" s="50" t="s">
        <v>223</v>
      </c>
      <c r="E136" s="103" t="s">
        <v>224</v>
      </c>
      <c r="F136" s="65" t="s">
        <v>178</v>
      </c>
      <c r="G136" s="64">
        <f>IF(F136="Confiable",15,0)</f>
        <v>0</v>
      </c>
      <c r="H136" s="844"/>
      <c r="I136" s="856"/>
      <c r="J136" s="844"/>
      <c r="K136" s="847"/>
    </row>
    <row r="137" spans="1:78" ht="42.75" x14ac:dyDescent="0.2">
      <c r="A137" s="851"/>
      <c r="B137" s="891"/>
      <c r="C137" s="851"/>
      <c r="D137" s="50" t="s">
        <v>225</v>
      </c>
      <c r="E137" s="103" t="s">
        <v>226</v>
      </c>
      <c r="F137" s="232" t="s">
        <v>178</v>
      </c>
      <c r="G137" s="64">
        <f>IF(F137="Se investigan y se resuelven oportunamente",15,0)</f>
        <v>0</v>
      </c>
      <c r="H137" s="844"/>
      <c r="I137" s="856"/>
      <c r="J137" s="844"/>
      <c r="K137" s="847"/>
    </row>
    <row r="138" spans="1:78" ht="28.5" x14ac:dyDescent="0.2">
      <c r="A138" s="852"/>
      <c r="B138" s="916"/>
      <c r="C138" s="852"/>
      <c r="D138" s="45" t="s">
        <v>227</v>
      </c>
      <c r="E138" s="103" t="s">
        <v>228</v>
      </c>
      <c r="F138" s="65" t="s">
        <v>178</v>
      </c>
      <c r="G138" s="64">
        <f>IF(F138="Completa",10,IF(F138="Incompleta",5,0))</f>
        <v>0</v>
      </c>
      <c r="H138" s="845"/>
      <c r="I138" s="857"/>
      <c r="J138" s="845"/>
      <c r="K138" s="848"/>
    </row>
    <row r="139" spans="1:78" ht="15.75" thickBot="1" x14ac:dyDescent="0.25">
      <c r="A139" s="127"/>
      <c r="B139" s="128"/>
      <c r="C139" s="56"/>
      <c r="D139" s="57"/>
      <c r="E139" s="58" t="s">
        <v>229</v>
      </c>
      <c r="F139" s="16"/>
      <c r="G139" s="16">
        <f>SUM(G132:G138)</f>
        <v>0</v>
      </c>
      <c r="H139" s="138"/>
      <c r="I139" s="139"/>
      <c r="J139" s="139"/>
      <c r="K139" s="140"/>
    </row>
    <row r="140" spans="1:78" ht="15" thickBot="1" x14ac:dyDescent="0.25">
      <c r="A140" s="55"/>
      <c r="B140" s="62"/>
    </row>
    <row r="141" spans="1:78" s="54" customFormat="1" ht="30" customHeight="1" x14ac:dyDescent="0.25">
      <c r="A141" s="858" t="s">
        <v>87</v>
      </c>
      <c r="B141" s="877" t="s">
        <v>232</v>
      </c>
      <c r="C141" s="860" t="s">
        <v>205</v>
      </c>
      <c r="D141" s="862" t="s">
        <v>206</v>
      </c>
      <c r="E141" s="863"/>
      <c r="F141" s="863"/>
      <c r="G141" s="863"/>
      <c r="H141" s="864"/>
      <c r="I141" s="107" t="s">
        <v>207</v>
      </c>
      <c r="J141" s="865" t="s">
        <v>208</v>
      </c>
      <c r="K141" s="867" t="s">
        <v>209</v>
      </c>
    </row>
    <row r="142" spans="1:78" s="54" customFormat="1" ht="60.75" thickBot="1" x14ac:dyDescent="0.3">
      <c r="A142" s="859"/>
      <c r="B142" s="878"/>
      <c r="C142" s="861"/>
      <c r="D142" s="108" t="s">
        <v>210</v>
      </c>
      <c r="E142" s="51" t="s">
        <v>211</v>
      </c>
      <c r="F142" s="108" t="s">
        <v>212</v>
      </c>
      <c r="G142" s="108" t="s">
        <v>213</v>
      </c>
      <c r="H142" s="111" t="s">
        <v>230</v>
      </c>
      <c r="I142" s="52" t="s">
        <v>215</v>
      </c>
      <c r="J142" s="866"/>
      <c r="K142" s="868"/>
    </row>
    <row r="143" spans="1:78" ht="20.25" customHeight="1" x14ac:dyDescent="0.2">
      <c r="A143" s="850" t="str">
        <f>DESCRIPCION!A22</f>
        <v>e</v>
      </c>
      <c r="B143" s="890">
        <f>DESCRIPCION!D22</f>
        <v>0</v>
      </c>
      <c r="C143" s="850"/>
      <c r="D143" s="853" t="s">
        <v>216</v>
      </c>
      <c r="E143" s="132" t="s">
        <v>217</v>
      </c>
      <c r="F143" s="68" t="s">
        <v>178</v>
      </c>
      <c r="G143" s="133">
        <f>IF(F143="Asignado",15,0)</f>
        <v>0</v>
      </c>
      <c r="H143" s="843" t="str">
        <f>IF(AND(G150&gt;0,G150&lt;=85),"Débil",IF(AND(G150&gt;85,G150&lt;=95),"Moderado",IF(G150&gt;96,"Fuerte"," ")))</f>
        <v xml:space="preserve"> </v>
      </c>
      <c r="I143" s="855" t="s">
        <v>178</v>
      </c>
      <c r="J143" s="843"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846" t="str">
        <f>IF(J143="Fuerte","NO",IF(J143=" "," ","SI"))</f>
        <v xml:space="preserve"> </v>
      </c>
    </row>
    <row r="144" spans="1:78" ht="28.5" x14ac:dyDescent="0.2">
      <c r="A144" s="851"/>
      <c r="B144" s="891"/>
      <c r="C144" s="851"/>
      <c r="D144" s="854"/>
      <c r="E144" s="103" t="s">
        <v>218</v>
      </c>
      <c r="F144" s="65" t="s">
        <v>178</v>
      </c>
      <c r="G144" s="64">
        <f>IF(F144="Adecuado",15,0)</f>
        <v>0</v>
      </c>
      <c r="H144" s="844"/>
      <c r="I144" s="856"/>
      <c r="J144" s="844"/>
      <c r="K144" s="847"/>
    </row>
    <row r="145" spans="1:98" ht="42.75" x14ac:dyDescent="0.2">
      <c r="A145" s="851"/>
      <c r="B145" s="891"/>
      <c r="C145" s="851"/>
      <c r="D145" s="50" t="s">
        <v>219</v>
      </c>
      <c r="E145" s="103" t="s">
        <v>220</v>
      </c>
      <c r="F145" s="65" t="s">
        <v>178</v>
      </c>
      <c r="G145" s="64">
        <f>IF(F145="Oportuna",15,0)</f>
        <v>0</v>
      </c>
      <c r="H145" s="844"/>
      <c r="I145" s="856"/>
      <c r="J145" s="844"/>
      <c r="K145" s="847"/>
    </row>
    <row r="146" spans="1:98" ht="42.75" x14ac:dyDescent="0.2">
      <c r="A146" s="851"/>
      <c r="B146" s="891"/>
      <c r="C146" s="851"/>
      <c r="D146" s="50" t="s">
        <v>221</v>
      </c>
      <c r="E146" s="103" t="s">
        <v>222</v>
      </c>
      <c r="F146" s="232" t="s">
        <v>178</v>
      </c>
      <c r="G146" s="64">
        <f>IF(F146="Prevenir",15,IF(F146="Detectar",10,0))</f>
        <v>0</v>
      </c>
      <c r="H146" s="844"/>
      <c r="I146" s="856"/>
      <c r="J146" s="844"/>
      <c r="K146" s="847"/>
    </row>
    <row r="147" spans="1:98" ht="28.5" x14ac:dyDescent="0.2">
      <c r="A147" s="851"/>
      <c r="B147" s="891"/>
      <c r="C147" s="851"/>
      <c r="D147" s="50" t="s">
        <v>223</v>
      </c>
      <c r="E147" s="103" t="s">
        <v>224</v>
      </c>
      <c r="F147" s="65" t="s">
        <v>178</v>
      </c>
      <c r="G147" s="64">
        <f>IF(F147="Confiable",15,0)</f>
        <v>0</v>
      </c>
      <c r="H147" s="844"/>
      <c r="I147" s="856"/>
      <c r="J147" s="844"/>
      <c r="K147" s="847"/>
    </row>
    <row r="148" spans="1:98" ht="42.75" x14ac:dyDescent="0.2">
      <c r="A148" s="851"/>
      <c r="B148" s="891"/>
      <c r="C148" s="851"/>
      <c r="D148" s="50" t="s">
        <v>225</v>
      </c>
      <c r="E148" s="103" t="s">
        <v>226</v>
      </c>
      <c r="F148" s="232" t="s">
        <v>178</v>
      </c>
      <c r="G148" s="64">
        <f>IF(F148="Se investigan y se resuelven oportunamente",15,0)</f>
        <v>0</v>
      </c>
      <c r="H148" s="844"/>
      <c r="I148" s="856"/>
      <c r="J148" s="844"/>
      <c r="K148" s="847"/>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row>
    <row r="149" spans="1:98" ht="28.5" x14ac:dyDescent="0.2">
      <c r="A149" s="852"/>
      <c r="B149" s="916"/>
      <c r="C149" s="852"/>
      <c r="D149" s="45" t="s">
        <v>227</v>
      </c>
      <c r="E149" s="103" t="s">
        <v>228</v>
      </c>
      <c r="F149" s="65" t="s">
        <v>178</v>
      </c>
      <c r="G149" s="64">
        <f>IF(F149="Completa",10,IF(F149="Incompleta",5,0))</f>
        <v>0</v>
      </c>
      <c r="H149" s="845"/>
      <c r="I149" s="857"/>
      <c r="J149" s="845"/>
      <c r="K149" s="848"/>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row>
    <row r="150" spans="1:98" s="60" customFormat="1" ht="15.75" thickBot="1" x14ac:dyDescent="0.25">
      <c r="A150" s="127"/>
      <c r="B150" s="128"/>
      <c r="C150" s="56"/>
      <c r="D150" s="57"/>
      <c r="E150" s="58" t="s">
        <v>229</v>
      </c>
      <c r="F150" s="16"/>
      <c r="G150" s="16">
        <f>SUM(G143:G149)</f>
        <v>0</v>
      </c>
      <c r="H150" s="138"/>
      <c r="I150" s="139"/>
      <c r="J150" s="139"/>
      <c r="K150" s="140"/>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row>
    <row r="151" spans="1:98" ht="15" thickBot="1" x14ac:dyDescent="0.25">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row>
    <row r="152" spans="1:98" ht="30" x14ac:dyDescent="0.2">
      <c r="A152" s="858" t="s">
        <v>87</v>
      </c>
      <c r="B152" s="877" t="s">
        <v>232</v>
      </c>
      <c r="C152" s="860" t="s">
        <v>205</v>
      </c>
      <c r="D152" s="862" t="s">
        <v>206</v>
      </c>
      <c r="E152" s="863"/>
      <c r="F152" s="863"/>
      <c r="G152" s="863"/>
      <c r="H152" s="864"/>
      <c r="I152" s="107" t="s">
        <v>207</v>
      </c>
      <c r="J152" s="865" t="s">
        <v>208</v>
      </c>
      <c r="K152" s="867" t="s">
        <v>209</v>
      </c>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row>
    <row r="153" spans="1:98" ht="60.75" thickBot="1" x14ac:dyDescent="0.25">
      <c r="A153" s="859"/>
      <c r="B153" s="878"/>
      <c r="C153" s="861"/>
      <c r="D153" s="108" t="s">
        <v>210</v>
      </c>
      <c r="E153" s="51" t="s">
        <v>211</v>
      </c>
      <c r="F153" s="108" t="s">
        <v>212</v>
      </c>
      <c r="G153" s="108" t="s">
        <v>213</v>
      </c>
      <c r="H153" s="111" t="s">
        <v>230</v>
      </c>
      <c r="I153" s="52" t="s">
        <v>215</v>
      </c>
      <c r="J153" s="866"/>
      <c r="K153" s="868"/>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row>
    <row r="154" spans="1:98" x14ac:dyDescent="0.2">
      <c r="A154" s="850" t="str">
        <f>DESCRIPCION!A22</f>
        <v>e</v>
      </c>
      <c r="B154" s="890">
        <f>DESCRIPCION!D23</f>
        <v>0</v>
      </c>
      <c r="C154" s="850"/>
      <c r="D154" s="853" t="s">
        <v>216</v>
      </c>
      <c r="E154" s="132" t="s">
        <v>217</v>
      </c>
      <c r="F154" s="68" t="s">
        <v>178</v>
      </c>
      <c r="G154" s="133">
        <f>IF(F154="Asignado",15,0)</f>
        <v>0</v>
      </c>
      <c r="H154" s="843" t="str">
        <f>IF(AND(G161&gt;0,G161&lt;=85),"Débil",IF(AND(G161&gt;85,G161&lt;=95),"Moderado",IF(G161&gt;96,"Fuerte"," ")))</f>
        <v xml:space="preserve"> </v>
      </c>
      <c r="I154" s="855" t="s">
        <v>178</v>
      </c>
      <c r="J154" s="843"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846" t="str">
        <f>IF(J154="Fuerte","NO",IF(J154=" "," ","SI"))</f>
        <v xml:space="preserve"> </v>
      </c>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row>
    <row r="155" spans="1:98" ht="28.5" x14ac:dyDescent="0.2">
      <c r="A155" s="851"/>
      <c r="B155" s="891"/>
      <c r="C155" s="851"/>
      <c r="D155" s="854"/>
      <c r="E155" s="103" t="s">
        <v>218</v>
      </c>
      <c r="F155" s="65" t="s">
        <v>178</v>
      </c>
      <c r="G155" s="64">
        <f>IF(F155="Adecuado",15,0)</f>
        <v>0</v>
      </c>
      <c r="H155" s="844"/>
      <c r="I155" s="856"/>
      <c r="J155" s="844"/>
      <c r="K155" s="847"/>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row>
    <row r="156" spans="1:98" ht="42.75" x14ac:dyDescent="0.2">
      <c r="A156" s="851"/>
      <c r="B156" s="891"/>
      <c r="C156" s="851"/>
      <c r="D156" s="50" t="s">
        <v>219</v>
      </c>
      <c r="E156" s="103" t="s">
        <v>220</v>
      </c>
      <c r="F156" s="65" t="s">
        <v>178</v>
      </c>
      <c r="G156" s="64">
        <f>IF(F156="Oportuna",15,0)</f>
        <v>0</v>
      </c>
      <c r="H156" s="844"/>
      <c r="I156" s="856"/>
      <c r="J156" s="844"/>
      <c r="K156" s="847"/>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row>
    <row r="157" spans="1:98" ht="42.75" x14ac:dyDescent="0.2">
      <c r="A157" s="851"/>
      <c r="B157" s="891"/>
      <c r="C157" s="851"/>
      <c r="D157" s="50" t="s">
        <v>221</v>
      </c>
      <c r="E157" s="103" t="s">
        <v>222</v>
      </c>
      <c r="F157" s="232" t="s">
        <v>178</v>
      </c>
      <c r="G157" s="64">
        <f>IF(F157="Prevenir",15,IF(F157="Detectar",10,0))</f>
        <v>0</v>
      </c>
      <c r="H157" s="844"/>
      <c r="I157" s="856"/>
      <c r="J157" s="844"/>
      <c r="K157" s="847"/>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row>
    <row r="158" spans="1:98" ht="28.5" x14ac:dyDescent="0.2">
      <c r="A158" s="851"/>
      <c r="B158" s="891"/>
      <c r="C158" s="851"/>
      <c r="D158" s="50" t="s">
        <v>223</v>
      </c>
      <c r="E158" s="103" t="s">
        <v>224</v>
      </c>
      <c r="F158" s="65" t="s">
        <v>178</v>
      </c>
      <c r="G158" s="64">
        <f>IF(F158="Confiable",15,0)</f>
        <v>0</v>
      </c>
      <c r="H158" s="844"/>
      <c r="I158" s="856"/>
      <c r="J158" s="844"/>
      <c r="K158" s="847"/>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row>
    <row r="159" spans="1:98" ht="42.75" x14ac:dyDescent="0.2">
      <c r="A159" s="851"/>
      <c r="B159" s="891"/>
      <c r="C159" s="851"/>
      <c r="D159" s="50" t="s">
        <v>225</v>
      </c>
      <c r="E159" s="103" t="s">
        <v>226</v>
      </c>
      <c r="F159" s="232" t="s">
        <v>178</v>
      </c>
      <c r="G159" s="64">
        <f>IF(F159="Se investigan y se resuelven oportunamente",15,0)</f>
        <v>0</v>
      </c>
      <c r="H159" s="844"/>
      <c r="I159" s="856"/>
      <c r="J159" s="844"/>
      <c r="K159" s="847"/>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row>
    <row r="160" spans="1:98" ht="28.5" x14ac:dyDescent="0.2">
      <c r="A160" s="852"/>
      <c r="B160" s="916"/>
      <c r="C160" s="852"/>
      <c r="D160" s="45" t="s">
        <v>227</v>
      </c>
      <c r="E160" s="103" t="s">
        <v>228</v>
      </c>
      <c r="F160" s="65" t="s">
        <v>178</v>
      </c>
      <c r="G160" s="64">
        <f>IF(F160="Completa",10,IF(F160="Incompleta",5,0))</f>
        <v>0</v>
      </c>
      <c r="H160" s="845"/>
      <c r="I160" s="857"/>
      <c r="J160" s="845"/>
      <c r="K160" s="848"/>
    </row>
    <row r="161" spans="1:11" ht="15.75" thickBot="1" x14ac:dyDescent="0.25">
      <c r="A161" s="127"/>
      <c r="B161" s="128"/>
      <c r="C161" s="56"/>
      <c r="D161" s="57"/>
      <c r="E161" s="58" t="s">
        <v>229</v>
      </c>
      <c r="F161" s="16"/>
      <c r="G161" s="16">
        <f>SUM(G154:G160)</f>
        <v>0</v>
      </c>
      <c r="H161" s="138"/>
      <c r="I161" s="139"/>
      <c r="J161" s="139"/>
      <c r="K161" s="140"/>
    </row>
    <row r="162" spans="1:11" ht="15" thickBot="1" x14ac:dyDescent="0.25"/>
    <row r="163" spans="1:11" ht="30" customHeight="1" x14ac:dyDescent="0.2">
      <c r="A163" s="858" t="s">
        <v>87</v>
      </c>
      <c r="B163" s="877" t="s">
        <v>232</v>
      </c>
      <c r="C163" s="860" t="s">
        <v>205</v>
      </c>
      <c r="D163" s="862" t="s">
        <v>206</v>
      </c>
      <c r="E163" s="863"/>
      <c r="F163" s="863"/>
      <c r="G163" s="863"/>
      <c r="H163" s="864"/>
      <c r="I163" s="107" t="s">
        <v>207</v>
      </c>
      <c r="J163" s="865" t="s">
        <v>208</v>
      </c>
      <c r="K163" s="867" t="s">
        <v>209</v>
      </c>
    </row>
    <row r="164" spans="1:11" ht="60.75" thickBot="1" x14ac:dyDescent="0.25">
      <c r="A164" s="859"/>
      <c r="B164" s="878"/>
      <c r="C164" s="861"/>
      <c r="D164" s="108" t="s">
        <v>210</v>
      </c>
      <c r="E164" s="51" t="s">
        <v>211</v>
      </c>
      <c r="F164" s="108" t="s">
        <v>212</v>
      </c>
      <c r="G164" s="108" t="s">
        <v>213</v>
      </c>
      <c r="H164" s="111" t="s">
        <v>230</v>
      </c>
      <c r="I164" s="52" t="s">
        <v>215</v>
      </c>
      <c r="J164" s="866"/>
      <c r="K164" s="868"/>
    </row>
    <row r="165" spans="1:11" ht="14.25" customHeight="1" x14ac:dyDescent="0.2">
      <c r="A165" s="850" t="str">
        <f>DESCRIPCION!A22</f>
        <v>e</v>
      </c>
      <c r="B165" s="890">
        <f>DESCRIPCION!D24</f>
        <v>0</v>
      </c>
      <c r="C165" s="850"/>
      <c r="D165" s="853" t="s">
        <v>216</v>
      </c>
      <c r="E165" s="132" t="s">
        <v>217</v>
      </c>
      <c r="F165" s="68" t="s">
        <v>178</v>
      </c>
      <c r="G165" s="133">
        <f>IF(F165="Asignado",15,0)</f>
        <v>0</v>
      </c>
      <c r="H165" s="843" t="str">
        <f>IF(AND(G172&gt;0,G172&lt;=85),"Débil",IF(AND(G172&gt;85,G172&lt;=95),"Moderado",IF(G172&gt;96,"Fuerte"," ")))</f>
        <v xml:space="preserve"> </v>
      </c>
      <c r="I165" s="855" t="s">
        <v>178</v>
      </c>
      <c r="J165" s="843"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846" t="str">
        <f>IF(J165="Fuerte","NO",IF(J165=" "," ","SI"))</f>
        <v xml:space="preserve"> </v>
      </c>
    </row>
    <row r="166" spans="1:11" ht="28.5" x14ac:dyDescent="0.2">
      <c r="A166" s="851"/>
      <c r="B166" s="891"/>
      <c r="C166" s="851"/>
      <c r="D166" s="854"/>
      <c r="E166" s="103" t="s">
        <v>218</v>
      </c>
      <c r="F166" s="65" t="s">
        <v>178</v>
      </c>
      <c r="G166" s="64">
        <f>IF(F166="Adecuado",15,0)</f>
        <v>0</v>
      </c>
      <c r="H166" s="844"/>
      <c r="I166" s="856"/>
      <c r="J166" s="844"/>
      <c r="K166" s="847"/>
    </row>
    <row r="167" spans="1:11" ht="42.75" x14ac:dyDescent="0.2">
      <c r="A167" s="851"/>
      <c r="B167" s="891"/>
      <c r="C167" s="851"/>
      <c r="D167" s="50" t="s">
        <v>219</v>
      </c>
      <c r="E167" s="103" t="s">
        <v>220</v>
      </c>
      <c r="F167" s="65" t="s">
        <v>178</v>
      </c>
      <c r="G167" s="64">
        <f>IF(F167="Oportuna",15,0)</f>
        <v>0</v>
      </c>
      <c r="H167" s="844"/>
      <c r="I167" s="856"/>
      <c r="J167" s="844"/>
      <c r="K167" s="847"/>
    </row>
    <row r="168" spans="1:11" ht="42.75" x14ac:dyDescent="0.2">
      <c r="A168" s="851"/>
      <c r="B168" s="891"/>
      <c r="C168" s="851"/>
      <c r="D168" s="50" t="s">
        <v>221</v>
      </c>
      <c r="E168" s="103" t="s">
        <v>222</v>
      </c>
      <c r="F168" s="232" t="s">
        <v>178</v>
      </c>
      <c r="G168" s="64">
        <f>IF(F168="Prevenir",15,IF(F168="Detectar",10,0))</f>
        <v>0</v>
      </c>
      <c r="H168" s="844"/>
      <c r="I168" s="856"/>
      <c r="J168" s="844"/>
      <c r="K168" s="847"/>
    </row>
    <row r="169" spans="1:11" ht="28.5" x14ac:dyDescent="0.2">
      <c r="A169" s="851"/>
      <c r="B169" s="891"/>
      <c r="C169" s="851"/>
      <c r="D169" s="50" t="s">
        <v>223</v>
      </c>
      <c r="E169" s="103" t="s">
        <v>224</v>
      </c>
      <c r="F169" s="65" t="s">
        <v>178</v>
      </c>
      <c r="G169" s="64">
        <f>IF(F169="Confiable",15,0)</f>
        <v>0</v>
      </c>
      <c r="H169" s="844"/>
      <c r="I169" s="856"/>
      <c r="J169" s="844"/>
      <c r="K169" s="847"/>
    </row>
    <row r="170" spans="1:11" ht="42.75" x14ac:dyDescent="0.2">
      <c r="A170" s="851"/>
      <c r="B170" s="891"/>
      <c r="C170" s="851"/>
      <c r="D170" s="50" t="s">
        <v>225</v>
      </c>
      <c r="E170" s="103" t="s">
        <v>226</v>
      </c>
      <c r="F170" s="232" t="s">
        <v>178</v>
      </c>
      <c r="G170" s="64">
        <f>IF(F170="Se investigan y se resuelven oportunamente",15,0)</f>
        <v>0</v>
      </c>
      <c r="H170" s="844"/>
      <c r="I170" s="856"/>
      <c r="J170" s="844"/>
      <c r="K170" s="847"/>
    </row>
    <row r="171" spans="1:11" ht="28.5" x14ac:dyDescent="0.2">
      <c r="A171" s="852"/>
      <c r="B171" s="916"/>
      <c r="C171" s="852"/>
      <c r="D171" s="45" t="s">
        <v>227</v>
      </c>
      <c r="E171" s="103" t="s">
        <v>228</v>
      </c>
      <c r="F171" s="65" t="s">
        <v>178</v>
      </c>
      <c r="G171" s="64">
        <f>IF(F171="Completa",10,IF(F171="Incompleta",5,0))</f>
        <v>0</v>
      </c>
      <c r="H171" s="845"/>
      <c r="I171" s="857"/>
      <c r="J171" s="845"/>
      <c r="K171" s="848"/>
    </row>
    <row r="172" spans="1:11" ht="15.75" thickBot="1" x14ac:dyDescent="0.25">
      <c r="A172" s="127"/>
      <c r="B172" s="128"/>
      <c r="C172" s="56"/>
      <c r="D172" s="57"/>
      <c r="E172" s="58" t="s">
        <v>229</v>
      </c>
      <c r="F172" s="16"/>
      <c r="G172" s="16">
        <f>SUM(G165:G171)</f>
        <v>0</v>
      </c>
      <c r="H172" s="138"/>
      <c r="I172" s="139"/>
      <c r="J172" s="139"/>
      <c r="K172" s="140"/>
    </row>
    <row r="173" spans="1:11" ht="15" thickBot="1" x14ac:dyDescent="0.25"/>
    <row r="174" spans="1:11" ht="30" x14ac:dyDescent="0.2">
      <c r="A174" s="858" t="s">
        <v>87</v>
      </c>
      <c r="B174" s="877" t="s">
        <v>232</v>
      </c>
      <c r="C174" s="860" t="s">
        <v>205</v>
      </c>
      <c r="D174" s="862" t="s">
        <v>206</v>
      </c>
      <c r="E174" s="863"/>
      <c r="F174" s="863"/>
      <c r="G174" s="863"/>
      <c r="H174" s="864"/>
      <c r="I174" s="107" t="s">
        <v>207</v>
      </c>
      <c r="J174" s="865" t="s">
        <v>208</v>
      </c>
      <c r="K174" s="867" t="s">
        <v>209</v>
      </c>
    </row>
    <row r="175" spans="1:11" ht="60.75" thickBot="1" x14ac:dyDescent="0.25">
      <c r="A175" s="859"/>
      <c r="B175" s="878"/>
      <c r="C175" s="861"/>
      <c r="D175" s="108" t="s">
        <v>210</v>
      </c>
      <c r="E175" s="51" t="s">
        <v>211</v>
      </c>
      <c r="F175" s="108" t="s">
        <v>212</v>
      </c>
      <c r="G175" s="108" t="s">
        <v>213</v>
      </c>
      <c r="H175" s="111" t="s">
        <v>230</v>
      </c>
      <c r="I175" s="52" t="s">
        <v>215</v>
      </c>
      <c r="J175" s="866"/>
      <c r="K175" s="868"/>
    </row>
    <row r="176" spans="1:11" x14ac:dyDescent="0.2">
      <c r="A176" s="850" t="str">
        <f>DESCRIPCION!A25</f>
        <v>f</v>
      </c>
      <c r="B176" s="890">
        <f>DESCRIPCION!D25</f>
        <v>0</v>
      </c>
      <c r="C176" s="850"/>
      <c r="D176" s="853" t="s">
        <v>216</v>
      </c>
      <c r="E176" s="132" t="s">
        <v>217</v>
      </c>
      <c r="F176" s="68" t="s">
        <v>180</v>
      </c>
      <c r="G176" s="133">
        <f>IF(F176="Asignado",15,0)</f>
        <v>0</v>
      </c>
      <c r="H176" s="843" t="str">
        <f>IF(AND(G183&gt;0,G183&lt;=85),"Débil",IF(AND(G183&gt;85,G183&lt;=95),"Moderado",IF(G183&gt;96,"Fuerte"," ")))</f>
        <v>Débil</v>
      </c>
      <c r="I176" s="855" t="s">
        <v>201</v>
      </c>
      <c r="J176" s="843"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846" t="str">
        <f>IF(J176="Fuerte","NO",IF(J176=" "," ","SI"))</f>
        <v>SI</v>
      </c>
    </row>
    <row r="177" spans="1:11" ht="28.5" x14ac:dyDescent="0.2">
      <c r="A177" s="851"/>
      <c r="B177" s="891"/>
      <c r="C177" s="851"/>
      <c r="D177" s="854"/>
      <c r="E177" s="103" t="s">
        <v>218</v>
      </c>
      <c r="F177" s="65" t="s">
        <v>181</v>
      </c>
      <c r="G177" s="64">
        <f>IF(F177="Adecuado",15,0)</f>
        <v>15</v>
      </c>
      <c r="H177" s="844"/>
      <c r="I177" s="856"/>
      <c r="J177" s="844"/>
      <c r="K177" s="847"/>
    </row>
    <row r="178" spans="1:11" ht="42.75" x14ac:dyDescent="0.2">
      <c r="A178" s="851"/>
      <c r="B178" s="891"/>
      <c r="C178" s="851"/>
      <c r="D178" s="50" t="s">
        <v>219</v>
      </c>
      <c r="E178" s="103" t="s">
        <v>220</v>
      </c>
      <c r="F178" s="65" t="s">
        <v>184</v>
      </c>
      <c r="G178" s="64">
        <f>IF(F178="Oportuna",15,0)</f>
        <v>15</v>
      </c>
      <c r="H178" s="844"/>
      <c r="I178" s="856"/>
      <c r="J178" s="844"/>
      <c r="K178" s="847"/>
    </row>
    <row r="179" spans="1:11" ht="42.75" x14ac:dyDescent="0.2">
      <c r="A179" s="851"/>
      <c r="B179" s="891"/>
      <c r="C179" s="851"/>
      <c r="D179" s="50" t="s">
        <v>221</v>
      </c>
      <c r="E179" s="103" t="s">
        <v>222</v>
      </c>
      <c r="F179" s="232" t="s">
        <v>178</v>
      </c>
      <c r="G179" s="64">
        <f>IF(F179="Prevenir",15,IF(F179="Detectar",10,0))</f>
        <v>0</v>
      </c>
      <c r="H179" s="844"/>
      <c r="I179" s="856"/>
      <c r="J179" s="844"/>
      <c r="K179" s="847"/>
    </row>
    <row r="180" spans="1:11" ht="28.5" x14ac:dyDescent="0.2">
      <c r="A180" s="851"/>
      <c r="B180" s="891"/>
      <c r="C180" s="851"/>
      <c r="D180" s="50" t="s">
        <v>223</v>
      </c>
      <c r="E180" s="103" t="s">
        <v>224</v>
      </c>
      <c r="F180" s="65" t="s">
        <v>178</v>
      </c>
      <c r="G180" s="64">
        <f>IF(F180="Confiable",15,0)</f>
        <v>0</v>
      </c>
      <c r="H180" s="844"/>
      <c r="I180" s="856"/>
      <c r="J180" s="844"/>
      <c r="K180" s="847"/>
    </row>
    <row r="181" spans="1:11" ht="42.75" x14ac:dyDescent="0.2">
      <c r="A181" s="851"/>
      <c r="B181" s="891"/>
      <c r="C181" s="851"/>
      <c r="D181" s="50" t="s">
        <v>225</v>
      </c>
      <c r="E181" s="103" t="s">
        <v>226</v>
      </c>
      <c r="F181" s="232" t="s">
        <v>178</v>
      </c>
      <c r="G181" s="64">
        <f>IF(F181="Se investigan y se resuelven oportunamente",15,0)</f>
        <v>0</v>
      </c>
      <c r="H181" s="844"/>
      <c r="I181" s="856"/>
      <c r="J181" s="844"/>
      <c r="K181" s="847"/>
    </row>
    <row r="182" spans="1:11" ht="28.5" x14ac:dyDescent="0.2">
      <c r="A182" s="852"/>
      <c r="B182" s="916"/>
      <c r="C182" s="852"/>
      <c r="D182" s="45" t="s">
        <v>227</v>
      </c>
      <c r="E182" s="103" t="s">
        <v>228</v>
      </c>
      <c r="F182" s="65" t="s">
        <v>178</v>
      </c>
      <c r="G182" s="64">
        <f>IF(F182="Completa",10,IF(F182="Incompleta",5,0))</f>
        <v>0</v>
      </c>
      <c r="H182" s="845"/>
      <c r="I182" s="857"/>
      <c r="J182" s="845"/>
      <c r="K182" s="848"/>
    </row>
    <row r="183" spans="1:11" ht="15.75" thickBot="1" x14ac:dyDescent="0.25">
      <c r="A183" s="127"/>
      <c r="B183" s="128"/>
      <c r="C183" s="56"/>
      <c r="D183" s="57"/>
      <c r="E183" s="58" t="s">
        <v>229</v>
      </c>
      <c r="F183" s="16"/>
      <c r="G183" s="16">
        <f>SUM(G176:G182)</f>
        <v>30</v>
      </c>
      <c r="H183" s="138"/>
      <c r="I183" s="139"/>
      <c r="J183" s="139"/>
      <c r="K183" s="140"/>
    </row>
    <row r="184" spans="1:11" ht="15" thickBot="1" x14ac:dyDescent="0.25"/>
    <row r="185" spans="1:11" ht="30" x14ac:dyDescent="0.2">
      <c r="A185" s="858" t="s">
        <v>87</v>
      </c>
      <c r="B185" s="877" t="s">
        <v>232</v>
      </c>
      <c r="C185" s="860" t="s">
        <v>205</v>
      </c>
      <c r="D185" s="862" t="s">
        <v>206</v>
      </c>
      <c r="E185" s="863"/>
      <c r="F185" s="863"/>
      <c r="G185" s="863"/>
      <c r="H185" s="864"/>
      <c r="I185" s="107" t="s">
        <v>207</v>
      </c>
      <c r="J185" s="865" t="s">
        <v>208</v>
      </c>
      <c r="K185" s="867" t="s">
        <v>209</v>
      </c>
    </row>
    <row r="186" spans="1:11" ht="60.75" thickBot="1" x14ac:dyDescent="0.25">
      <c r="A186" s="859"/>
      <c r="B186" s="878"/>
      <c r="C186" s="861"/>
      <c r="D186" s="108" t="s">
        <v>210</v>
      </c>
      <c r="E186" s="51" t="s">
        <v>211</v>
      </c>
      <c r="F186" s="108" t="s">
        <v>212</v>
      </c>
      <c r="G186" s="108" t="s">
        <v>213</v>
      </c>
      <c r="H186" s="111" t="s">
        <v>230</v>
      </c>
      <c r="I186" s="52" t="s">
        <v>215</v>
      </c>
      <c r="J186" s="866"/>
      <c r="K186" s="868"/>
    </row>
    <row r="187" spans="1:11" x14ac:dyDescent="0.2">
      <c r="A187" s="850" t="str">
        <f>DESCRIPCION!A25</f>
        <v>f</v>
      </c>
      <c r="B187" s="890">
        <f>DESCRIPCION!D26</f>
        <v>0</v>
      </c>
      <c r="C187" s="850"/>
      <c r="D187" s="853" t="s">
        <v>216</v>
      </c>
      <c r="E187" s="132" t="s">
        <v>217</v>
      </c>
      <c r="F187" s="68" t="s">
        <v>178</v>
      </c>
      <c r="G187" s="133">
        <f>IF(F187="Asignado",15,0)</f>
        <v>0</v>
      </c>
      <c r="H187" s="843" t="str">
        <f>IF(AND(G194&gt;0,G194&lt;=85),"Débil",IF(AND(G194&gt;85,G194&lt;=95),"Moderado",IF(G194&gt;96,"Fuerte"," ")))</f>
        <v xml:space="preserve"> </v>
      </c>
      <c r="I187" s="855" t="s">
        <v>178</v>
      </c>
      <c r="J187" s="843"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846" t="str">
        <f>IF(J187="Fuerte","NO",IF(J187=" "," ","SI"))</f>
        <v xml:space="preserve"> </v>
      </c>
    </row>
    <row r="188" spans="1:11" ht="28.5" x14ac:dyDescent="0.2">
      <c r="A188" s="851"/>
      <c r="B188" s="891"/>
      <c r="C188" s="851"/>
      <c r="D188" s="854"/>
      <c r="E188" s="103" t="s">
        <v>218</v>
      </c>
      <c r="F188" s="65" t="s">
        <v>178</v>
      </c>
      <c r="G188" s="64">
        <f>IF(F188="Adecuado",15,0)</f>
        <v>0</v>
      </c>
      <c r="H188" s="844"/>
      <c r="I188" s="856"/>
      <c r="J188" s="844"/>
      <c r="K188" s="847"/>
    </row>
    <row r="189" spans="1:11" ht="42.75" x14ac:dyDescent="0.2">
      <c r="A189" s="851"/>
      <c r="B189" s="891"/>
      <c r="C189" s="851"/>
      <c r="D189" s="50" t="s">
        <v>219</v>
      </c>
      <c r="E189" s="103" t="s">
        <v>220</v>
      </c>
      <c r="F189" s="65" t="s">
        <v>178</v>
      </c>
      <c r="G189" s="64">
        <f>IF(F189="Oportuna",15,0)</f>
        <v>0</v>
      </c>
      <c r="H189" s="844"/>
      <c r="I189" s="856"/>
      <c r="J189" s="844"/>
      <c r="K189" s="847"/>
    </row>
    <row r="190" spans="1:11" ht="42.75" x14ac:dyDescent="0.2">
      <c r="A190" s="851"/>
      <c r="B190" s="891"/>
      <c r="C190" s="851"/>
      <c r="D190" s="50" t="s">
        <v>221</v>
      </c>
      <c r="E190" s="103" t="s">
        <v>222</v>
      </c>
      <c r="F190" s="232" t="s">
        <v>178</v>
      </c>
      <c r="G190" s="64">
        <f>IF(F190="Prevenir",15,IF(F190="Detectar",10,0))</f>
        <v>0</v>
      </c>
      <c r="H190" s="844"/>
      <c r="I190" s="856"/>
      <c r="J190" s="844"/>
      <c r="K190" s="847"/>
    </row>
    <row r="191" spans="1:11" ht="28.5" x14ac:dyDescent="0.2">
      <c r="A191" s="851"/>
      <c r="B191" s="891"/>
      <c r="C191" s="851"/>
      <c r="D191" s="50" t="s">
        <v>223</v>
      </c>
      <c r="E191" s="103" t="s">
        <v>224</v>
      </c>
      <c r="F191" s="65" t="s">
        <v>178</v>
      </c>
      <c r="G191" s="64">
        <f>IF(F191="Confiable",15,0)</f>
        <v>0</v>
      </c>
      <c r="H191" s="844"/>
      <c r="I191" s="856"/>
      <c r="J191" s="844"/>
      <c r="K191" s="847"/>
    </row>
    <row r="192" spans="1:11" ht="42.75" x14ac:dyDescent="0.2">
      <c r="A192" s="851"/>
      <c r="B192" s="891"/>
      <c r="C192" s="851"/>
      <c r="D192" s="50" t="s">
        <v>225</v>
      </c>
      <c r="E192" s="103" t="s">
        <v>226</v>
      </c>
      <c r="F192" s="232" t="s">
        <v>178</v>
      </c>
      <c r="G192" s="64">
        <f>IF(F192="Se investigan y se resuelven oportunamente",15,0)</f>
        <v>0</v>
      </c>
      <c r="H192" s="844"/>
      <c r="I192" s="856"/>
      <c r="J192" s="844"/>
      <c r="K192" s="847"/>
    </row>
    <row r="193" spans="1:11" ht="28.5" x14ac:dyDescent="0.2">
      <c r="A193" s="852"/>
      <c r="B193" s="916"/>
      <c r="C193" s="852"/>
      <c r="D193" s="45" t="s">
        <v>227</v>
      </c>
      <c r="E193" s="103" t="s">
        <v>228</v>
      </c>
      <c r="F193" s="65" t="s">
        <v>178</v>
      </c>
      <c r="G193" s="64">
        <f>IF(F193="Completa",10,IF(F193="Incompleta",5,0))</f>
        <v>0</v>
      </c>
      <c r="H193" s="845"/>
      <c r="I193" s="857"/>
      <c r="J193" s="845"/>
      <c r="K193" s="848"/>
    </row>
    <row r="194" spans="1:11" ht="15.75" thickBot="1" x14ac:dyDescent="0.25">
      <c r="A194" s="127"/>
      <c r="B194" s="128"/>
      <c r="C194" s="56"/>
      <c r="D194" s="57"/>
      <c r="E194" s="58" t="s">
        <v>229</v>
      </c>
      <c r="F194" s="16"/>
      <c r="G194" s="16">
        <f>SUM(G187:G193)</f>
        <v>0</v>
      </c>
      <c r="H194" s="138"/>
      <c r="I194" s="139"/>
      <c r="J194" s="139"/>
      <c r="K194" s="140"/>
    </row>
    <row r="195" spans="1:11" ht="15" thickBot="1" x14ac:dyDescent="0.25"/>
    <row r="196" spans="1:11" ht="30" x14ac:dyDescent="0.2">
      <c r="A196" s="858" t="s">
        <v>87</v>
      </c>
      <c r="B196" s="877" t="s">
        <v>232</v>
      </c>
      <c r="C196" s="860" t="s">
        <v>205</v>
      </c>
      <c r="D196" s="862" t="s">
        <v>206</v>
      </c>
      <c r="E196" s="863"/>
      <c r="F196" s="863"/>
      <c r="G196" s="863"/>
      <c r="H196" s="864"/>
      <c r="I196" s="107" t="s">
        <v>207</v>
      </c>
      <c r="J196" s="865" t="s">
        <v>208</v>
      </c>
      <c r="K196" s="867" t="s">
        <v>209</v>
      </c>
    </row>
    <row r="197" spans="1:11" ht="60.75" thickBot="1" x14ac:dyDescent="0.25">
      <c r="A197" s="859"/>
      <c r="B197" s="878"/>
      <c r="C197" s="861"/>
      <c r="D197" s="108" t="s">
        <v>210</v>
      </c>
      <c r="E197" s="51" t="s">
        <v>211</v>
      </c>
      <c r="F197" s="108" t="s">
        <v>212</v>
      </c>
      <c r="G197" s="108" t="s">
        <v>213</v>
      </c>
      <c r="H197" s="111" t="s">
        <v>230</v>
      </c>
      <c r="I197" s="52" t="s">
        <v>215</v>
      </c>
      <c r="J197" s="866"/>
      <c r="K197" s="868"/>
    </row>
    <row r="198" spans="1:11" x14ac:dyDescent="0.2">
      <c r="A198" s="850" t="str">
        <f>DESCRIPCION!A25</f>
        <v>f</v>
      </c>
      <c r="B198" s="890">
        <f>DESCRIPCION!D27</f>
        <v>0</v>
      </c>
      <c r="C198" s="850"/>
      <c r="D198" s="853" t="s">
        <v>216</v>
      </c>
      <c r="E198" s="132" t="s">
        <v>217</v>
      </c>
      <c r="F198" s="68" t="s">
        <v>178</v>
      </c>
      <c r="G198" s="133">
        <f>IF(F198="Asignado",15,0)</f>
        <v>0</v>
      </c>
      <c r="H198" s="843" t="str">
        <f>IF(AND(G205&gt;0,G205&lt;=85),"Débil",IF(AND(G205&gt;85,G205&lt;=95),"Moderado",IF(G205&gt;96,"Fuerte"," ")))</f>
        <v xml:space="preserve"> </v>
      </c>
      <c r="I198" s="855" t="s">
        <v>178</v>
      </c>
      <c r="J198" s="843"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846" t="str">
        <f>IF(J198="Fuerte","NO",IF(J198=" "," ","SI"))</f>
        <v xml:space="preserve"> </v>
      </c>
    </row>
    <row r="199" spans="1:11" ht="28.5" x14ac:dyDescent="0.2">
      <c r="A199" s="851"/>
      <c r="B199" s="891"/>
      <c r="C199" s="851"/>
      <c r="D199" s="854"/>
      <c r="E199" s="103" t="s">
        <v>218</v>
      </c>
      <c r="F199" s="65" t="s">
        <v>178</v>
      </c>
      <c r="G199" s="64">
        <f>IF(F199="Adecuado",15,0)</f>
        <v>0</v>
      </c>
      <c r="H199" s="844"/>
      <c r="I199" s="856"/>
      <c r="J199" s="844"/>
      <c r="K199" s="847"/>
    </row>
    <row r="200" spans="1:11" ht="42.75" x14ac:dyDescent="0.2">
      <c r="A200" s="851"/>
      <c r="B200" s="891"/>
      <c r="C200" s="851"/>
      <c r="D200" s="50" t="s">
        <v>219</v>
      </c>
      <c r="E200" s="103" t="s">
        <v>220</v>
      </c>
      <c r="F200" s="65" t="s">
        <v>178</v>
      </c>
      <c r="G200" s="64">
        <f>IF(F200="Oportuna",15,0)</f>
        <v>0</v>
      </c>
      <c r="H200" s="844"/>
      <c r="I200" s="856"/>
      <c r="J200" s="844"/>
      <c r="K200" s="847"/>
    </row>
    <row r="201" spans="1:11" ht="42.75" x14ac:dyDescent="0.2">
      <c r="A201" s="851"/>
      <c r="B201" s="891"/>
      <c r="C201" s="851"/>
      <c r="D201" s="50" t="s">
        <v>221</v>
      </c>
      <c r="E201" s="103" t="s">
        <v>222</v>
      </c>
      <c r="F201" s="232" t="s">
        <v>178</v>
      </c>
      <c r="G201" s="64">
        <f>IF(F201="Prevenir",15,IF(F201="Detectar",10,0))</f>
        <v>0</v>
      </c>
      <c r="H201" s="844"/>
      <c r="I201" s="856"/>
      <c r="J201" s="844"/>
      <c r="K201" s="847"/>
    </row>
    <row r="202" spans="1:11" ht="28.5" x14ac:dyDescent="0.2">
      <c r="A202" s="851"/>
      <c r="B202" s="891"/>
      <c r="C202" s="851"/>
      <c r="D202" s="50" t="s">
        <v>223</v>
      </c>
      <c r="E202" s="103" t="s">
        <v>224</v>
      </c>
      <c r="F202" s="65" t="s">
        <v>178</v>
      </c>
      <c r="G202" s="64">
        <f>IF(F202="Confiable",15,0)</f>
        <v>0</v>
      </c>
      <c r="H202" s="844"/>
      <c r="I202" s="856"/>
      <c r="J202" s="844"/>
      <c r="K202" s="847"/>
    </row>
    <row r="203" spans="1:11" ht="42.75" x14ac:dyDescent="0.2">
      <c r="A203" s="851"/>
      <c r="B203" s="891"/>
      <c r="C203" s="851"/>
      <c r="D203" s="50" t="s">
        <v>225</v>
      </c>
      <c r="E203" s="103" t="s">
        <v>226</v>
      </c>
      <c r="F203" s="232" t="s">
        <v>178</v>
      </c>
      <c r="G203" s="64">
        <f>IF(F203="Se investigan y se resuelven oportunamente",15,0)</f>
        <v>0</v>
      </c>
      <c r="H203" s="844"/>
      <c r="I203" s="856"/>
      <c r="J203" s="844"/>
      <c r="K203" s="847"/>
    </row>
    <row r="204" spans="1:11" ht="28.5" x14ac:dyDescent="0.2">
      <c r="A204" s="852"/>
      <c r="B204" s="916"/>
      <c r="C204" s="852"/>
      <c r="D204" s="45" t="s">
        <v>227</v>
      </c>
      <c r="E204" s="103" t="s">
        <v>228</v>
      </c>
      <c r="F204" s="65" t="s">
        <v>178</v>
      </c>
      <c r="G204" s="64">
        <f>IF(F204="Completa",10,IF(F204="Incompleta",5,0))</f>
        <v>0</v>
      </c>
      <c r="H204" s="845"/>
      <c r="I204" s="857"/>
      <c r="J204" s="845"/>
      <c r="K204" s="848"/>
    </row>
    <row r="205" spans="1:11" ht="15.75" thickBot="1" x14ac:dyDescent="0.25">
      <c r="A205" s="127"/>
      <c r="B205" s="128"/>
      <c r="C205" s="56"/>
      <c r="D205" s="57"/>
      <c r="E205" s="58" t="s">
        <v>229</v>
      </c>
      <c r="F205" s="16"/>
      <c r="G205" s="16">
        <f>SUM(G198:G204)</f>
        <v>0</v>
      </c>
      <c r="H205" s="138"/>
      <c r="I205" s="139"/>
      <c r="J205" s="139"/>
      <c r="K205" s="140"/>
    </row>
    <row r="206" spans="1:11" ht="15" thickBot="1" x14ac:dyDescent="0.25"/>
    <row r="207" spans="1:11" ht="30" x14ac:dyDescent="0.2">
      <c r="A207" s="858" t="s">
        <v>87</v>
      </c>
      <c r="B207" s="877" t="s">
        <v>232</v>
      </c>
      <c r="C207" s="860" t="s">
        <v>205</v>
      </c>
      <c r="D207" s="862" t="s">
        <v>206</v>
      </c>
      <c r="E207" s="863"/>
      <c r="F207" s="863"/>
      <c r="G207" s="863"/>
      <c r="H207" s="864"/>
      <c r="I207" s="107" t="s">
        <v>207</v>
      </c>
      <c r="J207" s="865" t="s">
        <v>208</v>
      </c>
      <c r="K207" s="867" t="s">
        <v>209</v>
      </c>
    </row>
    <row r="208" spans="1:11" ht="60.75" thickBot="1" x14ac:dyDescent="0.25">
      <c r="A208" s="859"/>
      <c r="B208" s="878"/>
      <c r="C208" s="861"/>
      <c r="D208" s="108" t="s">
        <v>210</v>
      </c>
      <c r="E208" s="51" t="s">
        <v>211</v>
      </c>
      <c r="F208" s="108" t="s">
        <v>212</v>
      </c>
      <c r="G208" s="108" t="s">
        <v>213</v>
      </c>
      <c r="H208" s="111" t="s">
        <v>230</v>
      </c>
      <c r="I208" s="52" t="s">
        <v>215</v>
      </c>
      <c r="J208" s="866"/>
      <c r="K208" s="868"/>
    </row>
    <row r="209" spans="1:11" x14ac:dyDescent="0.2">
      <c r="A209" s="850" t="str">
        <f>DESCRIPCION!A28</f>
        <v>g</v>
      </c>
      <c r="B209" s="890">
        <f>DESCRIPCION!D28</f>
        <v>0</v>
      </c>
      <c r="C209" s="850"/>
      <c r="D209" s="853" t="s">
        <v>216</v>
      </c>
      <c r="E209" s="132" t="s">
        <v>217</v>
      </c>
      <c r="F209" s="68" t="s">
        <v>178</v>
      </c>
      <c r="G209" s="133">
        <f>IF(F209="Asignado",15,0)</f>
        <v>0</v>
      </c>
      <c r="H209" s="843" t="str">
        <f>IF(AND(G216&gt;0,G216&lt;=85),"Débil",IF(AND(G216&gt;85,G216&lt;=95),"Moderado",IF(G216&gt;96,"Fuerte"," ")))</f>
        <v xml:space="preserve"> </v>
      </c>
      <c r="I209" s="855" t="s">
        <v>178</v>
      </c>
      <c r="J209" s="843"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846" t="str">
        <f>IF(J209="Fuerte","NO",IF(J209=" "," ","SI"))</f>
        <v xml:space="preserve"> </v>
      </c>
    </row>
    <row r="210" spans="1:11" ht="28.5" x14ac:dyDescent="0.2">
      <c r="A210" s="851"/>
      <c r="B210" s="891"/>
      <c r="C210" s="851"/>
      <c r="D210" s="854"/>
      <c r="E210" s="103" t="s">
        <v>218</v>
      </c>
      <c r="F210" s="65" t="s">
        <v>178</v>
      </c>
      <c r="G210" s="64">
        <f>IF(F210="Adecuado",15,0)</f>
        <v>0</v>
      </c>
      <c r="H210" s="844"/>
      <c r="I210" s="856"/>
      <c r="J210" s="844"/>
      <c r="K210" s="847"/>
    </row>
    <row r="211" spans="1:11" ht="42.75" x14ac:dyDescent="0.2">
      <c r="A211" s="851"/>
      <c r="B211" s="891"/>
      <c r="C211" s="851"/>
      <c r="D211" s="50" t="s">
        <v>219</v>
      </c>
      <c r="E211" s="103" t="s">
        <v>220</v>
      </c>
      <c r="F211" s="65" t="s">
        <v>178</v>
      </c>
      <c r="G211" s="64">
        <f>IF(F211="Oportuna",15,0)</f>
        <v>0</v>
      </c>
      <c r="H211" s="844"/>
      <c r="I211" s="856"/>
      <c r="J211" s="844"/>
      <c r="K211" s="847"/>
    </row>
    <row r="212" spans="1:11" ht="42.75" x14ac:dyDescent="0.2">
      <c r="A212" s="851"/>
      <c r="B212" s="891"/>
      <c r="C212" s="851"/>
      <c r="D212" s="50" t="s">
        <v>221</v>
      </c>
      <c r="E212" s="103" t="s">
        <v>222</v>
      </c>
      <c r="F212" s="232" t="s">
        <v>178</v>
      </c>
      <c r="G212" s="64">
        <f>IF(F212="Prevenir",15,IF(F212="Detectar",10,0))</f>
        <v>0</v>
      </c>
      <c r="H212" s="844"/>
      <c r="I212" s="856"/>
      <c r="J212" s="844"/>
      <c r="K212" s="847"/>
    </row>
    <row r="213" spans="1:11" ht="28.5" x14ac:dyDescent="0.2">
      <c r="A213" s="851"/>
      <c r="B213" s="891"/>
      <c r="C213" s="851"/>
      <c r="D213" s="50" t="s">
        <v>223</v>
      </c>
      <c r="E213" s="103" t="s">
        <v>224</v>
      </c>
      <c r="F213" s="65" t="s">
        <v>178</v>
      </c>
      <c r="G213" s="64">
        <f>IF(F213="Confiable",15,0)</f>
        <v>0</v>
      </c>
      <c r="H213" s="844"/>
      <c r="I213" s="856"/>
      <c r="J213" s="844"/>
      <c r="K213" s="847"/>
    </row>
    <row r="214" spans="1:11" ht="42.75" x14ac:dyDescent="0.2">
      <c r="A214" s="851"/>
      <c r="B214" s="891"/>
      <c r="C214" s="851"/>
      <c r="D214" s="50" t="s">
        <v>225</v>
      </c>
      <c r="E214" s="103" t="s">
        <v>226</v>
      </c>
      <c r="F214" s="232" t="s">
        <v>178</v>
      </c>
      <c r="G214" s="64">
        <f>IF(F214="Se investigan y se resuelven oportunamente",15,0)</f>
        <v>0</v>
      </c>
      <c r="H214" s="844"/>
      <c r="I214" s="856"/>
      <c r="J214" s="844"/>
      <c r="K214" s="847"/>
    </row>
    <row r="215" spans="1:11" ht="28.5" x14ac:dyDescent="0.2">
      <c r="A215" s="852"/>
      <c r="B215" s="916"/>
      <c r="C215" s="852"/>
      <c r="D215" s="45" t="s">
        <v>227</v>
      </c>
      <c r="E215" s="103" t="s">
        <v>228</v>
      </c>
      <c r="F215" s="65" t="s">
        <v>178</v>
      </c>
      <c r="G215" s="64">
        <f>IF(F215="Completa",10,IF(F215="Incompleta",5,0))</f>
        <v>0</v>
      </c>
      <c r="H215" s="845"/>
      <c r="I215" s="857"/>
      <c r="J215" s="845"/>
      <c r="K215" s="848"/>
    </row>
    <row r="216" spans="1:11" ht="15.75" thickBot="1" x14ac:dyDescent="0.25">
      <c r="A216" s="127"/>
      <c r="B216" s="128"/>
      <c r="C216" s="56"/>
      <c r="D216" s="57"/>
      <c r="E216" s="58" t="s">
        <v>229</v>
      </c>
      <c r="F216" s="16"/>
      <c r="G216" s="16">
        <f>SUM(G209:G215)</f>
        <v>0</v>
      </c>
      <c r="H216" s="138"/>
      <c r="I216" s="139"/>
      <c r="J216" s="139"/>
      <c r="K216" s="140"/>
    </row>
    <row r="217" spans="1:11" ht="15" thickBot="1" x14ac:dyDescent="0.25"/>
    <row r="218" spans="1:11" ht="30" x14ac:dyDescent="0.2">
      <c r="A218" s="858" t="s">
        <v>87</v>
      </c>
      <c r="B218" s="877" t="s">
        <v>232</v>
      </c>
      <c r="C218" s="860" t="s">
        <v>205</v>
      </c>
      <c r="D218" s="862" t="s">
        <v>206</v>
      </c>
      <c r="E218" s="863"/>
      <c r="F218" s="863"/>
      <c r="G218" s="863"/>
      <c r="H218" s="864"/>
      <c r="I218" s="107" t="s">
        <v>207</v>
      </c>
      <c r="J218" s="865" t="s">
        <v>208</v>
      </c>
      <c r="K218" s="867" t="s">
        <v>209</v>
      </c>
    </row>
    <row r="219" spans="1:11" ht="60.75" thickBot="1" x14ac:dyDescent="0.25">
      <c r="A219" s="859"/>
      <c r="B219" s="878"/>
      <c r="C219" s="861"/>
      <c r="D219" s="108" t="s">
        <v>210</v>
      </c>
      <c r="E219" s="51" t="s">
        <v>211</v>
      </c>
      <c r="F219" s="108" t="s">
        <v>212</v>
      </c>
      <c r="G219" s="108" t="s">
        <v>213</v>
      </c>
      <c r="H219" s="111" t="s">
        <v>230</v>
      </c>
      <c r="I219" s="52" t="s">
        <v>215</v>
      </c>
      <c r="J219" s="866"/>
      <c r="K219" s="868"/>
    </row>
    <row r="220" spans="1:11" x14ac:dyDescent="0.2">
      <c r="A220" s="850" t="str">
        <f>DESCRIPCION!A28</f>
        <v>g</v>
      </c>
      <c r="B220" s="890">
        <f>DESCRIPCION!D29</f>
        <v>0</v>
      </c>
      <c r="C220" s="850"/>
      <c r="D220" s="853" t="s">
        <v>216</v>
      </c>
      <c r="E220" s="132" t="s">
        <v>217</v>
      </c>
      <c r="F220" s="68" t="s">
        <v>178</v>
      </c>
      <c r="G220" s="133">
        <f>IF(F220="Asignado",15,0)</f>
        <v>0</v>
      </c>
      <c r="H220" s="843" t="str">
        <f>IF(AND(G227&gt;0,G227&lt;=85),"Débil",IF(AND(G227&gt;85,G227&lt;=95),"Moderado",IF(G227&gt;96,"Fuerte"," ")))</f>
        <v xml:space="preserve"> </v>
      </c>
      <c r="I220" s="855" t="s">
        <v>202</v>
      </c>
      <c r="J220" s="843"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846" t="str">
        <f>IF(J220="Fuerte","NO",IF(J220=" "," ","SI"))</f>
        <v xml:space="preserve"> </v>
      </c>
    </row>
    <row r="221" spans="1:11" ht="28.5" x14ac:dyDescent="0.2">
      <c r="A221" s="851"/>
      <c r="B221" s="891"/>
      <c r="C221" s="851"/>
      <c r="D221" s="854"/>
      <c r="E221" s="103" t="s">
        <v>218</v>
      </c>
      <c r="F221" s="65" t="s">
        <v>178</v>
      </c>
      <c r="G221" s="64">
        <f>IF(F221="Adecuado",15,0)</f>
        <v>0</v>
      </c>
      <c r="H221" s="844"/>
      <c r="I221" s="856"/>
      <c r="J221" s="844"/>
      <c r="K221" s="847"/>
    </row>
    <row r="222" spans="1:11" ht="42.75" x14ac:dyDescent="0.2">
      <c r="A222" s="851"/>
      <c r="B222" s="891"/>
      <c r="C222" s="851"/>
      <c r="D222" s="50" t="s">
        <v>219</v>
      </c>
      <c r="E222" s="103" t="s">
        <v>220</v>
      </c>
      <c r="F222" s="65" t="s">
        <v>178</v>
      </c>
      <c r="G222" s="64">
        <f>IF(F222="Oportuna",15,0)</f>
        <v>0</v>
      </c>
      <c r="H222" s="844"/>
      <c r="I222" s="856"/>
      <c r="J222" s="844"/>
      <c r="K222" s="847"/>
    </row>
    <row r="223" spans="1:11" ht="42.75" x14ac:dyDescent="0.2">
      <c r="A223" s="851"/>
      <c r="B223" s="891"/>
      <c r="C223" s="851"/>
      <c r="D223" s="50" t="s">
        <v>221</v>
      </c>
      <c r="E223" s="103" t="s">
        <v>222</v>
      </c>
      <c r="F223" s="232" t="s">
        <v>178</v>
      </c>
      <c r="G223" s="64">
        <f>IF(F223="Prevenir",15,IF(F223="Detectar",10,0))</f>
        <v>0</v>
      </c>
      <c r="H223" s="844"/>
      <c r="I223" s="856"/>
      <c r="J223" s="844"/>
      <c r="K223" s="847"/>
    </row>
    <row r="224" spans="1:11" ht="28.5" x14ac:dyDescent="0.2">
      <c r="A224" s="851"/>
      <c r="B224" s="891"/>
      <c r="C224" s="851"/>
      <c r="D224" s="50" t="s">
        <v>223</v>
      </c>
      <c r="E224" s="103" t="s">
        <v>224</v>
      </c>
      <c r="F224" s="65" t="s">
        <v>178</v>
      </c>
      <c r="G224" s="64">
        <f>IF(F224="Confiable",15,0)</f>
        <v>0</v>
      </c>
      <c r="H224" s="844"/>
      <c r="I224" s="856"/>
      <c r="J224" s="844"/>
      <c r="K224" s="847"/>
    </row>
    <row r="225" spans="1:11" ht="42.75" x14ac:dyDescent="0.2">
      <c r="A225" s="851"/>
      <c r="B225" s="891"/>
      <c r="C225" s="851"/>
      <c r="D225" s="50" t="s">
        <v>225</v>
      </c>
      <c r="E225" s="103" t="s">
        <v>226</v>
      </c>
      <c r="F225" s="232" t="s">
        <v>178</v>
      </c>
      <c r="G225" s="64">
        <f>IF(F225="Se investigan y se resuelven oportunamente",15,0)</f>
        <v>0</v>
      </c>
      <c r="H225" s="844"/>
      <c r="I225" s="856"/>
      <c r="J225" s="844"/>
      <c r="K225" s="847"/>
    </row>
    <row r="226" spans="1:11" ht="28.5" x14ac:dyDescent="0.2">
      <c r="A226" s="852"/>
      <c r="B226" s="916"/>
      <c r="C226" s="852"/>
      <c r="D226" s="45" t="s">
        <v>227</v>
      </c>
      <c r="E226" s="103" t="s">
        <v>228</v>
      </c>
      <c r="F226" s="65" t="s">
        <v>178</v>
      </c>
      <c r="G226" s="64">
        <f>IF(F226="Completa",10,IF(F226="Incompleta",5,0))</f>
        <v>0</v>
      </c>
      <c r="H226" s="845"/>
      <c r="I226" s="857"/>
      <c r="J226" s="845"/>
      <c r="K226" s="848"/>
    </row>
    <row r="227" spans="1:11" ht="15.75" thickBot="1" x14ac:dyDescent="0.25">
      <c r="A227" s="127"/>
      <c r="B227" s="128"/>
      <c r="C227" s="56"/>
      <c r="D227" s="57"/>
      <c r="E227" s="58" t="s">
        <v>229</v>
      </c>
      <c r="F227" s="16"/>
      <c r="G227" s="16">
        <f>SUM(G220:G226)</f>
        <v>0</v>
      </c>
      <c r="H227" s="138"/>
      <c r="I227" s="139"/>
      <c r="J227" s="139"/>
      <c r="K227" s="140"/>
    </row>
    <row r="228" spans="1:11" ht="15" thickBot="1" x14ac:dyDescent="0.25"/>
    <row r="229" spans="1:11" ht="30" x14ac:dyDescent="0.2">
      <c r="A229" s="858" t="s">
        <v>87</v>
      </c>
      <c r="B229" s="877" t="s">
        <v>232</v>
      </c>
      <c r="C229" s="860" t="s">
        <v>205</v>
      </c>
      <c r="D229" s="862" t="s">
        <v>206</v>
      </c>
      <c r="E229" s="863"/>
      <c r="F229" s="863"/>
      <c r="G229" s="863"/>
      <c r="H229" s="864"/>
      <c r="I229" s="107" t="s">
        <v>207</v>
      </c>
      <c r="J229" s="865" t="s">
        <v>208</v>
      </c>
      <c r="K229" s="867" t="s">
        <v>209</v>
      </c>
    </row>
    <row r="230" spans="1:11" ht="60.75" thickBot="1" x14ac:dyDescent="0.25">
      <c r="A230" s="859"/>
      <c r="B230" s="878"/>
      <c r="C230" s="861"/>
      <c r="D230" s="108" t="s">
        <v>210</v>
      </c>
      <c r="E230" s="51" t="s">
        <v>211</v>
      </c>
      <c r="F230" s="108" t="s">
        <v>212</v>
      </c>
      <c r="G230" s="108" t="s">
        <v>213</v>
      </c>
      <c r="H230" s="111" t="s">
        <v>230</v>
      </c>
      <c r="I230" s="52" t="s">
        <v>215</v>
      </c>
      <c r="J230" s="866"/>
      <c r="K230" s="868"/>
    </row>
    <row r="231" spans="1:11" x14ac:dyDescent="0.2">
      <c r="A231" s="850" t="str">
        <f>DESCRIPCION!A28</f>
        <v>g</v>
      </c>
      <c r="B231" s="890">
        <f>DESCRIPCION!D30</f>
        <v>0</v>
      </c>
      <c r="C231" s="850"/>
      <c r="D231" s="853" t="s">
        <v>216</v>
      </c>
      <c r="E231" s="132" t="s">
        <v>217</v>
      </c>
      <c r="F231" s="68" t="s">
        <v>178</v>
      </c>
      <c r="G231" s="133">
        <f>IF(F231="Asignado",15,0)</f>
        <v>0</v>
      </c>
      <c r="H231" s="843" t="str">
        <f>IF(AND(G238&gt;0,G238&lt;=85),"Débil",IF(AND(G238&gt;85,G238&lt;=95),"Moderado",IF(G238&gt;96,"Fuerte"," ")))</f>
        <v xml:space="preserve"> </v>
      </c>
      <c r="I231" s="855" t="s">
        <v>178</v>
      </c>
      <c r="J231" s="843"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846" t="str">
        <f>IF(J231="Fuerte","NO",IF(J231=" "," ","SI"))</f>
        <v xml:space="preserve"> </v>
      </c>
    </row>
    <row r="232" spans="1:11" ht="28.5" x14ac:dyDescent="0.2">
      <c r="A232" s="851"/>
      <c r="B232" s="891"/>
      <c r="C232" s="851"/>
      <c r="D232" s="854"/>
      <c r="E232" s="103" t="s">
        <v>218</v>
      </c>
      <c r="F232" s="65" t="s">
        <v>178</v>
      </c>
      <c r="G232" s="64">
        <f>IF(F232="Adecuado",15,0)</f>
        <v>0</v>
      </c>
      <c r="H232" s="844"/>
      <c r="I232" s="856"/>
      <c r="J232" s="844"/>
      <c r="K232" s="847"/>
    </row>
    <row r="233" spans="1:11" ht="42.75" x14ac:dyDescent="0.2">
      <c r="A233" s="851"/>
      <c r="B233" s="891"/>
      <c r="C233" s="851"/>
      <c r="D233" s="50" t="s">
        <v>219</v>
      </c>
      <c r="E233" s="103" t="s">
        <v>220</v>
      </c>
      <c r="F233" s="65" t="s">
        <v>178</v>
      </c>
      <c r="G233" s="64">
        <f>IF(F233="Oportuna",15,0)</f>
        <v>0</v>
      </c>
      <c r="H233" s="844"/>
      <c r="I233" s="856"/>
      <c r="J233" s="844"/>
      <c r="K233" s="847"/>
    </row>
    <row r="234" spans="1:11" ht="42.75" x14ac:dyDescent="0.2">
      <c r="A234" s="851"/>
      <c r="B234" s="891"/>
      <c r="C234" s="851"/>
      <c r="D234" s="50" t="s">
        <v>221</v>
      </c>
      <c r="E234" s="103" t="s">
        <v>222</v>
      </c>
      <c r="F234" s="232" t="s">
        <v>178</v>
      </c>
      <c r="G234" s="64">
        <f>IF(F234="Prevenir",15,IF(F234="Detectar",10,0))</f>
        <v>0</v>
      </c>
      <c r="H234" s="844"/>
      <c r="I234" s="856"/>
      <c r="J234" s="844"/>
      <c r="K234" s="847"/>
    </row>
    <row r="235" spans="1:11" ht="28.5" x14ac:dyDescent="0.2">
      <c r="A235" s="851"/>
      <c r="B235" s="891"/>
      <c r="C235" s="851"/>
      <c r="D235" s="50" t="s">
        <v>223</v>
      </c>
      <c r="E235" s="103" t="s">
        <v>224</v>
      </c>
      <c r="F235" s="65" t="s">
        <v>178</v>
      </c>
      <c r="G235" s="64">
        <f>IF(F235="Confiable",15,0)</f>
        <v>0</v>
      </c>
      <c r="H235" s="844"/>
      <c r="I235" s="856"/>
      <c r="J235" s="844"/>
      <c r="K235" s="847"/>
    </row>
    <row r="236" spans="1:11" ht="42.75" x14ac:dyDescent="0.2">
      <c r="A236" s="851"/>
      <c r="B236" s="891"/>
      <c r="C236" s="851"/>
      <c r="D236" s="50" t="s">
        <v>225</v>
      </c>
      <c r="E236" s="103" t="s">
        <v>226</v>
      </c>
      <c r="F236" s="232" t="s">
        <v>178</v>
      </c>
      <c r="G236" s="64">
        <f>IF(F236="Se investigan y se resuelven oportunamente",15,0)</f>
        <v>0</v>
      </c>
      <c r="H236" s="844"/>
      <c r="I236" s="856"/>
      <c r="J236" s="844"/>
      <c r="K236" s="847"/>
    </row>
    <row r="237" spans="1:11" ht="28.5" x14ac:dyDescent="0.2">
      <c r="A237" s="852"/>
      <c r="B237" s="916"/>
      <c r="C237" s="852"/>
      <c r="D237" s="45" t="s">
        <v>227</v>
      </c>
      <c r="E237" s="103" t="s">
        <v>228</v>
      </c>
      <c r="F237" s="65" t="s">
        <v>178</v>
      </c>
      <c r="G237" s="64">
        <f>IF(F237="Completa",10,IF(F237="Incompleta",5,0))</f>
        <v>0</v>
      </c>
      <c r="H237" s="845"/>
      <c r="I237" s="857"/>
      <c r="J237" s="845"/>
      <c r="K237" s="848"/>
    </row>
    <row r="238" spans="1:11" ht="15.75" thickBot="1" x14ac:dyDescent="0.25">
      <c r="A238" s="127"/>
      <c r="B238" s="128"/>
      <c r="C238" s="56"/>
      <c r="D238" s="57"/>
      <c r="E238" s="58" t="s">
        <v>229</v>
      </c>
      <c r="F238" s="16"/>
      <c r="G238" s="16">
        <f>SUM(G231:G237)</f>
        <v>0</v>
      </c>
      <c r="H238" s="138"/>
      <c r="I238" s="139"/>
      <c r="J238" s="139"/>
      <c r="K238" s="140"/>
    </row>
    <row r="239" spans="1:11" ht="15" thickBot="1" x14ac:dyDescent="0.25"/>
    <row r="240" spans="1:11" ht="30" x14ac:dyDescent="0.2">
      <c r="A240" s="858" t="s">
        <v>87</v>
      </c>
      <c r="B240" s="877" t="s">
        <v>232</v>
      </c>
      <c r="C240" s="860" t="s">
        <v>205</v>
      </c>
      <c r="D240" s="862" t="s">
        <v>206</v>
      </c>
      <c r="E240" s="863"/>
      <c r="F240" s="863"/>
      <c r="G240" s="863"/>
      <c r="H240" s="864"/>
      <c r="I240" s="107" t="s">
        <v>207</v>
      </c>
      <c r="J240" s="865" t="s">
        <v>208</v>
      </c>
      <c r="K240" s="867" t="s">
        <v>209</v>
      </c>
    </row>
    <row r="241" spans="1:11" ht="60.75" thickBot="1" x14ac:dyDescent="0.25">
      <c r="A241" s="859"/>
      <c r="B241" s="878"/>
      <c r="C241" s="861"/>
      <c r="D241" s="108" t="s">
        <v>210</v>
      </c>
      <c r="E241" s="51" t="s">
        <v>211</v>
      </c>
      <c r="F241" s="108" t="s">
        <v>212</v>
      </c>
      <c r="G241" s="108" t="s">
        <v>213</v>
      </c>
      <c r="H241" s="111" t="s">
        <v>230</v>
      </c>
      <c r="I241" s="52" t="s">
        <v>215</v>
      </c>
      <c r="J241" s="866"/>
      <c r="K241" s="868"/>
    </row>
    <row r="242" spans="1:11" x14ac:dyDescent="0.2">
      <c r="A242" s="850" t="str">
        <f>DESCRIPCION!A31</f>
        <v>h</v>
      </c>
      <c r="B242" s="890">
        <f>DESCRIPCION!D31</f>
        <v>0</v>
      </c>
      <c r="C242" s="850"/>
      <c r="D242" s="853" t="s">
        <v>216</v>
      </c>
      <c r="E242" s="132" t="s">
        <v>217</v>
      </c>
      <c r="F242" s="68" t="s">
        <v>178</v>
      </c>
      <c r="G242" s="133">
        <f>IF(F242="Asignado",15,0)</f>
        <v>0</v>
      </c>
      <c r="H242" s="843" t="str">
        <f>IF(AND(G249&gt;0,G249&lt;=85),"Débil",IF(AND(G249&gt;85,G249&lt;=95),"Moderado",IF(G249&gt;96,"Fuerte"," ")))</f>
        <v xml:space="preserve"> </v>
      </c>
      <c r="I242" s="855" t="s">
        <v>178</v>
      </c>
      <c r="J242" s="843"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846" t="str">
        <f>IF(J242="Fuerte","NO",IF(J242=" "," ","SI"))</f>
        <v xml:space="preserve"> </v>
      </c>
    </row>
    <row r="243" spans="1:11" ht="28.5" x14ac:dyDescent="0.2">
      <c r="A243" s="851"/>
      <c r="B243" s="891"/>
      <c r="C243" s="851"/>
      <c r="D243" s="854"/>
      <c r="E243" s="103" t="s">
        <v>218</v>
      </c>
      <c r="F243" s="65" t="s">
        <v>178</v>
      </c>
      <c r="G243" s="64">
        <f>IF(F243="Adecuado",15,0)</f>
        <v>0</v>
      </c>
      <c r="H243" s="844"/>
      <c r="I243" s="856"/>
      <c r="J243" s="844"/>
      <c r="K243" s="847"/>
    </row>
    <row r="244" spans="1:11" ht="42.75" x14ac:dyDescent="0.2">
      <c r="A244" s="851"/>
      <c r="B244" s="891"/>
      <c r="C244" s="851"/>
      <c r="D244" s="50" t="s">
        <v>219</v>
      </c>
      <c r="E244" s="103" t="s">
        <v>220</v>
      </c>
      <c r="F244" s="65" t="s">
        <v>178</v>
      </c>
      <c r="G244" s="64">
        <f>IF(F244="Oportuna",15,0)</f>
        <v>0</v>
      </c>
      <c r="H244" s="844"/>
      <c r="I244" s="856"/>
      <c r="J244" s="844"/>
      <c r="K244" s="847"/>
    </row>
    <row r="245" spans="1:11" ht="42.75" x14ac:dyDescent="0.2">
      <c r="A245" s="851"/>
      <c r="B245" s="891"/>
      <c r="C245" s="851"/>
      <c r="D245" s="50" t="s">
        <v>221</v>
      </c>
      <c r="E245" s="103" t="s">
        <v>222</v>
      </c>
      <c r="F245" s="232" t="s">
        <v>178</v>
      </c>
      <c r="G245" s="64">
        <f>IF(F245="Prevenir",15,IF(F245="Detectar",10,0))</f>
        <v>0</v>
      </c>
      <c r="H245" s="844"/>
      <c r="I245" s="856"/>
      <c r="J245" s="844"/>
      <c r="K245" s="847"/>
    </row>
    <row r="246" spans="1:11" ht="28.5" x14ac:dyDescent="0.2">
      <c r="A246" s="851"/>
      <c r="B246" s="891"/>
      <c r="C246" s="851"/>
      <c r="D246" s="50" t="s">
        <v>223</v>
      </c>
      <c r="E246" s="103" t="s">
        <v>224</v>
      </c>
      <c r="F246" s="65" t="s">
        <v>178</v>
      </c>
      <c r="G246" s="64">
        <f>IF(F246="Confiable",15,0)</f>
        <v>0</v>
      </c>
      <c r="H246" s="844"/>
      <c r="I246" s="856"/>
      <c r="J246" s="844"/>
      <c r="K246" s="847"/>
    </row>
    <row r="247" spans="1:11" ht="42.75" x14ac:dyDescent="0.2">
      <c r="A247" s="851"/>
      <c r="B247" s="891"/>
      <c r="C247" s="851"/>
      <c r="D247" s="50" t="s">
        <v>225</v>
      </c>
      <c r="E247" s="103" t="s">
        <v>226</v>
      </c>
      <c r="F247" s="232" t="s">
        <v>178</v>
      </c>
      <c r="G247" s="64">
        <f>IF(F247="Se investigan y se resuelven oportunamente",15,0)</f>
        <v>0</v>
      </c>
      <c r="H247" s="844"/>
      <c r="I247" s="856"/>
      <c r="J247" s="844"/>
      <c r="K247" s="847"/>
    </row>
    <row r="248" spans="1:11" ht="28.5" x14ac:dyDescent="0.2">
      <c r="A248" s="852"/>
      <c r="B248" s="916"/>
      <c r="C248" s="852"/>
      <c r="D248" s="45" t="s">
        <v>227</v>
      </c>
      <c r="E248" s="103" t="s">
        <v>228</v>
      </c>
      <c r="F248" s="65" t="s">
        <v>178</v>
      </c>
      <c r="G248" s="64">
        <f>IF(F248="Completa",10,IF(F248="Incompleta",5,0))</f>
        <v>0</v>
      </c>
      <c r="H248" s="845"/>
      <c r="I248" s="857"/>
      <c r="J248" s="845"/>
      <c r="K248" s="848"/>
    </row>
    <row r="249" spans="1:11" ht="15.75" thickBot="1" x14ac:dyDescent="0.25">
      <c r="A249" s="127"/>
      <c r="B249" s="128"/>
      <c r="C249" s="56"/>
      <c r="D249" s="57"/>
      <c r="E249" s="58" t="s">
        <v>229</v>
      </c>
      <c r="F249" s="16"/>
      <c r="G249" s="16">
        <f>SUM(G242:G248)</f>
        <v>0</v>
      </c>
      <c r="H249" s="138"/>
      <c r="I249" s="139"/>
      <c r="J249" s="139"/>
      <c r="K249" s="140"/>
    </row>
    <row r="250" spans="1:11" ht="15" thickBot="1" x14ac:dyDescent="0.25"/>
    <row r="251" spans="1:11" ht="30" x14ac:dyDescent="0.2">
      <c r="A251" s="858" t="s">
        <v>87</v>
      </c>
      <c r="B251" s="877" t="s">
        <v>232</v>
      </c>
      <c r="C251" s="860" t="s">
        <v>205</v>
      </c>
      <c r="D251" s="862" t="s">
        <v>206</v>
      </c>
      <c r="E251" s="863"/>
      <c r="F251" s="863"/>
      <c r="G251" s="863"/>
      <c r="H251" s="864"/>
      <c r="I251" s="107" t="s">
        <v>207</v>
      </c>
      <c r="J251" s="865" t="s">
        <v>208</v>
      </c>
      <c r="K251" s="867" t="s">
        <v>209</v>
      </c>
    </row>
    <row r="252" spans="1:11" ht="60.75" thickBot="1" x14ac:dyDescent="0.25">
      <c r="A252" s="859"/>
      <c r="B252" s="878"/>
      <c r="C252" s="861"/>
      <c r="D252" s="108" t="s">
        <v>210</v>
      </c>
      <c r="E252" s="51" t="s">
        <v>211</v>
      </c>
      <c r="F252" s="108" t="s">
        <v>212</v>
      </c>
      <c r="G252" s="108" t="s">
        <v>213</v>
      </c>
      <c r="H252" s="111" t="s">
        <v>230</v>
      </c>
      <c r="I252" s="52" t="s">
        <v>215</v>
      </c>
      <c r="J252" s="866"/>
      <c r="K252" s="868"/>
    </row>
    <row r="253" spans="1:11" x14ac:dyDescent="0.2">
      <c r="A253" s="850" t="str">
        <f>DESCRIPCION!A31</f>
        <v>h</v>
      </c>
      <c r="B253" s="890">
        <f>DESCRIPCION!D32</f>
        <v>0</v>
      </c>
      <c r="C253" s="850"/>
      <c r="D253" s="853" t="s">
        <v>216</v>
      </c>
      <c r="E253" s="132" t="s">
        <v>217</v>
      </c>
      <c r="F253" s="68" t="s">
        <v>178</v>
      </c>
      <c r="G253" s="133">
        <f>IF(F253="Asignado",15,0)</f>
        <v>0</v>
      </c>
      <c r="H253" s="843" t="str">
        <f>IF(AND(G260&gt;0,G260&lt;=85),"Débil",IF(AND(G260&gt;85,G260&lt;=95),"Moderado",IF(G260&gt;96,"Fuerte"," ")))</f>
        <v xml:space="preserve"> </v>
      </c>
      <c r="I253" s="855" t="s">
        <v>178</v>
      </c>
      <c r="J253" s="843"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846" t="str">
        <f>IF(J253="Fuerte","NO",IF(J253=" "," ","SI"))</f>
        <v xml:space="preserve"> </v>
      </c>
    </row>
    <row r="254" spans="1:11" ht="28.5" x14ac:dyDescent="0.2">
      <c r="A254" s="851"/>
      <c r="B254" s="891"/>
      <c r="C254" s="851"/>
      <c r="D254" s="854"/>
      <c r="E254" s="103" t="s">
        <v>218</v>
      </c>
      <c r="F254" s="65" t="s">
        <v>178</v>
      </c>
      <c r="G254" s="64">
        <f>IF(F254="Adecuado",15,0)</f>
        <v>0</v>
      </c>
      <c r="H254" s="844"/>
      <c r="I254" s="856"/>
      <c r="J254" s="844"/>
      <c r="K254" s="847"/>
    </row>
    <row r="255" spans="1:11" ht="42.75" x14ac:dyDescent="0.2">
      <c r="A255" s="851"/>
      <c r="B255" s="891"/>
      <c r="C255" s="851"/>
      <c r="D255" s="50" t="s">
        <v>219</v>
      </c>
      <c r="E255" s="103" t="s">
        <v>220</v>
      </c>
      <c r="F255" s="65" t="s">
        <v>178</v>
      </c>
      <c r="G255" s="64">
        <f>IF(F255="Oportuna",15,0)</f>
        <v>0</v>
      </c>
      <c r="H255" s="844"/>
      <c r="I255" s="856"/>
      <c r="J255" s="844"/>
      <c r="K255" s="847"/>
    </row>
    <row r="256" spans="1:11" ht="42.75" x14ac:dyDescent="0.2">
      <c r="A256" s="851"/>
      <c r="B256" s="891"/>
      <c r="C256" s="851"/>
      <c r="D256" s="50" t="s">
        <v>221</v>
      </c>
      <c r="E256" s="103" t="s">
        <v>222</v>
      </c>
      <c r="F256" s="232" t="s">
        <v>178</v>
      </c>
      <c r="G256" s="64">
        <f>IF(F256="Prevenir",15,IF(F256="Detectar",10,0))</f>
        <v>0</v>
      </c>
      <c r="H256" s="844"/>
      <c r="I256" s="856"/>
      <c r="J256" s="844"/>
      <c r="K256" s="847"/>
    </row>
    <row r="257" spans="1:11" ht="28.5" x14ac:dyDescent="0.2">
      <c r="A257" s="851"/>
      <c r="B257" s="891"/>
      <c r="C257" s="851"/>
      <c r="D257" s="50" t="s">
        <v>223</v>
      </c>
      <c r="E257" s="103" t="s">
        <v>224</v>
      </c>
      <c r="F257" s="65" t="s">
        <v>178</v>
      </c>
      <c r="G257" s="64">
        <f>IF(F257="Confiable",15,0)</f>
        <v>0</v>
      </c>
      <c r="H257" s="844"/>
      <c r="I257" s="856"/>
      <c r="J257" s="844"/>
      <c r="K257" s="847"/>
    </row>
    <row r="258" spans="1:11" ht="42.75" x14ac:dyDescent="0.2">
      <c r="A258" s="851"/>
      <c r="B258" s="891"/>
      <c r="C258" s="851"/>
      <c r="D258" s="50" t="s">
        <v>225</v>
      </c>
      <c r="E258" s="103" t="s">
        <v>226</v>
      </c>
      <c r="F258" s="232" t="s">
        <v>178</v>
      </c>
      <c r="G258" s="64">
        <f>IF(F258="Se investigan y se resuelven oportunamente",15,0)</f>
        <v>0</v>
      </c>
      <c r="H258" s="844"/>
      <c r="I258" s="856"/>
      <c r="J258" s="844"/>
      <c r="K258" s="847"/>
    </row>
    <row r="259" spans="1:11" ht="28.5" x14ac:dyDescent="0.2">
      <c r="A259" s="852"/>
      <c r="B259" s="916"/>
      <c r="C259" s="852"/>
      <c r="D259" s="45" t="s">
        <v>227</v>
      </c>
      <c r="E259" s="103" t="s">
        <v>228</v>
      </c>
      <c r="F259" s="65" t="s">
        <v>178</v>
      </c>
      <c r="G259" s="64">
        <f>IF(F259="Completa",10,IF(F259="Incompleta",5,0))</f>
        <v>0</v>
      </c>
      <c r="H259" s="845"/>
      <c r="I259" s="857"/>
      <c r="J259" s="845"/>
      <c r="K259" s="848"/>
    </row>
    <row r="260" spans="1:11" ht="15.75" thickBot="1" x14ac:dyDescent="0.25">
      <c r="A260" s="127"/>
      <c r="B260" s="128"/>
      <c r="C260" s="56"/>
      <c r="D260" s="57"/>
      <c r="E260" s="58" t="s">
        <v>229</v>
      </c>
      <c r="F260" s="16"/>
      <c r="G260" s="16">
        <f>SUM(G253:G259)</f>
        <v>0</v>
      </c>
      <c r="H260" s="138"/>
      <c r="I260" s="139"/>
      <c r="J260" s="139"/>
      <c r="K260" s="140"/>
    </row>
    <row r="261" spans="1:11" ht="15" thickBot="1" x14ac:dyDescent="0.25"/>
    <row r="262" spans="1:11" ht="30" x14ac:dyDescent="0.2">
      <c r="A262" s="858" t="s">
        <v>87</v>
      </c>
      <c r="B262" s="877" t="s">
        <v>232</v>
      </c>
      <c r="C262" s="860" t="s">
        <v>205</v>
      </c>
      <c r="D262" s="862" t="s">
        <v>206</v>
      </c>
      <c r="E262" s="863"/>
      <c r="F262" s="863"/>
      <c r="G262" s="863"/>
      <c r="H262" s="864"/>
      <c r="I262" s="107" t="s">
        <v>207</v>
      </c>
      <c r="J262" s="865" t="s">
        <v>208</v>
      </c>
      <c r="K262" s="867" t="s">
        <v>209</v>
      </c>
    </row>
    <row r="263" spans="1:11" ht="60.75" thickBot="1" x14ac:dyDescent="0.25">
      <c r="A263" s="859"/>
      <c r="B263" s="878"/>
      <c r="C263" s="861"/>
      <c r="D263" s="108" t="s">
        <v>210</v>
      </c>
      <c r="E263" s="51" t="s">
        <v>211</v>
      </c>
      <c r="F263" s="108" t="s">
        <v>212</v>
      </c>
      <c r="G263" s="108" t="s">
        <v>213</v>
      </c>
      <c r="H263" s="111" t="s">
        <v>230</v>
      </c>
      <c r="I263" s="52" t="s">
        <v>215</v>
      </c>
      <c r="J263" s="866"/>
      <c r="K263" s="868"/>
    </row>
    <row r="264" spans="1:11" x14ac:dyDescent="0.2">
      <c r="A264" s="850" t="str">
        <f>DESCRIPCION!A31</f>
        <v>h</v>
      </c>
      <c r="B264" s="890">
        <f>DESCRIPCION!D33</f>
        <v>0</v>
      </c>
      <c r="C264" s="850"/>
      <c r="D264" s="853" t="s">
        <v>216</v>
      </c>
      <c r="E264" s="132" t="s">
        <v>217</v>
      </c>
      <c r="F264" s="68" t="s">
        <v>178</v>
      </c>
      <c r="G264" s="133">
        <f>IF(F264="Asignado",15,0)</f>
        <v>0</v>
      </c>
      <c r="H264" s="843" t="str">
        <f>IF(AND(G271&gt;0,G271&lt;=85),"Débil",IF(AND(G271&gt;85,G271&lt;=95),"Moderado",IF(G271&gt;96,"Fuerte"," ")))</f>
        <v xml:space="preserve"> </v>
      </c>
      <c r="I264" s="855" t="s">
        <v>178</v>
      </c>
      <c r="J264" s="843"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846" t="str">
        <f>IF(J264="Fuerte","NO",IF(J264=" "," ","SI"))</f>
        <v xml:space="preserve"> </v>
      </c>
    </row>
    <row r="265" spans="1:11" ht="28.5" x14ac:dyDescent="0.2">
      <c r="A265" s="851"/>
      <c r="B265" s="891"/>
      <c r="C265" s="851"/>
      <c r="D265" s="854"/>
      <c r="E265" s="103" t="s">
        <v>218</v>
      </c>
      <c r="F265" s="65" t="s">
        <v>178</v>
      </c>
      <c r="G265" s="64">
        <f>IF(F265="Adecuado",15,0)</f>
        <v>0</v>
      </c>
      <c r="H265" s="844"/>
      <c r="I265" s="856"/>
      <c r="J265" s="844"/>
      <c r="K265" s="847"/>
    </row>
    <row r="266" spans="1:11" ht="42.75" x14ac:dyDescent="0.2">
      <c r="A266" s="851"/>
      <c r="B266" s="891"/>
      <c r="C266" s="851"/>
      <c r="D266" s="50" t="s">
        <v>219</v>
      </c>
      <c r="E266" s="103" t="s">
        <v>220</v>
      </c>
      <c r="F266" s="65" t="s">
        <v>178</v>
      </c>
      <c r="G266" s="64">
        <f>IF(F266="Oportuna",15,0)</f>
        <v>0</v>
      </c>
      <c r="H266" s="844"/>
      <c r="I266" s="856"/>
      <c r="J266" s="844"/>
      <c r="K266" s="847"/>
    </row>
    <row r="267" spans="1:11" ht="42.75" x14ac:dyDescent="0.2">
      <c r="A267" s="851"/>
      <c r="B267" s="891"/>
      <c r="C267" s="851"/>
      <c r="D267" s="50" t="s">
        <v>221</v>
      </c>
      <c r="E267" s="103" t="s">
        <v>222</v>
      </c>
      <c r="F267" s="232" t="s">
        <v>178</v>
      </c>
      <c r="G267" s="64">
        <f>IF(F267="Prevenir",15,IF(F267="Detectar",10,0))</f>
        <v>0</v>
      </c>
      <c r="H267" s="844"/>
      <c r="I267" s="856"/>
      <c r="J267" s="844"/>
      <c r="K267" s="847"/>
    </row>
    <row r="268" spans="1:11" ht="28.5" x14ac:dyDescent="0.2">
      <c r="A268" s="851"/>
      <c r="B268" s="891"/>
      <c r="C268" s="851"/>
      <c r="D268" s="50" t="s">
        <v>223</v>
      </c>
      <c r="E268" s="103" t="s">
        <v>224</v>
      </c>
      <c r="F268" s="65" t="s">
        <v>178</v>
      </c>
      <c r="G268" s="64">
        <f>IF(F268="Confiable",15,0)</f>
        <v>0</v>
      </c>
      <c r="H268" s="844"/>
      <c r="I268" s="856"/>
      <c r="J268" s="844"/>
      <c r="K268" s="847"/>
    </row>
    <row r="269" spans="1:11" ht="42.75" x14ac:dyDescent="0.2">
      <c r="A269" s="851"/>
      <c r="B269" s="891"/>
      <c r="C269" s="851"/>
      <c r="D269" s="50" t="s">
        <v>225</v>
      </c>
      <c r="E269" s="103" t="s">
        <v>226</v>
      </c>
      <c r="F269" s="232" t="s">
        <v>178</v>
      </c>
      <c r="G269" s="64">
        <f>IF(F269="Se investigan y se resuelven oportunamente",15,0)</f>
        <v>0</v>
      </c>
      <c r="H269" s="844"/>
      <c r="I269" s="856"/>
      <c r="J269" s="844"/>
      <c r="K269" s="847"/>
    </row>
    <row r="270" spans="1:11" ht="28.5" x14ac:dyDescent="0.2">
      <c r="A270" s="852"/>
      <c r="B270" s="916"/>
      <c r="C270" s="852"/>
      <c r="D270" s="45" t="s">
        <v>227</v>
      </c>
      <c r="E270" s="103" t="s">
        <v>228</v>
      </c>
      <c r="F270" s="65" t="s">
        <v>178</v>
      </c>
      <c r="G270" s="64">
        <f>IF(F270="Completa",10,IF(F270="Incompleta",5,0))</f>
        <v>0</v>
      </c>
      <c r="H270" s="845"/>
      <c r="I270" s="857"/>
      <c r="J270" s="845"/>
      <c r="K270" s="848"/>
    </row>
    <row r="271" spans="1:11" ht="15.75" thickBot="1" x14ac:dyDescent="0.25">
      <c r="A271" s="127"/>
      <c r="B271" s="128"/>
      <c r="C271" s="56"/>
      <c r="D271" s="57"/>
      <c r="E271" s="58" t="s">
        <v>229</v>
      </c>
      <c r="F271" s="16"/>
      <c r="G271" s="16">
        <f>SUM(G264:G270)</f>
        <v>0</v>
      </c>
      <c r="H271" s="138"/>
      <c r="I271" s="139"/>
      <c r="J271" s="139"/>
      <c r="K271" s="140"/>
    </row>
    <row r="272" spans="1:11" ht="15" thickBot="1" x14ac:dyDescent="0.25"/>
    <row r="273" spans="1:11" ht="30" x14ac:dyDescent="0.2">
      <c r="A273" s="858" t="s">
        <v>87</v>
      </c>
      <c r="B273" s="877" t="s">
        <v>232</v>
      </c>
      <c r="C273" s="860" t="s">
        <v>205</v>
      </c>
      <c r="D273" s="862" t="s">
        <v>206</v>
      </c>
      <c r="E273" s="863"/>
      <c r="F273" s="863"/>
      <c r="G273" s="863"/>
      <c r="H273" s="864"/>
      <c r="I273" s="107" t="s">
        <v>207</v>
      </c>
      <c r="J273" s="865" t="s">
        <v>208</v>
      </c>
      <c r="K273" s="867" t="s">
        <v>209</v>
      </c>
    </row>
    <row r="274" spans="1:11" ht="60.75" thickBot="1" x14ac:dyDescent="0.25">
      <c r="A274" s="859"/>
      <c r="B274" s="878"/>
      <c r="C274" s="861"/>
      <c r="D274" s="108" t="s">
        <v>210</v>
      </c>
      <c r="E274" s="51" t="s">
        <v>211</v>
      </c>
      <c r="F274" s="108" t="s">
        <v>212</v>
      </c>
      <c r="G274" s="108" t="s">
        <v>213</v>
      </c>
      <c r="H274" s="111" t="s">
        <v>230</v>
      </c>
      <c r="I274" s="52" t="s">
        <v>215</v>
      </c>
      <c r="J274" s="866"/>
      <c r="K274" s="868"/>
    </row>
    <row r="275" spans="1:11" x14ac:dyDescent="0.2">
      <c r="A275" s="850" t="str">
        <f>DESCRIPCION!A34</f>
        <v>i</v>
      </c>
      <c r="B275" s="890">
        <f>DESCRIPCION!D34</f>
        <v>0</v>
      </c>
      <c r="C275" s="850"/>
      <c r="D275" s="853" t="s">
        <v>216</v>
      </c>
      <c r="E275" s="132" t="s">
        <v>217</v>
      </c>
      <c r="F275" s="68" t="s">
        <v>178</v>
      </c>
      <c r="G275" s="133">
        <f>IF(F275="Asignado",15,0)</f>
        <v>0</v>
      </c>
      <c r="H275" s="843" t="str">
        <f>IF(AND(G282&gt;0,G282&lt;=85),"Débil",IF(AND(G282&gt;85,G282&lt;=95),"Moderado",IF(G282&gt;96,"Fuerte"," ")))</f>
        <v xml:space="preserve"> </v>
      </c>
      <c r="I275" s="855" t="s">
        <v>178</v>
      </c>
      <c r="J275" s="843"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846" t="str">
        <f>IF(J275="Fuerte","NO",IF(J275=" "," ","SI"))</f>
        <v xml:space="preserve"> </v>
      </c>
    </row>
    <row r="276" spans="1:11" ht="28.5" x14ac:dyDescent="0.2">
      <c r="A276" s="851"/>
      <c r="B276" s="891"/>
      <c r="C276" s="851"/>
      <c r="D276" s="854"/>
      <c r="E276" s="103" t="s">
        <v>218</v>
      </c>
      <c r="F276" s="65" t="s">
        <v>178</v>
      </c>
      <c r="G276" s="64">
        <f>IF(F276="Adecuado",15,0)</f>
        <v>0</v>
      </c>
      <c r="H276" s="844"/>
      <c r="I276" s="856"/>
      <c r="J276" s="844"/>
      <c r="K276" s="847"/>
    </row>
    <row r="277" spans="1:11" ht="42.75" x14ac:dyDescent="0.2">
      <c r="A277" s="851"/>
      <c r="B277" s="891"/>
      <c r="C277" s="851"/>
      <c r="D277" s="50" t="s">
        <v>219</v>
      </c>
      <c r="E277" s="103" t="s">
        <v>220</v>
      </c>
      <c r="F277" s="65" t="s">
        <v>178</v>
      </c>
      <c r="G277" s="64">
        <f>IF(F277="Oportuna",15,0)</f>
        <v>0</v>
      </c>
      <c r="H277" s="844"/>
      <c r="I277" s="856"/>
      <c r="J277" s="844"/>
      <c r="K277" s="847"/>
    </row>
    <row r="278" spans="1:11" ht="42.75" x14ac:dyDescent="0.2">
      <c r="A278" s="851"/>
      <c r="B278" s="891"/>
      <c r="C278" s="851"/>
      <c r="D278" s="50" t="s">
        <v>221</v>
      </c>
      <c r="E278" s="103" t="s">
        <v>222</v>
      </c>
      <c r="F278" s="232" t="s">
        <v>178</v>
      </c>
      <c r="G278" s="64">
        <f>IF(F278="Prevenir",15,IF(F278="Detectar",10,0))</f>
        <v>0</v>
      </c>
      <c r="H278" s="844"/>
      <c r="I278" s="856"/>
      <c r="J278" s="844"/>
      <c r="K278" s="847"/>
    </row>
    <row r="279" spans="1:11" ht="28.5" x14ac:dyDescent="0.2">
      <c r="A279" s="851"/>
      <c r="B279" s="891"/>
      <c r="C279" s="851"/>
      <c r="D279" s="50" t="s">
        <v>223</v>
      </c>
      <c r="E279" s="103" t="s">
        <v>224</v>
      </c>
      <c r="F279" s="65" t="s">
        <v>178</v>
      </c>
      <c r="G279" s="64">
        <f>IF(F279="Confiable",15,0)</f>
        <v>0</v>
      </c>
      <c r="H279" s="844"/>
      <c r="I279" s="856"/>
      <c r="J279" s="844"/>
      <c r="K279" s="847"/>
    </row>
    <row r="280" spans="1:11" ht="42.75" x14ac:dyDescent="0.2">
      <c r="A280" s="851"/>
      <c r="B280" s="891"/>
      <c r="C280" s="851"/>
      <c r="D280" s="50" t="s">
        <v>225</v>
      </c>
      <c r="E280" s="103" t="s">
        <v>226</v>
      </c>
      <c r="F280" s="232" t="s">
        <v>178</v>
      </c>
      <c r="G280" s="64">
        <f>IF(F280="Se investigan y se resuelven oportunamente",15,0)</f>
        <v>0</v>
      </c>
      <c r="H280" s="844"/>
      <c r="I280" s="856"/>
      <c r="J280" s="844"/>
      <c r="K280" s="847"/>
    </row>
    <row r="281" spans="1:11" ht="28.5" x14ac:dyDescent="0.2">
      <c r="A281" s="852"/>
      <c r="B281" s="916"/>
      <c r="C281" s="852"/>
      <c r="D281" s="45" t="s">
        <v>227</v>
      </c>
      <c r="E281" s="103" t="s">
        <v>228</v>
      </c>
      <c r="F281" s="65" t="s">
        <v>178</v>
      </c>
      <c r="G281" s="64">
        <f>IF(F281="Completa",10,IF(F281="Incompleta",5,0))</f>
        <v>0</v>
      </c>
      <c r="H281" s="845"/>
      <c r="I281" s="857"/>
      <c r="J281" s="845"/>
      <c r="K281" s="848"/>
    </row>
    <row r="282" spans="1:11" ht="15.75" thickBot="1" x14ac:dyDescent="0.25">
      <c r="A282" s="127"/>
      <c r="B282" s="128"/>
      <c r="C282" s="56"/>
      <c r="D282" s="57"/>
      <c r="E282" s="58" t="s">
        <v>229</v>
      </c>
      <c r="F282" s="16"/>
      <c r="G282" s="16">
        <f>SUM(G275:G281)</f>
        <v>0</v>
      </c>
      <c r="H282" s="138"/>
      <c r="I282" s="139"/>
      <c r="J282" s="139"/>
      <c r="K282" s="140"/>
    </row>
    <row r="283" spans="1:11" ht="15" thickBot="1" x14ac:dyDescent="0.25"/>
    <row r="284" spans="1:11" ht="30" x14ac:dyDescent="0.2">
      <c r="A284" s="858" t="s">
        <v>87</v>
      </c>
      <c r="B284" s="877" t="s">
        <v>232</v>
      </c>
      <c r="C284" s="860" t="s">
        <v>205</v>
      </c>
      <c r="D284" s="862" t="s">
        <v>206</v>
      </c>
      <c r="E284" s="863"/>
      <c r="F284" s="863"/>
      <c r="G284" s="863"/>
      <c r="H284" s="864"/>
      <c r="I284" s="107" t="s">
        <v>207</v>
      </c>
      <c r="J284" s="865" t="s">
        <v>208</v>
      </c>
      <c r="K284" s="867" t="s">
        <v>209</v>
      </c>
    </row>
    <row r="285" spans="1:11" ht="60.75" thickBot="1" x14ac:dyDescent="0.25">
      <c r="A285" s="859"/>
      <c r="B285" s="878"/>
      <c r="C285" s="861"/>
      <c r="D285" s="108" t="s">
        <v>210</v>
      </c>
      <c r="E285" s="51" t="s">
        <v>211</v>
      </c>
      <c r="F285" s="108" t="s">
        <v>212</v>
      </c>
      <c r="G285" s="108" t="s">
        <v>213</v>
      </c>
      <c r="H285" s="111" t="s">
        <v>230</v>
      </c>
      <c r="I285" s="52" t="s">
        <v>215</v>
      </c>
      <c r="J285" s="866"/>
      <c r="K285" s="868"/>
    </row>
    <row r="286" spans="1:11" x14ac:dyDescent="0.2">
      <c r="A286" s="850" t="str">
        <f>DESCRIPCION!A34</f>
        <v>i</v>
      </c>
      <c r="B286" s="890">
        <f>DESCRIPCION!D35</f>
        <v>0</v>
      </c>
      <c r="C286" s="850"/>
      <c r="D286" s="853" t="s">
        <v>216</v>
      </c>
      <c r="E286" s="132" t="s">
        <v>217</v>
      </c>
      <c r="F286" s="68" t="s">
        <v>178</v>
      </c>
      <c r="G286" s="133">
        <f>IF(F286="Asignado",15,0)</f>
        <v>0</v>
      </c>
      <c r="H286" s="843" t="str">
        <f>IF(AND(G293&gt;0,G293&lt;=85),"Débil",IF(AND(G293&gt;85,G293&lt;=95),"Moderado",IF(G293&gt;96,"Fuerte"," ")))</f>
        <v xml:space="preserve"> </v>
      </c>
      <c r="I286" s="855" t="s">
        <v>178</v>
      </c>
      <c r="J286" s="843"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846" t="str">
        <f>IF(J286="Fuerte","NO",IF(J286=" "," ","SI"))</f>
        <v xml:space="preserve"> </v>
      </c>
    </row>
    <row r="287" spans="1:11" ht="28.5" x14ac:dyDescent="0.2">
      <c r="A287" s="851"/>
      <c r="B287" s="891"/>
      <c r="C287" s="851"/>
      <c r="D287" s="854"/>
      <c r="E287" s="103" t="s">
        <v>218</v>
      </c>
      <c r="F287" s="65" t="s">
        <v>178</v>
      </c>
      <c r="G287" s="64">
        <f>IF(F287="Adecuado",15,0)</f>
        <v>0</v>
      </c>
      <c r="H287" s="844"/>
      <c r="I287" s="856"/>
      <c r="J287" s="844"/>
      <c r="K287" s="847"/>
    </row>
    <row r="288" spans="1:11" ht="42.75" x14ac:dyDescent="0.2">
      <c r="A288" s="851"/>
      <c r="B288" s="891"/>
      <c r="C288" s="851"/>
      <c r="D288" s="50" t="s">
        <v>219</v>
      </c>
      <c r="E288" s="103" t="s">
        <v>220</v>
      </c>
      <c r="F288" s="65" t="s">
        <v>178</v>
      </c>
      <c r="G288" s="64">
        <f>IF(F288="Oportuna",15,0)</f>
        <v>0</v>
      </c>
      <c r="H288" s="844"/>
      <c r="I288" s="856"/>
      <c r="J288" s="844"/>
      <c r="K288" s="847"/>
    </row>
    <row r="289" spans="1:11" ht="42.75" x14ac:dyDescent="0.2">
      <c r="A289" s="851"/>
      <c r="B289" s="891"/>
      <c r="C289" s="851"/>
      <c r="D289" s="50" t="s">
        <v>221</v>
      </c>
      <c r="E289" s="103" t="s">
        <v>222</v>
      </c>
      <c r="F289" s="232" t="s">
        <v>178</v>
      </c>
      <c r="G289" s="64">
        <f>IF(F289="Prevenir",15,IF(F289="Detectar",10,0))</f>
        <v>0</v>
      </c>
      <c r="H289" s="844"/>
      <c r="I289" s="856"/>
      <c r="J289" s="844"/>
      <c r="K289" s="847"/>
    </row>
    <row r="290" spans="1:11" ht="28.5" x14ac:dyDescent="0.2">
      <c r="A290" s="851"/>
      <c r="B290" s="891"/>
      <c r="C290" s="851"/>
      <c r="D290" s="50" t="s">
        <v>223</v>
      </c>
      <c r="E290" s="103" t="s">
        <v>224</v>
      </c>
      <c r="F290" s="65" t="s">
        <v>178</v>
      </c>
      <c r="G290" s="64">
        <f>IF(F290="Confiable",15,0)</f>
        <v>0</v>
      </c>
      <c r="H290" s="844"/>
      <c r="I290" s="856"/>
      <c r="J290" s="844"/>
      <c r="K290" s="847"/>
    </row>
    <row r="291" spans="1:11" ht="42.75" x14ac:dyDescent="0.2">
      <c r="A291" s="851"/>
      <c r="B291" s="891"/>
      <c r="C291" s="851"/>
      <c r="D291" s="50" t="s">
        <v>225</v>
      </c>
      <c r="E291" s="103" t="s">
        <v>226</v>
      </c>
      <c r="F291" s="232" t="s">
        <v>178</v>
      </c>
      <c r="G291" s="64">
        <f>IF(F291="Se investigan y se resuelven oportunamente",15,0)</f>
        <v>0</v>
      </c>
      <c r="H291" s="844"/>
      <c r="I291" s="856"/>
      <c r="J291" s="844"/>
      <c r="K291" s="847"/>
    </row>
    <row r="292" spans="1:11" ht="28.5" x14ac:dyDescent="0.2">
      <c r="A292" s="852"/>
      <c r="B292" s="916"/>
      <c r="C292" s="852"/>
      <c r="D292" s="45" t="s">
        <v>227</v>
      </c>
      <c r="E292" s="103" t="s">
        <v>228</v>
      </c>
      <c r="F292" s="65" t="s">
        <v>178</v>
      </c>
      <c r="G292" s="64">
        <f>IF(F292="Completa",10,IF(F292="Incompleta",5,0))</f>
        <v>0</v>
      </c>
      <c r="H292" s="845"/>
      <c r="I292" s="857"/>
      <c r="J292" s="845"/>
      <c r="K292" s="848"/>
    </row>
    <row r="293" spans="1:11" ht="15.75" thickBot="1" x14ac:dyDescent="0.25">
      <c r="A293" s="127"/>
      <c r="B293" s="128"/>
      <c r="C293" s="56"/>
      <c r="D293" s="57"/>
      <c r="E293" s="58" t="s">
        <v>229</v>
      </c>
      <c r="F293" s="16"/>
      <c r="G293" s="16">
        <f>SUM(G286:G292)</f>
        <v>0</v>
      </c>
      <c r="H293" s="138"/>
      <c r="I293" s="139"/>
      <c r="J293" s="139"/>
      <c r="K293" s="140"/>
    </row>
    <row r="294" spans="1:11" ht="15" thickBot="1" x14ac:dyDescent="0.25"/>
    <row r="295" spans="1:11" ht="30" x14ac:dyDescent="0.2">
      <c r="A295" s="858" t="s">
        <v>87</v>
      </c>
      <c r="B295" s="877" t="s">
        <v>232</v>
      </c>
      <c r="C295" s="860" t="s">
        <v>205</v>
      </c>
      <c r="D295" s="862" t="s">
        <v>206</v>
      </c>
      <c r="E295" s="863"/>
      <c r="F295" s="863"/>
      <c r="G295" s="863"/>
      <c r="H295" s="864"/>
      <c r="I295" s="107" t="s">
        <v>207</v>
      </c>
      <c r="J295" s="865" t="s">
        <v>208</v>
      </c>
      <c r="K295" s="867" t="s">
        <v>209</v>
      </c>
    </row>
    <row r="296" spans="1:11" ht="60.75" thickBot="1" x14ac:dyDescent="0.25">
      <c r="A296" s="859"/>
      <c r="B296" s="878"/>
      <c r="C296" s="861"/>
      <c r="D296" s="108" t="s">
        <v>210</v>
      </c>
      <c r="E296" s="51" t="s">
        <v>211</v>
      </c>
      <c r="F296" s="108" t="s">
        <v>212</v>
      </c>
      <c r="G296" s="108" t="s">
        <v>213</v>
      </c>
      <c r="H296" s="111" t="s">
        <v>230</v>
      </c>
      <c r="I296" s="52" t="s">
        <v>215</v>
      </c>
      <c r="J296" s="866"/>
      <c r="K296" s="868"/>
    </row>
    <row r="297" spans="1:11" x14ac:dyDescent="0.2">
      <c r="A297" s="850" t="str">
        <f>DESCRIPCION!A34</f>
        <v>i</v>
      </c>
      <c r="B297" s="890">
        <f>DESCRIPCION!D36</f>
        <v>0</v>
      </c>
      <c r="C297" s="850"/>
      <c r="D297" s="853" t="s">
        <v>216</v>
      </c>
      <c r="E297" s="132" t="s">
        <v>217</v>
      </c>
      <c r="F297" s="68" t="s">
        <v>178</v>
      </c>
      <c r="G297" s="133">
        <f>IF(F297="Asignado",15,0)</f>
        <v>0</v>
      </c>
      <c r="H297" s="843" t="str">
        <f>IF(AND(G304&gt;0,G304&lt;=85),"Débil",IF(AND(G304&gt;85,G304&lt;=95),"Moderado",IF(G304&gt;96,"Fuerte"," ")))</f>
        <v xml:space="preserve"> </v>
      </c>
      <c r="I297" s="855" t="s">
        <v>178</v>
      </c>
      <c r="J297" s="843"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846" t="str">
        <f>IF(J297="Fuerte","NO",IF(J297=" "," ","SI"))</f>
        <v xml:space="preserve"> </v>
      </c>
    </row>
    <row r="298" spans="1:11" ht="28.5" x14ac:dyDescent="0.2">
      <c r="A298" s="851"/>
      <c r="B298" s="891"/>
      <c r="C298" s="851"/>
      <c r="D298" s="854"/>
      <c r="E298" s="103" t="s">
        <v>218</v>
      </c>
      <c r="F298" s="65" t="s">
        <v>178</v>
      </c>
      <c r="G298" s="64">
        <f>IF(F298="Adecuado",15,0)</f>
        <v>0</v>
      </c>
      <c r="H298" s="844"/>
      <c r="I298" s="856"/>
      <c r="J298" s="844"/>
      <c r="K298" s="847"/>
    </row>
    <row r="299" spans="1:11" ht="42.75" x14ac:dyDescent="0.2">
      <c r="A299" s="851"/>
      <c r="B299" s="891"/>
      <c r="C299" s="851"/>
      <c r="D299" s="50" t="s">
        <v>219</v>
      </c>
      <c r="E299" s="103" t="s">
        <v>220</v>
      </c>
      <c r="F299" s="65" t="s">
        <v>178</v>
      </c>
      <c r="G299" s="64">
        <f>IF(F299="Oportuna",15,0)</f>
        <v>0</v>
      </c>
      <c r="H299" s="844"/>
      <c r="I299" s="856"/>
      <c r="J299" s="844"/>
      <c r="K299" s="847"/>
    </row>
    <row r="300" spans="1:11" ht="42.75" x14ac:dyDescent="0.2">
      <c r="A300" s="851"/>
      <c r="B300" s="891"/>
      <c r="C300" s="851"/>
      <c r="D300" s="50" t="s">
        <v>221</v>
      </c>
      <c r="E300" s="103" t="s">
        <v>222</v>
      </c>
      <c r="F300" s="232" t="s">
        <v>178</v>
      </c>
      <c r="G300" s="64">
        <f>IF(F300="Prevenir",15,IF(F300="Detectar",10,0))</f>
        <v>0</v>
      </c>
      <c r="H300" s="844"/>
      <c r="I300" s="856"/>
      <c r="J300" s="844"/>
      <c r="K300" s="847"/>
    </row>
    <row r="301" spans="1:11" ht="28.5" x14ac:dyDescent="0.2">
      <c r="A301" s="851"/>
      <c r="B301" s="891"/>
      <c r="C301" s="851"/>
      <c r="D301" s="50" t="s">
        <v>223</v>
      </c>
      <c r="E301" s="103" t="s">
        <v>224</v>
      </c>
      <c r="F301" s="65" t="s">
        <v>178</v>
      </c>
      <c r="G301" s="64">
        <f>IF(F301="Confiable",15,0)</f>
        <v>0</v>
      </c>
      <c r="H301" s="844"/>
      <c r="I301" s="856"/>
      <c r="J301" s="844"/>
      <c r="K301" s="847"/>
    </row>
    <row r="302" spans="1:11" ht="42.75" x14ac:dyDescent="0.2">
      <c r="A302" s="851"/>
      <c r="B302" s="891"/>
      <c r="C302" s="851"/>
      <c r="D302" s="50" t="s">
        <v>225</v>
      </c>
      <c r="E302" s="103" t="s">
        <v>226</v>
      </c>
      <c r="F302" s="232" t="s">
        <v>178</v>
      </c>
      <c r="G302" s="64">
        <f>IF(F302="Se investigan y se resuelven oportunamente",15,0)</f>
        <v>0</v>
      </c>
      <c r="H302" s="844"/>
      <c r="I302" s="856"/>
      <c r="J302" s="844"/>
      <c r="K302" s="847"/>
    </row>
    <row r="303" spans="1:11" ht="28.5" x14ac:dyDescent="0.2">
      <c r="A303" s="852"/>
      <c r="B303" s="916"/>
      <c r="C303" s="852"/>
      <c r="D303" s="45" t="s">
        <v>227</v>
      </c>
      <c r="E303" s="103" t="s">
        <v>228</v>
      </c>
      <c r="F303" s="65" t="s">
        <v>178</v>
      </c>
      <c r="G303" s="64">
        <f>IF(F303="Completa",10,IF(F303="Incompleta",5,0))</f>
        <v>0</v>
      </c>
      <c r="H303" s="845"/>
      <c r="I303" s="857"/>
      <c r="J303" s="845"/>
      <c r="K303" s="848"/>
    </row>
    <row r="304" spans="1:11" ht="15.75" thickBot="1" x14ac:dyDescent="0.25">
      <c r="A304" s="127"/>
      <c r="B304" s="128"/>
      <c r="C304" s="56"/>
      <c r="D304" s="57"/>
      <c r="E304" s="58" t="s">
        <v>229</v>
      </c>
      <c r="F304" s="16"/>
      <c r="G304" s="16">
        <f>SUM(G297:G303)</f>
        <v>0</v>
      </c>
      <c r="H304" s="138"/>
      <c r="I304" s="139"/>
      <c r="J304" s="139"/>
      <c r="K304" s="140"/>
    </row>
    <row r="305" spans="1:11" ht="15" thickBot="1" x14ac:dyDescent="0.25"/>
    <row r="306" spans="1:11" ht="30" x14ac:dyDescent="0.2">
      <c r="A306" s="858" t="s">
        <v>87</v>
      </c>
      <c r="B306" s="877" t="s">
        <v>232</v>
      </c>
      <c r="C306" s="860" t="s">
        <v>205</v>
      </c>
      <c r="D306" s="862" t="s">
        <v>206</v>
      </c>
      <c r="E306" s="863"/>
      <c r="F306" s="863"/>
      <c r="G306" s="863"/>
      <c r="H306" s="864"/>
      <c r="I306" s="107" t="s">
        <v>207</v>
      </c>
      <c r="J306" s="865" t="s">
        <v>208</v>
      </c>
      <c r="K306" s="867" t="s">
        <v>209</v>
      </c>
    </row>
    <row r="307" spans="1:11" ht="60.75" thickBot="1" x14ac:dyDescent="0.25">
      <c r="A307" s="859"/>
      <c r="B307" s="878"/>
      <c r="C307" s="861"/>
      <c r="D307" s="108" t="s">
        <v>210</v>
      </c>
      <c r="E307" s="51" t="s">
        <v>211</v>
      </c>
      <c r="F307" s="108" t="s">
        <v>212</v>
      </c>
      <c r="G307" s="108" t="s">
        <v>213</v>
      </c>
      <c r="H307" s="111" t="s">
        <v>230</v>
      </c>
      <c r="I307" s="52" t="s">
        <v>215</v>
      </c>
      <c r="J307" s="866"/>
      <c r="K307" s="868"/>
    </row>
    <row r="308" spans="1:11" x14ac:dyDescent="0.2">
      <c r="A308" s="850" t="str">
        <f>DESCRIPCION!A37</f>
        <v>j</v>
      </c>
      <c r="B308" s="890">
        <f>DESCRIPCION!D37</f>
        <v>0</v>
      </c>
      <c r="C308" s="850"/>
      <c r="D308" s="853" t="s">
        <v>216</v>
      </c>
      <c r="E308" s="132" t="s">
        <v>217</v>
      </c>
      <c r="F308" s="68" t="s">
        <v>178</v>
      </c>
      <c r="G308" s="133">
        <f>IF(F308="Asignado",15,0)</f>
        <v>0</v>
      </c>
      <c r="H308" s="843" t="str">
        <f>IF(AND(G315&gt;0,G315&lt;=85),"Débil",IF(AND(G315&gt;85,G315&lt;=95),"Moderado",IF(G315&gt;96,"Fuerte"," ")))</f>
        <v xml:space="preserve"> </v>
      </c>
      <c r="I308" s="855" t="s">
        <v>178</v>
      </c>
      <c r="J308" s="843"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846" t="str">
        <f>IF(J308="Fuerte","NO",IF(J308=" "," ","SI"))</f>
        <v xml:space="preserve"> </v>
      </c>
    </row>
    <row r="309" spans="1:11" ht="28.5" x14ac:dyDescent="0.2">
      <c r="A309" s="851"/>
      <c r="B309" s="891"/>
      <c r="C309" s="851"/>
      <c r="D309" s="854"/>
      <c r="E309" s="103" t="s">
        <v>218</v>
      </c>
      <c r="F309" s="65" t="s">
        <v>178</v>
      </c>
      <c r="G309" s="64">
        <f>IF(F309="Adecuado",15,0)</f>
        <v>0</v>
      </c>
      <c r="H309" s="844"/>
      <c r="I309" s="856"/>
      <c r="J309" s="844"/>
      <c r="K309" s="847"/>
    </row>
    <row r="310" spans="1:11" ht="42.75" x14ac:dyDescent="0.2">
      <c r="A310" s="851"/>
      <c r="B310" s="891"/>
      <c r="C310" s="851"/>
      <c r="D310" s="50" t="s">
        <v>219</v>
      </c>
      <c r="E310" s="103" t="s">
        <v>220</v>
      </c>
      <c r="F310" s="65" t="s">
        <v>178</v>
      </c>
      <c r="G310" s="64">
        <f>IF(F310="Oportuna",15,0)</f>
        <v>0</v>
      </c>
      <c r="H310" s="844"/>
      <c r="I310" s="856"/>
      <c r="J310" s="844"/>
      <c r="K310" s="847"/>
    </row>
    <row r="311" spans="1:11" ht="42.75" x14ac:dyDescent="0.2">
      <c r="A311" s="851"/>
      <c r="B311" s="891"/>
      <c r="C311" s="851"/>
      <c r="D311" s="50" t="s">
        <v>221</v>
      </c>
      <c r="E311" s="103" t="s">
        <v>222</v>
      </c>
      <c r="F311" s="232" t="s">
        <v>178</v>
      </c>
      <c r="G311" s="64">
        <f>IF(F311="Prevenir",15,IF(F311="Detectar",10,0))</f>
        <v>0</v>
      </c>
      <c r="H311" s="844"/>
      <c r="I311" s="856"/>
      <c r="J311" s="844"/>
      <c r="K311" s="847"/>
    </row>
    <row r="312" spans="1:11" ht="28.5" x14ac:dyDescent="0.2">
      <c r="A312" s="851"/>
      <c r="B312" s="891"/>
      <c r="C312" s="851"/>
      <c r="D312" s="50" t="s">
        <v>223</v>
      </c>
      <c r="E312" s="103" t="s">
        <v>224</v>
      </c>
      <c r="F312" s="65" t="s">
        <v>178</v>
      </c>
      <c r="G312" s="64">
        <f>IF(F312="Confiable",15,0)</f>
        <v>0</v>
      </c>
      <c r="H312" s="844"/>
      <c r="I312" s="856"/>
      <c r="J312" s="844"/>
      <c r="K312" s="847"/>
    </row>
    <row r="313" spans="1:11" ht="42.75" x14ac:dyDescent="0.2">
      <c r="A313" s="851"/>
      <c r="B313" s="891"/>
      <c r="C313" s="851"/>
      <c r="D313" s="50" t="s">
        <v>225</v>
      </c>
      <c r="E313" s="103" t="s">
        <v>226</v>
      </c>
      <c r="F313" s="232" t="s">
        <v>178</v>
      </c>
      <c r="G313" s="64">
        <f>IF(F313="Se investigan y se resuelven oportunamente",15,0)</f>
        <v>0</v>
      </c>
      <c r="H313" s="844"/>
      <c r="I313" s="856"/>
      <c r="J313" s="844"/>
      <c r="K313" s="847"/>
    </row>
    <row r="314" spans="1:11" ht="28.5" x14ac:dyDescent="0.2">
      <c r="A314" s="852"/>
      <c r="B314" s="916"/>
      <c r="C314" s="852"/>
      <c r="D314" s="45" t="s">
        <v>227</v>
      </c>
      <c r="E314" s="103" t="s">
        <v>228</v>
      </c>
      <c r="F314" s="65" t="s">
        <v>178</v>
      </c>
      <c r="G314" s="64">
        <f>IF(F314="Completa",10,IF(F314="Incompleta",5,0))</f>
        <v>0</v>
      </c>
      <c r="H314" s="845"/>
      <c r="I314" s="857"/>
      <c r="J314" s="845"/>
      <c r="K314" s="848"/>
    </row>
    <row r="315" spans="1:11" ht="15.75" thickBot="1" x14ac:dyDescent="0.25">
      <c r="A315" s="127"/>
      <c r="B315" s="128"/>
      <c r="C315" s="56"/>
      <c r="D315" s="57"/>
      <c r="E315" s="58" t="s">
        <v>229</v>
      </c>
      <c r="F315" s="16"/>
      <c r="G315" s="16">
        <f>SUM(G308:G314)</f>
        <v>0</v>
      </c>
      <c r="H315" s="138"/>
      <c r="I315" s="139"/>
      <c r="J315" s="139"/>
      <c r="K315" s="140"/>
    </row>
    <row r="316" spans="1:11" ht="15" thickBot="1" x14ac:dyDescent="0.25"/>
    <row r="317" spans="1:11" ht="30" x14ac:dyDescent="0.2">
      <c r="A317" s="858" t="s">
        <v>87</v>
      </c>
      <c r="B317" s="877" t="s">
        <v>232</v>
      </c>
      <c r="C317" s="860" t="s">
        <v>205</v>
      </c>
      <c r="D317" s="862" t="s">
        <v>206</v>
      </c>
      <c r="E317" s="863"/>
      <c r="F317" s="863"/>
      <c r="G317" s="863"/>
      <c r="H317" s="864"/>
      <c r="I317" s="107" t="s">
        <v>207</v>
      </c>
      <c r="J317" s="865" t="s">
        <v>208</v>
      </c>
      <c r="K317" s="867" t="s">
        <v>209</v>
      </c>
    </row>
    <row r="318" spans="1:11" ht="60.75" thickBot="1" x14ac:dyDescent="0.25">
      <c r="A318" s="859"/>
      <c r="B318" s="878"/>
      <c r="C318" s="861"/>
      <c r="D318" s="108" t="s">
        <v>210</v>
      </c>
      <c r="E318" s="51" t="s">
        <v>211</v>
      </c>
      <c r="F318" s="108" t="s">
        <v>212</v>
      </c>
      <c r="G318" s="108" t="s">
        <v>213</v>
      </c>
      <c r="H318" s="111" t="s">
        <v>230</v>
      </c>
      <c r="I318" s="52" t="s">
        <v>215</v>
      </c>
      <c r="J318" s="866"/>
      <c r="K318" s="868"/>
    </row>
    <row r="319" spans="1:11" x14ac:dyDescent="0.2">
      <c r="A319" s="850" t="str">
        <f>DESCRIPCION!A37</f>
        <v>j</v>
      </c>
      <c r="B319" s="890">
        <f>DESCRIPCION!D38</f>
        <v>0</v>
      </c>
      <c r="C319" s="850"/>
      <c r="D319" s="853" t="s">
        <v>216</v>
      </c>
      <c r="E319" s="132" t="s">
        <v>217</v>
      </c>
      <c r="F319" s="68" t="s">
        <v>178</v>
      </c>
      <c r="G319" s="133">
        <f>IF(F319="Asignado",15,0)</f>
        <v>0</v>
      </c>
      <c r="H319" s="843" t="str">
        <f>IF(AND(G326&gt;0,G326&lt;=85),"Débil",IF(AND(G326&gt;85,G326&lt;=95),"Moderado",IF(G326&gt;96,"Fuerte"," ")))</f>
        <v xml:space="preserve"> </v>
      </c>
      <c r="I319" s="855" t="s">
        <v>201</v>
      </c>
      <c r="J319" s="843"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846" t="str">
        <f>IF(J319="Fuerte","NO",IF(J319=" "," ","SI"))</f>
        <v xml:space="preserve"> </v>
      </c>
    </row>
    <row r="320" spans="1:11" ht="28.5" x14ac:dyDescent="0.2">
      <c r="A320" s="851"/>
      <c r="B320" s="891"/>
      <c r="C320" s="851"/>
      <c r="D320" s="854"/>
      <c r="E320" s="103" t="s">
        <v>218</v>
      </c>
      <c r="F320" s="65" t="s">
        <v>178</v>
      </c>
      <c r="G320" s="64">
        <f>IF(F320="Adecuado",15,0)</f>
        <v>0</v>
      </c>
      <c r="H320" s="844"/>
      <c r="I320" s="856"/>
      <c r="J320" s="844"/>
      <c r="K320" s="847"/>
    </row>
    <row r="321" spans="1:11" ht="42.75" x14ac:dyDescent="0.2">
      <c r="A321" s="851"/>
      <c r="B321" s="891"/>
      <c r="C321" s="851"/>
      <c r="D321" s="50" t="s">
        <v>219</v>
      </c>
      <c r="E321" s="103" t="s">
        <v>220</v>
      </c>
      <c r="F321" s="65" t="s">
        <v>178</v>
      </c>
      <c r="G321" s="64">
        <f>IF(F321="Oportuna",15,0)</f>
        <v>0</v>
      </c>
      <c r="H321" s="844"/>
      <c r="I321" s="856"/>
      <c r="J321" s="844"/>
      <c r="K321" s="847"/>
    </row>
    <row r="322" spans="1:11" ht="42.75" x14ac:dyDescent="0.2">
      <c r="A322" s="851"/>
      <c r="B322" s="891"/>
      <c r="C322" s="851"/>
      <c r="D322" s="50" t="s">
        <v>221</v>
      </c>
      <c r="E322" s="103" t="s">
        <v>222</v>
      </c>
      <c r="F322" s="232" t="s">
        <v>178</v>
      </c>
      <c r="G322" s="64">
        <f>IF(F322="Prevenir",15,IF(F322="Detectar",10,0))</f>
        <v>0</v>
      </c>
      <c r="H322" s="844"/>
      <c r="I322" s="856"/>
      <c r="J322" s="844"/>
      <c r="K322" s="847"/>
    </row>
    <row r="323" spans="1:11" ht="28.5" x14ac:dyDescent="0.2">
      <c r="A323" s="851"/>
      <c r="B323" s="891"/>
      <c r="C323" s="851"/>
      <c r="D323" s="50" t="s">
        <v>223</v>
      </c>
      <c r="E323" s="103" t="s">
        <v>224</v>
      </c>
      <c r="F323" s="65" t="s">
        <v>178</v>
      </c>
      <c r="G323" s="64">
        <f>IF(F323="Confiable",15,0)</f>
        <v>0</v>
      </c>
      <c r="H323" s="844"/>
      <c r="I323" s="856"/>
      <c r="J323" s="844"/>
      <c r="K323" s="847"/>
    </row>
    <row r="324" spans="1:11" ht="42.75" x14ac:dyDescent="0.2">
      <c r="A324" s="851"/>
      <c r="B324" s="891"/>
      <c r="C324" s="851"/>
      <c r="D324" s="50" t="s">
        <v>225</v>
      </c>
      <c r="E324" s="103" t="s">
        <v>226</v>
      </c>
      <c r="F324" s="232" t="s">
        <v>178</v>
      </c>
      <c r="G324" s="64">
        <f>IF(F324="Se investigan y se resuelven oportunamente",15,0)</f>
        <v>0</v>
      </c>
      <c r="H324" s="844"/>
      <c r="I324" s="856"/>
      <c r="J324" s="844"/>
      <c r="K324" s="847"/>
    </row>
    <row r="325" spans="1:11" ht="28.5" x14ac:dyDescent="0.2">
      <c r="A325" s="852"/>
      <c r="B325" s="916"/>
      <c r="C325" s="852"/>
      <c r="D325" s="45" t="s">
        <v>227</v>
      </c>
      <c r="E325" s="103" t="s">
        <v>228</v>
      </c>
      <c r="F325" s="65" t="s">
        <v>178</v>
      </c>
      <c r="G325" s="64">
        <f>IF(F325="Completa",10,IF(F325="Incompleta",5,0))</f>
        <v>0</v>
      </c>
      <c r="H325" s="845"/>
      <c r="I325" s="857"/>
      <c r="J325" s="845"/>
      <c r="K325" s="848"/>
    </row>
    <row r="326" spans="1:11" ht="15.75" thickBot="1" x14ac:dyDescent="0.25">
      <c r="A326" s="127"/>
      <c r="B326" s="128"/>
      <c r="C326" s="56"/>
      <c r="D326" s="57"/>
      <c r="E326" s="58" t="s">
        <v>229</v>
      </c>
      <c r="F326" s="16"/>
      <c r="G326" s="16">
        <f>SUM(G319:G325)</f>
        <v>0</v>
      </c>
      <c r="H326" s="138"/>
      <c r="I326" s="139"/>
      <c r="J326" s="139"/>
      <c r="K326" s="140"/>
    </row>
    <row r="327" spans="1:11" ht="15" thickBot="1" x14ac:dyDescent="0.25"/>
    <row r="328" spans="1:11" ht="30" x14ac:dyDescent="0.2">
      <c r="A328" s="858" t="s">
        <v>87</v>
      </c>
      <c r="B328" s="877" t="s">
        <v>232</v>
      </c>
      <c r="C328" s="860" t="s">
        <v>205</v>
      </c>
      <c r="D328" s="862" t="s">
        <v>206</v>
      </c>
      <c r="E328" s="863"/>
      <c r="F328" s="863"/>
      <c r="G328" s="863"/>
      <c r="H328" s="864"/>
      <c r="I328" s="107" t="s">
        <v>207</v>
      </c>
      <c r="J328" s="865" t="s">
        <v>208</v>
      </c>
      <c r="K328" s="867" t="s">
        <v>209</v>
      </c>
    </row>
    <row r="329" spans="1:11" ht="60.75" thickBot="1" x14ac:dyDescent="0.25">
      <c r="A329" s="859"/>
      <c r="B329" s="878"/>
      <c r="C329" s="861"/>
      <c r="D329" s="108" t="s">
        <v>210</v>
      </c>
      <c r="E329" s="51" t="s">
        <v>211</v>
      </c>
      <c r="F329" s="108" t="s">
        <v>212</v>
      </c>
      <c r="G329" s="108" t="s">
        <v>213</v>
      </c>
      <c r="H329" s="111" t="s">
        <v>230</v>
      </c>
      <c r="I329" s="52" t="s">
        <v>215</v>
      </c>
      <c r="J329" s="866"/>
      <c r="K329" s="868"/>
    </row>
    <row r="330" spans="1:11" x14ac:dyDescent="0.2">
      <c r="A330" s="850" t="str">
        <f>DESCRIPCION!A37</f>
        <v>j</v>
      </c>
      <c r="B330" s="890">
        <f>DESCRIPCION!D39</f>
        <v>0</v>
      </c>
      <c r="C330" s="850"/>
      <c r="D330" s="853" t="s">
        <v>216</v>
      </c>
      <c r="E330" s="132" t="s">
        <v>217</v>
      </c>
      <c r="F330" s="68" t="s">
        <v>178</v>
      </c>
      <c r="G330" s="133">
        <f>IF(F330="Asignado",15,0)</f>
        <v>0</v>
      </c>
      <c r="H330" s="843" t="str">
        <f>IF(AND(G337&gt;0,G337&lt;=85),"Débil",IF(AND(G337&gt;85,G337&lt;=95),"Moderado",IF(G337&gt;96,"Fuerte"," ")))</f>
        <v xml:space="preserve"> </v>
      </c>
      <c r="I330" s="855" t="s">
        <v>178</v>
      </c>
      <c r="J330" s="843"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846" t="str">
        <f>IF(J330="Fuerte","NO",IF(J330=" "," ","SI"))</f>
        <v xml:space="preserve"> </v>
      </c>
    </row>
    <row r="331" spans="1:11" ht="28.5" x14ac:dyDescent="0.2">
      <c r="A331" s="851"/>
      <c r="B331" s="891"/>
      <c r="C331" s="851"/>
      <c r="D331" s="854"/>
      <c r="E331" s="103" t="s">
        <v>218</v>
      </c>
      <c r="F331" s="65" t="s">
        <v>178</v>
      </c>
      <c r="G331" s="64">
        <f>IF(F331="Adecuado",15,0)</f>
        <v>0</v>
      </c>
      <c r="H331" s="844"/>
      <c r="I331" s="856"/>
      <c r="J331" s="844"/>
      <c r="K331" s="847"/>
    </row>
    <row r="332" spans="1:11" ht="42.75" x14ac:dyDescent="0.2">
      <c r="A332" s="851"/>
      <c r="B332" s="891"/>
      <c r="C332" s="851"/>
      <c r="D332" s="50" t="s">
        <v>219</v>
      </c>
      <c r="E332" s="103" t="s">
        <v>220</v>
      </c>
      <c r="F332" s="65" t="s">
        <v>178</v>
      </c>
      <c r="G332" s="64">
        <f>IF(F332="Oportuna",15,0)</f>
        <v>0</v>
      </c>
      <c r="H332" s="844"/>
      <c r="I332" s="856"/>
      <c r="J332" s="844"/>
      <c r="K332" s="847"/>
    </row>
    <row r="333" spans="1:11" ht="42.75" x14ac:dyDescent="0.2">
      <c r="A333" s="851"/>
      <c r="B333" s="891"/>
      <c r="C333" s="851"/>
      <c r="D333" s="50" t="s">
        <v>221</v>
      </c>
      <c r="E333" s="103" t="s">
        <v>222</v>
      </c>
      <c r="F333" s="232" t="s">
        <v>178</v>
      </c>
      <c r="G333" s="64">
        <f>IF(F333="Prevenir",15,IF(F333="Detectar",10,0))</f>
        <v>0</v>
      </c>
      <c r="H333" s="844"/>
      <c r="I333" s="856"/>
      <c r="J333" s="844"/>
      <c r="K333" s="847"/>
    </row>
    <row r="334" spans="1:11" ht="28.5" x14ac:dyDescent="0.2">
      <c r="A334" s="851"/>
      <c r="B334" s="891"/>
      <c r="C334" s="851"/>
      <c r="D334" s="50" t="s">
        <v>223</v>
      </c>
      <c r="E334" s="103" t="s">
        <v>224</v>
      </c>
      <c r="F334" s="65" t="s">
        <v>178</v>
      </c>
      <c r="G334" s="64">
        <f>IF(F334="Confiable",15,0)</f>
        <v>0</v>
      </c>
      <c r="H334" s="844"/>
      <c r="I334" s="856"/>
      <c r="J334" s="844"/>
      <c r="K334" s="847"/>
    </row>
    <row r="335" spans="1:11" ht="42.75" x14ac:dyDescent="0.2">
      <c r="A335" s="851"/>
      <c r="B335" s="891"/>
      <c r="C335" s="851"/>
      <c r="D335" s="50" t="s">
        <v>225</v>
      </c>
      <c r="E335" s="103" t="s">
        <v>226</v>
      </c>
      <c r="F335" s="232" t="s">
        <v>178</v>
      </c>
      <c r="G335" s="64">
        <f>IF(F335="Se investigan y se resuelven oportunamente",15,0)</f>
        <v>0</v>
      </c>
      <c r="H335" s="844"/>
      <c r="I335" s="856"/>
      <c r="J335" s="844"/>
      <c r="K335" s="847"/>
    </row>
    <row r="336" spans="1:11" ht="28.5" x14ac:dyDescent="0.2">
      <c r="A336" s="852"/>
      <c r="B336" s="916"/>
      <c r="C336" s="852"/>
      <c r="D336" s="45" t="s">
        <v>227</v>
      </c>
      <c r="E336" s="103" t="s">
        <v>228</v>
      </c>
      <c r="F336" s="65" t="s">
        <v>178</v>
      </c>
      <c r="G336" s="64">
        <f>IF(F336="Completa",10,IF(F336="Incompleta",5,0))</f>
        <v>0</v>
      </c>
      <c r="H336" s="845"/>
      <c r="I336" s="857"/>
      <c r="J336" s="845"/>
      <c r="K336" s="848"/>
    </row>
    <row r="337" spans="1:11" ht="15.75" thickBot="1" x14ac:dyDescent="0.25">
      <c r="A337" s="127"/>
      <c r="B337" s="128"/>
      <c r="C337" s="56"/>
      <c r="D337" s="57"/>
      <c r="E337" s="58" t="s">
        <v>229</v>
      </c>
      <c r="F337" s="16"/>
      <c r="G337" s="16">
        <f>SUM(G330:G336)</f>
        <v>0</v>
      </c>
      <c r="H337" s="138"/>
      <c r="I337" s="139"/>
      <c r="J337" s="139"/>
      <c r="K337" s="140"/>
    </row>
  </sheetData>
  <sheetProtection selectLockedCells="1"/>
  <mergeCells count="433">
    <mergeCell ref="L22:L28"/>
    <mergeCell ref="L44:L50"/>
    <mergeCell ref="K328:K329"/>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 ref="K317:K318"/>
    <mergeCell ref="A319:A325"/>
    <mergeCell ref="B319:B325"/>
    <mergeCell ref="C319:C325"/>
    <mergeCell ref="D319:D320"/>
    <mergeCell ref="H319:H325"/>
    <mergeCell ref="I319:I325"/>
    <mergeCell ref="J319:J325"/>
    <mergeCell ref="K319:K325"/>
    <mergeCell ref="A317:A318"/>
    <mergeCell ref="B317:B318"/>
    <mergeCell ref="C317:C318"/>
    <mergeCell ref="D317:H317"/>
    <mergeCell ref="J317:J318"/>
    <mergeCell ref="K306:K307"/>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J152:J153"/>
    <mergeCell ref="K152:K153"/>
    <mergeCell ref="A154:A160"/>
    <mergeCell ref="B154:B160"/>
    <mergeCell ref="C154:C160"/>
    <mergeCell ref="D154:D155"/>
    <mergeCell ref="H154:H160"/>
    <mergeCell ref="I154:I160"/>
    <mergeCell ref="J154:J160"/>
    <mergeCell ref="K154:K160"/>
    <mergeCell ref="A132:A138"/>
    <mergeCell ref="B132:B138"/>
    <mergeCell ref="B141:B142"/>
    <mergeCell ref="A143:A149"/>
    <mergeCell ref="B143:B149"/>
    <mergeCell ref="A152:A153"/>
    <mergeCell ref="B152:B153"/>
    <mergeCell ref="C152:C153"/>
    <mergeCell ref="D152:H152"/>
    <mergeCell ref="J66:J72"/>
    <mergeCell ref="K66:K72"/>
    <mergeCell ref="B99:B105"/>
    <mergeCell ref="A99:A105"/>
    <mergeCell ref="A110:A116"/>
    <mergeCell ref="B110:B116"/>
    <mergeCell ref="A121:A127"/>
    <mergeCell ref="B121:B127"/>
    <mergeCell ref="B130:B131"/>
    <mergeCell ref="J77:J83"/>
    <mergeCell ref="K77:K83"/>
    <mergeCell ref="D86:H86"/>
    <mergeCell ref="J86:J87"/>
    <mergeCell ref="K86:K87"/>
    <mergeCell ref="D77:D78"/>
    <mergeCell ref="H77:H83"/>
    <mergeCell ref="I77:I83"/>
    <mergeCell ref="J88:J94"/>
    <mergeCell ref="K88:K94"/>
    <mergeCell ref="A97:A98"/>
    <mergeCell ref="C97:C98"/>
    <mergeCell ref="D97:H97"/>
    <mergeCell ref="J97:J98"/>
    <mergeCell ref="K97:K98"/>
    <mergeCell ref="B77:B83"/>
    <mergeCell ref="A77:A83"/>
    <mergeCell ref="B88:B94"/>
    <mergeCell ref="A88:A94"/>
    <mergeCell ref="A64:A65"/>
    <mergeCell ref="B64:B65"/>
    <mergeCell ref="A53:A54"/>
    <mergeCell ref="C53:C54"/>
    <mergeCell ref="A86:A87"/>
    <mergeCell ref="C86:C87"/>
    <mergeCell ref="C77:C83"/>
    <mergeCell ref="B86:B87"/>
    <mergeCell ref="C88:C94"/>
    <mergeCell ref="K1:K4"/>
    <mergeCell ref="A9:A10"/>
    <mergeCell ref="J11:J17"/>
    <mergeCell ref="K11:K17"/>
    <mergeCell ref="J9:J10"/>
    <mergeCell ref="K9:K10"/>
    <mergeCell ref="D11:D12"/>
    <mergeCell ref="H11:H17"/>
    <mergeCell ref="D9:H9"/>
    <mergeCell ref="I11:I17"/>
    <mergeCell ref="C11:C17"/>
    <mergeCell ref="C9:C10"/>
    <mergeCell ref="B5:G5"/>
    <mergeCell ref="B9:B10"/>
    <mergeCell ref="B11:B17"/>
    <mergeCell ref="A11:A17"/>
    <mergeCell ref="A6:K6"/>
    <mergeCell ref="A7:K7"/>
    <mergeCell ref="I1:J1"/>
    <mergeCell ref="I2:J2"/>
    <mergeCell ref="I3:J3"/>
    <mergeCell ref="I4:J4"/>
    <mergeCell ref="B1:H2"/>
    <mergeCell ref="B3:H4"/>
    <mergeCell ref="A20:A21"/>
    <mergeCell ref="C20:C21"/>
    <mergeCell ref="D20:H20"/>
    <mergeCell ref="J20:J21"/>
    <mergeCell ref="K20:K21"/>
    <mergeCell ref="C22:C28"/>
    <mergeCell ref="D22:D23"/>
    <mergeCell ref="H22:H28"/>
    <mergeCell ref="I22:I28"/>
    <mergeCell ref="J22:J28"/>
    <mergeCell ref="K22:K28"/>
    <mergeCell ref="B20:B21"/>
    <mergeCell ref="A22:A28"/>
    <mergeCell ref="B22:B28"/>
    <mergeCell ref="A31:A32"/>
    <mergeCell ref="C31:C32"/>
    <mergeCell ref="D31:H31"/>
    <mergeCell ref="J31:J32"/>
    <mergeCell ref="K31:K32"/>
    <mergeCell ref="C33:C39"/>
    <mergeCell ref="D33:D34"/>
    <mergeCell ref="H33:H39"/>
    <mergeCell ref="I33:I39"/>
    <mergeCell ref="B31:B32"/>
    <mergeCell ref="B33:B39"/>
    <mergeCell ref="A33:A39"/>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A44:A50"/>
    <mergeCell ref="B44:B50"/>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A66:A72"/>
    <mergeCell ref="B66:B72"/>
    <mergeCell ref="C66:C72"/>
    <mergeCell ref="D66:D67"/>
    <mergeCell ref="H66:H72"/>
    <mergeCell ref="I66:I72"/>
    <mergeCell ref="A55:A61"/>
    <mergeCell ref="B55:B61"/>
    <mergeCell ref="C55:C61"/>
    <mergeCell ref="D88:D89"/>
    <mergeCell ref="H88:H94"/>
    <mergeCell ref="I88:I94"/>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K130:K131"/>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 ref="J130:J131"/>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NOOO!$A$152:$A$154</xm:f>
          </x14:formula1>
          <xm:sqref>F11 F22 F33 F44 F55 F77 F88 F99 F110 F66 F121 F132 F143 F154 F165 F176 F187 F198 F209 F220 F231 F242 F253 F264 F275 F286 F297 F308 F319 F330</xm:sqref>
        </x14:dataValidation>
        <x14:dataValidation type="list" allowBlank="1" showInputMessage="1" showErrorMessage="1">
          <x14:formula1>
            <xm:f>NOOO!$A$155:$A$157</xm:f>
          </x14:formula1>
          <xm:sqref>F12 F23 F34 F45 F56 F78 F89 F100 F111 F67 F122 F133 F144 F155 F166 F177 F188 F199 F210 F221 F232 F243 F254 F265 F276 F287 F298 F309 F320 F331</xm:sqref>
        </x14:dataValidation>
        <x14:dataValidation type="list" allowBlank="1" showInputMessage="1" showErrorMessage="1">
          <x14:formula1>
            <xm:f>NOOO!$A$160:$A$162</xm:f>
          </x14:formula1>
          <xm:sqref>F13 F24 F35 F46 F57 F79 F90 F101 F112 F68 F123 F134 F145 F156 F167 F178 F189 F200 F211 F222 F233 F244 F255 F266 F277 F288 F299 F310 F321 F332</xm:sqref>
        </x14:dataValidation>
        <x14:dataValidation type="list" allowBlank="1" showInputMessage="1" showErrorMessage="1">
          <x14:formula1>
            <xm:f>NOOO!$A$165:$A$168</xm:f>
          </x14:formula1>
          <xm:sqref>F14 F25 F36 F47 F58 F80 F91 F102 F113 F69 F124 F135 F146 F157 F168 F179 F190 F201 F212 F223 F234 F245 F256 F267 F278 F289 F300 F311 F322 F333</xm:sqref>
        </x14:dataValidation>
        <x14:dataValidation type="list" allowBlank="1" showInputMessage="1" showErrorMessage="1">
          <x14:formula1>
            <xm:f>NOOO!$A$171:$A$173</xm:f>
          </x14:formula1>
          <xm:sqref>F15 F26 F37 F48 F59 F81 F92 F103 F114 F70 F125 F136 F147 F158 F169 F180 F191 F202 F213 F224 F235 F246 F257 F268 F279 F290 F301 F312 F323 F334</xm:sqref>
        </x14:dataValidation>
        <x14:dataValidation type="list" allowBlank="1" showInputMessage="1" showErrorMessage="1">
          <x14:formula1>
            <xm:f>NOOO!$A$176:$A$178</xm:f>
          </x14:formula1>
          <xm:sqref>F16 F27 F38 F49 F60 F82 F93 F104 F115 F71 F126 F137 F148 F159 F170 F181 F192 F203 F214 F225 F236 F247 F258 F269 F280 F291 F302 F313 F324 F335</xm:sqref>
        </x14:dataValidation>
        <x14:dataValidation type="list" allowBlank="1" showInputMessage="1" showErrorMessage="1">
          <x14:formula1>
            <xm:f>NOOO!$A$181:$A$184</xm:f>
          </x14:formula1>
          <xm:sqref>F17 F28 F39 F50 F61 F83 F94 F105 F116 F72 F127 F138 F149 F160 F171 F182 F193 F204 F215 F226 F237 F248 F259 F270 F281 F292 F303 F314 F325 F336</xm:sqref>
        </x14:dataValidation>
        <x14:dataValidation type="list" allowBlank="1" showInputMessage="1" showErrorMessage="1">
          <x14:formula1>
            <xm:f>NOOO!$A$187:$A$190</xm:f>
          </x14:formula1>
          <xm:sqref>I330:I336 I11:I17 I22:I28 I44:I50 I55:I61 I77:I83 I88:I94 I99:I105 I110:I116 I66:I72 I121:I127 I132:I138 I143:I149 I154:I160 I165:I171 I176:I182 I187:I193 I198:I204 I209:I215 I220:I226 I231:I237 I242:I248 I253:I259 I264:I270 I275:I281 I286:I292 I297:I303 I308:I314 I319:I325 I33:I39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7030A0"/>
  </sheetPr>
  <dimension ref="A1:DG50"/>
  <sheetViews>
    <sheetView zoomScale="55" zoomScaleNormal="55" workbookViewId="0">
      <selection activeCell="E1" sqref="E1:G4"/>
    </sheetView>
  </sheetViews>
  <sheetFormatPr baseColWidth="10" defaultColWidth="11.42578125" defaultRowHeight="14.25" x14ac:dyDescent="0.2"/>
  <cols>
    <col min="1" max="1" width="38.28515625" style="1" customWidth="1"/>
    <col min="2" max="2" width="60.7109375" style="1" customWidth="1"/>
    <col min="3" max="3" width="58.42578125" style="1" customWidth="1"/>
    <col min="4" max="5" width="29.28515625" style="1" customWidth="1"/>
    <col min="6" max="6" width="22.85546875" style="1" customWidth="1"/>
    <col min="7" max="7" width="13.85546875" style="1" customWidth="1"/>
    <col min="8" max="8" width="22" style="1" customWidth="1"/>
    <col min="9" max="16384" width="11.42578125" style="1"/>
  </cols>
  <sheetData>
    <row r="1" spans="1:111" customFormat="1" ht="15.75" customHeight="1" x14ac:dyDescent="0.25">
      <c r="A1" s="934"/>
      <c r="B1" s="939" t="str">
        <f>CONTEXTO!B1</f>
        <v xml:space="preserve">PROCESO: </v>
      </c>
      <c r="C1" s="940"/>
      <c r="D1" s="941"/>
      <c r="E1" s="451" t="s">
        <v>489</v>
      </c>
      <c r="F1" s="451"/>
      <c r="G1" s="451"/>
      <c r="H1" s="890"/>
    </row>
    <row r="2" spans="1:111" customFormat="1" ht="15.75" customHeight="1" x14ac:dyDescent="0.25">
      <c r="A2" s="935"/>
      <c r="B2" s="942"/>
      <c r="C2" s="943"/>
      <c r="D2" s="944"/>
      <c r="E2" s="453" t="s">
        <v>482</v>
      </c>
      <c r="F2" s="453"/>
      <c r="G2" s="453"/>
      <c r="H2" s="891"/>
    </row>
    <row r="3" spans="1:111" customFormat="1" ht="36" customHeight="1" x14ac:dyDescent="0.25">
      <c r="A3" s="935"/>
      <c r="B3" s="942" t="s">
        <v>231</v>
      </c>
      <c r="C3" s="943"/>
      <c r="D3" s="944"/>
      <c r="E3" s="453" t="s">
        <v>483</v>
      </c>
      <c r="F3" s="453"/>
      <c r="G3" s="453"/>
      <c r="H3" s="891"/>
    </row>
    <row r="4" spans="1:111" customFormat="1" ht="15.75" customHeight="1" thickBot="1" x14ac:dyDescent="0.3">
      <c r="A4" s="936"/>
      <c r="B4" s="945"/>
      <c r="C4" s="946"/>
      <c r="D4" s="947"/>
      <c r="E4" s="493" t="s">
        <v>502</v>
      </c>
      <c r="F4" s="493"/>
      <c r="G4" s="493"/>
      <c r="H4" s="933"/>
    </row>
    <row r="5" spans="1:111" ht="15" thickBot="1" x14ac:dyDescent="0.25">
      <c r="A5" s="55"/>
      <c r="B5" s="62"/>
      <c r="C5" s="106"/>
      <c r="D5" s="106"/>
      <c r="E5" s="106"/>
      <c r="F5" s="106"/>
      <c r="G5" s="106"/>
      <c r="H5" s="72"/>
    </row>
    <row r="6" spans="1:111" customFormat="1" ht="24" customHeight="1" x14ac:dyDescent="0.25">
      <c r="A6" s="956" t="str">
        <f>+CONTEXTO!A8</f>
        <v>PROCESO: GESTIÓN DE LA GOBERNABILIDAD, PARTICIPACIÓN Y CONVIVENCIA CIUDADANA</v>
      </c>
      <c r="B6" s="957"/>
      <c r="C6" s="957"/>
      <c r="D6" s="957"/>
      <c r="E6" s="957"/>
      <c r="F6" s="957"/>
      <c r="G6" s="957"/>
      <c r="H6" s="958"/>
    </row>
    <row r="7" spans="1:111" customFormat="1" ht="72" customHeight="1" thickBot="1" x14ac:dyDescent="0.3">
      <c r="A7" s="959" t="str">
        <f>+CONTEXTO!A9</f>
        <v>OBJETIVO: 
FORMULAR E IMPLEMENTAR POLÍTICAS, PLANES, PROGRAMAS Y PROYECTOS DE SEGURIDAD, JUSTICIA Y ORDEN PÚBLICO,  DERECHOS HUMANOS Y CONVIVENCIA PACÍFICA; ASIMISMO COORDINAR DE MANERA PERMANENTE LA JUSTICIA POLICIVA Y ADMINISTRATIVA, EJERCER LA INSPECCIÓN, VIGILANCIA Y CONTROL A LA OCUPACIÓN DEL ESPACIO PÚBLICO, DEFENSA DEL CONSUMIDOR, MEDIO AMBIENTE Y BIENESTAR ANIMAL, A TRAVÉS DE ESTRATEGIAS DE PREVENCIÓN, ATENCIÓN, PROMOCIÓN Y PROTECCIÓN, ENCAMINADOS A FORTALECER LA GOBERNABILIDAD DEMOCRÁTICA, LA SANA CONVIVENCIA, PARTICIPACIÓN CIUDADANA Y LA RESOLUCIÓN PACÍFICA DE CONFLICTOS EN EL MUNICIPIO.</v>
      </c>
      <c r="B7" s="960"/>
      <c r="C7" s="960"/>
      <c r="D7" s="960"/>
      <c r="E7" s="960"/>
      <c r="F7" s="960"/>
      <c r="G7" s="960"/>
      <c r="H7" s="961"/>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row>
    <row r="8" spans="1:111" ht="15" thickBot="1" x14ac:dyDescent="0.25">
      <c r="A8" s="55"/>
      <c r="B8" s="62"/>
      <c r="C8" s="106"/>
      <c r="D8" s="106"/>
      <c r="E8" s="106"/>
      <c r="F8" s="106"/>
      <c r="G8" s="106"/>
      <c r="H8" s="7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row>
    <row r="9" spans="1:111" s="53" customFormat="1" ht="30" customHeight="1" x14ac:dyDescent="0.25">
      <c r="A9" s="948" t="s">
        <v>87</v>
      </c>
      <c r="B9" s="937" t="s">
        <v>232</v>
      </c>
      <c r="C9" s="938" t="s">
        <v>205</v>
      </c>
      <c r="D9" s="938" t="s">
        <v>214</v>
      </c>
      <c r="E9" s="938" t="s">
        <v>233</v>
      </c>
      <c r="F9" s="949" t="s">
        <v>234</v>
      </c>
      <c r="G9" s="949"/>
      <c r="H9" s="924" t="s">
        <v>235</v>
      </c>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row>
    <row r="10" spans="1:111" s="54" customFormat="1" ht="48.75" customHeight="1" x14ac:dyDescent="0.25">
      <c r="A10" s="948"/>
      <c r="B10" s="937"/>
      <c r="C10" s="938"/>
      <c r="D10" s="938"/>
      <c r="E10" s="938"/>
      <c r="F10" s="949"/>
      <c r="G10" s="949"/>
      <c r="H10" s="924"/>
    </row>
    <row r="11" spans="1:111" s="54" customFormat="1" ht="151.5" customHeight="1" x14ac:dyDescent="0.25">
      <c r="A11" s="925" t="str">
        <f>DESCRIPCION!A10</f>
        <v>Posiblidad de Incumplimiento  de los planes de acción de las diferentes dependencias del proceso</v>
      </c>
      <c r="B11" s="103" t="str">
        <f>DESCRIPCION!D10</f>
        <v>Declaratoria de emergencia ocasionadas por pandemias, epidemias o desastres naturales que retrasa el cumplimiento del cronograma del proceso  por desconocimiento o fallas en la tecnología o conectividad.</v>
      </c>
      <c r="C11" s="142" t="str">
        <f>'CONTROLES Y EVALUACIÓN'!C11:C17</f>
        <v>El Alcalde Municipal emite decreto adoptando la declaratoria de emergencia, cada vez que se presente la situación, con el proposito de salvaguardar la vida y la integridad de la ciudanía y los servidores publicos. Ante esta situación el Secretario de Gobierno y los Directores coordinan con sus equipos de trabajo que las actividades se sigan desarrollando a traves de trabajo en casa o trabajo en las oficinas bajo las medidas del protocolo de bioseguridad.. Las reuniones de capacitación, asesoría, los comités y trabajo diario se realiza de manera virtual, reportando informe mensual de actividades. Cada una de las actividades realizadas tendra las correspondientes evidencias como actas, Asistencia, temas y si es posible, evidencia fotográfica. Si los sevidores no cumplieran con las tareas encomendadas, el superior jerárquico iniciará las acciones disciplinarias pertinentes, dejando como evidencia el informe del secreario hacia la Secretaría Administrativa del trabajo en casa</v>
      </c>
      <c r="D11" s="277" t="str">
        <f>'CONTROLES Y EVALUACIÓN'!H11:H17</f>
        <v>Fuerte</v>
      </c>
      <c r="E11" s="277" t="str">
        <f>'CONTROLES Y EVALUACIÓN'!I11:I17</f>
        <v>Fuerte (Siempre se Ejecuta)</v>
      </c>
      <c r="F11" s="141" t="str">
        <f>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Fuerte</v>
      </c>
      <c r="G11" s="64">
        <f>IF(F11="Fuerte",100,IF(F11="Moderado",50,IF(F11="Débil",0," ")))</f>
        <v>100</v>
      </c>
      <c r="H11" s="737" t="str">
        <f>IF(G14=100,"Fuerte",IF(AND(G14&gt;=50,G14&lt;=99),"Moderado",IF(AND(G14&gt;=0,G14&lt;=49),"Débil"," ")))</f>
        <v>Fuerte</v>
      </c>
    </row>
    <row r="12" spans="1:111" s="54" customFormat="1" ht="182.25" customHeight="1" x14ac:dyDescent="0.25">
      <c r="A12" s="851"/>
      <c r="B12" s="103" t="str">
        <f>DESCRIPCION!D11</f>
        <v>Dificultad del trabajo en equipo por carencia de unificación de criterios</v>
      </c>
      <c r="C12" s="142" t="str">
        <f>'CONTROLES Y EVALUACIÓN'!C22</f>
        <v>El Director de Justicia semestralmente convoca a los funcionarios de planta y contratistas con el fin de unificar criterios relacionados con la aplicabilidad del Sistema Integrado de Gestión, los Directores bimestralmente se reunen con sus equipos de trabajo para dar instrucciones y revisar los lineamientos de los diferentes temas de cada dependencia. Se tienen en cuenta las actividades planteadas en cada plan de acción instucional y se revisan avances. Si algun funcionario de planta o contratista no acata las directrices impartidas, se inician los procesos disciplinarios y revision de aspectos contractuales. De esta actividad se deja como evidencia las actas de los comités y reuniones programadas.</v>
      </c>
      <c r="D12" s="104" t="str">
        <f>'CONTROLES Y EVALUACIÓN'!H22</f>
        <v>Fuerte</v>
      </c>
      <c r="E12" s="104" t="str">
        <f>'CONTROLES Y EVALUACIÓN'!I22</f>
        <v>Fuerte (Siempre se Ejecuta)</v>
      </c>
      <c r="F12" s="141" t="str">
        <f>IF(AND(D12="Fuerte",E12="Fuerte (Siempre se Ejecuta)"),"Fuerte",IF(AND(D12="Fuerte",E12="Moderado (Algunas veces se ejecuta)"),"Moderado",IF(AND(D12="Fuerte",E12="Débil (No se ejecuta)"),"Débil",IF(AND(D12="Moderado",E12="Fuerte (Siempre se Ejecuta)"),"Moderado",IF(AND(D12="Moderado",E12="Moderado (Algunas veces se ejecuta)"),"Moderado",IF(AND(D12="Moderado",E12="Débil (No se ejecuta)"),"Débil",IF(AND(D12="Débil",E12="Fuerte (Siempre se Ejecuta)"),"Débil",IF(AND(D12="Débil",E12="Moderado (Algunas veces se ejecuta)"),"Débil",IF(AND(D12="Débil",E12="Débil (No se ejecuta)"),"Débil"," ")))))))))</f>
        <v>Fuerte</v>
      </c>
      <c r="G12" s="64">
        <f>IF(F12="Fuerte",100,IF(F12="Moderado",50,IF(F12="Débil",0," ")))</f>
        <v>100</v>
      </c>
      <c r="H12" s="738"/>
    </row>
    <row r="13" spans="1:111" s="54" customFormat="1" ht="126" customHeight="1" x14ac:dyDescent="0.25">
      <c r="A13" s="852"/>
      <c r="B13" s="103">
        <f>DESCRIPCION!D12</f>
        <v>0</v>
      </c>
      <c r="C13" s="142">
        <f>'CONTROLES Y EVALUACIÓN'!C33</f>
        <v>0</v>
      </c>
      <c r="D13" s="104" t="str">
        <f>'CONTROLES Y EVALUACIÓN'!H33</f>
        <v xml:space="preserve"> </v>
      </c>
      <c r="E13" s="104" t="str">
        <f>'CONTROLES Y EVALUACIÓN'!I33</f>
        <v>Seleccionar</v>
      </c>
      <c r="F13" s="141" t="str">
        <f>IF(AND(D13="Fuerte",E13="Fuerte (Siempre se Ejecuta)"),"Fuerte",IF(AND(D13="Fuerte",E13="Moderado (Algunas veces se ejecuta)"),"Moderado",IF(AND(D13="Fuerte",E13="Débil (No se ejecuta)"),"Débil",IF(AND(D13="Moderado",E13="Fuerte (Siempre se Ejecuta)"),"Moderado",IF(AND(D13="Moderado",E13="Moderado (Algunas veces se ejecuta)"),"Moderado",IF(AND(D13="Moderado",E13="Débil (No se ejecuta)"),"Débil",IF(AND(D13="Débil",E13="Fuerte (Siempre se Ejecuta)"),"Débil",IF(AND(D13="Débil",E13="Moderado (Algunas veces se ejecuta)"),"Débil",IF(AND(D13="Débil",E13="Débil (No se ejecuta)"),"Débil"," ")))))))))</f>
        <v xml:space="preserve"> </v>
      </c>
      <c r="G13" s="64" t="str">
        <f>IF(F13="Fuerte",100,IF(F13="Moderado",50,IF(F13="Débil",0," ")))</f>
        <v xml:space="preserve"> </v>
      </c>
      <c r="H13" s="738"/>
    </row>
    <row r="14" spans="1:111" s="54" customFormat="1" ht="30.75" customHeight="1" x14ac:dyDescent="0.25">
      <c r="A14" s="927"/>
      <c r="B14" s="928"/>
      <c r="C14" s="928"/>
      <c r="D14" s="928"/>
      <c r="E14" s="928"/>
      <c r="F14" s="929"/>
      <c r="G14" s="283">
        <f>AVERAGE(G11:G13)</f>
        <v>100</v>
      </c>
      <c r="H14" s="926"/>
    </row>
    <row r="15" spans="1:111" s="54" customFormat="1" ht="153.75" customHeight="1" x14ac:dyDescent="0.25">
      <c r="A15" s="869" t="str">
        <f>DESCRIPCION!A13</f>
        <v>Posibilidad de recibir o solicitar cualquier dádiva o beneficio a nombre propio o de terceros permitiendo el vencimiento, dilacion de terminos o incumplimento de los requisitos de ley en los procesos y/o tramites a cargo</v>
      </c>
      <c r="B15" s="103" t="str">
        <f>DESCRIPCION!D13</f>
        <v xml:space="preserve">Fallas en la cultura de la probidad </v>
      </c>
      <c r="C15" s="142" t="str">
        <f>'CONTROLES Y EVALUACIÓN'!C44</f>
        <v>Todos los años la Dirección de Talento Humano realiza actividades de inducciòn y re-inducciòn al personal de planta y contratistas, con el fin de dar a conocer el SIGAMI, el código de integridad y buen gobierno; de la misma manera el Secretario junto con sus Directores en cada uno de los comités fortalecen la internalización del código de integridad y buen gobierno en cada uno de los miembros de sus equipos,  quedando como evidencia actas, planillas y registro fotogràfico. Las observaciones o desviaciones en relación a la no aplicabilidad de los valores institucionales se matealiza en actividades que necesariamente debe ser reportadas a la oficina de control interno disciplinario o para el caso de los contratistas revision del proceso contractual y segun el caso reporte a la personeria y procuradaría</v>
      </c>
      <c r="D15" s="104" t="str">
        <f>'CONTROLES Y EVALUACIÓN'!H44</f>
        <v>Fuerte</v>
      </c>
      <c r="E15" s="104" t="str">
        <f>'CONTROLES Y EVALUACIÓN'!I44</f>
        <v>Moderado (Algunas veces se ejecuta)</v>
      </c>
      <c r="F15" s="141" t="str">
        <f>'CONTROLES Y EVALUACIÓN'!J44</f>
        <v>Moderado</v>
      </c>
      <c r="G15" s="64">
        <f>IF(F15="Fuerte",100,IF(F15="Moderado",50,IF(F15="Débil",0," ")))</f>
        <v>50</v>
      </c>
      <c r="H15" s="737" t="str">
        <f>IF(G18=100,"Fuerte",IF(AND(G18&gt;=50,G18&lt;=99),"Moderado",IF(AND(G18&gt;=0,G18&lt;=49),"Débil"," ")))</f>
        <v>Moderado</v>
      </c>
    </row>
    <row r="16" spans="1:111" s="54" customFormat="1" ht="153.75" customHeight="1" x14ac:dyDescent="0.25">
      <c r="A16" s="869"/>
      <c r="B16" s="103" t="str">
        <f>DESCRIPCION!D14</f>
        <v>Actores de presión en el tema regulado por el trámite que puedan incidir en las decisiones institucionales</v>
      </c>
      <c r="C16" s="142" t="str">
        <f>'CONTROLES Y EVALUACIÓN'!C55</f>
        <v>El secretario y/o Director delega responsabilidades a los diferentes miembros de su equipo; los y las auxiliares administrativos entregan a cada responsable los insumos (procesos, trámites, solicitudes, pqr, etc), para dar respuesta a los tramites y requerimientos radicados en PiSAMI, cada vez que se requiera con el fin de responder de manera oportuna. Para verificar lo anterior se realizan actividades de autocontrol mensuales con base en los informes y las listas de chequeo de las dependencias. Dejando como evidencia las listas de chequeo para el cumplimiento de las actividades de cada una de las dependencias</v>
      </c>
      <c r="D16" s="104" t="str">
        <f>'CONTROLES Y EVALUACIÓN'!H55</f>
        <v>Fuerte</v>
      </c>
      <c r="E16" s="104" t="str">
        <f>'CONTROLES Y EVALUACIÓN'!I55</f>
        <v>Fuerte (Siempre se Ejecuta)</v>
      </c>
      <c r="F16" s="141" t="str">
        <f>'CONTROLES Y EVALUACIÓN'!J55</f>
        <v>Fuerte</v>
      </c>
      <c r="G16" s="64">
        <f>IF(F16="Fuerte",100,IF(F16="Moderado",50,IF(F16="Débil",0," ")))</f>
        <v>100</v>
      </c>
      <c r="H16" s="738"/>
    </row>
    <row r="17" spans="1:8" s="54" customFormat="1" ht="162" customHeight="1" x14ac:dyDescent="0.25">
      <c r="A17" s="869"/>
      <c r="B17" s="103">
        <f>DESCRIPCION!D15</f>
        <v>0</v>
      </c>
      <c r="C17" s="142">
        <f>+('CONTROLES Y EVALUACIÓN'!C66)</f>
        <v>0</v>
      </c>
      <c r="D17" s="104" t="str">
        <f>'CONTROLES Y EVALUACIÓN'!H66</f>
        <v xml:space="preserve"> </v>
      </c>
      <c r="E17" s="104">
        <f>'CONTROLES Y EVALUACIÓN'!I66</f>
        <v>0</v>
      </c>
      <c r="F17" s="141" t="str">
        <f>'CONTROLES Y EVALUACIÓN'!J66</f>
        <v xml:space="preserve"> </v>
      </c>
      <c r="G17" s="64" t="str">
        <f>IF(F17="Fuerte",100,IF(F17="Moderado",50,IF(F17="Débil",0," ")))</f>
        <v xml:space="preserve"> </v>
      </c>
      <c r="H17" s="738"/>
    </row>
    <row r="18" spans="1:8" s="54" customFormat="1" ht="36" customHeight="1" x14ac:dyDescent="0.25">
      <c r="A18" s="930"/>
      <c r="B18" s="931"/>
      <c r="C18" s="931"/>
      <c r="D18" s="931"/>
      <c r="E18" s="931"/>
      <c r="F18" s="932"/>
      <c r="G18" s="143">
        <f>AVERAGE(G15:G17)</f>
        <v>75</v>
      </c>
      <c r="H18" s="926"/>
    </row>
    <row r="19" spans="1:8" s="54" customFormat="1" ht="135" customHeight="1" x14ac:dyDescent="0.25">
      <c r="A19" s="925">
        <f>DESCRIPCION!A16</f>
        <v>0</v>
      </c>
      <c r="B19" s="103">
        <f>DESCRIPCION!D16</f>
        <v>0</v>
      </c>
      <c r="C19" s="142">
        <f>'CONTROLES Y EVALUACIÓN'!C77</f>
        <v>0</v>
      </c>
      <c r="D19" s="104"/>
      <c r="E19" s="104">
        <f>'CONTROLES Y EVALUACIÓN'!I77</f>
        <v>0</v>
      </c>
      <c r="F19" s="141">
        <f>'CONTROLES Y EVALUACIÓN'!J77</f>
        <v>0</v>
      </c>
      <c r="G19" s="64"/>
      <c r="H19" s="737"/>
    </row>
    <row r="20" spans="1:8" s="54" customFormat="1" ht="114" customHeight="1" x14ac:dyDescent="0.25">
      <c r="A20" s="851"/>
      <c r="B20" s="103">
        <f>DESCRIPCION!D17</f>
        <v>0</v>
      </c>
      <c r="C20" s="142">
        <f>'CONTROLES Y EVALUACIÓN'!C88</f>
        <v>0</v>
      </c>
      <c r="D20" s="104" t="str">
        <f>'CONTROLES Y EVALUACIÓN'!H88</f>
        <v xml:space="preserve"> </v>
      </c>
      <c r="E20" s="104" t="str">
        <f>'CONTROLES Y EVALUACIÓN'!I88</f>
        <v>Seleccionar</v>
      </c>
      <c r="F20" s="141" t="str">
        <f>'CONTROLES Y EVALUACIÓN'!J88</f>
        <v xml:space="preserve"> </v>
      </c>
      <c r="G20" s="64" t="str">
        <f>IF(F20="Fuerte",100,IF(F20="Moderado",50,IF(F20="Débil",0," ")))</f>
        <v xml:space="preserve"> </v>
      </c>
      <c r="H20" s="738"/>
    </row>
    <row r="21" spans="1:8" s="54" customFormat="1" ht="114" customHeight="1" x14ac:dyDescent="0.25">
      <c r="A21" s="852"/>
      <c r="B21" s="103">
        <f>DESCRIPCION!D18</f>
        <v>0</v>
      </c>
      <c r="C21" s="142">
        <f>'CONTROLES Y EVALUACIÓN'!C99</f>
        <v>0</v>
      </c>
      <c r="D21" s="104" t="str">
        <f>'CONTROLES Y EVALUACIÓN'!H99</f>
        <v xml:space="preserve"> </v>
      </c>
      <c r="E21" s="104" t="str">
        <f>'CONTROLES Y EVALUACIÓN'!I99</f>
        <v>Seleccionar</v>
      </c>
      <c r="F21" s="141" t="str">
        <f>'CONTROLES Y EVALUACIÓN'!J99</f>
        <v xml:space="preserve"> </v>
      </c>
      <c r="G21" s="64" t="str">
        <f>IF(F21="Fuerte",100,IF(F21="Moderado",50,IF(F21="Débil",0," ")))</f>
        <v xml:space="preserve"> </v>
      </c>
      <c r="H21" s="738"/>
    </row>
    <row r="22" spans="1:8" s="54" customFormat="1" ht="33.75" customHeight="1" x14ac:dyDescent="0.25">
      <c r="A22" s="921"/>
      <c r="B22" s="922"/>
      <c r="C22" s="922"/>
      <c r="D22" s="922"/>
      <c r="E22" s="922"/>
      <c r="F22" s="923"/>
      <c r="G22" s="144" t="e">
        <f>AVERAGE(G19:G21)</f>
        <v>#DIV/0!</v>
      </c>
      <c r="H22" s="738"/>
    </row>
    <row r="23" spans="1:8" s="54" customFormat="1" ht="113.25" customHeight="1" x14ac:dyDescent="0.25">
      <c r="A23" s="925" t="str">
        <f>DESCRIPCION!A19</f>
        <v>d</v>
      </c>
      <c r="B23" s="103">
        <f>DESCRIPCION!D19</f>
        <v>0</v>
      </c>
      <c r="C23" s="142">
        <f>'CONTROLES Y EVALUACIÓN'!C110</f>
        <v>0</v>
      </c>
      <c r="D23" s="104" t="str">
        <f>'CONTROLES Y EVALUACIÓN'!H110</f>
        <v xml:space="preserve"> </v>
      </c>
      <c r="E23" s="104" t="str">
        <f>'CONTROLES Y EVALUACIÓN'!I110</f>
        <v>Seleccionar</v>
      </c>
      <c r="F23" s="141" t="str">
        <f>'CONTROLES Y EVALUACIÓN'!J110</f>
        <v xml:space="preserve"> </v>
      </c>
      <c r="G23" s="64" t="str">
        <f>IF(F23="Fuerte",100,IF(F23="Moderado",50,IF(F23="Débil",0," ")))</f>
        <v xml:space="preserve"> </v>
      </c>
      <c r="H23" s="737" t="e">
        <f>IF(G26=100,"Fuerte",IF(AND(G26&gt;=50,G26&lt;=99),"Moderado",IF(AND(G26&gt;0,G26&lt;=49),"Débil"," ")))</f>
        <v>#DIV/0!</v>
      </c>
    </row>
    <row r="24" spans="1:8" ht="113.25" customHeight="1" x14ac:dyDescent="0.2">
      <c r="A24" s="851"/>
      <c r="B24" s="103">
        <f>DESCRIPCION!D20</f>
        <v>0</v>
      </c>
      <c r="C24" s="142">
        <f>'CONTROLES Y EVALUACIÓN'!C121</f>
        <v>0</v>
      </c>
      <c r="D24" s="104" t="str">
        <f>'CONTROLES Y EVALUACIÓN'!H121</f>
        <v xml:space="preserve"> </v>
      </c>
      <c r="E24" s="104" t="str">
        <f>'CONTROLES Y EVALUACIÓN'!I121</f>
        <v>Seleccionar</v>
      </c>
      <c r="F24" s="141" t="str">
        <f>'CONTROLES Y EVALUACIÓN'!J121</f>
        <v xml:space="preserve"> </v>
      </c>
      <c r="G24" s="64" t="str">
        <f>IF(F24="Fuerte",100,IF(F24="Moderado",50,IF(F24="Débil",0," ")))</f>
        <v xml:space="preserve"> </v>
      </c>
      <c r="H24" s="738"/>
    </row>
    <row r="25" spans="1:8" ht="123.75" customHeight="1" x14ac:dyDescent="0.2">
      <c r="A25" s="852"/>
      <c r="B25" s="103">
        <f>DESCRIPCION!D21</f>
        <v>0</v>
      </c>
      <c r="C25" s="142">
        <f>'CONTROLES Y EVALUACIÓN'!C132</f>
        <v>0</v>
      </c>
      <c r="D25" s="104" t="str">
        <f>'CONTROLES Y EVALUACIÓN'!H132</f>
        <v xml:space="preserve"> </v>
      </c>
      <c r="E25" s="104" t="str">
        <f>'CONTROLES Y EVALUACIÓN'!I132</f>
        <v>Seleccionar</v>
      </c>
      <c r="F25" s="141" t="str">
        <f>'CONTROLES Y EVALUACIÓN'!J132</f>
        <v xml:space="preserve"> </v>
      </c>
      <c r="G25" s="64" t="str">
        <f>IF(F25="Fuerte",100,IF(F25="Moderado",50,IF(F25="Débil",0," ")))</f>
        <v xml:space="preserve"> </v>
      </c>
      <c r="H25" s="738"/>
    </row>
    <row r="26" spans="1:8" ht="31.5" customHeight="1" x14ac:dyDescent="0.2">
      <c r="A26" s="921"/>
      <c r="B26" s="922"/>
      <c r="C26" s="922"/>
      <c r="D26" s="922"/>
      <c r="E26" s="922"/>
      <c r="F26" s="923"/>
      <c r="G26" s="144" t="e">
        <f>AVERAGE(G23:G25)</f>
        <v>#DIV/0!</v>
      </c>
      <c r="H26" s="738"/>
    </row>
    <row r="27" spans="1:8" ht="112.5" customHeight="1" x14ac:dyDescent="0.2">
      <c r="A27" s="925" t="str">
        <f>DESCRIPCION!A22</f>
        <v>e</v>
      </c>
      <c r="B27" s="103">
        <f>DESCRIPCION!D22</f>
        <v>0</v>
      </c>
      <c r="C27" s="142">
        <f>'CONTROLES Y EVALUACIÓN'!C143</f>
        <v>0</v>
      </c>
      <c r="D27" s="104" t="str">
        <f>'CONTROLES Y EVALUACIÓN'!H143</f>
        <v xml:space="preserve"> </v>
      </c>
      <c r="E27" s="104" t="str">
        <f>'CONTROLES Y EVALUACIÓN'!I143</f>
        <v>Seleccionar</v>
      </c>
      <c r="F27" s="141" t="str">
        <f>'CONTROLES Y EVALUACIÓN'!J143</f>
        <v xml:space="preserve"> </v>
      </c>
      <c r="G27" s="64" t="str">
        <f>IF(F27="Fuerte",100,IF(F27="Moderado",50,IF(F27="Débil",0," ")))</f>
        <v xml:space="preserve"> </v>
      </c>
      <c r="H27" s="737" t="e">
        <f>IF(G30=100,"Fuerte",IF(AND(G30&gt;=50,G30&lt;=99),"Moderado",IF(AND(G30&gt;0,G30&lt;=49),"Débil"," ")))</f>
        <v>#DIV/0!</v>
      </c>
    </row>
    <row r="28" spans="1:8" ht="99.75" customHeight="1" x14ac:dyDescent="0.2">
      <c r="A28" s="851"/>
      <c r="B28" s="103">
        <f>DESCRIPCION!D23</f>
        <v>0</v>
      </c>
      <c r="C28" s="142">
        <f>'CONTROLES Y EVALUACIÓN'!C154</f>
        <v>0</v>
      </c>
      <c r="D28" s="104" t="str">
        <f>'CONTROLES Y EVALUACIÓN'!H154</f>
        <v xml:space="preserve"> </v>
      </c>
      <c r="E28" s="104" t="str">
        <f>'CONTROLES Y EVALUACIÓN'!I154</f>
        <v>Seleccionar</v>
      </c>
      <c r="F28" s="141" t="str">
        <f>'CONTROLES Y EVALUACIÓN'!J154</f>
        <v xml:space="preserve"> </v>
      </c>
      <c r="G28" s="64" t="str">
        <f>IF(F28="Fuerte",100,IF(F28="Moderado",50,IF(F28="Débil",0," ")))</f>
        <v xml:space="preserve"> </v>
      </c>
      <c r="H28" s="738"/>
    </row>
    <row r="29" spans="1:8" ht="96.75" customHeight="1" x14ac:dyDescent="0.2">
      <c r="A29" s="852"/>
      <c r="B29" s="103">
        <f>DESCRIPCION!D24</f>
        <v>0</v>
      </c>
      <c r="C29" s="142">
        <f>'CONTROLES Y EVALUACIÓN'!C165</f>
        <v>0</v>
      </c>
      <c r="D29" s="104" t="str">
        <f>'CONTROLES Y EVALUACIÓN'!H165</f>
        <v xml:space="preserve"> </v>
      </c>
      <c r="E29" s="104" t="str">
        <f>'CONTROLES Y EVALUACIÓN'!I165</f>
        <v>Seleccionar</v>
      </c>
      <c r="F29" s="141" t="str">
        <f>'CONTROLES Y EVALUACIÓN'!J165</f>
        <v xml:space="preserve"> </v>
      </c>
      <c r="G29" s="64" t="str">
        <f>IF(F29="Fuerte",100,IF(F29="Moderado",50,IF(F29="Débil",0," ")))</f>
        <v xml:space="preserve"> </v>
      </c>
      <c r="H29" s="738"/>
    </row>
    <row r="30" spans="1:8" ht="24" customHeight="1" x14ac:dyDescent="0.2">
      <c r="A30" s="921"/>
      <c r="B30" s="922"/>
      <c r="C30" s="922"/>
      <c r="D30" s="922"/>
      <c r="E30" s="922"/>
      <c r="F30" s="923"/>
      <c r="G30" s="144" t="e">
        <f>AVERAGE(G27:G29)</f>
        <v>#DIV/0!</v>
      </c>
      <c r="H30" s="738"/>
    </row>
    <row r="31" spans="1:8" ht="120" customHeight="1" x14ac:dyDescent="0.2">
      <c r="A31" s="925" t="str">
        <f>DESCRIPCION!A25</f>
        <v>f</v>
      </c>
      <c r="B31" s="103">
        <f>DESCRIPCION!D25</f>
        <v>0</v>
      </c>
      <c r="C31" s="142">
        <f>'CONTROLES Y EVALUACIÓN'!C176</f>
        <v>0</v>
      </c>
      <c r="D31" s="104" t="str">
        <f>'CONTROLES Y EVALUACIÓN'!H176</f>
        <v>Débil</v>
      </c>
      <c r="E31" s="104" t="str">
        <f>'CONTROLES Y EVALUACIÓN'!I176</f>
        <v>Fuerte (Siempre se Ejecuta)</v>
      </c>
      <c r="F31" s="141" t="str">
        <f>'CONTROLES Y EVALUACIÓN'!J176</f>
        <v>Débil</v>
      </c>
      <c r="G31" s="64">
        <f>IF(F31="Fuerte",100,IF(F31="Moderado",50,IF(F31="Débil",0," ")))</f>
        <v>0</v>
      </c>
      <c r="H31" s="737" t="str">
        <f>IF(G34=100,"Fuerte",IF(AND(G34&gt;=50,G34&lt;=99),"Moderado",IF(AND(G34&gt;0,G34&lt;=49),"Débil"," ")))</f>
        <v xml:space="preserve"> </v>
      </c>
    </row>
    <row r="32" spans="1:8" ht="114" customHeight="1" x14ac:dyDescent="0.2">
      <c r="A32" s="851"/>
      <c r="B32" s="103">
        <f>DESCRIPCION!B26</f>
        <v>0</v>
      </c>
      <c r="C32" s="142">
        <f>'CONTROLES Y EVALUACIÓN'!C187</f>
        <v>0</v>
      </c>
      <c r="D32" s="104" t="str">
        <f>'CONTROLES Y EVALUACIÓN'!H187</f>
        <v xml:space="preserve"> </v>
      </c>
      <c r="E32" s="104" t="str">
        <f>'CONTROLES Y EVALUACIÓN'!I187</f>
        <v>Seleccionar</v>
      </c>
      <c r="F32" s="141" t="str">
        <f>'CONTROLES Y EVALUACIÓN'!J187</f>
        <v xml:space="preserve"> </v>
      </c>
      <c r="G32" s="64" t="str">
        <f>IF(F32="Fuerte",100,IF(F32="Moderado",50,IF(F32="Débil",0," ")))</f>
        <v xml:space="preserve"> </v>
      </c>
      <c r="H32" s="738"/>
    </row>
    <row r="33" spans="1:8" ht="100.5" customHeight="1" x14ac:dyDescent="0.2">
      <c r="A33" s="852"/>
      <c r="B33" s="103">
        <f>DESCRIPCION!B27</f>
        <v>0</v>
      </c>
      <c r="C33" s="142">
        <f>'CONTROLES Y EVALUACIÓN'!C198</f>
        <v>0</v>
      </c>
      <c r="D33" s="104" t="str">
        <f>'CONTROLES Y EVALUACIÓN'!H198</f>
        <v xml:space="preserve"> </v>
      </c>
      <c r="E33" s="104" t="str">
        <f>'CONTROLES Y EVALUACIÓN'!I198</f>
        <v>Seleccionar</v>
      </c>
      <c r="F33" s="141" t="str">
        <f>'CONTROLES Y EVALUACIÓN'!J198</f>
        <v xml:space="preserve"> </v>
      </c>
      <c r="G33" s="64" t="str">
        <f>IF(F33="Fuerte",100,IF(F33="Moderado",50,IF(F33="Débil",0," ")))</f>
        <v xml:space="preserve"> </v>
      </c>
      <c r="H33" s="738"/>
    </row>
    <row r="34" spans="1:8" ht="30" customHeight="1" x14ac:dyDescent="0.2">
      <c r="A34" s="921"/>
      <c r="B34" s="922"/>
      <c r="C34" s="922"/>
      <c r="D34" s="922"/>
      <c r="E34" s="922"/>
      <c r="F34" s="923"/>
      <c r="G34" s="144">
        <f>AVERAGE(G31:G33)</f>
        <v>0</v>
      </c>
      <c r="H34" s="738"/>
    </row>
    <row r="35" spans="1:8" ht="107.25" customHeight="1" x14ac:dyDescent="0.2">
      <c r="A35" s="925" t="str">
        <f>DESCRIPCION!A28</f>
        <v>g</v>
      </c>
      <c r="B35" s="103">
        <f>DESCRIPCION!D28</f>
        <v>0</v>
      </c>
      <c r="C35" s="142">
        <f>'CONTROLES Y EVALUACIÓN'!C209</f>
        <v>0</v>
      </c>
      <c r="D35" s="104" t="str">
        <f>'CONTROLES Y EVALUACIÓN'!H209</f>
        <v xml:space="preserve"> </v>
      </c>
      <c r="E35" s="104" t="str">
        <f>'CONTROLES Y EVALUACIÓN'!I209</f>
        <v>Seleccionar</v>
      </c>
      <c r="F35" s="141" t="str">
        <f>'CONTROLES Y EVALUACIÓN'!J209</f>
        <v xml:space="preserve"> </v>
      </c>
      <c r="G35" s="64" t="str">
        <f>IF(F35="Fuerte",100,IF(F35="Moderado",50,IF(F35="Débil",0," ")))</f>
        <v xml:space="preserve"> </v>
      </c>
      <c r="H35" s="737" t="e">
        <f>IF(G38=100,"Fuerte",IF(AND(G38&gt;=50,G38&lt;=99),"Moderado",IF(AND(G38&gt;0,G38&lt;=49),"Débil"," ")))</f>
        <v>#DIV/0!</v>
      </c>
    </row>
    <row r="36" spans="1:8" ht="108.75" customHeight="1" x14ac:dyDescent="0.2">
      <c r="A36" s="851"/>
      <c r="B36" s="103">
        <f>DESCRIPCION!D29</f>
        <v>0</v>
      </c>
      <c r="C36" s="142">
        <f>'CONTROLES Y EVALUACIÓN'!C220</f>
        <v>0</v>
      </c>
      <c r="D36" s="104" t="str">
        <f>'CONTROLES Y EVALUACIÓN'!H220</f>
        <v xml:space="preserve"> </v>
      </c>
      <c r="E36" s="104" t="str">
        <f>'CONTROLES Y EVALUACIÓN'!I220</f>
        <v>Moderado (Algunas veces se ejecuta)</v>
      </c>
      <c r="F36" s="141" t="str">
        <f>'CONTROLES Y EVALUACIÓN'!J220</f>
        <v xml:space="preserve"> </v>
      </c>
      <c r="G36" s="64" t="str">
        <f>IF(F36="Fuerte",100,IF(F36="Moderado",50,IF(F36="Débil",0," ")))</f>
        <v xml:space="preserve"> </v>
      </c>
      <c r="H36" s="738"/>
    </row>
    <row r="37" spans="1:8" ht="111" customHeight="1" x14ac:dyDescent="0.2">
      <c r="A37" s="852"/>
      <c r="B37" s="103">
        <f>DESCRIPCION!D30</f>
        <v>0</v>
      </c>
      <c r="C37" s="142">
        <f>'CONTROLES Y EVALUACIÓN'!C231</f>
        <v>0</v>
      </c>
      <c r="D37" s="104" t="str">
        <f>'CONTROLES Y EVALUACIÓN'!H231</f>
        <v xml:space="preserve"> </v>
      </c>
      <c r="E37" s="104" t="str">
        <f>'CONTROLES Y EVALUACIÓN'!I231</f>
        <v>Seleccionar</v>
      </c>
      <c r="F37" s="141" t="str">
        <f>'CONTROLES Y EVALUACIÓN'!J231</f>
        <v xml:space="preserve"> </v>
      </c>
      <c r="G37" s="64" t="str">
        <f>IF(F37="Fuerte",100,IF(F37="Moderado",50,IF(F37="Débil",0," ")))</f>
        <v xml:space="preserve"> </v>
      </c>
      <c r="H37" s="738"/>
    </row>
    <row r="38" spans="1:8" ht="31.5" customHeight="1" x14ac:dyDescent="0.2">
      <c r="A38" s="921"/>
      <c r="B38" s="922"/>
      <c r="C38" s="922"/>
      <c r="D38" s="922"/>
      <c r="E38" s="922"/>
      <c r="F38" s="923"/>
      <c r="G38" s="144" t="e">
        <f>AVERAGE(G35:G37)</f>
        <v>#DIV/0!</v>
      </c>
      <c r="H38" s="738"/>
    </row>
    <row r="39" spans="1:8" ht="85.5" customHeight="1" x14ac:dyDescent="0.2">
      <c r="A39" s="925" t="str">
        <f>DESCRIPCION!A31</f>
        <v>h</v>
      </c>
      <c r="B39" s="103">
        <f>DESCRIPCION!D31</f>
        <v>0</v>
      </c>
      <c r="C39" s="142">
        <f>'CONTROLES Y EVALUACIÓN'!C242</f>
        <v>0</v>
      </c>
      <c r="D39" s="104" t="str">
        <f>'CONTROLES Y EVALUACIÓN'!H242</f>
        <v xml:space="preserve"> </v>
      </c>
      <c r="E39" s="104" t="str">
        <f>'CONTROLES Y EVALUACIÓN'!I242</f>
        <v>Seleccionar</v>
      </c>
      <c r="F39" s="141" t="str">
        <f>'CONTROLES Y EVALUACIÓN'!J242</f>
        <v xml:space="preserve"> </v>
      </c>
      <c r="G39" s="64" t="str">
        <f>IF(F39="Fuerte",100,IF(F39="Moderado",50,IF(F39="Débil",0," ")))</f>
        <v xml:space="preserve"> </v>
      </c>
      <c r="H39" s="737" t="e">
        <f>IF(G42=100,"Fuerte",IF(AND(G42&gt;=50,G42&lt;=99),"Moderado",IF(AND(G42&gt;0,G42&lt;=49),"Débil"," ")))</f>
        <v>#DIV/0!</v>
      </c>
    </row>
    <row r="40" spans="1:8" ht="92.25" customHeight="1" x14ac:dyDescent="0.2">
      <c r="A40" s="851"/>
      <c r="B40" s="103">
        <f>DESCRIPCION!D32</f>
        <v>0</v>
      </c>
      <c r="C40" s="142">
        <f>'CONTROLES Y EVALUACIÓN'!C253</f>
        <v>0</v>
      </c>
      <c r="D40" s="104" t="str">
        <f>'CONTROLES Y EVALUACIÓN'!H253</f>
        <v xml:space="preserve"> </v>
      </c>
      <c r="E40" s="104" t="str">
        <f>'CONTROLES Y EVALUACIÓN'!I253</f>
        <v>Seleccionar</v>
      </c>
      <c r="F40" s="141" t="str">
        <f>'CONTROLES Y EVALUACIÓN'!J253</f>
        <v xml:space="preserve"> </v>
      </c>
      <c r="G40" s="64" t="str">
        <f>IF(F40="Fuerte",100,IF(F40="Moderado",50,IF(F40="Débil",0," ")))</f>
        <v xml:space="preserve"> </v>
      </c>
      <c r="H40" s="738"/>
    </row>
    <row r="41" spans="1:8" ht="86.25" customHeight="1" x14ac:dyDescent="0.2">
      <c r="A41" s="852"/>
      <c r="B41" s="103">
        <f>DESCRIPCION!D33</f>
        <v>0</v>
      </c>
      <c r="C41" s="142">
        <f>'CONTROLES Y EVALUACIÓN'!C264</f>
        <v>0</v>
      </c>
      <c r="D41" s="104" t="str">
        <f>'CONTROLES Y EVALUACIÓN'!H264</f>
        <v xml:space="preserve"> </v>
      </c>
      <c r="E41" s="104" t="str">
        <f>'CONTROLES Y EVALUACIÓN'!I264</f>
        <v>Seleccionar</v>
      </c>
      <c r="F41" s="141" t="str">
        <f>'CONTROLES Y EVALUACIÓN'!J264</f>
        <v xml:space="preserve"> </v>
      </c>
      <c r="G41" s="64" t="str">
        <f>IF(F41="Fuerte",100,IF(F41="Moderado",50,IF(F41="Débil",0," ")))</f>
        <v xml:space="preserve"> </v>
      </c>
      <c r="H41" s="738"/>
    </row>
    <row r="42" spans="1:8" ht="28.5" customHeight="1" x14ac:dyDescent="0.2">
      <c r="A42" s="921"/>
      <c r="B42" s="922"/>
      <c r="C42" s="922"/>
      <c r="D42" s="922"/>
      <c r="E42" s="922"/>
      <c r="F42" s="923"/>
      <c r="G42" s="144" t="e">
        <f>AVERAGE(G39:G41)</f>
        <v>#DIV/0!</v>
      </c>
      <c r="H42" s="738"/>
    </row>
    <row r="43" spans="1:8" ht="71.25" customHeight="1" x14ac:dyDescent="0.2">
      <c r="A43" s="925" t="str">
        <f>DESCRIPCION!A34</f>
        <v>i</v>
      </c>
      <c r="B43" s="103">
        <f>DESCRIPCION!D34</f>
        <v>0</v>
      </c>
      <c r="C43" s="142">
        <f>'CONTROLES Y EVALUACIÓN'!C275</f>
        <v>0</v>
      </c>
      <c r="D43" s="104" t="str">
        <f>'CONTROLES Y EVALUACIÓN'!H275</f>
        <v xml:space="preserve"> </v>
      </c>
      <c r="E43" s="104" t="str">
        <f>'CONTROLES Y EVALUACIÓN'!I275</f>
        <v>Seleccionar</v>
      </c>
      <c r="F43" s="141" t="str">
        <f>'CONTROLES Y EVALUACIÓN'!J275</f>
        <v xml:space="preserve"> </v>
      </c>
      <c r="G43" s="64" t="str">
        <f>IF(F43="Fuerte",100,IF(F43="Moderado",50,IF(F43="Débil",0," ")))</f>
        <v xml:space="preserve"> </v>
      </c>
      <c r="H43" s="737" t="e">
        <f>IF(G46=100,"Fuerte",IF(AND(G46&gt;=50,G46&lt;=99),"Moderado",IF(AND(G46&gt;0,G46&lt;=49),"Débil"," ")))</f>
        <v>#DIV/0!</v>
      </c>
    </row>
    <row r="44" spans="1:8" ht="91.5" customHeight="1" x14ac:dyDescent="0.2">
      <c r="A44" s="851"/>
      <c r="B44" s="103">
        <f>DESCRIPCION!D35</f>
        <v>0</v>
      </c>
      <c r="C44" s="142">
        <f>'CONTROLES Y EVALUACIÓN'!C286</f>
        <v>0</v>
      </c>
      <c r="D44" s="104" t="str">
        <f>'CONTROLES Y EVALUACIÓN'!H286</f>
        <v xml:space="preserve"> </v>
      </c>
      <c r="E44" s="104" t="str">
        <f>'CONTROLES Y EVALUACIÓN'!I286</f>
        <v>Seleccionar</v>
      </c>
      <c r="F44" s="141" t="str">
        <f>'CONTROLES Y EVALUACIÓN'!J286</f>
        <v xml:space="preserve"> </v>
      </c>
      <c r="G44" s="64" t="str">
        <f>IF(F44="Fuerte",100,IF(F44="Moderado",50,IF(F44="Débil",0," ")))</f>
        <v xml:space="preserve"> </v>
      </c>
      <c r="H44" s="738"/>
    </row>
    <row r="45" spans="1:8" ht="85.5" customHeight="1" x14ac:dyDescent="0.2">
      <c r="A45" s="852"/>
      <c r="B45" s="103">
        <f>DESCRIPCION!D36</f>
        <v>0</v>
      </c>
      <c r="C45" s="142">
        <f>'CONTROLES Y EVALUACIÓN'!C297</f>
        <v>0</v>
      </c>
      <c r="D45" s="104" t="str">
        <f>'CONTROLES Y EVALUACIÓN'!H297</f>
        <v xml:space="preserve"> </v>
      </c>
      <c r="E45" s="104" t="str">
        <f>'CONTROLES Y EVALUACIÓN'!I297</f>
        <v>Seleccionar</v>
      </c>
      <c r="F45" s="141" t="str">
        <f>'CONTROLES Y EVALUACIÓN'!J297</f>
        <v xml:space="preserve"> </v>
      </c>
      <c r="G45" s="64" t="str">
        <f>IF(F45="Fuerte",100,IF(F45="Moderado",50,IF(F45="Débil",0," ")))</f>
        <v xml:space="preserve"> </v>
      </c>
      <c r="H45" s="738"/>
    </row>
    <row r="46" spans="1:8" ht="33.75" customHeight="1" x14ac:dyDescent="0.2">
      <c r="A46" s="921"/>
      <c r="B46" s="922"/>
      <c r="C46" s="922"/>
      <c r="D46" s="922"/>
      <c r="E46" s="922"/>
      <c r="F46" s="923"/>
      <c r="G46" s="144" t="e">
        <f>AVERAGE(G43:G45)</f>
        <v>#DIV/0!</v>
      </c>
      <c r="H46" s="738"/>
    </row>
    <row r="47" spans="1:8" ht="107.25" customHeight="1" x14ac:dyDescent="0.2">
      <c r="A47" s="950" t="str">
        <f>DESCRIPCION!A37</f>
        <v>j</v>
      </c>
      <c r="B47" s="103">
        <f>DESCRIPCION!D37</f>
        <v>0</v>
      </c>
      <c r="C47" s="142">
        <f>'CONTROLES Y EVALUACIÓN'!C308</f>
        <v>0</v>
      </c>
      <c r="D47" s="104" t="str">
        <f>'CONTROLES Y EVALUACIÓN'!H308</f>
        <v xml:space="preserve"> </v>
      </c>
      <c r="E47" s="104" t="str">
        <f>'CONTROLES Y EVALUACIÓN'!I308</f>
        <v>Seleccionar</v>
      </c>
      <c r="F47" s="141" t="str">
        <f>'CONTROLES Y EVALUACIÓN'!J308</f>
        <v xml:space="preserve"> </v>
      </c>
      <c r="G47" s="64" t="str">
        <f>IF(F47="Fuerte",100,IF(F47="Moderado",50,IF(F47="Débil",0," ")))</f>
        <v xml:space="preserve"> </v>
      </c>
      <c r="H47" s="737" t="e">
        <f>IF(G50=100,"Fuerte",IF(AND(G50&gt;=50,G50&lt;=99),"Moderado",IF(AND(G50&gt;0,G50&lt;=49),"Débil"," ")))</f>
        <v>#DIV/0!</v>
      </c>
    </row>
    <row r="48" spans="1:8" ht="99.75" customHeight="1" x14ac:dyDescent="0.2">
      <c r="A48" s="951"/>
      <c r="B48" s="103">
        <f>DESCRIPCION!D38</f>
        <v>0</v>
      </c>
      <c r="C48" s="142">
        <f>'CONTROLES Y EVALUACIÓN'!C319</f>
        <v>0</v>
      </c>
      <c r="D48" s="104" t="str">
        <f>'CONTROLES Y EVALUACIÓN'!H319</f>
        <v xml:space="preserve"> </v>
      </c>
      <c r="E48" s="104" t="str">
        <f>'CONTROLES Y EVALUACIÓN'!I319</f>
        <v>Fuerte (Siempre se Ejecuta)</v>
      </c>
      <c r="F48" s="141" t="str">
        <f>'CONTROLES Y EVALUACIÓN'!J319</f>
        <v xml:space="preserve"> </v>
      </c>
      <c r="G48" s="64" t="str">
        <f>IF(F48="Fuerte",100,IF(F48="Moderado",50,IF(F48="Débil",0," ")))</f>
        <v xml:space="preserve"> </v>
      </c>
      <c r="H48" s="738"/>
    </row>
    <row r="49" spans="1:8" ht="96" customHeight="1" x14ac:dyDescent="0.2">
      <c r="A49" s="952"/>
      <c r="B49" s="103">
        <f>DESCRIPCION!D39</f>
        <v>0</v>
      </c>
      <c r="C49" s="142">
        <f>'CONTROLES Y EVALUACIÓN'!C330</f>
        <v>0</v>
      </c>
      <c r="D49" s="104" t="str">
        <f>'CONTROLES Y EVALUACIÓN'!H330</f>
        <v xml:space="preserve"> </v>
      </c>
      <c r="E49" s="104" t="str">
        <f>'CONTROLES Y EVALUACIÓN'!I330</f>
        <v>Seleccionar</v>
      </c>
      <c r="F49" s="141" t="str">
        <f>'CONTROLES Y EVALUACIÓN'!J330</f>
        <v xml:space="preserve"> </v>
      </c>
      <c r="G49" s="64" t="str">
        <f>IF(F49="Fuerte",100,IF(F49="Moderado",50,IF(F49="Débil",0," ")))</f>
        <v xml:space="preserve"> </v>
      </c>
      <c r="H49" s="738"/>
    </row>
    <row r="50" spans="1:8" ht="30.75" customHeight="1" thickBot="1" x14ac:dyDescent="0.25">
      <c r="A50" s="953"/>
      <c r="B50" s="954"/>
      <c r="C50" s="954"/>
      <c r="D50" s="954"/>
      <c r="E50" s="954"/>
      <c r="F50" s="955"/>
      <c r="G50" s="145" t="e">
        <f>AVERAGE(G47:G49)</f>
        <v>#DIV/0!</v>
      </c>
      <c r="H50" s="739"/>
    </row>
  </sheetData>
  <sheetProtection selectLockedCells="1"/>
  <mergeCells count="47">
    <mergeCell ref="A47:A49"/>
    <mergeCell ref="H47:H50"/>
    <mergeCell ref="A50:F50"/>
    <mergeCell ref="A6:H6"/>
    <mergeCell ref="A7:H7"/>
    <mergeCell ref="A39:A41"/>
    <mergeCell ref="H39:H42"/>
    <mergeCell ref="A42:F42"/>
    <mergeCell ref="A43:A45"/>
    <mergeCell ref="H43:H46"/>
    <mergeCell ref="A46:F46"/>
    <mergeCell ref="A31:A33"/>
    <mergeCell ref="H31:H34"/>
    <mergeCell ref="A34:F34"/>
    <mergeCell ref="A35:A37"/>
    <mergeCell ref="H35:H38"/>
    <mergeCell ref="A38:F38"/>
    <mergeCell ref="A23:A25"/>
    <mergeCell ref="H23:H26"/>
    <mergeCell ref="A26:F26"/>
    <mergeCell ref="A27:A29"/>
    <mergeCell ref="H27:H30"/>
    <mergeCell ref="A30:F30"/>
    <mergeCell ref="E3:G3"/>
    <mergeCell ref="E4:G4"/>
    <mergeCell ref="H1:H4"/>
    <mergeCell ref="A1:A4"/>
    <mergeCell ref="B9:B10"/>
    <mergeCell ref="D9:D10"/>
    <mergeCell ref="B1:D2"/>
    <mergeCell ref="B3:D4"/>
    <mergeCell ref="A9:A10"/>
    <mergeCell ref="C9:C10"/>
    <mergeCell ref="E9:E10"/>
    <mergeCell ref="E1:G1"/>
    <mergeCell ref="E2:G2"/>
    <mergeCell ref="F9:G10"/>
    <mergeCell ref="A22:F22"/>
    <mergeCell ref="H19:H22"/>
    <mergeCell ref="H9:H10"/>
    <mergeCell ref="A11:A13"/>
    <mergeCell ref="A15:A17"/>
    <mergeCell ref="A19:A21"/>
    <mergeCell ref="H11:H14"/>
    <mergeCell ref="A14:F14"/>
    <mergeCell ref="A18:F18"/>
    <mergeCell ref="H15:H18"/>
  </mergeCells>
  <pageMargins left="0.7" right="0.7" top="0.75" bottom="0.75" header="0.3" footer="0.3"/>
  <pageSetup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2" tint="-0.499984740745262"/>
  </sheetPr>
  <dimension ref="A1:X243"/>
  <sheetViews>
    <sheetView workbookViewId="0">
      <selection activeCell="G1" sqref="G1:I4"/>
    </sheetView>
  </sheetViews>
  <sheetFormatPr baseColWidth="10" defaultRowHeight="15" x14ac:dyDescent="0.25"/>
  <cols>
    <col min="8" max="8" width="10.5703125" customWidth="1"/>
    <col min="9" max="9" width="10.42578125" customWidth="1"/>
    <col min="11" max="11" width="16" customWidth="1"/>
  </cols>
  <sheetData>
    <row r="1" spans="1:12" ht="15" customHeight="1" x14ac:dyDescent="0.25">
      <c r="A1" s="479"/>
      <c r="B1" s="793"/>
      <c r="C1" s="432" t="str">
        <f>CONTEXTO!B1</f>
        <v xml:space="preserve">PROCESO: </v>
      </c>
      <c r="D1" s="432"/>
      <c r="E1" s="432"/>
      <c r="F1" s="432"/>
      <c r="G1" s="451" t="s">
        <v>481</v>
      </c>
      <c r="H1" s="451"/>
      <c r="I1" s="451"/>
      <c r="J1" s="791"/>
      <c r="K1" s="403"/>
      <c r="L1" s="1"/>
    </row>
    <row r="2" spans="1:12" x14ac:dyDescent="0.25">
      <c r="A2" s="480"/>
      <c r="B2" s="474"/>
      <c r="C2" s="433"/>
      <c r="D2" s="433"/>
      <c r="E2" s="433"/>
      <c r="F2" s="433"/>
      <c r="G2" s="453" t="s">
        <v>499</v>
      </c>
      <c r="H2" s="453"/>
      <c r="I2" s="453"/>
      <c r="J2" s="792"/>
      <c r="K2" s="404"/>
      <c r="L2" s="1"/>
    </row>
    <row r="3" spans="1:12" ht="15" customHeight="1" x14ac:dyDescent="0.25">
      <c r="A3" s="480"/>
      <c r="B3" s="474"/>
      <c r="C3" s="433" t="s">
        <v>32</v>
      </c>
      <c r="D3" s="433"/>
      <c r="E3" s="433"/>
      <c r="F3" s="433"/>
      <c r="G3" s="453" t="s">
        <v>483</v>
      </c>
      <c r="H3" s="453"/>
      <c r="I3" s="453"/>
      <c r="J3" s="792"/>
      <c r="K3" s="404"/>
      <c r="L3" s="1"/>
    </row>
    <row r="4" spans="1:12" x14ac:dyDescent="0.25">
      <c r="A4" s="480"/>
      <c r="B4" s="474"/>
      <c r="C4" s="433"/>
      <c r="D4" s="433"/>
      <c r="E4" s="433"/>
      <c r="F4" s="433"/>
      <c r="G4" s="453" t="s">
        <v>503</v>
      </c>
      <c r="H4" s="453"/>
      <c r="I4" s="453"/>
      <c r="J4" s="792"/>
      <c r="K4" s="404"/>
      <c r="L4" s="1"/>
    </row>
    <row r="5" spans="1:12" ht="15.75" x14ac:dyDescent="0.25">
      <c r="A5" s="435"/>
      <c r="B5" s="436"/>
      <c r="C5" s="436"/>
      <c r="D5" s="436"/>
      <c r="E5" s="436"/>
      <c r="F5" s="436"/>
      <c r="G5" s="436"/>
      <c r="H5" s="436"/>
      <c r="I5" s="436"/>
      <c r="J5" s="436"/>
      <c r="K5" s="437"/>
      <c r="L5" s="1"/>
    </row>
    <row r="6" spans="1:12" x14ac:dyDescent="0.25">
      <c r="A6" s="800" t="s">
        <v>119</v>
      </c>
      <c r="B6" s="801"/>
      <c r="C6" s="801"/>
      <c r="D6" s="801"/>
      <c r="E6" s="801"/>
      <c r="F6" s="801"/>
      <c r="G6" s="801"/>
      <c r="H6" s="801"/>
      <c r="I6" s="801"/>
      <c r="J6" s="801"/>
      <c r="K6" s="802"/>
      <c r="L6" s="1"/>
    </row>
    <row r="7" spans="1:12" x14ac:dyDescent="0.25">
      <c r="A7" s="800"/>
      <c r="B7" s="801"/>
      <c r="C7" s="801"/>
      <c r="D7" s="801"/>
      <c r="E7" s="801"/>
      <c r="F7" s="801"/>
      <c r="G7" s="801"/>
      <c r="H7" s="801"/>
      <c r="I7" s="801"/>
      <c r="J7" s="801"/>
      <c r="K7" s="802"/>
      <c r="L7" s="1"/>
    </row>
    <row r="8" spans="1:12" x14ac:dyDescent="0.25">
      <c r="A8" s="796" t="str">
        <f>CONTEXTO!A8</f>
        <v>PROCESO: GESTIÓN DE LA GOBERNABILIDAD, PARTICIPACIÓN Y CONVIVENCIA CIUDADANA</v>
      </c>
      <c r="B8" s="439"/>
      <c r="C8" s="439"/>
      <c r="D8" s="439"/>
      <c r="E8" s="439"/>
      <c r="F8" s="439"/>
      <c r="G8" s="439"/>
      <c r="H8" s="439"/>
      <c r="I8" s="439"/>
      <c r="J8" s="439"/>
      <c r="K8" s="440"/>
      <c r="L8" s="1"/>
    </row>
    <row r="9" spans="1:12" ht="56.25" customHeight="1" thickBot="1" x14ac:dyDescent="0.3">
      <c r="A9" s="797" t="str">
        <f>CONTEXTO!A9</f>
        <v>OBJETIVO: 
FORMULAR E IMPLEMENTAR POLÍTICAS, PLANES, PROGRAMAS Y PROYECTOS DE SEGURIDAD, JUSTICIA Y ORDEN PÚBLICO,  DERECHOS HUMANOS Y CONVIVENCIA PACÍFICA; ASIMISMO COORDINAR DE MANERA PERMANENTE LA JUSTICIA POLICIVA Y ADMINISTRATIVA, EJERCER LA INSPECCIÓN, VIGILANCIA Y CONTROL A LA OCUPACIÓN DEL ESPACIO PÚBLICO, DEFENSA DEL CONSUMIDOR, MEDIO AMBIENTE Y BIENESTAR ANIMAL, A TRAVÉS DE ESTRATEGIAS DE PREVENCIÓN, ATENCIÓN, PROMOCIÓN Y PROTECCIÓN, ENCAMINADOS A FORTALECER LA GOBERNABILIDAD DEMOCRÁTICA, LA SANA CONVIVENCIA, PARTICIPACIÓN CIUDADANA Y LA RESOLUCIÓN PACÍFICA DE CONFLICTOS EN EL MUNICIPIO.</v>
      </c>
      <c r="B9" s="798"/>
      <c r="C9" s="798"/>
      <c r="D9" s="798"/>
      <c r="E9" s="798"/>
      <c r="F9" s="798"/>
      <c r="G9" s="798"/>
      <c r="H9" s="798"/>
      <c r="I9" s="798"/>
      <c r="J9" s="798"/>
      <c r="K9" s="799"/>
      <c r="L9" s="1"/>
    </row>
    <row r="10" spans="1:12" ht="15.75" thickBot="1" x14ac:dyDescent="0.3">
      <c r="A10" s="794"/>
      <c r="B10" s="795"/>
      <c r="C10" s="795"/>
      <c r="D10" s="795"/>
      <c r="E10" s="795"/>
      <c r="F10" s="795"/>
      <c r="G10" s="795"/>
      <c r="H10" s="795"/>
      <c r="I10" s="795"/>
      <c r="J10" s="795"/>
      <c r="K10" s="795"/>
      <c r="L10" s="62"/>
    </row>
    <row r="11" spans="1:12" ht="15.75" customHeight="1" thickBot="1" x14ac:dyDescent="0.3">
      <c r="A11" s="968" t="s">
        <v>120</v>
      </c>
      <c r="B11" s="962" t="str">
        <f>DESCRIPCION!A10</f>
        <v>Posiblidad de Incumplimiento  de los planes de acción de las diferentes dependencias del proceso</v>
      </c>
      <c r="C11" s="962"/>
      <c r="D11" s="962"/>
      <c r="E11" s="962"/>
      <c r="F11" s="962"/>
      <c r="G11" s="962"/>
      <c r="H11" s="963"/>
      <c r="I11" s="971" t="s">
        <v>345</v>
      </c>
      <c r="J11" s="972"/>
      <c r="K11" s="154" t="str">
        <f>IF(J18="x","EXTREMA",IF(J20="x","ALTA",IF(J22="x","MODERADA",IF(J24="x","BAJA",""))))</f>
        <v>BAJA</v>
      </c>
      <c r="L11" s="1"/>
    </row>
    <row r="12" spans="1:12" ht="16.5" thickBot="1" x14ac:dyDescent="0.3">
      <c r="A12" s="969"/>
      <c r="B12" s="964"/>
      <c r="C12" s="964"/>
      <c r="D12" s="964"/>
      <c r="E12" s="964"/>
      <c r="F12" s="964"/>
      <c r="G12" s="964"/>
      <c r="H12" s="965"/>
      <c r="I12" s="966" t="s">
        <v>346</v>
      </c>
      <c r="J12" s="967"/>
      <c r="K12" s="205" t="str">
        <f>'VALORACION RIESGOS INHERENTES'!K11</f>
        <v>MODERADA</v>
      </c>
      <c r="L12" s="1"/>
    </row>
    <row r="13" spans="1:12" ht="16.5" thickBot="1" x14ac:dyDescent="0.3">
      <c r="A13" s="970"/>
      <c r="B13" s="743" t="s">
        <v>296</v>
      </c>
      <c r="C13" s="744"/>
      <c r="D13" s="744"/>
      <c r="E13" s="744"/>
      <c r="F13" s="744"/>
      <c r="G13" s="744"/>
      <c r="H13" s="744"/>
      <c r="I13" s="744"/>
      <c r="J13" s="747"/>
      <c r="K13" s="287" t="str">
        <f>'EVALUACIÓN SOLIDEZ CONTROLES'!H11</f>
        <v>Fuerte</v>
      </c>
      <c r="L13" s="1"/>
    </row>
    <row r="14" spans="1:12" ht="16.5" thickBot="1" x14ac:dyDescent="0.3">
      <c r="A14" s="278" t="s">
        <v>122</v>
      </c>
      <c r="B14" s="279"/>
      <c r="C14" s="279"/>
      <c r="D14" s="280"/>
      <c r="E14" s="986" t="s">
        <v>349</v>
      </c>
      <c r="F14" s="987"/>
      <c r="G14" s="988"/>
      <c r="H14" s="743" t="s">
        <v>348</v>
      </c>
      <c r="I14" s="747"/>
      <c r="J14" s="748" t="s">
        <v>131</v>
      </c>
      <c r="K14" s="749"/>
      <c r="L14" s="1"/>
    </row>
    <row r="15" spans="1:12" ht="47.25" customHeight="1" x14ac:dyDescent="0.25">
      <c r="A15" s="189"/>
      <c r="B15" s="167"/>
      <c r="C15" s="190"/>
      <c r="D15" s="167"/>
      <c r="E15" s="167"/>
      <c r="F15" s="167"/>
      <c r="G15" s="167"/>
      <c r="H15" s="167"/>
      <c r="I15" s="167"/>
      <c r="J15" s="185"/>
      <c r="K15" s="186"/>
      <c r="L15" s="1"/>
    </row>
    <row r="16" spans="1:12" ht="39" customHeight="1" x14ac:dyDescent="0.25">
      <c r="A16" s="759" t="s">
        <v>122</v>
      </c>
      <c r="B16" s="167">
        <v>5</v>
      </c>
      <c r="C16" s="760"/>
      <c r="D16" s="756"/>
      <c r="E16" s="757"/>
      <c r="F16" s="757"/>
      <c r="G16" s="757"/>
      <c r="H16" s="167"/>
      <c r="I16" s="167"/>
      <c r="J16" s="766" t="s">
        <v>121</v>
      </c>
      <c r="K16" s="767"/>
      <c r="L16" s="1"/>
    </row>
    <row r="17" spans="1:24" x14ac:dyDescent="0.25">
      <c r="A17" s="759"/>
      <c r="B17" s="167" t="s">
        <v>124</v>
      </c>
      <c r="C17" s="761"/>
      <c r="D17" s="756"/>
      <c r="E17" s="757"/>
      <c r="F17" s="757"/>
      <c r="G17" s="757"/>
      <c r="H17" s="167"/>
      <c r="I17" s="167"/>
      <c r="J17" s="169"/>
      <c r="K17" s="170"/>
      <c r="L17" s="1"/>
    </row>
    <row r="18" spans="1:24" ht="27.75" x14ac:dyDescent="0.25">
      <c r="A18" s="759"/>
      <c r="B18" s="167">
        <v>4</v>
      </c>
      <c r="C18" s="803"/>
      <c r="D18" s="756"/>
      <c r="E18" s="756"/>
      <c r="F18" s="765"/>
      <c r="G18" s="757"/>
      <c r="H18" s="167"/>
      <c r="I18" s="167"/>
      <c r="J18" s="176" t="str">
        <f xml:space="preserve"> IF(OR(E16="X",F16="X",G16="x",F18="x",G18="X",F20="X",G20="X",G22="X" ),"x","")</f>
        <v/>
      </c>
      <c r="K18" s="170" t="s">
        <v>123</v>
      </c>
      <c r="L18" s="1"/>
    </row>
    <row r="19" spans="1:24" ht="27.75" x14ac:dyDescent="0.25">
      <c r="A19" s="759"/>
      <c r="B19" s="167" t="s">
        <v>126</v>
      </c>
      <c r="C19" s="804"/>
      <c r="D19" s="756"/>
      <c r="E19" s="756"/>
      <c r="F19" s="765"/>
      <c r="G19" s="757"/>
      <c r="H19" s="167"/>
      <c r="I19" s="167"/>
      <c r="J19" s="177"/>
      <c r="K19" s="170"/>
      <c r="L19" s="1"/>
    </row>
    <row r="20" spans="1:24" ht="27.75" x14ac:dyDescent="0.25">
      <c r="A20" s="759"/>
      <c r="B20" s="167">
        <v>3</v>
      </c>
      <c r="C20" s="750"/>
      <c r="D20" s="754"/>
      <c r="E20" s="755"/>
      <c r="F20" s="765"/>
      <c r="G20" s="757"/>
      <c r="H20" s="167"/>
      <c r="I20" s="167"/>
      <c r="J20" s="178" t="str">
        <f xml:space="preserve"> IF(OR(C16="X",D16="X",D18="x",E18="x",E20="X",F22="X",F24="X",G24="X" ),"x","")</f>
        <v/>
      </c>
      <c r="K20" s="170" t="s">
        <v>125</v>
      </c>
      <c r="L20" s="1"/>
      <c r="X20" s="41"/>
    </row>
    <row r="21" spans="1:24" ht="27.75" x14ac:dyDescent="0.25">
      <c r="A21" s="759"/>
      <c r="B21" s="167" t="s">
        <v>128</v>
      </c>
      <c r="C21" s="751"/>
      <c r="D21" s="754"/>
      <c r="E21" s="756"/>
      <c r="F21" s="765"/>
      <c r="G21" s="757"/>
      <c r="H21" s="167"/>
      <c r="I21" s="167"/>
      <c r="J21" s="179"/>
      <c r="K21" s="170"/>
      <c r="L21" s="1"/>
    </row>
    <row r="22" spans="1:24" ht="27.75" x14ac:dyDescent="0.25">
      <c r="A22" s="759"/>
      <c r="B22" s="167">
        <v>2</v>
      </c>
      <c r="C22" s="750"/>
      <c r="D22" s="752"/>
      <c r="E22" s="753"/>
      <c r="F22" s="755"/>
      <c r="G22" s="757"/>
      <c r="H22" s="167"/>
      <c r="I22" s="167"/>
      <c r="J22" s="180" t="str">
        <f xml:space="preserve"> IF(OR(C18="X",D20="X",E22="x",E24="x" ),"x","")</f>
        <v/>
      </c>
      <c r="K22" s="170" t="s">
        <v>127</v>
      </c>
      <c r="L22" s="1"/>
    </row>
    <row r="23" spans="1:24" ht="27.75" x14ac:dyDescent="0.25">
      <c r="A23" s="759"/>
      <c r="B23" s="167" t="s">
        <v>250</v>
      </c>
      <c r="C23" s="751"/>
      <c r="D23" s="752"/>
      <c r="E23" s="754"/>
      <c r="F23" s="756"/>
      <c r="G23" s="757"/>
      <c r="H23" s="167"/>
      <c r="I23" s="167"/>
      <c r="J23" s="179"/>
      <c r="K23" s="170"/>
      <c r="L23" s="1"/>
    </row>
    <row r="24" spans="1:24" ht="27.75" x14ac:dyDescent="0.25">
      <c r="A24" s="759"/>
      <c r="B24" s="167">
        <v>1</v>
      </c>
      <c r="C24" s="750" t="s">
        <v>344</v>
      </c>
      <c r="D24" s="781"/>
      <c r="E24" s="783"/>
      <c r="F24" s="785"/>
      <c r="G24" s="787"/>
      <c r="H24" s="167"/>
      <c r="I24" s="167"/>
      <c r="J24" s="181" t="str">
        <f xml:space="preserve"> IF(OR(C20="X",C22="X",C24="x",D22="x",D24="x" ),"x","")</f>
        <v>x</v>
      </c>
      <c r="K24" s="170" t="s">
        <v>129</v>
      </c>
      <c r="L24" s="1"/>
    </row>
    <row r="25" spans="1:24" x14ac:dyDescent="0.25">
      <c r="A25" s="759"/>
      <c r="B25" s="167" t="s">
        <v>130</v>
      </c>
      <c r="C25" s="780"/>
      <c r="D25" s="782"/>
      <c r="E25" s="784"/>
      <c r="F25" s="786"/>
      <c r="G25" s="788"/>
      <c r="H25" s="167"/>
      <c r="I25" s="167"/>
      <c r="J25" s="152"/>
      <c r="K25" s="153"/>
      <c r="L25" s="1"/>
    </row>
    <row r="26" spans="1:24" x14ac:dyDescent="0.25">
      <c r="A26" s="189"/>
      <c r="B26" s="167"/>
      <c r="C26" s="167">
        <v>1</v>
      </c>
      <c r="D26" s="167">
        <v>2</v>
      </c>
      <c r="E26" s="167">
        <v>3</v>
      </c>
      <c r="F26" s="167">
        <v>4</v>
      </c>
      <c r="G26" s="167">
        <v>5</v>
      </c>
      <c r="H26" s="167"/>
      <c r="I26" s="167"/>
      <c r="J26" s="768"/>
      <c r="K26" s="769"/>
      <c r="L26" s="1"/>
    </row>
    <row r="27" spans="1:24" x14ac:dyDescent="0.25">
      <c r="A27" s="189"/>
      <c r="B27" s="167"/>
      <c r="C27" s="167" t="s">
        <v>131</v>
      </c>
      <c r="D27" s="167" t="s">
        <v>132</v>
      </c>
      <c r="E27" s="167" t="s">
        <v>133</v>
      </c>
      <c r="F27" s="167" t="s">
        <v>134</v>
      </c>
      <c r="G27" s="167" t="s">
        <v>135</v>
      </c>
      <c r="H27" s="167"/>
      <c r="I27" s="167"/>
      <c r="J27" s="167"/>
      <c r="K27" s="186"/>
      <c r="L27" s="1"/>
    </row>
    <row r="28" spans="1:24" ht="15" customHeight="1" x14ac:dyDescent="0.25">
      <c r="A28" s="189"/>
      <c r="B28" s="167"/>
      <c r="C28" s="758" t="s">
        <v>136</v>
      </c>
      <c r="D28" s="758"/>
      <c r="E28" s="758"/>
      <c r="F28" s="758"/>
      <c r="G28" s="758"/>
      <c r="H28" s="167"/>
      <c r="I28" s="167"/>
      <c r="J28" s="167"/>
      <c r="K28" s="186"/>
      <c r="L28" s="1"/>
    </row>
    <row r="29" spans="1:24" ht="15" customHeight="1" x14ac:dyDescent="0.25">
      <c r="A29" s="189"/>
      <c r="B29" s="167"/>
      <c r="C29" s="758"/>
      <c r="D29" s="758"/>
      <c r="E29" s="758"/>
      <c r="F29" s="758"/>
      <c r="G29" s="758"/>
      <c r="H29" s="167"/>
      <c r="I29" s="167"/>
      <c r="J29" s="167"/>
      <c r="K29" s="186"/>
      <c r="L29" s="1"/>
    </row>
    <row r="30" spans="1:24" ht="15.75" thickBot="1" x14ac:dyDescent="0.3">
      <c r="A30" s="191"/>
      <c r="B30" s="192"/>
      <c r="C30" s="192"/>
      <c r="D30" s="192"/>
      <c r="E30" s="192"/>
      <c r="F30" s="192"/>
      <c r="G30" s="192"/>
      <c r="H30" s="192"/>
      <c r="I30" s="192"/>
      <c r="J30" s="192"/>
      <c r="K30" s="193"/>
      <c r="L30" s="1"/>
    </row>
    <row r="31" spans="1:24" ht="15.75" thickBot="1" x14ac:dyDescent="0.3">
      <c r="A31" s="1"/>
      <c r="B31" s="1"/>
      <c r="C31" s="1"/>
      <c r="D31" s="1"/>
      <c r="E31" s="1"/>
      <c r="F31" s="1"/>
      <c r="G31" s="1"/>
      <c r="H31" s="1"/>
      <c r="I31" s="1"/>
      <c r="J31" s="1"/>
      <c r="K31" s="1"/>
      <c r="L31" s="1"/>
    </row>
    <row r="32" spans="1:24" ht="15.75" customHeight="1" thickBot="1" x14ac:dyDescent="0.3">
      <c r="A32" s="968" t="s">
        <v>120</v>
      </c>
      <c r="B32" s="974" t="str">
        <f>DESCRIPCION!A13</f>
        <v>Posibilidad de recibir o solicitar cualquier dádiva o beneficio a nombre propio o de terceros permitiendo el vencimiento, dilacion de terminos o incumplimento de los requisitos de ley en los procesos y/o tramites a cargo</v>
      </c>
      <c r="C32" s="962"/>
      <c r="D32" s="962"/>
      <c r="E32" s="962"/>
      <c r="F32" s="962"/>
      <c r="G32" s="962"/>
      <c r="H32" s="963"/>
      <c r="I32" s="971" t="s">
        <v>345</v>
      </c>
      <c r="J32" s="972"/>
      <c r="K32" s="149" t="str">
        <f>IF(J39="x","EXTREMA",IF(J41="x","ALTA",IF(J43="x","MODERADA",IF(J45="x","BAJA",""))))</f>
        <v>ALTA</v>
      </c>
      <c r="L32" s="1"/>
    </row>
    <row r="33" spans="1:12" ht="16.5" thickBot="1" x14ac:dyDescent="0.3">
      <c r="A33" s="969"/>
      <c r="B33" s="975"/>
      <c r="C33" s="964"/>
      <c r="D33" s="964"/>
      <c r="E33" s="964"/>
      <c r="F33" s="964"/>
      <c r="G33" s="964"/>
      <c r="H33" s="965"/>
      <c r="I33" s="966" t="s">
        <v>346</v>
      </c>
      <c r="J33" s="967"/>
      <c r="K33" s="206" t="str">
        <f>'VALORACION RIESGOS INHERENTES'!K31</f>
        <v>EXTREMA</v>
      </c>
      <c r="L33" s="1"/>
    </row>
    <row r="34" spans="1:12" ht="16.5" thickBot="1" x14ac:dyDescent="0.3">
      <c r="A34" s="970"/>
      <c r="B34" s="743" t="s">
        <v>296</v>
      </c>
      <c r="C34" s="744"/>
      <c r="D34" s="744"/>
      <c r="E34" s="744"/>
      <c r="F34" s="744"/>
      <c r="G34" s="744"/>
      <c r="H34" s="744"/>
      <c r="I34" s="744"/>
      <c r="J34" s="747"/>
      <c r="K34" s="287" t="str">
        <f>'EVALUACIÓN SOLIDEZ CONTROLES'!H15</f>
        <v>Moderado</v>
      </c>
      <c r="L34" s="1"/>
    </row>
    <row r="35" spans="1:12" ht="16.5" thickBot="1" x14ac:dyDescent="0.3">
      <c r="A35" s="278" t="s">
        <v>122</v>
      </c>
      <c r="B35" s="279"/>
      <c r="C35" s="279"/>
      <c r="D35" s="280"/>
      <c r="E35" s="986" t="s">
        <v>349</v>
      </c>
      <c r="F35" s="987"/>
      <c r="G35" s="988"/>
      <c r="H35" s="743" t="s">
        <v>348</v>
      </c>
      <c r="I35" s="747"/>
      <c r="J35" s="748" t="s">
        <v>135</v>
      </c>
      <c r="K35" s="749"/>
      <c r="L35" s="1"/>
    </row>
    <row r="36" spans="1:12" ht="39" customHeight="1" thickBot="1" x14ac:dyDescent="0.3">
      <c r="A36" s="184"/>
      <c r="B36" s="183"/>
      <c r="C36" s="183"/>
      <c r="D36" s="183"/>
      <c r="E36" s="183"/>
      <c r="F36" s="183"/>
      <c r="G36" s="183"/>
      <c r="H36" s="183"/>
      <c r="I36" s="183"/>
      <c r="J36" s="185"/>
      <c r="K36" s="186"/>
      <c r="L36" s="1"/>
    </row>
    <row r="37" spans="1:12" ht="28.5" customHeight="1" thickBot="1" x14ac:dyDescent="0.3">
      <c r="A37" s="772" t="s">
        <v>122</v>
      </c>
      <c r="B37" s="182">
        <v>5</v>
      </c>
      <c r="C37" s="985"/>
      <c r="D37" s="775"/>
      <c r="E37" s="773"/>
      <c r="F37" s="773"/>
      <c r="G37" s="773"/>
      <c r="H37" s="183"/>
      <c r="I37" s="183"/>
      <c r="J37" s="770" t="s">
        <v>121</v>
      </c>
      <c r="K37" s="771"/>
      <c r="L37" s="1"/>
    </row>
    <row r="38" spans="1:12" ht="15.75" thickBot="1" x14ac:dyDescent="0.3">
      <c r="A38" s="772"/>
      <c r="B38" s="182" t="s">
        <v>124</v>
      </c>
      <c r="C38" s="789"/>
      <c r="D38" s="775"/>
      <c r="E38" s="773"/>
      <c r="F38" s="773"/>
      <c r="G38" s="773"/>
      <c r="H38" s="183"/>
      <c r="I38" s="183"/>
      <c r="J38" s="187"/>
      <c r="K38" s="20"/>
      <c r="L38" s="1"/>
    </row>
    <row r="39" spans="1:12" ht="29.25" thickBot="1" x14ac:dyDescent="0.3">
      <c r="A39" s="772"/>
      <c r="B39" s="182">
        <v>4</v>
      </c>
      <c r="C39" s="774"/>
      <c r="D39" s="775"/>
      <c r="E39" s="775"/>
      <c r="F39" s="776"/>
      <c r="G39" s="773"/>
      <c r="H39" s="183"/>
      <c r="I39" s="183"/>
      <c r="J39" s="197" t="str">
        <f xml:space="preserve"> IF(OR(E37="X",F37="X",G37="x",F39="x",G39="X",F41="X",G41="X",G43="X" ),"x","")</f>
        <v/>
      </c>
      <c r="K39" s="20" t="s">
        <v>123</v>
      </c>
      <c r="L39" s="1"/>
    </row>
    <row r="40" spans="1:12" ht="29.25" thickBot="1" x14ac:dyDescent="0.3">
      <c r="A40" s="772"/>
      <c r="B40" s="182" t="s">
        <v>126</v>
      </c>
      <c r="C40" s="774"/>
      <c r="D40" s="775"/>
      <c r="E40" s="775"/>
      <c r="F40" s="777"/>
      <c r="G40" s="773"/>
      <c r="H40" s="183"/>
      <c r="I40" s="183"/>
      <c r="J40" s="198"/>
      <c r="K40" s="20"/>
      <c r="L40" s="1"/>
    </row>
    <row r="41" spans="1:12" ht="29.25" thickBot="1" x14ac:dyDescent="0.3">
      <c r="A41" s="772"/>
      <c r="B41" s="182">
        <v>3</v>
      </c>
      <c r="C41" s="778"/>
      <c r="D41" s="790"/>
      <c r="E41" s="805"/>
      <c r="F41" s="776"/>
      <c r="G41" s="773"/>
      <c r="H41" s="183"/>
      <c r="I41" s="183"/>
      <c r="J41" s="199" t="str">
        <f xml:space="preserve"> IF(OR(C37="X",D37="X",D39="x",E39="x",E41="X",F43="X",F45="X",G45="X" ),"x","")</f>
        <v>x</v>
      </c>
      <c r="K41" s="20" t="s">
        <v>125</v>
      </c>
      <c r="L41" s="1"/>
    </row>
    <row r="42" spans="1:12" ht="29.25" thickBot="1" x14ac:dyDescent="0.3">
      <c r="A42" s="772"/>
      <c r="B42" s="182" t="s">
        <v>128</v>
      </c>
      <c r="C42" s="778"/>
      <c r="D42" s="790"/>
      <c r="E42" s="775"/>
      <c r="F42" s="777"/>
      <c r="G42" s="773"/>
      <c r="H42" s="183"/>
      <c r="I42" s="183"/>
      <c r="J42" s="200"/>
      <c r="K42" s="20"/>
      <c r="L42" s="1"/>
    </row>
    <row r="43" spans="1:12" ht="29.25" thickBot="1" x14ac:dyDescent="0.3">
      <c r="A43" s="772"/>
      <c r="B43" s="182">
        <v>2</v>
      </c>
      <c r="C43" s="778"/>
      <c r="D43" s="808"/>
      <c r="E43" s="815"/>
      <c r="F43" s="816"/>
      <c r="G43" s="773"/>
      <c r="H43" s="183"/>
      <c r="I43" s="183"/>
      <c r="J43" s="201" t="str">
        <f xml:space="preserve"> IF(OR(C39="X",D41="X",E43="x",E45="x" ),"x","")</f>
        <v/>
      </c>
      <c r="K43" s="20" t="s">
        <v>127</v>
      </c>
      <c r="L43" s="1"/>
    </row>
    <row r="44" spans="1:12" ht="29.25" thickBot="1" x14ac:dyDescent="0.3">
      <c r="A44" s="772"/>
      <c r="B44" s="182" t="s">
        <v>250</v>
      </c>
      <c r="C44" s="778"/>
      <c r="D44" s="808"/>
      <c r="E44" s="790"/>
      <c r="F44" s="817"/>
      <c r="G44" s="773"/>
      <c r="H44" s="183"/>
      <c r="I44" s="183"/>
      <c r="J44" s="200"/>
      <c r="K44" s="20"/>
      <c r="L44" s="1"/>
    </row>
    <row r="45" spans="1:12" ht="29.25" thickBot="1" x14ac:dyDescent="0.3">
      <c r="A45" s="772"/>
      <c r="B45" s="182">
        <v>1</v>
      </c>
      <c r="C45" s="778"/>
      <c r="D45" s="808"/>
      <c r="E45" s="810"/>
      <c r="F45" s="812"/>
      <c r="G45" s="775" t="s">
        <v>344</v>
      </c>
      <c r="H45" s="183"/>
      <c r="I45" s="183"/>
      <c r="J45" s="202" t="str">
        <f xml:space="preserve"> IF(OR(C41="X",C43="X",D43="x",C45="x",D45="x" ),"x","")</f>
        <v/>
      </c>
      <c r="K45" s="20" t="s">
        <v>129</v>
      </c>
      <c r="L45" s="1"/>
    </row>
    <row r="46" spans="1:12" ht="15.75" thickBot="1" x14ac:dyDescent="0.3">
      <c r="A46" s="772"/>
      <c r="B46" s="182" t="s">
        <v>130</v>
      </c>
      <c r="C46" s="807"/>
      <c r="D46" s="809"/>
      <c r="E46" s="811"/>
      <c r="F46" s="813"/>
      <c r="G46" s="814"/>
      <c r="H46" s="188"/>
      <c r="I46" s="183"/>
      <c r="J46" s="183"/>
      <c r="K46" s="182"/>
      <c r="L46" s="1"/>
    </row>
    <row r="47" spans="1:12" x14ac:dyDescent="0.25">
      <c r="A47" s="184"/>
      <c r="B47" s="183"/>
      <c r="C47" s="183">
        <v>1</v>
      </c>
      <c r="D47" s="183">
        <v>2</v>
      </c>
      <c r="E47" s="183">
        <v>3</v>
      </c>
      <c r="F47" s="183">
        <v>4</v>
      </c>
      <c r="G47" s="183">
        <v>5</v>
      </c>
      <c r="H47" s="183"/>
      <c r="I47" s="183"/>
      <c r="J47" s="183"/>
      <c r="K47" s="182"/>
      <c r="L47" s="1"/>
    </row>
    <row r="48" spans="1:12" x14ac:dyDescent="0.25">
      <c r="A48" s="184"/>
      <c r="B48" s="183"/>
      <c r="C48" s="183" t="s">
        <v>131</v>
      </c>
      <c r="D48" s="183" t="s">
        <v>132</v>
      </c>
      <c r="E48" s="183" t="s">
        <v>133</v>
      </c>
      <c r="F48" s="183" t="s">
        <v>134</v>
      </c>
      <c r="G48" s="183" t="s">
        <v>135</v>
      </c>
      <c r="H48" s="183"/>
      <c r="I48" s="183"/>
      <c r="J48" s="183"/>
      <c r="K48" s="182"/>
      <c r="L48" s="1"/>
    </row>
    <row r="49" spans="1:12" ht="15" customHeight="1" x14ac:dyDescent="0.25">
      <c r="A49" s="184"/>
      <c r="B49" s="183"/>
      <c r="C49" s="806" t="s">
        <v>136</v>
      </c>
      <c r="D49" s="806"/>
      <c r="E49" s="806"/>
      <c r="F49" s="806"/>
      <c r="G49" s="806"/>
      <c r="H49" s="183"/>
      <c r="I49" s="183"/>
      <c r="J49" s="183"/>
      <c r="K49" s="182"/>
      <c r="L49" s="1"/>
    </row>
    <row r="50" spans="1:12" ht="15" customHeight="1" x14ac:dyDescent="0.25">
      <c r="A50" s="184"/>
      <c r="B50" s="183"/>
      <c r="C50" s="806"/>
      <c r="D50" s="806"/>
      <c r="E50" s="806"/>
      <c r="F50" s="806"/>
      <c r="G50" s="806"/>
      <c r="H50" s="183"/>
      <c r="I50" s="183"/>
      <c r="J50" s="183"/>
      <c r="K50" s="182"/>
      <c r="L50" s="1"/>
    </row>
    <row r="51" spans="1:12" ht="15.75" thickBot="1" x14ac:dyDescent="0.3">
      <c r="A51" s="21"/>
      <c r="B51" s="19"/>
      <c r="C51" s="19"/>
      <c r="D51" s="19"/>
      <c r="E51" s="19"/>
      <c r="F51" s="19"/>
      <c r="G51" s="19"/>
      <c r="H51" s="19"/>
      <c r="I51" s="147"/>
      <c r="J51" s="147"/>
      <c r="K51" s="148"/>
      <c r="L51" s="1"/>
    </row>
    <row r="52" spans="1:12" ht="15.75" thickBot="1" x14ac:dyDescent="0.3">
      <c r="A52" s="1"/>
      <c r="B52" s="1"/>
      <c r="C52" s="1"/>
      <c r="D52" s="1"/>
      <c r="E52" s="1"/>
      <c r="F52" s="1"/>
      <c r="G52" s="1"/>
      <c r="H52" s="1"/>
      <c r="I52" s="1"/>
      <c r="J52" s="1"/>
      <c r="K52" s="1"/>
      <c r="L52" s="1"/>
    </row>
    <row r="53" spans="1:12" ht="16.5" customHeight="1" thickBot="1" x14ac:dyDescent="0.3">
      <c r="A53" s="968" t="s">
        <v>120</v>
      </c>
      <c r="B53" s="962">
        <f>DESCRIPCION!A16</f>
        <v>0</v>
      </c>
      <c r="C53" s="962"/>
      <c r="D53" s="962"/>
      <c r="E53" s="962"/>
      <c r="F53" s="962"/>
      <c r="G53" s="962"/>
      <c r="H53" s="963"/>
      <c r="I53" s="971" t="s">
        <v>345</v>
      </c>
      <c r="J53" s="972"/>
      <c r="K53" s="149" t="str">
        <f>IF(J60="x","EXTREMA",IF(J62="x","ALTA",IF(J64="x","MODERADA",IF(J66="x","BAJA",""))))</f>
        <v/>
      </c>
      <c r="L53" s="1"/>
    </row>
    <row r="54" spans="1:12" ht="16.5" thickBot="1" x14ac:dyDescent="0.3">
      <c r="A54" s="969"/>
      <c r="B54" s="964"/>
      <c r="C54" s="964"/>
      <c r="D54" s="964"/>
      <c r="E54" s="964"/>
      <c r="F54" s="964"/>
      <c r="G54" s="964"/>
      <c r="H54" s="965"/>
      <c r="I54" s="966" t="s">
        <v>346</v>
      </c>
      <c r="J54" s="967"/>
      <c r="K54" s="206" t="str">
        <f>'VALORACION RIESGOS INHERENTES'!K51</f>
        <v/>
      </c>
      <c r="L54" s="1"/>
    </row>
    <row r="55" spans="1:12" ht="16.5" thickBot="1" x14ac:dyDescent="0.3">
      <c r="A55" s="970"/>
      <c r="B55" s="743" t="s">
        <v>296</v>
      </c>
      <c r="C55" s="744"/>
      <c r="D55" s="744"/>
      <c r="E55" s="744"/>
      <c r="F55" s="744"/>
      <c r="G55" s="744"/>
      <c r="H55" s="744"/>
      <c r="I55" s="744"/>
      <c r="J55" s="747"/>
      <c r="K55" s="204">
        <f>'EVALUACIÓN SOLIDEZ CONTROLES'!H19</f>
        <v>0</v>
      </c>
      <c r="L55" s="1"/>
    </row>
    <row r="56" spans="1:12" ht="16.5" thickBot="1" x14ac:dyDescent="0.3">
      <c r="A56" s="278" t="s">
        <v>122</v>
      </c>
      <c r="B56" s="279"/>
      <c r="C56" s="279"/>
      <c r="D56" s="280"/>
      <c r="E56" s="986"/>
      <c r="F56" s="987"/>
      <c r="G56" s="988"/>
      <c r="H56" s="743" t="s">
        <v>348</v>
      </c>
      <c r="I56" s="747"/>
      <c r="J56" s="748"/>
      <c r="K56" s="749"/>
      <c r="L56" s="1"/>
    </row>
    <row r="57" spans="1:12" ht="40.5" customHeight="1" thickBot="1" x14ac:dyDescent="0.3">
      <c r="A57" s="184"/>
      <c r="B57" s="183"/>
      <c r="C57" s="183"/>
      <c r="D57" s="183"/>
      <c r="E57" s="183"/>
      <c r="F57" s="183"/>
      <c r="G57" s="183"/>
      <c r="H57" s="183"/>
      <c r="I57" s="183"/>
      <c r="J57" s="185"/>
      <c r="K57" s="186"/>
      <c r="L57" s="1"/>
    </row>
    <row r="58" spans="1:12" ht="22.5" customHeight="1" thickBot="1" x14ac:dyDescent="0.3">
      <c r="A58" s="772" t="s">
        <v>122</v>
      </c>
      <c r="B58" s="182">
        <v>5</v>
      </c>
      <c r="C58" s="985"/>
      <c r="D58" s="775"/>
      <c r="E58" s="773"/>
      <c r="F58" s="773"/>
      <c r="G58" s="773"/>
      <c r="H58" s="183"/>
      <c r="I58" s="183"/>
      <c r="J58" s="770" t="s">
        <v>121</v>
      </c>
      <c r="K58" s="771"/>
      <c r="L58" s="1"/>
    </row>
    <row r="59" spans="1:12" ht="23.25" customHeight="1" thickBot="1" x14ac:dyDescent="0.3">
      <c r="A59" s="772"/>
      <c r="B59" s="182" t="s">
        <v>124</v>
      </c>
      <c r="C59" s="789"/>
      <c r="D59" s="775"/>
      <c r="E59" s="773"/>
      <c r="F59" s="773"/>
      <c r="G59" s="773"/>
      <c r="H59" s="183"/>
      <c r="I59" s="183"/>
      <c r="J59" s="187"/>
      <c r="K59" s="20"/>
      <c r="L59" s="1"/>
    </row>
    <row r="60" spans="1:12" ht="29.25" thickBot="1" x14ac:dyDescent="0.3">
      <c r="A60" s="772"/>
      <c r="B60" s="182">
        <v>4</v>
      </c>
      <c r="C60" s="774"/>
      <c r="D60" s="775"/>
      <c r="E60" s="775"/>
      <c r="F60" s="776"/>
      <c r="G60" s="773"/>
      <c r="H60" s="183"/>
      <c r="I60" s="183"/>
      <c r="J60" s="197" t="str">
        <f xml:space="preserve"> IF(OR(E58="X",F58="X",G58="x",F60="x",G60="X",F62="X",G62="X",G64="X" ),"x","")</f>
        <v/>
      </c>
      <c r="K60" s="20" t="s">
        <v>123</v>
      </c>
      <c r="L60" s="1"/>
    </row>
    <row r="61" spans="1:12" ht="29.25" thickBot="1" x14ac:dyDescent="0.3">
      <c r="A61" s="772"/>
      <c r="B61" s="182" t="s">
        <v>126</v>
      </c>
      <c r="C61" s="774"/>
      <c r="D61" s="775"/>
      <c r="E61" s="775"/>
      <c r="F61" s="777"/>
      <c r="G61" s="773"/>
      <c r="H61" s="183"/>
      <c r="I61" s="183"/>
      <c r="J61" s="198"/>
      <c r="K61" s="20"/>
      <c r="L61" s="1"/>
    </row>
    <row r="62" spans="1:12" ht="29.25" thickBot="1" x14ac:dyDescent="0.3">
      <c r="A62" s="772"/>
      <c r="B62" s="182">
        <v>3</v>
      </c>
      <c r="C62" s="778"/>
      <c r="D62" s="790"/>
      <c r="E62" s="805"/>
      <c r="F62" s="776"/>
      <c r="G62" s="773"/>
      <c r="H62" s="183"/>
      <c r="I62" s="183"/>
      <c r="J62" s="199" t="str">
        <f xml:space="preserve"> IF(OR(C58="X",D58="X",D60="x",E60="x",E62="X",F64="X",F66="X",G66="X" ),"x","")</f>
        <v/>
      </c>
      <c r="K62" s="20" t="s">
        <v>125</v>
      </c>
      <c r="L62" s="1"/>
    </row>
    <row r="63" spans="1:12" ht="29.25" thickBot="1" x14ac:dyDescent="0.3">
      <c r="A63" s="772"/>
      <c r="B63" s="182" t="s">
        <v>128</v>
      </c>
      <c r="C63" s="778"/>
      <c r="D63" s="790"/>
      <c r="E63" s="775"/>
      <c r="F63" s="777"/>
      <c r="G63" s="773"/>
      <c r="H63" s="183"/>
      <c r="I63" s="183"/>
      <c r="J63" s="200"/>
      <c r="K63" s="20"/>
      <c r="L63" s="1"/>
    </row>
    <row r="64" spans="1:12" ht="29.25" thickBot="1" x14ac:dyDescent="0.3">
      <c r="A64" s="772"/>
      <c r="B64" s="182">
        <v>2</v>
      </c>
      <c r="C64" s="778"/>
      <c r="D64" s="808"/>
      <c r="E64" s="815"/>
      <c r="F64" s="816"/>
      <c r="G64" s="773"/>
      <c r="H64" s="183"/>
      <c r="I64" s="183"/>
      <c r="J64" s="201" t="str">
        <f xml:space="preserve"> IF(OR(C60="X",D62="X",E64="x",E66="x" ),"x","")</f>
        <v/>
      </c>
      <c r="K64" s="20" t="s">
        <v>127</v>
      </c>
      <c r="L64" s="1"/>
    </row>
    <row r="65" spans="1:12" ht="29.25" thickBot="1" x14ac:dyDescent="0.3">
      <c r="A65" s="772"/>
      <c r="B65" s="182" t="s">
        <v>250</v>
      </c>
      <c r="C65" s="778"/>
      <c r="D65" s="808"/>
      <c r="E65" s="790"/>
      <c r="F65" s="817"/>
      <c r="G65" s="773"/>
      <c r="H65" s="183"/>
      <c r="I65" s="183"/>
      <c r="J65" s="200"/>
      <c r="K65" s="20"/>
      <c r="L65" s="1"/>
    </row>
    <row r="66" spans="1:12" ht="29.25" thickBot="1" x14ac:dyDescent="0.3">
      <c r="A66" s="772"/>
      <c r="B66" s="182">
        <v>1</v>
      </c>
      <c r="C66" s="778"/>
      <c r="D66" s="808"/>
      <c r="E66" s="790"/>
      <c r="F66" s="775"/>
      <c r="G66" s="775"/>
      <c r="H66" s="183"/>
      <c r="I66" s="183"/>
      <c r="J66" s="202" t="str">
        <f xml:space="preserve"> IF(OR(C62="X",C64="X",D64="x",C66="x",D66="x" ),"x","")</f>
        <v/>
      </c>
      <c r="K66" s="20" t="s">
        <v>129</v>
      </c>
      <c r="L66" s="1"/>
    </row>
    <row r="67" spans="1:12" ht="15.75" thickBot="1" x14ac:dyDescent="0.3">
      <c r="A67" s="772"/>
      <c r="B67" s="182" t="s">
        <v>130</v>
      </c>
      <c r="C67" s="807"/>
      <c r="D67" s="809"/>
      <c r="E67" s="811"/>
      <c r="F67" s="814"/>
      <c r="G67" s="814"/>
      <c r="H67" s="188"/>
      <c r="I67" s="183"/>
      <c r="J67" s="183"/>
      <c r="K67" s="182"/>
      <c r="L67" s="1"/>
    </row>
    <row r="68" spans="1:12" x14ac:dyDescent="0.25">
      <c r="A68" s="184"/>
      <c r="B68" s="183"/>
      <c r="C68" s="183">
        <v>1</v>
      </c>
      <c r="D68" s="183">
        <v>2</v>
      </c>
      <c r="E68" s="183">
        <v>3</v>
      </c>
      <c r="F68" s="183">
        <v>4</v>
      </c>
      <c r="G68" s="183">
        <v>5</v>
      </c>
      <c r="H68" s="183"/>
      <c r="I68" s="183"/>
      <c r="J68" s="183"/>
      <c r="K68" s="182"/>
      <c r="L68" s="1"/>
    </row>
    <row r="69" spans="1:12" x14ac:dyDescent="0.25">
      <c r="A69" s="184"/>
      <c r="B69" s="183"/>
      <c r="C69" s="183" t="s">
        <v>131</v>
      </c>
      <c r="D69" s="183" t="s">
        <v>132</v>
      </c>
      <c r="E69" s="183" t="s">
        <v>133</v>
      </c>
      <c r="F69" s="183" t="s">
        <v>134</v>
      </c>
      <c r="G69" s="183" t="s">
        <v>135</v>
      </c>
      <c r="H69" s="183"/>
      <c r="I69" s="183"/>
      <c r="J69" s="183"/>
      <c r="K69" s="182"/>
      <c r="L69" s="1"/>
    </row>
    <row r="70" spans="1:12" ht="15" customHeight="1" x14ac:dyDescent="0.25">
      <c r="A70" s="184"/>
      <c r="B70" s="183"/>
      <c r="C70" s="806" t="s">
        <v>136</v>
      </c>
      <c r="D70" s="806"/>
      <c r="E70" s="806"/>
      <c r="F70" s="806"/>
      <c r="G70" s="806"/>
      <c r="H70" s="183"/>
      <c r="I70" s="183"/>
      <c r="J70" s="183"/>
      <c r="K70" s="182"/>
      <c r="L70" s="1"/>
    </row>
    <row r="71" spans="1:12" ht="15" customHeight="1" x14ac:dyDescent="0.25">
      <c r="A71" s="184"/>
      <c r="B71" s="183"/>
      <c r="C71" s="806"/>
      <c r="D71" s="806"/>
      <c r="E71" s="806"/>
      <c r="F71" s="806"/>
      <c r="G71" s="806"/>
      <c r="H71" s="183"/>
      <c r="I71" s="183"/>
      <c r="J71" s="183"/>
      <c r="K71" s="182"/>
      <c r="L71" s="1"/>
    </row>
    <row r="72" spans="1:12" ht="15.75" thickBot="1" x14ac:dyDescent="0.3">
      <c r="A72" s="194"/>
      <c r="B72" s="195"/>
      <c r="C72" s="195"/>
      <c r="D72" s="195"/>
      <c r="E72" s="195"/>
      <c r="F72" s="195"/>
      <c r="G72" s="195"/>
      <c r="H72" s="195"/>
      <c r="I72" s="195"/>
      <c r="J72" s="195"/>
      <c r="K72" s="196"/>
      <c r="L72" s="1"/>
    </row>
    <row r="73" spans="1:12" ht="15.75" thickBot="1" x14ac:dyDescent="0.3">
      <c r="A73" s="1"/>
      <c r="B73" s="1"/>
      <c r="C73" s="1"/>
      <c r="D73" s="1"/>
      <c r="E73" s="1"/>
      <c r="F73" s="1"/>
      <c r="G73" s="1"/>
      <c r="H73" s="1"/>
      <c r="I73" s="1"/>
      <c r="J73" s="1"/>
      <c r="K73" s="1"/>
      <c r="L73" s="1"/>
    </row>
    <row r="74" spans="1:12" ht="16.5" customHeight="1" thickBot="1" x14ac:dyDescent="0.3">
      <c r="A74" s="968" t="s">
        <v>120</v>
      </c>
      <c r="B74" s="974" t="str">
        <f>DESCRIPCION!A19</f>
        <v>d</v>
      </c>
      <c r="C74" s="962"/>
      <c r="D74" s="962"/>
      <c r="E74" s="962"/>
      <c r="F74" s="962"/>
      <c r="G74" s="962"/>
      <c r="H74" s="963"/>
      <c r="I74" s="971" t="s">
        <v>345</v>
      </c>
      <c r="J74" s="972"/>
      <c r="K74" s="149" t="str">
        <f>IF(J81="x","EXTREMA",IF(J83="x","ALTA",IF(J85="x","MODERADA",IF(J87="x","BAJA",""))))</f>
        <v>EXTREMA</v>
      </c>
      <c r="L74" s="1"/>
    </row>
    <row r="75" spans="1:12" ht="15.75" customHeight="1" thickBot="1" x14ac:dyDescent="0.3">
      <c r="A75" s="969"/>
      <c r="B75" s="975"/>
      <c r="C75" s="964"/>
      <c r="D75" s="964"/>
      <c r="E75" s="964"/>
      <c r="F75" s="964"/>
      <c r="G75" s="964"/>
      <c r="H75" s="965"/>
      <c r="I75" s="966" t="s">
        <v>346</v>
      </c>
      <c r="J75" s="967"/>
      <c r="K75" s="204" t="str">
        <f>'VALORACION RIESGOS INHERENTES'!K71</f>
        <v/>
      </c>
      <c r="L75" s="1"/>
    </row>
    <row r="76" spans="1:12" ht="16.5" thickBot="1" x14ac:dyDescent="0.3">
      <c r="A76" s="970"/>
      <c r="B76" s="743" t="s">
        <v>296</v>
      </c>
      <c r="C76" s="744"/>
      <c r="D76" s="744"/>
      <c r="E76" s="744"/>
      <c r="F76" s="744"/>
      <c r="G76" s="744"/>
      <c r="H76" s="744"/>
      <c r="I76" s="744"/>
      <c r="J76" s="747"/>
      <c r="K76" s="204" t="e">
        <f>'EVALUACIÓN SOLIDEZ CONTROLES'!H23</f>
        <v>#DIV/0!</v>
      </c>
      <c r="L76" s="1"/>
    </row>
    <row r="77" spans="1:12" ht="21.75" customHeight="1" thickBot="1" x14ac:dyDescent="0.3">
      <c r="A77" s="278" t="s">
        <v>122</v>
      </c>
      <c r="B77" s="279"/>
      <c r="C77" s="279"/>
      <c r="D77" s="280"/>
      <c r="E77" s="986"/>
      <c r="F77" s="987"/>
      <c r="G77" s="988"/>
      <c r="H77" s="743" t="s">
        <v>348</v>
      </c>
      <c r="I77" s="747"/>
      <c r="J77" s="748"/>
      <c r="K77" s="749"/>
      <c r="L77" s="1"/>
    </row>
    <row r="78" spans="1:12" ht="36.75" customHeight="1" x14ac:dyDescent="0.25">
      <c r="A78" s="189"/>
      <c r="B78" s="167"/>
      <c r="C78" s="190"/>
      <c r="D78" s="167"/>
      <c r="E78" s="167"/>
      <c r="F78" s="167"/>
      <c r="G78" s="167"/>
      <c r="H78" s="167"/>
      <c r="I78" s="167"/>
      <c r="J78" s="185"/>
      <c r="K78" s="186"/>
      <c r="L78" s="1"/>
    </row>
    <row r="79" spans="1:12" ht="38.25" customHeight="1" x14ac:dyDescent="0.25">
      <c r="A79" s="759" t="s">
        <v>122</v>
      </c>
      <c r="B79" s="167">
        <v>5</v>
      </c>
      <c r="C79" s="760"/>
      <c r="D79" s="756"/>
      <c r="E79" s="757"/>
      <c r="F79" s="757"/>
      <c r="G79" s="757"/>
      <c r="H79" s="167"/>
      <c r="I79" s="167"/>
      <c r="J79" s="766" t="s">
        <v>121</v>
      </c>
      <c r="K79" s="767"/>
      <c r="L79" s="1"/>
    </row>
    <row r="80" spans="1:12" x14ac:dyDescent="0.25">
      <c r="A80" s="759"/>
      <c r="B80" s="167" t="s">
        <v>124</v>
      </c>
      <c r="C80" s="761"/>
      <c r="D80" s="756"/>
      <c r="E80" s="757"/>
      <c r="F80" s="757"/>
      <c r="G80" s="757"/>
      <c r="H80" s="167"/>
      <c r="I80" s="167"/>
      <c r="J80" s="169"/>
      <c r="K80" s="170"/>
      <c r="L80" s="1"/>
    </row>
    <row r="81" spans="1:12" ht="27.75" x14ac:dyDescent="0.25">
      <c r="A81" s="759"/>
      <c r="B81" s="167">
        <v>4</v>
      </c>
      <c r="C81" s="803"/>
      <c r="D81" s="756"/>
      <c r="E81" s="756"/>
      <c r="F81" s="765"/>
      <c r="G81" s="757" t="s">
        <v>344</v>
      </c>
      <c r="H81" s="167"/>
      <c r="I81" s="167"/>
      <c r="J81" s="176" t="str">
        <f xml:space="preserve"> IF(OR(E79="X",F79="X",G79="x",F81="x",G81="X",F83="X",G83="X",G85="X" ),"x","")</f>
        <v>x</v>
      </c>
      <c r="K81" s="170" t="s">
        <v>123</v>
      </c>
      <c r="L81" s="1"/>
    </row>
    <row r="82" spans="1:12" ht="27.75" x14ac:dyDescent="0.25">
      <c r="A82" s="759"/>
      <c r="B82" s="167" t="s">
        <v>126</v>
      </c>
      <c r="C82" s="804"/>
      <c r="D82" s="756"/>
      <c r="E82" s="756"/>
      <c r="F82" s="765"/>
      <c r="G82" s="757"/>
      <c r="H82" s="167"/>
      <c r="I82" s="167"/>
      <c r="J82" s="177"/>
      <c r="K82" s="170"/>
      <c r="L82" s="1"/>
    </row>
    <row r="83" spans="1:12" ht="27.75" x14ac:dyDescent="0.25">
      <c r="A83" s="759"/>
      <c r="B83" s="167">
        <v>3</v>
      </c>
      <c r="C83" s="750"/>
      <c r="D83" s="754"/>
      <c r="E83" s="755"/>
      <c r="F83" s="765"/>
      <c r="G83" s="757"/>
      <c r="H83" s="167"/>
      <c r="I83" s="167"/>
      <c r="J83" s="178" t="str">
        <f xml:space="preserve"> IF(OR(C79="X",D79="X",D81="x",E81="x",E83="X",F85="X",F87="X",G87="X" ),"x","")</f>
        <v/>
      </c>
      <c r="K83" s="170" t="s">
        <v>125</v>
      </c>
      <c r="L83" s="1"/>
    </row>
    <row r="84" spans="1:12" ht="27.75" x14ac:dyDescent="0.25">
      <c r="A84" s="759"/>
      <c r="B84" s="167" t="s">
        <v>128</v>
      </c>
      <c r="C84" s="751"/>
      <c r="D84" s="754"/>
      <c r="E84" s="756"/>
      <c r="F84" s="765"/>
      <c r="G84" s="757"/>
      <c r="H84" s="167"/>
      <c r="I84" s="167"/>
      <c r="J84" s="179"/>
      <c r="K84" s="170"/>
      <c r="L84" s="1"/>
    </row>
    <row r="85" spans="1:12" ht="27.75" x14ac:dyDescent="0.25">
      <c r="A85" s="759"/>
      <c r="B85" s="167">
        <v>2</v>
      </c>
      <c r="C85" s="750"/>
      <c r="D85" s="752"/>
      <c r="E85" s="753"/>
      <c r="F85" s="755"/>
      <c r="G85" s="757"/>
      <c r="H85" s="167"/>
      <c r="I85" s="167"/>
      <c r="J85" s="180" t="str">
        <f xml:space="preserve"> IF(OR(C81="X",D83="X",E85="x",E87="x" ),"x","")</f>
        <v/>
      </c>
      <c r="K85" s="170" t="s">
        <v>127</v>
      </c>
      <c r="L85" s="1"/>
    </row>
    <row r="86" spans="1:12" ht="27.75" x14ac:dyDescent="0.25">
      <c r="A86" s="759"/>
      <c r="B86" s="167" t="s">
        <v>250</v>
      </c>
      <c r="C86" s="751"/>
      <c r="D86" s="752"/>
      <c r="E86" s="754"/>
      <c r="F86" s="756"/>
      <c r="G86" s="757"/>
      <c r="H86" s="167"/>
      <c r="I86" s="167"/>
      <c r="J86" s="179"/>
      <c r="K86" s="170"/>
      <c r="L86" s="1"/>
    </row>
    <row r="87" spans="1:12" ht="27.75" x14ac:dyDescent="0.25">
      <c r="A87" s="759"/>
      <c r="B87" s="167">
        <v>1</v>
      </c>
      <c r="C87" s="750"/>
      <c r="D87" s="781"/>
      <c r="E87" s="783"/>
      <c r="F87" s="785"/>
      <c r="G87" s="787"/>
      <c r="H87" s="167"/>
      <c r="I87" s="167"/>
      <c r="J87" s="181" t="str">
        <f xml:space="preserve"> IF(OR(C83="X",C85="X",D85="x",D87="x",C87="x" ),"x","")</f>
        <v/>
      </c>
      <c r="K87" s="170" t="s">
        <v>129</v>
      </c>
      <c r="L87" s="1"/>
    </row>
    <row r="88" spans="1:12" x14ac:dyDescent="0.25">
      <c r="A88" s="759"/>
      <c r="B88" s="167" t="s">
        <v>130</v>
      </c>
      <c r="C88" s="780"/>
      <c r="D88" s="782"/>
      <c r="E88" s="784"/>
      <c r="F88" s="786"/>
      <c r="G88" s="788"/>
      <c r="H88" s="167"/>
      <c r="I88" s="167"/>
      <c r="J88" s="167"/>
      <c r="K88" s="168"/>
      <c r="L88" s="1"/>
    </row>
    <row r="89" spans="1:12" x14ac:dyDescent="0.25">
      <c r="A89" s="189"/>
      <c r="B89" s="167"/>
      <c r="C89" s="167">
        <v>1</v>
      </c>
      <c r="D89" s="167">
        <v>2</v>
      </c>
      <c r="E89" s="167">
        <v>3</v>
      </c>
      <c r="F89" s="167">
        <v>4</v>
      </c>
      <c r="G89" s="167">
        <v>5</v>
      </c>
      <c r="H89" s="167"/>
      <c r="I89" s="167"/>
      <c r="J89" s="167"/>
      <c r="K89" s="168"/>
      <c r="L89" s="1"/>
    </row>
    <row r="90" spans="1:12" x14ac:dyDescent="0.25">
      <c r="A90" s="189"/>
      <c r="B90" s="167"/>
      <c r="C90" s="167" t="s">
        <v>131</v>
      </c>
      <c r="D90" s="167" t="s">
        <v>132</v>
      </c>
      <c r="E90" s="167" t="s">
        <v>133</v>
      </c>
      <c r="F90" s="167" t="s">
        <v>134</v>
      </c>
      <c r="G90" s="167" t="s">
        <v>135</v>
      </c>
      <c r="H90" s="167"/>
      <c r="I90" s="766"/>
      <c r="J90" s="766"/>
      <c r="K90" s="767"/>
      <c r="L90" s="1"/>
    </row>
    <row r="91" spans="1:12" ht="15" customHeight="1" x14ac:dyDescent="0.25">
      <c r="A91" s="189"/>
      <c r="B91" s="167"/>
      <c r="C91" s="758" t="s">
        <v>136</v>
      </c>
      <c r="D91" s="758"/>
      <c r="E91" s="758"/>
      <c r="F91" s="758"/>
      <c r="G91" s="758"/>
      <c r="H91" s="167"/>
      <c r="I91" s="167"/>
      <c r="J91" s="167"/>
      <c r="K91" s="168"/>
      <c r="L91" s="1"/>
    </row>
    <row r="92" spans="1:12" ht="15" customHeight="1" x14ac:dyDescent="0.25">
      <c r="A92" s="189"/>
      <c r="B92" s="167"/>
      <c r="C92" s="758"/>
      <c r="D92" s="758"/>
      <c r="E92" s="758"/>
      <c r="F92" s="758"/>
      <c r="G92" s="758"/>
      <c r="H92" s="167"/>
      <c r="I92" s="167"/>
      <c r="J92" s="167"/>
      <c r="K92" s="168"/>
      <c r="L92" s="1"/>
    </row>
    <row r="93" spans="1:12" ht="15.75" thickBot="1" x14ac:dyDescent="0.3">
      <c r="A93" s="80"/>
      <c r="B93" s="81"/>
      <c r="C93" s="81"/>
      <c r="D93" s="81"/>
      <c r="E93" s="81"/>
      <c r="F93" s="81"/>
      <c r="G93" s="81"/>
      <c r="H93" s="81"/>
      <c r="I93" s="81"/>
      <c r="J93" s="81"/>
      <c r="K93" s="82"/>
      <c r="L93" s="1"/>
    </row>
    <row r="94" spans="1:12" ht="15.75" thickBot="1" x14ac:dyDescent="0.3">
      <c r="A94" s="1"/>
      <c r="B94" s="1"/>
      <c r="C94" s="1"/>
      <c r="D94" s="1"/>
      <c r="E94" s="1"/>
      <c r="F94" s="1"/>
      <c r="G94" s="1"/>
      <c r="H94" s="1"/>
      <c r="I94" s="1"/>
      <c r="J94" s="1"/>
      <c r="K94" s="1"/>
      <c r="L94" s="1"/>
    </row>
    <row r="95" spans="1:12" ht="15.75" customHeight="1" thickBot="1" x14ac:dyDescent="0.3">
      <c r="A95" s="968" t="s">
        <v>120</v>
      </c>
      <c r="B95" s="962" t="str">
        <f>DESCRIPCION!A22</f>
        <v>e</v>
      </c>
      <c r="C95" s="962"/>
      <c r="D95" s="962"/>
      <c r="E95" s="962"/>
      <c r="F95" s="962"/>
      <c r="G95" s="962"/>
      <c r="H95" s="963"/>
      <c r="I95" s="971" t="s">
        <v>345</v>
      </c>
      <c r="J95" s="972"/>
      <c r="K95" s="149" t="str">
        <f>IF(J102="x","EXTREMA",IF(J104="x","ALTA",IF(J106="x","MODERADA",IF(J108="x","BAJA",""))))</f>
        <v/>
      </c>
      <c r="L95" s="1"/>
    </row>
    <row r="96" spans="1:12" ht="16.5" thickBot="1" x14ac:dyDescent="0.3">
      <c r="A96" s="969"/>
      <c r="B96" s="964"/>
      <c r="C96" s="964"/>
      <c r="D96" s="964"/>
      <c r="E96" s="964"/>
      <c r="F96" s="964"/>
      <c r="G96" s="964"/>
      <c r="H96" s="965"/>
      <c r="I96" s="966" t="s">
        <v>346</v>
      </c>
      <c r="J96" s="967"/>
      <c r="K96" s="205" t="str">
        <f>'VALORACION RIESGOS INHERENTES'!K91</f>
        <v/>
      </c>
      <c r="L96" s="1"/>
    </row>
    <row r="97" spans="1:12" ht="16.5" thickBot="1" x14ac:dyDescent="0.3">
      <c r="A97" s="970"/>
      <c r="B97" s="966" t="s">
        <v>296</v>
      </c>
      <c r="C97" s="973"/>
      <c r="D97" s="973"/>
      <c r="E97" s="973"/>
      <c r="F97" s="973"/>
      <c r="G97" s="973"/>
      <c r="H97" s="973"/>
      <c r="I97" s="973"/>
      <c r="J97" s="967"/>
      <c r="K97" s="205" t="e">
        <f>'EVALUACIÓN SOLIDEZ CONTROLES'!H27</f>
        <v>#DIV/0!</v>
      </c>
      <c r="L97" s="1"/>
    </row>
    <row r="98" spans="1:12" ht="20.25" customHeight="1" thickBot="1" x14ac:dyDescent="0.3">
      <c r="A98" s="278" t="s">
        <v>122</v>
      </c>
      <c r="B98" s="279"/>
      <c r="C98" s="279"/>
      <c r="D98" s="280"/>
      <c r="E98" s="986"/>
      <c r="F98" s="987"/>
      <c r="G98" s="988"/>
      <c r="H98" s="743" t="s">
        <v>348</v>
      </c>
      <c r="I98" s="747"/>
      <c r="J98" s="748"/>
      <c r="K98" s="749"/>
      <c r="L98" s="1"/>
    </row>
    <row r="99" spans="1:12" ht="38.25" customHeight="1" x14ac:dyDescent="0.25">
      <c r="A99" s="189"/>
      <c r="B99" s="167"/>
      <c r="C99" s="190"/>
      <c r="D99" s="167"/>
      <c r="E99" s="167"/>
      <c r="F99" s="167"/>
      <c r="G99" s="167"/>
      <c r="H99" s="167"/>
      <c r="I99" s="167"/>
      <c r="J99" s="185"/>
      <c r="K99" s="186"/>
      <c r="L99" s="1"/>
    </row>
    <row r="100" spans="1:12" ht="39" customHeight="1" x14ac:dyDescent="0.25">
      <c r="A100" s="759" t="s">
        <v>122</v>
      </c>
      <c r="B100" s="167">
        <v>5</v>
      </c>
      <c r="C100" s="760"/>
      <c r="D100" s="756"/>
      <c r="E100" s="757"/>
      <c r="F100" s="757"/>
      <c r="G100" s="757"/>
      <c r="H100" s="167"/>
      <c r="I100" s="167"/>
      <c r="J100" s="766" t="s">
        <v>121</v>
      </c>
      <c r="K100" s="767"/>
      <c r="L100" s="1"/>
    </row>
    <row r="101" spans="1:12" x14ac:dyDescent="0.25">
      <c r="A101" s="759"/>
      <c r="B101" s="167" t="s">
        <v>124</v>
      </c>
      <c r="C101" s="761"/>
      <c r="D101" s="756"/>
      <c r="E101" s="757"/>
      <c r="F101" s="757"/>
      <c r="G101" s="757"/>
      <c r="H101" s="167"/>
      <c r="I101" s="167"/>
      <c r="J101" s="169"/>
      <c r="K101" s="170"/>
      <c r="L101" s="1"/>
    </row>
    <row r="102" spans="1:12" ht="27.75" x14ac:dyDescent="0.25">
      <c r="A102" s="759"/>
      <c r="B102" s="167">
        <v>4</v>
      </c>
      <c r="C102" s="803"/>
      <c r="D102" s="756"/>
      <c r="E102" s="756"/>
      <c r="F102" s="765"/>
      <c r="G102" s="757"/>
      <c r="H102" s="167"/>
      <c r="I102" s="167"/>
      <c r="J102" s="176" t="str">
        <f xml:space="preserve"> IF(OR(E100="X",F100="X",G100="x",F102="x",G102="X",F104="X",G104="X",G106="X" ),"x","")</f>
        <v/>
      </c>
      <c r="K102" s="170" t="s">
        <v>123</v>
      </c>
      <c r="L102" s="1"/>
    </row>
    <row r="103" spans="1:12" ht="27.75" x14ac:dyDescent="0.25">
      <c r="A103" s="759"/>
      <c r="B103" s="167" t="s">
        <v>126</v>
      </c>
      <c r="C103" s="804"/>
      <c r="D103" s="756"/>
      <c r="E103" s="756"/>
      <c r="F103" s="765"/>
      <c r="G103" s="757"/>
      <c r="H103" s="167"/>
      <c r="I103" s="167"/>
      <c r="J103" s="177"/>
      <c r="K103" s="170"/>
      <c r="L103" s="1"/>
    </row>
    <row r="104" spans="1:12" ht="27.75" x14ac:dyDescent="0.25">
      <c r="A104" s="759"/>
      <c r="B104" s="167">
        <v>3</v>
      </c>
      <c r="C104" s="750"/>
      <c r="D104" s="754"/>
      <c r="E104" s="755"/>
      <c r="F104" s="765"/>
      <c r="G104" s="757"/>
      <c r="H104" s="167"/>
      <c r="I104" s="167"/>
      <c r="J104" s="178" t="str">
        <f xml:space="preserve"> IF(OR(C100="X",D100="X",D102="x",E102="x",E104="X",F106="X",F108="X",G108="X" ),"x","")</f>
        <v/>
      </c>
      <c r="K104" s="170" t="s">
        <v>125</v>
      </c>
      <c r="L104" s="1"/>
    </row>
    <row r="105" spans="1:12" ht="27.75" x14ac:dyDescent="0.25">
      <c r="A105" s="759"/>
      <c r="B105" s="167" t="s">
        <v>128</v>
      </c>
      <c r="C105" s="751"/>
      <c r="D105" s="754"/>
      <c r="E105" s="756"/>
      <c r="F105" s="765"/>
      <c r="G105" s="757"/>
      <c r="H105" s="167"/>
      <c r="I105" s="167"/>
      <c r="J105" s="179"/>
      <c r="K105" s="170"/>
      <c r="L105" s="1"/>
    </row>
    <row r="106" spans="1:12" ht="27.75" x14ac:dyDescent="0.25">
      <c r="A106" s="759"/>
      <c r="B106" s="167">
        <v>2</v>
      </c>
      <c r="C106" s="750"/>
      <c r="D106" s="752"/>
      <c r="E106" s="753"/>
      <c r="F106" s="755"/>
      <c r="G106" s="757"/>
      <c r="H106" s="167"/>
      <c r="I106" s="167"/>
      <c r="J106" s="180" t="str">
        <f xml:space="preserve"> IF(OR(C102="X",D104="X",E108="x",E106="x" ),"x","")</f>
        <v/>
      </c>
      <c r="K106" s="170" t="s">
        <v>127</v>
      </c>
      <c r="L106" s="1"/>
    </row>
    <row r="107" spans="1:12" ht="27.75" x14ac:dyDescent="0.25">
      <c r="A107" s="759"/>
      <c r="B107" s="167" t="s">
        <v>250</v>
      </c>
      <c r="C107" s="751"/>
      <c r="D107" s="752"/>
      <c r="E107" s="754"/>
      <c r="F107" s="756"/>
      <c r="G107" s="757"/>
      <c r="H107" s="167"/>
      <c r="I107" s="167"/>
      <c r="J107" s="179"/>
      <c r="K107" s="170"/>
      <c r="L107" s="1"/>
    </row>
    <row r="108" spans="1:12" ht="27.75" x14ac:dyDescent="0.25">
      <c r="A108" s="759"/>
      <c r="B108" s="167">
        <v>1</v>
      </c>
      <c r="C108" s="750"/>
      <c r="D108" s="781"/>
      <c r="E108" s="783"/>
      <c r="F108" s="785"/>
      <c r="G108" s="787"/>
      <c r="H108" s="167"/>
      <c r="I108" s="167"/>
      <c r="J108" s="181" t="str">
        <f xml:space="preserve"> IF(OR(C104="X",C106="X",C108="x",D106="x",D108="x" ),"x","")</f>
        <v/>
      </c>
      <c r="K108" s="170" t="s">
        <v>129</v>
      </c>
      <c r="L108" s="1"/>
    </row>
    <row r="109" spans="1:12" x14ac:dyDescent="0.25">
      <c r="A109" s="759"/>
      <c r="B109" s="167" t="s">
        <v>130</v>
      </c>
      <c r="C109" s="780"/>
      <c r="D109" s="782"/>
      <c r="E109" s="784"/>
      <c r="F109" s="786"/>
      <c r="G109" s="788"/>
      <c r="H109" s="167"/>
      <c r="I109" s="167"/>
      <c r="J109" s="167"/>
      <c r="K109" s="168"/>
      <c r="L109" s="1"/>
    </row>
    <row r="110" spans="1:12" x14ac:dyDescent="0.25">
      <c r="A110" s="189"/>
      <c r="B110" s="167"/>
      <c r="C110" s="167">
        <v>1</v>
      </c>
      <c r="D110" s="167">
        <v>2</v>
      </c>
      <c r="E110" s="167">
        <v>3</v>
      </c>
      <c r="F110" s="167">
        <v>4</v>
      </c>
      <c r="G110" s="167">
        <v>5</v>
      </c>
      <c r="H110" s="167"/>
      <c r="I110" s="167"/>
      <c r="J110" s="167"/>
      <c r="K110" s="168"/>
      <c r="L110" s="1"/>
    </row>
    <row r="111" spans="1:12" x14ac:dyDescent="0.25">
      <c r="A111" s="189"/>
      <c r="B111" s="167"/>
      <c r="C111" s="167" t="s">
        <v>131</v>
      </c>
      <c r="D111" s="167" t="s">
        <v>132</v>
      </c>
      <c r="E111" s="167" t="s">
        <v>133</v>
      </c>
      <c r="F111" s="167" t="s">
        <v>134</v>
      </c>
      <c r="G111" s="167" t="s">
        <v>135</v>
      </c>
      <c r="H111" s="167"/>
      <c r="I111" s="167"/>
      <c r="J111" s="167"/>
      <c r="K111" s="168"/>
      <c r="L111" s="1"/>
    </row>
    <row r="112" spans="1:12" ht="15" customHeight="1" x14ac:dyDescent="0.25">
      <c r="A112" s="189"/>
      <c r="B112" s="167"/>
      <c r="C112" s="758" t="s">
        <v>136</v>
      </c>
      <c r="D112" s="758"/>
      <c r="E112" s="758"/>
      <c r="F112" s="758"/>
      <c r="G112" s="758"/>
      <c r="H112" s="167"/>
      <c r="I112" s="167"/>
      <c r="J112" s="167"/>
      <c r="K112" s="168"/>
      <c r="L112" s="1"/>
    </row>
    <row r="113" spans="1:12" ht="15" customHeight="1" x14ac:dyDescent="0.25">
      <c r="A113" s="189"/>
      <c r="B113" s="167"/>
      <c r="C113" s="758"/>
      <c r="D113" s="758"/>
      <c r="E113" s="758"/>
      <c r="F113" s="758"/>
      <c r="G113" s="758"/>
      <c r="H113" s="167"/>
      <c r="I113" s="167"/>
      <c r="J113" s="167"/>
      <c r="K113" s="168"/>
      <c r="L113" s="1"/>
    </row>
    <row r="114" spans="1:12" ht="15.75" thickBot="1" x14ac:dyDescent="0.3">
      <c r="A114" s="80"/>
      <c r="B114" s="81"/>
      <c r="C114" s="81"/>
      <c r="D114" s="81"/>
      <c r="E114" s="81"/>
      <c r="F114" s="81"/>
      <c r="G114" s="81"/>
      <c r="H114" s="81"/>
      <c r="I114" s="81"/>
      <c r="J114" s="81"/>
      <c r="K114" s="82"/>
      <c r="L114" s="1"/>
    </row>
    <row r="115" spans="1:12" ht="15.75" thickBot="1" x14ac:dyDescent="0.3">
      <c r="A115" s="1"/>
      <c r="B115" s="1"/>
      <c r="C115" s="1"/>
      <c r="D115" s="1"/>
      <c r="E115" s="1"/>
      <c r="F115" s="1"/>
      <c r="G115" s="1"/>
      <c r="H115" s="1"/>
      <c r="I115" s="1"/>
      <c r="J115" s="1"/>
      <c r="K115" s="1"/>
      <c r="L115" s="1"/>
    </row>
    <row r="116" spans="1:12" ht="15.75" customHeight="1" thickBot="1" x14ac:dyDescent="0.3">
      <c r="A116" s="968" t="s">
        <v>120</v>
      </c>
      <c r="B116" s="962" t="str">
        <f>DESCRIPCION!A25</f>
        <v>f</v>
      </c>
      <c r="C116" s="962"/>
      <c r="D116" s="962"/>
      <c r="E116" s="962"/>
      <c r="F116" s="962"/>
      <c r="G116" s="962"/>
      <c r="H116" s="963"/>
      <c r="I116" s="971" t="s">
        <v>345</v>
      </c>
      <c r="J116" s="972"/>
      <c r="K116" s="149" t="str">
        <f>IF(J123="x","EXTREMA",IF(J125="x","ALTA",IF(J127="x","MODERADA",IF(J129="x","BAJA",""))))</f>
        <v/>
      </c>
      <c r="L116" s="1"/>
    </row>
    <row r="117" spans="1:12" ht="16.5" thickBot="1" x14ac:dyDescent="0.3">
      <c r="A117" s="969"/>
      <c r="B117" s="964"/>
      <c r="C117" s="964"/>
      <c r="D117" s="964"/>
      <c r="E117" s="964"/>
      <c r="F117" s="964"/>
      <c r="G117" s="964"/>
      <c r="H117" s="965"/>
      <c r="I117" s="966" t="s">
        <v>346</v>
      </c>
      <c r="J117" s="967"/>
      <c r="K117" s="205" t="str">
        <f>'VALORACION RIESGOS INHERENTES'!K111</f>
        <v/>
      </c>
      <c r="L117" s="1"/>
    </row>
    <row r="118" spans="1:12" ht="16.5" thickBot="1" x14ac:dyDescent="0.3">
      <c r="A118" s="970"/>
      <c r="B118" s="743" t="s">
        <v>296</v>
      </c>
      <c r="C118" s="744"/>
      <c r="D118" s="744"/>
      <c r="E118" s="744"/>
      <c r="F118" s="744"/>
      <c r="G118" s="744"/>
      <c r="H118" s="744"/>
      <c r="I118" s="744"/>
      <c r="J118" s="747"/>
      <c r="K118" s="205" t="str">
        <f>'EVALUACIÓN SOLIDEZ CONTROLES'!H31</f>
        <v xml:space="preserve"> </v>
      </c>
      <c r="L118" s="1"/>
    </row>
    <row r="119" spans="1:12" ht="17.25" customHeight="1" thickBot="1" x14ac:dyDescent="0.3">
      <c r="A119" s="278" t="s">
        <v>122</v>
      </c>
      <c r="B119" s="279"/>
      <c r="C119" s="279"/>
      <c r="D119" s="280"/>
      <c r="E119" s="986"/>
      <c r="F119" s="987"/>
      <c r="G119" s="988"/>
      <c r="H119" s="743" t="s">
        <v>348</v>
      </c>
      <c r="I119" s="747"/>
      <c r="J119" s="748"/>
      <c r="K119" s="749"/>
      <c r="L119" s="1"/>
    </row>
    <row r="120" spans="1:12" ht="39.75" customHeight="1" x14ac:dyDescent="0.25">
      <c r="A120" s="189"/>
      <c r="B120" s="167"/>
      <c r="C120" s="190"/>
      <c r="D120" s="167"/>
      <c r="E120" s="167"/>
      <c r="F120" s="167"/>
      <c r="G120" s="167"/>
      <c r="H120" s="167"/>
      <c r="I120" s="167"/>
      <c r="J120" s="62"/>
      <c r="K120" s="72"/>
      <c r="L120" s="1"/>
    </row>
    <row r="121" spans="1:12" ht="15" customHeight="1" x14ac:dyDescent="0.25">
      <c r="A121" s="759" t="s">
        <v>122</v>
      </c>
      <c r="B121" s="167">
        <v>5</v>
      </c>
      <c r="C121" s="818"/>
      <c r="D121" s="820"/>
      <c r="E121" s="821"/>
      <c r="F121" s="821"/>
      <c r="G121" s="821"/>
      <c r="H121" s="203"/>
      <c r="I121" s="167"/>
      <c r="J121" s="766" t="s">
        <v>121</v>
      </c>
      <c r="K121" s="767"/>
      <c r="L121" s="1"/>
    </row>
    <row r="122" spans="1:12" ht="33" x14ac:dyDescent="0.25">
      <c r="A122" s="759"/>
      <c r="B122" s="167" t="s">
        <v>124</v>
      </c>
      <c r="C122" s="819"/>
      <c r="D122" s="820"/>
      <c r="E122" s="821"/>
      <c r="F122" s="821"/>
      <c r="G122" s="821"/>
      <c r="H122" s="203"/>
      <c r="I122" s="167"/>
      <c r="J122" s="169"/>
      <c r="K122" s="170"/>
      <c r="L122" s="1"/>
    </row>
    <row r="123" spans="1:12" ht="33" x14ac:dyDescent="0.25">
      <c r="A123" s="759"/>
      <c r="B123" s="167">
        <v>4</v>
      </c>
      <c r="C123" s="822"/>
      <c r="D123" s="820"/>
      <c r="E123" s="820"/>
      <c r="F123" s="824"/>
      <c r="G123" s="821"/>
      <c r="H123" s="203"/>
      <c r="I123" s="167"/>
      <c r="J123" s="176" t="str">
        <f xml:space="preserve"> IF(OR(E121="X",F121="X",G121="x",F123="x",G123="X",F125="X",G125="X",G127="X" ),"x","")</f>
        <v/>
      </c>
      <c r="K123" s="170" t="s">
        <v>123</v>
      </c>
      <c r="L123" s="1"/>
    </row>
    <row r="124" spans="1:12" ht="33" x14ac:dyDescent="0.25">
      <c r="A124" s="759"/>
      <c r="B124" s="167" t="s">
        <v>126</v>
      </c>
      <c r="C124" s="823"/>
      <c r="D124" s="820"/>
      <c r="E124" s="820"/>
      <c r="F124" s="824"/>
      <c r="G124" s="821"/>
      <c r="H124" s="203"/>
      <c r="I124" s="167"/>
      <c r="J124" s="177"/>
      <c r="K124" s="170"/>
      <c r="L124" s="1"/>
    </row>
    <row r="125" spans="1:12" ht="33" x14ac:dyDescent="0.25">
      <c r="A125" s="759"/>
      <c r="B125" s="167">
        <v>3</v>
      </c>
      <c r="C125" s="825"/>
      <c r="D125" s="827"/>
      <c r="E125" s="837"/>
      <c r="F125" s="824"/>
      <c r="G125" s="821"/>
      <c r="H125" s="203"/>
      <c r="I125" s="167"/>
      <c r="J125" s="178" t="str">
        <f xml:space="preserve"> IF(OR(C121="X",D121="X",D123="x",E123="x",E125="X",F127="X",F129="X",G129="X" ),"x","")</f>
        <v/>
      </c>
      <c r="K125" s="170" t="s">
        <v>125</v>
      </c>
      <c r="L125" s="1"/>
    </row>
    <row r="126" spans="1:12" ht="33" x14ac:dyDescent="0.25">
      <c r="A126" s="759"/>
      <c r="B126" s="167" t="s">
        <v>128</v>
      </c>
      <c r="C126" s="826"/>
      <c r="D126" s="827"/>
      <c r="E126" s="820"/>
      <c r="F126" s="824"/>
      <c r="G126" s="821"/>
      <c r="H126" s="203"/>
      <c r="I126" s="167"/>
      <c r="J126" s="179"/>
      <c r="K126" s="170"/>
      <c r="L126" s="1"/>
    </row>
    <row r="127" spans="1:12" ht="33" x14ac:dyDescent="0.25">
      <c r="A127" s="759"/>
      <c r="B127" s="167">
        <v>2</v>
      </c>
      <c r="C127" s="825"/>
      <c r="D127" s="838"/>
      <c r="E127" s="839"/>
      <c r="F127" s="837"/>
      <c r="G127" s="821"/>
      <c r="H127" s="203"/>
      <c r="I127" s="167"/>
      <c r="J127" s="180" t="str">
        <f xml:space="preserve"> IF(OR(C123="X",D125="X",E127="x",E129="x" ),"x","")</f>
        <v/>
      </c>
      <c r="K127" s="170" t="s">
        <v>127</v>
      </c>
      <c r="L127" s="1"/>
    </row>
    <row r="128" spans="1:12" ht="33" x14ac:dyDescent="0.25">
      <c r="A128" s="759"/>
      <c r="B128" s="167" t="s">
        <v>250</v>
      </c>
      <c r="C128" s="826"/>
      <c r="D128" s="838"/>
      <c r="E128" s="827"/>
      <c r="F128" s="820"/>
      <c r="G128" s="821"/>
      <c r="H128" s="203"/>
      <c r="I128" s="167"/>
      <c r="J128" s="179"/>
      <c r="K128" s="170"/>
      <c r="L128" s="1"/>
    </row>
    <row r="129" spans="1:12" ht="33" x14ac:dyDescent="0.25">
      <c r="A129" s="759"/>
      <c r="B129" s="167">
        <v>1</v>
      </c>
      <c r="C129" s="825"/>
      <c r="D129" s="829"/>
      <c r="E129" s="831"/>
      <c r="F129" s="833"/>
      <c r="G129" s="835"/>
      <c r="H129" s="203"/>
      <c r="I129" s="167"/>
      <c r="J129" s="181" t="str">
        <f xml:space="preserve"> IF(OR(C125="X",C127="X",D127="x",C129="x",D129="x" ),"x","")</f>
        <v/>
      </c>
      <c r="K129" s="170" t="s">
        <v>129</v>
      </c>
      <c r="L129" s="1"/>
    </row>
    <row r="130" spans="1:12" ht="33" x14ac:dyDescent="0.25">
      <c r="A130" s="759"/>
      <c r="B130" s="167" t="s">
        <v>130</v>
      </c>
      <c r="C130" s="828"/>
      <c r="D130" s="830"/>
      <c r="E130" s="832"/>
      <c r="F130" s="834"/>
      <c r="G130" s="836"/>
      <c r="H130" s="203"/>
      <c r="I130" s="167"/>
      <c r="J130" s="167"/>
      <c r="K130" s="168"/>
      <c r="L130" s="1"/>
    </row>
    <row r="131" spans="1:12" x14ac:dyDescent="0.25">
      <c r="A131" s="189"/>
      <c r="B131" s="167"/>
      <c r="C131" s="167">
        <v>1</v>
      </c>
      <c r="D131" s="167">
        <v>2</v>
      </c>
      <c r="E131" s="167">
        <v>3</v>
      </c>
      <c r="F131" s="167">
        <v>4</v>
      </c>
      <c r="G131" s="167">
        <v>5</v>
      </c>
      <c r="H131" s="167"/>
      <c r="I131" s="167"/>
      <c r="J131" s="167"/>
      <c r="K131" s="168"/>
      <c r="L131" s="1"/>
    </row>
    <row r="132" spans="1:12" x14ac:dyDescent="0.25">
      <c r="A132" s="189"/>
      <c r="B132" s="167"/>
      <c r="C132" s="167" t="s">
        <v>131</v>
      </c>
      <c r="D132" s="167" t="s">
        <v>132</v>
      </c>
      <c r="E132" s="167" t="s">
        <v>133</v>
      </c>
      <c r="F132" s="167" t="s">
        <v>134</v>
      </c>
      <c r="G132" s="167" t="s">
        <v>135</v>
      </c>
      <c r="H132" s="167"/>
      <c r="I132" s="167"/>
      <c r="J132" s="167"/>
      <c r="K132" s="168"/>
      <c r="L132" s="1"/>
    </row>
    <row r="133" spans="1:12" ht="15" customHeight="1" x14ac:dyDescent="0.25">
      <c r="A133" s="189"/>
      <c r="B133" s="167"/>
      <c r="C133" s="758" t="s">
        <v>136</v>
      </c>
      <c r="D133" s="758"/>
      <c r="E133" s="758"/>
      <c r="F133" s="758"/>
      <c r="G133" s="758"/>
      <c r="H133" s="167"/>
      <c r="I133" s="167"/>
      <c r="J133" s="167"/>
      <c r="K133" s="168"/>
      <c r="L133" s="1"/>
    </row>
    <row r="134" spans="1:12" ht="15" customHeight="1" x14ac:dyDescent="0.25">
      <c r="A134" s="189"/>
      <c r="B134" s="167"/>
      <c r="C134" s="758"/>
      <c r="D134" s="758"/>
      <c r="E134" s="758"/>
      <c r="F134" s="758"/>
      <c r="G134" s="758"/>
      <c r="H134" s="167"/>
      <c r="I134" s="167"/>
      <c r="J134" s="167"/>
      <c r="K134" s="168"/>
      <c r="L134" s="1"/>
    </row>
    <row r="135" spans="1:12" ht="15.75" thickBot="1" x14ac:dyDescent="0.3">
      <c r="A135" s="80"/>
      <c r="B135" s="81"/>
      <c r="C135" s="81"/>
      <c r="D135" s="81"/>
      <c r="E135" s="81"/>
      <c r="F135" s="81"/>
      <c r="G135" s="81"/>
      <c r="H135" s="81"/>
      <c r="I135" s="81"/>
      <c r="J135" s="81"/>
      <c r="K135" s="82"/>
      <c r="L135" s="1"/>
    </row>
    <row r="136" spans="1:12" ht="15.75" thickBot="1" x14ac:dyDescent="0.3">
      <c r="A136" s="1"/>
      <c r="B136" s="1"/>
      <c r="C136" s="1"/>
      <c r="D136" s="1"/>
      <c r="E136" s="1"/>
      <c r="F136" s="1"/>
      <c r="G136" s="1"/>
      <c r="H136" s="1"/>
      <c r="I136" s="1"/>
      <c r="J136" s="1"/>
      <c r="K136" s="1"/>
      <c r="L136" s="1"/>
    </row>
    <row r="137" spans="1:12" ht="16.5" customHeight="1" thickBot="1" x14ac:dyDescent="0.3">
      <c r="A137" s="968" t="s">
        <v>120</v>
      </c>
      <c r="B137" s="974" t="str">
        <f>DESCRIPCION!A28</f>
        <v>g</v>
      </c>
      <c r="C137" s="962"/>
      <c r="D137" s="962"/>
      <c r="E137" s="962"/>
      <c r="F137" s="962"/>
      <c r="G137" s="962"/>
      <c r="H137" s="963"/>
      <c r="I137" s="971" t="s">
        <v>345</v>
      </c>
      <c r="J137" s="972"/>
      <c r="K137" s="149" t="str">
        <f>IF(J144="x","EXTREMA",IF(J146="x","ALTA",IF(J148="x","MODERADA",IF(J150="x","BAJA",""))))</f>
        <v/>
      </c>
      <c r="L137" s="1"/>
    </row>
    <row r="138" spans="1:12" ht="16.5" thickBot="1" x14ac:dyDescent="0.3">
      <c r="A138" s="969"/>
      <c r="B138" s="975"/>
      <c r="C138" s="964"/>
      <c r="D138" s="964"/>
      <c r="E138" s="964"/>
      <c r="F138" s="964"/>
      <c r="G138" s="964"/>
      <c r="H138" s="965"/>
      <c r="I138" s="966" t="s">
        <v>346</v>
      </c>
      <c r="J138" s="967"/>
      <c r="K138" s="205" t="str">
        <f>'VALORACION RIESGOS INHERENTES'!K131</f>
        <v/>
      </c>
      <c r="L138" s="1"/>
    </row>
    <row r="139" spans="1:12" ht="16.5" thickBot="1" x14ac:dyDescent="0.3">
      <c r="A139" s="970"/>
      <c r="B139" s="743" t="s">
        <v>296</v>
      </c>
      <c r="C139" s="744"/>
      <c r="D139" s="744"/>
      <c r="E139" s="744"/>
      <c r="F139" s="744"/>
      <c r="G139" s="744"/>
      <c r="H139" s="744"/>
      <c r="I139" s="744"/>
      <c r="J139" s="747"/>
      <c r="K139" s="204" t="e">
        <f>'EVALUACIÓN SOLIDEZ CONTROLES'!H35</f>
        <v>#DIV/0!</v>
      </c>
      <c r="L139" s="1"/>
    </row>
    <row r="140" spans="1:12" ht="18" customHeight="1" thickBot="1" x14ac:dyDescent="0.3">
      <c r="A140" s="278" t="s">
        <v>122</v>
      </c>
      <c r="B140" s="279"/>
      <c r="C140" s="279"/>
      <c r="D140" s="280"/>
      <c r="E140" s="986"/>
      <c r="F140" s="987"/>
      <c r="G140" s="988"/>
      <c r="H140" s="743" t="s">
        <v>348</v>
      </c>
      <c r="I140" s="747"/>
      <c r="J140" s="748"/>
      <c r="K140" s="749"/>
      <c r="L140" s="1"/>
    </row>
    <row r="141" spans="1:12" ht="42" customHeight="1" x14ac:dyDescent="0.25">
      <c r="A141" s="189"/>
      <c r="B141" s="167"/>
      <c r="C141" s="190"/>
      <c r="D141" s="167"/>
      <c r="E141" s="167"/>
      <c r="F141" s="167"/>
      <c r="G141" s="167"/>
      <c r="H141" s="167"/>
      <c r="I141" s="167"/>
      <c r="J141" s="185"/>
      <c r="K141" s="186"/>
      <c r="L141" s="1"/>
    </row>
    <row r="142" spans="1:12" ht="41.25" customHeight="1" x14ac:dyDescent="0.25">
      <c r="A142" s="759" t="s">
        <v>122</v>
      </c>
      <c r="B142" s="167">
        <v>5</v>
      </c>
      <c r="C142" s="760"/>
      <c r="D142" s="756"/>
      <c r="E142" s="757"/>
      <c r="F142" s="757"/>
      <c r="G142" s="757"/>
      <c r="H142" s="167"/>
      <c r="I142" s="167"/>
      <c r="J142" s="766" t="s">
        <v>121</v>
      </c>
      <c r="K142" s="767"/>
      <c r="L142" s="1"/>
    </row>
    <row r="143" spans="1:12" x14ac:dyDescent="0.25">
      <c r="A143" s="759"/>
      <c r="B143" s="167" t="s">
        <v>124</v>
      </c>
      <c r="C143" s="761"/>
      <c r="D143" s="756"/>
      <c r="E143" s="757"/>
      <c r="F143" s="757"/>
      <c r="G143" s="757"/>
      <c r="H143" s="167"/>
      <c r="I143" s="167"/>
      <c r="J143" s="169"/>
      <c r="K143" s="170"/>
      <c r="L143" s="1"/>
    </row>
    <row r="144" spans="1:12" ht="27.75" x14ac:dyDescent="0.25">
      <c r="A144" s="759"/>
      <c r="B144" s="167">
        <v>4</v>
      </c>
      <c r="C144" s="803"/>
      <c r="D144" s="756"/>
      <c r="E144" s="756"/>
      <c r="F144" s="765"/>
      <c r="G144" s="757"/>
      <c r="H144" s="167"/>
      <c r="I144" s="167"/>
      <c r="J144" s="176" t="str">
        <f xml:space="preserve"> IF(OR(E142="X",F142="X",G142="x",F144="x",G144="X",F146="X",G146="X",G148="X" ),"x","")</f>
        <v/>
      </c>
      <c r="K144" s="170" t="s">
        <v>123</v>
      </c>
      <c r="L144" s="1"/>
    </row>
    <row r="145" spans="1:12" ht="27.75" x14ac:dyDescent="0.25">
      <c r="A145" s="759"/>
      <c r="B145" s="167" t="s">
        <v>126</v>
      </c>
      <c r="C145" s="804"/>
      <c r="D145" s="756"/>
      <c r="E145" s="756"/>
      <c r="F145" s="765"/>
      <c r="G145" s="757"/>
      <c r="H145" s="167"/>
      <c r="I145" s="167"/>
      <c r="J145" s="177"/>
      <c r="K145" s="170"/>
      <c r="L145" s="1"/>
    </row>
    <row r="146" spans="1:12" ht="27.75" x14ac:dyDescent="0.25">
      <c r="A146" s="759"/>
      <c r="B146" s="167">
        <v>3</v>
      </c>
      <c r="C146" s="750"/>
      <c r="D146" s="754"/>
      <c r="E146" s="755"/>
      <c r="F146" s="765"/>
      <c r="G146" s="757"/>
      <c r="H146" s="167"/>
      <c r="I146" s="167"/>
      <c r="J146" s="178" t="str">
        <f xml:space="preserve"> IF(OR(C142="X",D142="X",D144="x",E144="x",E146="X",F148="X",F150="X",G150="X" ),"x","")</f>
        <v/>
      </c>
      <c r="K146" s="170" t="s">
        <v>125</v>
      </c>
      <c r="L146" s="1"/>
    </row>
    <row r="147" spans="1:12" ht="27.75" x14ac:dyDescent="0.25">
      <c r="A147" s="759"/>
      <c r="B147" s="167" t="s">
        <v>128</v>
      </c>
      <c r="C147" s="751"/>
      <c r="D147" s="754"/>
      <c r="E147" s="756"/>
      <c r="F147" s="765"/>
      <c r="G147" s="757"/>
      <c r="H147" s="167"/>
      <c r="I147" s="167"/>
      <c r="J147" s="179"/>
      <c r="K147" s="170"/>
      <c r="L147" s="1"/>
    </row>
    <row r="148" spans="1:12" ht="27.75" x14ac:dyDescent="0.25">
      <c r="A148" s="759"/>
      <c r="B148" s="167">
        <v>2</v>
      </c>
      <c r="C148" s="750"/>
      <c r="D148" s="752"/>
      <c r="E148" s="753"/>
      <c r="F148" s="755"/>
      <c r="G148" s="757"/>
      <c r="H148" s="167"/>
      <c r="I148" s="167"/>
      <c r="J148" s="180" t="str">
        <f xml:space="preserve"> IF(OR(C144="X",D146="X",E148="x",E150="x" ),"x","")</f>
        <v/>
      </c>
      <c r="K148" s="170" t="s">
        <v>127</v>
      </c>
      <c r="L148" s="1"/>
    </row>
    <row r="149" spans="1:12" ht="27.75" x14ac:dyDescent="0.25">
      <c r="A149" s="759"/>
      <c r="B149" s="167" t="s">
        <v>250</v>
      </c>
      <c r="C149" s="751"/>
      <c r="D149" s="752"/>
      <c r="E149" s="754"/>
      <c r="F149" s="756"/>
      <c r="G149" s="757"/>
      <c r="H149" s="167"/>
      <c r="I149" s="167"/>
      <c r="J149" s="179"/>
      <c r="K149" s="170"/>
      <c r="L149" s="1"/>
    </row>
    <row r="150" spans="1:12" ht="27.75" x14ac:dyDescent="0.25">
      <c r="A150" s="759"/>
      <c r="B150" s="167">
        <v>1</v>
      </c>
      <c r="C150" s="750"/>
      <c r="D150" s="781"/>
      <c r="E150" s="783"/>
      <c r="F150" s="785"/>
      <c r="G150" s="787"/>
      <c r="H150" s="167"/>
      <c r="I150" s="167"/>
      <c r="J150" s="181" t="str">
        <f xml:space="preserve"> IF(OR(C146="X",C148="X",C150="x",D148="x",D150="x" ),"x","")</f>
        <v/>
      </c>
      <c r="K150" s="170" t="s">
        <v>129</v>
      </c>
      <c r="L150" s="1"/>
    </row>
    <row r="151" spans="1:12" x14ac:dyDescent="0.25">
      <c r="A151" s="759"/>
      <c r="B151" s="167" t="s">
        <v>130</v>
      </c>
      <c r="C151" s="780"/>
      <c r="D151" s="782"/>
      <c r="E151" s="784"/>
      <c r="F151" s="786"/>
      <c r="G151" s="788"/>
      <c r="H151" s="167"/>
      <c r="I151" s="167"/>
      <c r="J151" s="167"/>
      <c r="K151" s="168"/>
      <c r="L151" s="1"/>
    </row>
    <row r="152" spans="1:12" x14ac:dyDescent="0.25">
      <c r="A152" s="189"/>
      <c r="B152" s="167"/>
      <c r="C152" s="167">
        <v>1</v>
      </c>
      <c r="D152" s="167">
        <v>2</v>
      </c>
      <c r="E152" s="167">
        <v>3</v>
      </c>
      <c r="F152" s="167">
        <v>4</v>
      </c>
      <c r="G152" s="167">
        <v>5</v>
      </c>
      <c r="H152" s="167"/>
      <c r="I152" s="167"/>
      <c r="J152" s="167"/>
      <c r="K152" s="168"/>
      <c r="L152" s="1"/>
    </row>
    <row r="153" spans="1:12" x14ac:dyDescent="0.25">
      <c r="A153" s="189"/>
      <c r="B153" s="167"/>
      <c r="C153" s="167" t="s">
        <v>131</v>
      </c>
      <c r="D153" s="167" t="s">
        <v>132</v>
      </c>
      <c r="E153" s="167" t="s">
        <v>133</v>
      </c>
      <c r="F153" s="167" t="s">
        <v>134</v>
      </c>
      <c r="G153" s="167" t="s">
        <v>135</v>
      </c>
      <c r="H153" s="167"/>
      <c r="I153" s="167"/>
      <c r="J153" s="167"/>
      <c r="K153" s="168"/>
      <c r="L153" s="1"/>
    </row>
    <row r="154" spans="1:12" ht="15" customHeight="1" x14ac:dyDescent="0.25">
      <c r="A154" s="189"/>
      <c r="B154" s="167"/>
      <c r="C154" s="758" t="s">
        <v>136</v>
      </c>
      <c r="D154" s="758"/>
      <c r="E154" s="758"/>
      <c r="F154" s="758"/>
      <c r="G154" s="758"/>
      <c r="H154" s="167"/>
      <c r="I154" s="167"/>
      <c r="J154" s="167"/>
      <c r="K154" s="168"/>
      <c r="L154" s="1"/>
    </row>
    <row r="155" spans="1:12" ht="15" customHeight="1" x14ac:dyDescent="0.25">
      <c r="A155" s="189"/>
      <c r="B155" s="167"/>
      <c r="C155" s="758"/>
      <c r="D155" s="758"/>
      <c r="E155" s="758"/>
      <c r="F155" s="758"/>
      <c r="G155" s="758"/>
      <c r="H155" s="167"/>
      <c r="I155" s="167"/>
      <c r="J155" s="167"/>
      <c r="K155" s="168"/>
      <c r="L155" s="1"/>
    </row>
    <row r="156" spans="1:12" ht="15.75" thickBot="1" x14ac:dyDescent="0.3">
      <c r="A156" s="191"/>
      <c r="B156" s="192"/>
      <c r="C156" s="192"/>
      <c r="D156" s="192"/>
      <c r="E156" s="192"/>
      <c r="F156" s="192"/>
      <c r="G156" s="192"/>
      <c r="H156" s="192"/>
      <c r="I156" s="192"/>
      <c r="J156" s="192"/>
      <c r="K156" s="193"/>
      <c r="L156" s="1"/>
    </row>
    <row r="157" spans="1:12" ht="15.75" thickBot="1" x14ac:dyDescent="0.3">
      <c r="A157" s="1"/>
      <c r="B157" s="1"/>
      <c r="C157" s="1"/>
      <c r="D157" s="1"/>
      <c r="E157" s="1"/>
      <c r="F157" s="1"/>
      <c r="G157" s="1"/>
      <c r="H157" s="1"/>
      <c r="I157" s="1"/>
      <c r="J157" s="1"/>
      <c r="K157" s="1"/>
      <c r="L157" s="1"/>
    </row>
    <row r="158" spans="1:12" ht="16.5" customHeight="1" thickBot="1" x14ac:dyDescent="0.3">
      <c r="A158" s="968" t="s">
        <v>120</v>
      </c>
      <c r="B158" s="962" t="str">
        <f>DESCRIPCION!A31</f>
        <v>h</v>
      </c>
      <c r="C158" s="962"/>
      <c r="D158" s="962"/>
      <c r="E158" s="962"/>
      <c r="F158" s="962"/>
      <c r="G158" s="962"/>
      <c r="H158" s="963"/>
      <c r="I158" s="971" t="s">
        <v>345</v>
      </c>
      <c r="J158" s="972"/>
      <c r="K158" s="149" t="str">
        <f>IF(J165="x","EXTREMA",IF(J167="x","ALTA",IF(J169="x","MODERADA",IF(J171="x","BAJA",""))))</f>
        <v/>
      </c>
      <c r="L158" s="1"/>
    </row>
    <row r="159" spans="1:12" ht="16.5" thickBot="1" x14ac:dyDescent="0.3">
      <c r="A159" s="969"/>
      <c r="B159" s="964"/>
      <c r="C159" s="964"/>
      <c r="D159" s="964"/>
      <c r="E159" s="964"/>
      <c r="F159" s="964"/>
      <c r="G159" s="964"/>
      <c r="H159" s="965"/>
      <c r="I159" s="966" t="s">
        <v>346</v>
      </c>
      <c r="J159" s="967"/>
      <c r="K159" s="204" t="str">
        <f>'VALORACION RIESGOS INHERENTES'!K151</f>
        <v/>
      </c>
      <c r="L159" s="1"/>
    </row>
    <row r="160" spans="1:12" ht="15.75" customHeight="1" thickBot="1" x14ac:dyDescent="0.3">
      <c r="A160" s="970"/>
      <c r="B160" s="743" t="s">
        <v>296</v>
      </c>
      <c r="C160" s="744"/>
      <c r="D160" s="744"/>
      <c r="E160" s="744"/>
      <c r="F160" s="744"/>
      <c r="G160" s="744"/>
      <c r="H160" s="744"/>
      <c r="I160" s="744"/>
      <c r="J160" s="747"/>
      <c r="K160" s="204" t="e">
        <f>'EVALUACIÓN SOLIDEZ CONTROLES'!H39</f>
        <v>#DIV/0!</v>
      </c>
      <c r="L160" s="1"/>
    </row>
    <row r="161" spans="1:12" ht="15.75" customHeight="1" thickBot="1" x14ac:dyDescent="0.3">
      <c r="A161" s="278" t="s">
        <v>122</v>
      </c>
      <c r="B161" s="279"/>
      <c r="C161" s="279"/>
      <c r="D161" s="280"/>
      <c r="E161" s="986"/>
      <c r="F161" s="987"/>
      <c r="G161" s="988"/>
      <c r="H161" s="743" t="s">
        <v>348</v>
      </c>
      <c r="I161" s="747"/>
      <c r="J161" s="748"/>
      <c r="K161" s="749"/>
      <c r="L161" s="1"/>
    </row>
    <row r="162" spans="1:12" ht="44.25" customHeight="1" x14ac:dyDescent="0.25">
      <c r="A162" s="189"/>
      <c r="B162" s="167"/>
      <c r="C162" s="190"/>
      <c r="D162" s="167"/>
      <c r="E162" s="167"/>
      <c r="F162" s="167"/>
      <c r="G162" s="167"/>
      <c r="H162" s="167"/>
      <c r="I162" s="167"/>
      <c r="J162" s="185"/>
      <c r="K162" s="186"/>
      <c r="L162" s="1"/>
    </row>
    <row r="163" spans="1:12" ht="54" customHeight="1" x14ac:dyDescent="0.25">
      <c r="A163" s="759" t="s">
        <v>122</v>
      </c>
      <c r="B163" s="167">
        <v>5</v>
      </c>
      <c r="C163" s="760"/>
      <c r="D163" s="756"/>
      <c r="E163" s="757"/>
      <c r="F163" s="757"/>
      <c r="G163" s="757"/>
      <c r="H163" s="167"/>
      <c r="I163" s="167"/>
      <c r="J163" s="766" t="s">
        <v>121</v>
      </c>
      <c r="K163" s="767"/>
      <c r="L163" s="1"/>
    </row>
    <row r="164" spans="1:12" x14ac:dyDescent="0.25">
      <c r="A164" s="759"/>
      <c r="B164" s="167" t="s">
        <v>124</v>
      </c>
      <c r="C164" s="761"/>
      <c r="D164" s="756"/>
      <c r="E164" s="757"/>
      <c r="F164" s="757"/>
      <c r="G164" s="757"/>
      <c r="H164" s="167"/>
      <c r="I164" s="167"/>
      <c r="J164" s="169"/>
      <c r="K164" s="170"/>
      <c r="L164" s="1"/>
    </row>
    <row r="165" spans="1:12" ht="27.75" x14ac:dyDescent="0.25">
      <c r="A165" s="759"/>
      <c r="B165" s="167">
        <v>4</v>
      </c>
      <c r="C165" s="803"/>
      <c r="D165" s="756"/>
      <c r="E165" s="756"/>
      <c r="F165" s="765"/>
      <c r="G165" s="757"/>
      <c r="H165" s="167"/>
      <c r="I165" s="167"/>
      <c r="J165" s="176" t="str">
        <f xml:space="preserve"> IF(OR(E163="X",F163="X",G163="x",F165="x",G165="X",F167="X",G167="X",G169="X" ),"x","")</f>
        <v/>
      </c>
      <c r="K165" s="170" t="s">
        <v>123</v>
      </c>
      <c r="L165" s="1"/>
    </row>
    <row r="166" spans="1:12" ht="27.75" x14ac:dyDescent="0.25">
      <c r="A166" s="759"/>
      <c r="B166" s="167" t="s">
        <v>126</v>
      </c>
      <c r="C166" s="804"/>
      <c r="D166" s="756"/>
      <c r="E166" s="756"/>
      <c r="F166" s="765"/>
      <c r="G166" s="757"/>
      <c r="H166" s="167"/>
      <c r="I166" s="167"/>
      <c r="J166" s="177"/>
      <c r="K166" s="170"/>
      <c r="L166" s="1"/>
    </row>
    <row r="167" spans="1:12" ht="27.75" x14ac:dyDescent="0.25">
      <c r="A167" s="759"/>
      <c r="B167" s="167">
        <v>3</v>
      </c>
      <c r="C167" s="750"/>
      <c r="D167" s="754"/>
      <c r="E167" s="755"/>
      <c r="F167" s="765"/>
      <c r="G167" s="757"/>
      <c r="H167" s="167"/>
      <c r="I167" s="167"/>
      <c r="J167" s="178" t="str">
        <f xml:space="preserve"> IF(OR(C163="X",D163="X",D165="x",E165="x",E167="X",F169="X",F171="X",G171="X" ),"x","")</f>
        <v/>
      </c>
      <c r="K167" s="170" t="s">
        <v>125</v>
      </c>
      <c r="L167" s="1"/>
    </row>
    <row r="168" spans="1:12" ht="27.75" x14ac:dyDescent="0.25">
      <c r="A168" s="759"/>
      <c r="B168" s="167" t="s">
        <v>128</v>
      </c>
      <c r="C168" s="751"/>
      <c r="D168" s="754"/>
      <c r="E168" s="756"/>
      <c r="F168" s="765"/>
      <c r="G168" s="757"/>
      <c r="H168" s="167"/>
      <c r="I168" s="167"/>
      <c r="J168" s="179"/>
      <c r="K168" s="170"/>
      <c r="L168" s="1"/>
    </row>
    <row r="169" spans="1:12" ht="27.75" x14ac:dyDescent="0.25">
      <c r="A169" s="759"/>
      <c r="B169" s="167">
        <v>2</v>
      </c>
      <c r="C169" s="750"/>
      <c r="D169" s="752"/>
      <c r="E169" s="753"/>
      <c r="F169" s="755"/>
      <c r="G169" s="757"/>
      <c r="H169" s="167"/>
      <c r="I169" s="167"/>
      <c r="J169" s="180" t="str">
        <f xml:space="preserve"> IF(OR(C165="X",D167="X",E169="x",E171="x" ),"x","")</f>
        <v/>
      </c>
      <c r="K169" s="170" t="s">
        <v>127</v>
      </c>
      <c r="L169" s="1"/>
    </row>
    <row r="170" spans="1:12" ht="27.75" x14ac:dyDescent="0.25">
      <c r="A170" s="759"/>
      <c r="B170" s="167" t="s">
        <v>250</v>
      </c>
      <c r="C170" s="751"/>
      <c r="D170" s="752"/>
      <c r="E170" s="754"/>
      <c r="F170" s="756"/>
      <c r="G170" s="757"/>
      <c r="H170" s="167"/>
      <c r="I170" s="167"/>
      <c r="J170" s="179"/>
      <c r="K170" s="170"/>
      <c r="L170" s="1"/>
    </row>
    <row r="171" spans="1:12" ht="27.75" x14ac:dyDescent="0.25">
      <c r="A171" s="759"/>
      <c r="B171" s="167">
        <v>1</v>
      </c>
      <c r="C171" s="750"/>
      <c r="D171" s="781"/>
      <c r="E171" s="783"/>
      <c r="F171" s="785"/>
      <c r="G171" s="787"/>
      <c r="H171" s="167"/>
      <c r="I171" s="167"/>
      <c r="J171" s="181" t="str">
        <f xml:space="preserve"> IF(OR(C167="X",C169="X",C171="x",D169="x",D171="x" ),"x","")</f>
        <v/>
      </c>
      <c r="K171" s="170" t="s">
        <v>129</v>
      </c>
      <c r="L171" s="1"/>
    </row>
    <row r="172" spans="1:12" x14ac:dyDescent="0.25">
      <c r="A172" s="759"/>
      <c r="B172" s="167" t="s">
        <v>130</v>
      </c>
      <c r="C172" s="780"/>
      <c r="D172" s="782"/>
      <c r="E172" s="784"/>
      <c r="F172" s="786"/>
      <c r="G172" s="788"/>
      <c r="H172" s="167"/>
      <c r="I172" s="167"/>
      <c r="J172" s="167"/>
      <c r="K172" s="168"/>
      <c r="L172" s="1"/>
    </row>
    <row r="173" spans="1:12" x14ac:dyDescent="0.25">
      <c r="A173" s="189"/>
      <c r="B173" s="167"/>
      <c r="C173" s="167">
        <v>1</v>
      </c>
      <c r="D173" s="167">
        <v>2</v>
      </c>
      <c r="E173" s="167">
        <v>3</v>
      </c>
      <c r="F173" s="167">
        <v>4</v>
      </c>
      <c r="G173" s="167">
        <v>5</v>
      </c>
      <c r="H173" s="167"/>
      <c r="I173" s="167"/>
      <c r="J173" s="167"/>
      <c r="K173" s="168"/>
      <c r="L173" s="1"/>
    </row>
    <row r="174" spans="1:12" x14ac:dyDescent="0.25">
      <c r="A174" s="189"/>
      <c r="B174" s="167"/>
      <c r="C174" s="167" t="s">
        <v>131</v>
      </c>
      <c r="D174" s="167" t="s">
        <v>132</v>
      </c>
      <c r="E174" s="167" t="s">
        <v>133</v>
      </c>
      <c r="F174" s="167" t="s">
        <v>134</v>
      </c>
      <c r="G174" s="167" t="s">
        <v>135</v>
      </c>
      <c r="H174" s="167"/>
      <c r="I174" s="167"/>
      <c r="J174" s="167"/>
      <c r="K174" s="168"/>
      <c r="L174" s="1"/>
    </row>
    <row r="175" spans="1:12" ht="15" customHeight="1" x14ac:dyDescent="0.25">
      <c r="A175" s="189"/>
      <c r="B175" s="167"/>
      <c r="C175" s="758" t="s">
        <v>136</v>
      </c>
      <c r="D175" s="758"/>
      <c r="E175" s="758"/>
      <c r="F175" s="758"/>
      <c r="G175" s="758"/>
      <c r="H175" s="167"/>
      <c r="I175" s="167"/>
      <c r="J175" s="167"/>
      <c r="K175" s="168"/>
      <c r="L175" s="1"/>
    </row>
    <row r="176" spans="1:12" ht="15" customHeight="1" x14ac:dyDescent="0.25">
      <c r="A176" s="189"/>
      <c r="B176" s="167"/>
      <c r="C176" s="758"/>
      <c r="D176" s="758"/>
      <c r="E176" s="758"/>
      <c r="F176" s="758"/>
      <c r="G176" s="758"/>
      <c r="H176" s="167"/>
      <c r="I176" s="167"/>
      <c r="J176" s="167"/>
      <c r="K176" s="168"/>
      <c r="L176" s="1"/>
    </row>
    <row r="177" spans="1:12" ht="15.75" thickBot="1" x14ac:dyDescent="0.3">
      <c r="A177" s="191"/>
      <c r="B177" s="192"/>
      <c r="C177" s="192"/>
      <c r="D177" s="192"/>
      <c r="E177" s="192"/>
      <c r="F177" s="192"/>
      <c r="G177" s="192"/>
      <c r="H177" s="192"/>
      <c r="I177" s="192"/>
      <c r="J177" s="192"/>
      <c r="K177" s="193"/>
      <c r="L177" s="1"/>
    </row>
    <row r="178" spans="1:12" x14ac:dyDescent="0.25">
      <c r="A178" s="1"/>
      <c r="B178" s="1"/>
      <c r="C178" s="1"/>
      <c r="D178" s="1"/>
      <c r="E178" s="1"/>
      <c r="F178" s="1"/>
      <c r="G178" s="1"/>
      <c r="H178" s="1"/>
      <c r="I178" s="1"/>
      <c r="J178" s="1"/>
      <c r="K178" s="1"/>
      <c r="L178" s="1"/>
    </row>
    <row r="179" spans="1:12" ht="15.75" thickBot="1" x14ac:dyDescent="0.3">
      <c r="A179" s="1"/>
      <c r="B179" s="1"/>
      <c r="C179" s="1"/>
      <c r="D179" s="1"/>
      <c r="E179" s="1"/>
      <c r="F179" s="1"/>
      <c r="G179" s="1"/>
      <c r="H179" s="1"/>
      <c r="I179" s="1"/>
      <c r="J179" s="1"/>
      <c r="K179" s="1"/>
      <c r="L179" s="1"/>
    </row>
    <row r="180" spans="1:12" ht="15.75" customHeight="1" thickBot="1" x14ac:dyDescent="0.3">
      <c r="A180" s="968" t="s">
        <v>120</v>
      </c>
      <c r="B180" s="962" t="str">
        <f>DESCRIPCION!A34</f>
        <v>i</v>
      </c>
      <c r="C180" s="962"/>
      <c r="D180" s="962"/>
      <c r="E180" s="962"/>
      <c r="F180" s="962"/>
      <c r="G180" s="962"/>
      <c r="H180" s="963"/>
      <c r="I180" s="971" t="s">
        <v>345</v>
      </c>
      <c r="J180" s="972"/>
      <c r="K180" s="149" t="str">
        <f>IF(J187="x","EXTREMA",IF(J189="x","ALTA",IF(J191="x","MODERADA",IF(J193="x","BAJA",""))))</f>
        <v/>
      </c>
      <c r="L180" s="1"/>
    </row>
    <row r="181" spans="1:12" ht="16.5" thickBot="1" x14ac:dyDescent="0.3">
      <c r="A181" s="969"/>
      <c r="B181" s="964"/>
      <c r="C181" s="964"/>
      <c r="D181" s="964"/>
      <c r="E181" s="964"/>
      <c r="F181" s="964"/>
      <c r="G181" s="964"/>
      <c r="H181" s="965"/>
      <c r="I181" s="966" t="s">
        <v>346</v>
      </c>
      <c r="J181" s="967"/>
      <c r="K181" s="205" t="str">
        <f>'VALORACION RIESGOS INHERENTES'!K172</f>
        <v/>
      </c>
      <c r="L181" s="1"/>
    </row>
    <row r="182" spans="1:12" ht="16.5" thickBot="1" x14ac:dyDescent="0.3">
      <c r="A182" s="970"/>
      <c r="B182" s="743" t="s">
        <v>296</v>
      </c>
      <c r="C182" s="744"/>
      <c r="D182" s="744"/>
      <c r="E182" s="744"/>
      <c r="F182" s="744"/>
      <c r="G182" s="744"/>
      <c r="H182" s="744"/>
      <c r="I182" s="744"/>
      <c r="J182" s="747"/>
      <c r="K182" s="204" t="e">
        <f>'EVALUACIÓN SOLIDEZ CONTROLES'!H43</f>
        <v>#DIV/0!</v>
      </c>
      <c r="L182" s="1"/>
    </row>
    <row r="183" spans="1:12" ht="16.5" thickBot="1" x14ac:dyDescent="0.3">
      <c r="A183" s="278" t="s">
        <v>122</v>
      </c>
      <c r="B183" s="279"/>
      <c r="C183" s="279"/>
      <c r="D183" s="280"/>
      <c r="E183" s="986"/>
      <c r="F183" s="987"/>
      <c r="G183" s="988"/>
      <c r="H183" s="743" t="s">
        <v>348</v>
      </c>
      <c r="I183" s="747"/>
      <c r="J183" s="748"/>
      <c r="K183" s="749"/>
      <c r="L183" s="1"/>
    </row>
    <row r="184" spans="1:12" ht="37.5" customHeight="1" x14ac:dyDescent="0.25">
      <c r="A184" s="189"/>
      <c r="B184" s="167"/>
      <c r="C184" s="190"/>
      <c r="D184" s="167"/>
      <c r="E184" s="167"/>
      <c r="F184" s="167"/>
      <c r="G184" s="167"/>
      <c r="H184" s="167"/>
      <c r="I184" s="167"/>
      <c r="J184" s="185"/>
      <c r="K184" s="186"/>
      <c r="L184" s="1"/>
    </row>
    <row r="185" spans="1:12" ht="40.5" customHeight="1" x14ac:dyDescent="0.25">
      <c r="A185" s="759" t="s">
        <v>122</v>
      </c>
      <c r="B185" s="167">
        <v>5</v>
      </c>
      <c r="C185" s="760"/>
      <c r="D185" s="756"/>
      <c r="E185" s="757"/>
      <c r="F185" s="757"/>
      <c r="G185" s="757"/>
      <c r="H185" s="167"/>
      <c r="I185" s="167"/>
      <c r="J185" s="766" t="s">
        <v>121</v>
      </c>
      <c r="K185" s="767"/>
      <c r="L185" s="1"/>
    </row>
    <row r="186" spans="1:12" x14ac:dyDescent="0.25">
      <c r="A186" s="759"/>
      <c r="B186" s="167" t="s">
        <v>124</v>
      </c>
      <c r="C186" s="761"/>
      <c r="D186" s="756"/>
      <c r="E186" s="757"/>
      <c r="F186" s="757"/>
      <c r="G186" s="757"/>
      <c r="H186" s="167"/>
      <c r="I186" s="167"/>
      <c r="J186" s="169"/>
      <c r="K186" s="170"/>
      <c r="L186" s="1"/>
    </row>
    <row r="187" spans="1:12" ht="27.75" x14ac:dyDescent="0.25">
      <c r="A187" s="759"/>
      <c r="B187" s="167">
        <v>4</v>
      </c>
      <c r="C187" s="803"/>
      <c r="D187" s="756"/>
      <c r="E187" s="756"/>
      <c r="F187" s="765"/>
      <c r="G187" s="757"/>
      <c r="H187" s="167"/>
      <c r="I187" s="167"/>
      <c r="J187" s="176" t="str">
        <f xml:space="preserve"> IF(OR(E185="X",F185="X",G185="x",F187="x",G187="X",F189="X",G189="X",G191="X" ),"x","")</f>
        <v/>
      </c>
      <c r="K187" s="170" t="s">
        <v>123</v>
      </c>
      <c r="L187" s="1"/>
    </row>
    <row r="188" spans="1:12" ht="27.75" x14ac:dyDescent="0.25">
      <c r="A188" s="759"/>
      <c r="B188" s="167" t="s">
        <v>126</v>
      </c>
      <c r="C188" s="804"/>
      <c r="D188" s="756"/>
      <c r="E188" s="756"/>
      <c r="F188" s="765"/>
      <c r="G188" s="757"/>
      <c r="H188" s="167"/>
      <c r="I188" s="167"/>
      <c r="J188" s="177"/>
      <c r="K188" s="170"/>
      <c r="L188" s="1"/>
    </row>
    <row r="189" spans="1:12" ht="27.75" x14ac:dyDescent="0.25">
      <c r="A189" s="759"/>
      <c r="B189" s="167">
        <v>3</v>
      </c>
      <c r="C189" s="750"/>
      <c r="D189" s="754"/>
      <c r="E189" s="755"/>
      <c r="F189" s="765"/>
      <c r="G189" s="757"/>
      <c r="H189" s="167"/>
      <c r="I189" s="167"/>
      <c r="J189" s="178" t="str">
        <f xml:space="preserve"> IF(OR(C185="X",D185="X",D187="x",E187="x",E189="X",F191="X",F193="X",G193="X" ),"x","")</f>
        <v/>
      </c>
      <c r="K189" s="170" t="s">
        <v>125</v>
      </c>
      <c r="L189" s="1"/>
    </row>
    <row r="190" spans="1:12" ht="27.75" x14ac:dyDescent="0.25">
      <c r="A190" s="759"/>
      <c r="B190" s="167" t="s">
        <v>128</v>
      </c>
      <c r="C190" s="751"/>
      <c r="D190" s="754"/>
      <c r="E190" s="756"/>
      <c r="F190" s="765"/>
      <c r="G190" s="757"/>
      <c r="H190" s="167"/>
      <c r="I190" s="167"/>
      <c r="J190" s="179"/>
      <c r="K190" s="170"/>
      <c r="L190" s="1"/>
    </row>
    <row r="191" spans="1:12" ht="27.75" x14ac:dyDescent="0.25">
      <c r="A191" s="759"/>
      <c r="B191" s="167">
        <v>2</v>
      </c>
      <c r="C191" s="750"/>
      <c r="D191" s="752"/>
      <c r="E191" s="753"/>
      <c r="F191" s="755"/>
      <c r="G191" s="757"/>
      <c r="H191" s="167"/>
      <c r="I191" s="167"/>
      <c r="J191" s="180" t="str">
        <f xml:space="preserve"> IF(OR(E191="X",D189="X",C187="x",E193="x" ),"x","")</f>
        <v/>
      </c>
      <c r="K191" s="170" t="s">
        <v>127</v>
      </c>
      <c r="L191" s="1"/>
    </row>
    <row r="192" spans="1:12" ht="27.75" x14ac:dyDescent="0.25">
      <c r="A192" s="759"/>
      <c r="B192" s="167" t="s">
        <v>250</v>
      </c>
      <c r="C192" s="751"/>
      <c r="D192" s="752"/>
      <c r="E192" s="754"/>
      <c r="F192" s="756"/>
      <c r="G192" s="757"/>
      <c r="H192" s="167"/>
      <c r="I192" s="167"/>
      <c r="J192" s="179"/>
      <c r="K192" s="170"/>
      <c r="L192" s="1"/>
    </row>
    <row r="193" spans="1:12" ht="27.75" x14ac:dyDescent="0.25">
      <c r="A193" s="759"/>
      <c r="B193" s="167">
        <v>1</v>
      </c>
      <c r="C193" s="750"/>
      <c r="D193" s="781"/>
      <c r="E193" s="783"/>
      <c r="F193" s="785"/>
      <c r="G193" s="787"/>
      <c r="H193" s="167"/>
      <c r="I193" s="167"/>
      <c r="J193" s="181" t="str">
        <f xml:space="preserve"> IF(OR(C189="X",C191="X",D191="x",D193="x",C193="x" ),"x","")</f>
        <v/>
      </c>
      <c r="K193" s="170" t="s">
        <v>129</v>
      </c>
      <c r="L193" s="1"/>
    </row>
    <row r="194" spans="1:12" x14ac:dyDescent="0.25">
      <c r="A194" s="759"/>
      <c r="B194" s="167" t="s">
        <v>130</v>
      </c>
      <c r="C194" s="780"/>
      <c r="D194" s="782"/>
      <c r="E194" s="784"/>
      <c r="F194" s="786"/>
      <c r="G194" s="788"/>
      <c r="H194" s="167"/>
      <c r="I194" s="167"/>
      <c r="J194" s="167"/>
      <c r="K194" s="168"/>
      <c r="L194" s="1"/>
    </row>
    <row r="195" spans="1:12" x14ac:dyDescent="0.25">
      <c r="A195" s="189"/>
      <c r="B195" s="167"/>
      <c r="C195" s="167">
        <v>1</v>
      </c>
      <c r="D195" s="167">
        <v>2</v>
      </c>
      <c r="E195" s="167">
        <v>3</v>
      </c>
      <c r="F195" s="167">
        <v>4</v>
      </c>
      <c r="G195" s="167">
        <v>5</v>
      </c>
      <c r="H195" s="167"/>
      <c r="I195" s="167"/>
      <c r="J195" s="167"/>
      <c r="K195" s="168"/>
      <c r="L195" s="1"/>
    </row>
    <row r="196" spans="1:12" ht="15" customHeight="1" x14ac:dyDescent="0.25">
      <c r="A196" s="189"/>
      <c r="B196" s="167"/>
      <c r="C196" s="167" t="s">
        <v>131</v>
      </c>
      <c r="D196" s="167" t="s">
        <v>132</v>
      </c>
      <c r="E196" s="167" t="s">
        <v>133</v>
      </c>
      <c r="F196" s="167" t="s">
        <v>134</v>
      </c>
      <c r="G196" s="167" t="s">
        <v>135</v>
      </c>
      <c r="H196" s="167"/>
      <c r="I196" s="167"/>
      <c r="J196" s="167"/>
      <c r="K196" s="168"/>
      <c r="L196" s="1"/>
    </row>
    <row r="197" spans="1:12" ht="15" customHeight="1" x14ac:dyDescent="0.25">
      <c r="A197" s="189"/>
      <c r="B197" s="167"/>
      <c r="C197" s="758" t="s">
        <v>136</v>
      </c>
      <c r="D197" s="758"/>
      <c r="E197" s="758"/>
      <c r="F197" s="758"/>
      <c r="G197" s="758"/>
      <c r="H197" s="167"/>
      <c r="I197" s="167"/>
      <c r="J197" s="167"/>
      <c r="K197" s="168"/>
      <c r="L197" s="1"/>
    </row>
    <row r="198" spans="1:12" x14ac:dyDescent="0.25">
      <c r="A198" s="189"/>
      <c r="B198" s="167"/>
      <c r="C198" s="758"/>
      <c r="D198" s="758"/>
      <c r="E198" s="758"/>
      <c r="F198" s="758"/>
      <c r="G198" s="758"/>
      <c r="H198" s="167"/>
      <c r="I198" s="167"/>
      <c r="J198" s="167"/>
      <c r="K198" s="168"/>
      <c r="L198" s="1"/>
    </row>
    <row r="199" spans="1:12" ht="15.75" thickBot="1" x14ac:dyDescent="0.3">
      <c r="A199" s="80"/>
      <c r="B199" s="81"/>
      <c r="C199" s="81"/>
      <c r="D199" s="81"/>
      <c r="E199" s="81"/>
      <c r="F199" s="81"/>
      <c r="G199" s="81"/>
      <c r="H199" s="81"/>
      <c r="I199" s="81"/>
      <c r="J199" s="81"/>
      <c r="K199" s="82"/>
      <c r="L199" s="1"/>
    </row>
    <row r="200" spans="1:12" ht="15.75" thickBot="1" x14ac:dyDescent="0.3">
      <c r="A200" s="1"/>
      <c r="B200" s="1"/>
      <c r="C200" s="1"/>
      <c r="D200" s="1"/>
      <c r="E200" s="1"/>
      <c r="F200" s="1"/>
      <c r="G200" s="1"/>
      <c r="H200" s="1"/>
      <c r="I200" s="1"/>
      <c r="J200" s="1"/>
      <c r="K200" s="1"/>
      <c r="L200" s="1"/>
    </row>
    <row r="201" spans="1:12" ht="16.5" customHeight="1" thickBot="1" x14ac:dyDescent="0.3">
      <c r="A201" s="968" t="s">
        <v>120</v>
      </c>
      <c r="B201" s="962" t="str">
        <f>DESCRIPCION!A37</f>
        <v>j</v>
      </c>
      <c r="C201" s="962"/>
      <c r="D201" s="962"/>
      <c r="E201" s="962"/>
      <c r="F201" s="962"/>
      <c r="G201" s="962"/>
      <c r="H201" s="963"/>
      <c r="I201" s="971" t="s">
        <v>345</v>
      </c>
      <c r="J201" s="972"/>
      <c r="K201" s="149" t="str">
        <f>IF(J208="x","EXTREMA",IF(J210="x","ALTA",IF(J212="x","MODERADA",IF(J214="x","BAJA",""))))</f>
        <v/>
      </c>
      <c r="L201" s="1"/>
    </row>
    <row r="202" spans="1:12" ht="16.5" thickBot="1" x14ac:dyDescent="0.3">
      <c r="A202" s="969"/>
      <c r="B202" s="964"/>
      <c r="C202" s="964"/>
      <c r="D202" s="964"/>
      <c r="E202" s="964"/>
      <c r="F202" s="964"/>
      <c r="G202" s="964"/>
      <c r="H202" s="965"/>
      <c r="I202" s="966" t="s">
        <v>346</v>
      </c>
      <c r="J202" s="967"/>
      <c r="K202" s="204" t="str">
        <f>'VALORACION RIESGOS INHERENTES'!K192</f>
        <v/>
      </c>
      <c r="L202" s="1"/>
    </row>
    <row r="203" spans="1:12" ht="16.5" thickBot="1" x14ac:dyDescent="0.3">
      <c r="A203" s="970"/>
      <c r="B203" s="207" t="s">
        <v>296</v>
      </c>
      <c r="C203" s="208"/>
      <c r="D203" s="208"/>
      <c r="E203" s="208"/>
      <c r="F203" s="208"/>
      <c r="G203" s="208"/>
      <c r="H203" s="208"/>
      <c r="I203" s="208"/>
      <c r="J203" s="209"/>
      <c r="K203" s="204" t="e">
        <f>'EVALUACIÓN SOLIDEZ CONTROLES'!H47</f>
        <v>#DIV/0!</v>
      </c>
      <c r="L203" s="1"/>
    </row>
    <row r="204" spans="1:12" ht="16.5" thickBot="1" x14ac:dyDescent="0.3">
      <c r="A204" s="278" t="s">
        <v>122</v>
      </c>
      <c r="B204" s="279"/>
      <c r="C204" s="279"/>
      <c r="D204" s="280"/>
      <c r="E204" s="986"/>
      <c r="F204" s="987"/>
      <c r="G204" s="988"/>
      <c r="H204" s="743" t="s">
        <v>348</v>
      </c>
      <c r="I204" s="747"/>
      <c r="J204" s="748"/>
      <c r="K204" s="749"/>
      <c r="L204" s="1"/>
    </row>
    <row r="205" spans="1:12" ht="38.25" customHeight="1" x14ac:dyDescent="0.25">
      <c r="A205" s="189"/>
      <c r="B205" s="167"/>
      <c r="C205" s="190"/>
      <c r="D205" s="167"/>
      <c r="E205" s="167"/>
      <c r="F205" s="167"/>
      <c r="G205" s="167"/>
      <c r="H205" s="167"/>
      <c r="I205" s="167"/>
      <c r="J205" s="185"/>
      <c r="K205" s="186"/>
      <c r="L205" s="1"/>
    </row>
    <row r="206" spans="1:12" ht="45" customHeight="1" x14ac:dyDescent="0.25">
      <c r="A206" s="759" t="s">
        <v>122</v>
      </c>
      <c r="B206" s="167">
        <v>5</v>
      </c>
      <c r="C206" s="760"/>
      <c r="D206" s="756"/>
      <c r="E206" s="757"/>
      <c r="F206" s="757"/>
      <c r="G206" s="757"/>
      <c r="H206" s="167"/>
      <c r="I206" s="167"/>
      <c r="J206" s="766" t="s">
        <v>121</v>
      </c>
      <c r="K206" s="767"/>
      <c r="L206" s="1"/>
    </row>
    <row r="207" spans="1:12" x14ac:dyDescent="0.25">
      <c r="A207" s="759"/>
      <c r="B207" s="167" t="s">
        <v>124</v>
      </c>
      <c r="C207" s="761"/>
      <c r="D207" s="756"/>
      <c r="E207" s="757"/>
      <c r="F207" s="757"/>
      <c r="G207" s="757"/>
      <c r="H207" s="167"/>
      <c r="I207" s="167"/>
      <c r="J207" s="169"/>
      <c r="K207" s="170"/>
      <c r="L207" s="1"/>
    </row>
    <row r="208" spans="1:12" ht="27.75" x14ac:dyDescent="0.25">
      <c r="A208" s="759"/>
      <c r="B208" s="167">
        <v>4</v>
      </c>
      <c r="C208" s="803"/>
      <c r="D208" s="756"/>
      <c r="E208" s="756"/>
      <c r="F208" s="765"/>
      <c r="G208" s="757"/>
      <c r="H208" s="167"/>
      <c r="I208" s="167"/>
      <c r="J208" s="176" t="str">
        <f xml:space="preserve"> IF(OR(E206="X",F206="X",G206="x",F208="x",G208="X",F210="X",G210="X",G212="X" ),"x","")</f>
        <v/>
      </c>
      <c r="K208" s="170" t="s">
        <v>123</v>
      </c>
      <c r="L208" s="1"/>
    </row>
    <row r="209" spans="1:12" ht="27.75" x14ac:dyDescent="0.25">
      <c r="A209" s="759"/>
      <c r="B209" s="167" t="s">
        <v>126</v>
      </c>
      <c r="C209" s="804"/>
      <c r="D209" s="756"/>
      <c r="E209" s="756"/>
      <c r="F209" s="765"/>
      <c r="G209" s="757"/>
      <c r="H209" s="167"/>
      <c r="I209" s="167"/>
      <c r="J209" s="177"/>
      <c r="K209" s="170"/>
      <c r="L209" s="1"/>
    </row>
    <row r="210" spans="1:12" ht="27.75" x14ac:dyDescent="0.25">
      <c r="A210" s="759"/>
      <c r="B210" s="167">
        <v>3</v>
      </c>
      <c r="C210" s="750"/>
      <c r="D210" s="754"/>
      <c r="E210" s="755"/>
      <c r="F210" s="765"/>
      <c r="G210" s="757"/>
      <c r="H210" s="167"/>
      <c r="I210" s="167"/>
      <c r="J210" s="178" t="str">
        <f xml:space="preserve"> IF(OR(C206="X",D206="X",D208="x",E208="x",E210="X",F212="X",F214="X",G214="X" ),"x","")</f>
        <v/>
      </c>
      <c r="K210" s="170" t="s">
        <v>125</v>
      </c>
      <c r="L210" s="1"/>
    </row>
    <row r="211" spans="1:12" ht="27.75" x14ac:dyDescent="0.25">
      <c r="A211" s="759"/>
      <c r="B211" s="167" t="s">
        <v>128</v>
      </c>
      <c r="C211" s="751"/>
      <c r="D211" s="754"/>
      <c r="E211" s="756"/>
      <c r="F211" s="765"/>
      <c r="G211" s="757"/>
      <c r="H211" s="167"/>
      <c r="I211" s="167"/>
      <c r="J211" s="179"/>
      <c r="K211" s="170"/>
      <c r="L211" s="1"/>
    </row>
    <row r="212" spans="1:12" ht="27.75" x14ac:dyDescent="0.25">
      <c r="A212" s="759"/>
      <c r="B212" s="167">
        <v>2</v>
      </c>
      <c r="C212" s="750"/>
      <c r="D212" s="752"/>
      <c r="E212" s="753"/>
      <c r="F212" s="755"/>
      <c r="G212" s="757"/>
      <c r="H212" s="167"/>
      <c r="I212" s="167"/>
      <c r="J212" s="180" t="str">
        <f xml:space="preserve"> IF(OR(C208="X",D210="X",E212="x",E214="x" ),"x","")</f>
        <v/>
      </c>
      <c r="K212" s="170" t="s">
        <v>127</v>
      </c>
      <c r="L212" s="1"/>
    </row>
    <row r="213" spans="1:12" ht="27.75" x14ac:dyDescent="0.25">
      <c r="A213" s="759"/>
      <c r="B213" s="167" t="s">
        <v>250</v>
      </c>
      <c r="C213" s="751"/>
      <c r="D213" s="752"/>
      <c r="E213" s="754"/>
      <c r="F213" s="756"/>
      <c r="G213" s="757"/>
      <c r="H213" s="167"/>
      <c r="I213" s="167"/>
      <c r="J213" s="179"/>
      <c r="K213" s="170"/>
      <c r="L213" s="1"/>
    </row>
    <row r="214" spans="1:12" ht="27.75" x14ac:dyDescent="0.25">
      <c r="A214" s="759"/>
      <c r="B214" s="167">
        <v>1</v>
      </c>
      <c r="C214" s="750"/>
      <c r="D214" s="781"/>
      <c r="E214" s="783"/>
      <c r="F214" s="785"/>
      <c r="G214" s="787"/>
      <c r="H214" s="167"/>
      <c r="I214" s="167"/>
      <c r="J214" s="181" t="str">
        <f xml:space="preserve"> IF(OR(C210="X",C212="X",D212="x",D214="x",C214="x" ),"x","")</f>
        <v/>
      </c>
      <c r="K214" s="170" t="s">
        <v>129</v>
      </c>
      <c r="L214" s="1"/>
    </row>
    <row r="215" spans="1:12" x14ac:dyDescent="0.25">
      <c r="A215" s="759"/>
      <c r="B215" s="167" t="s">
        <v>130</v>
      </c>
      <c r="C215" s="780"/>
      <c r="D215" s="782"/>
      <c r="E215" s="784"/>
      <c r="F215" s="786"/>
      <c r="G215" s="788"/>
      <c r="H215" s="167"/>
      <c r="I215" s="167"/>
      <c r="J215" s="167"/>
      <c r="K215" s="168"/>
      <c r="L215" s="1"/>
    </row>
    <row r="216" spans="1:12" x14ac:dyDescent="0.25">
      <c r="A216" s="189"/>
      <c r="B216" s="167"/>
      <c r="C216" s="167">
        <v>1</v>
      </c>
      <c r="D216" s="167">
        <v>2</v>
      </c>
      <c r="E216" s="167">
        <v>3</v>
      </c>
      <c r="F216" s="167">
        <v>4</v>
      </c>
      <c r="G216" s="167">
        <v>5</v>
      </c>
      <c r="H216" s="167"/>
      <c r="I216" s="167"/>
      <c r="J216" s="167"/>
      <c r="K216" s="168"/>
      <c r="L216" s="1"/>
    </row>
    <row r="217" spans="1:12" ht="15" customHeight="1" x14ac:dyDescent="0.25">
      <c r="A217" s="189"/>
      <c r="B217" s="167"/>
      <c r="C217" s="167" t="s">
        <v>131</v>
      </c>
      <c r="D217" s="167" t="s">
        <v>132</v>
      </c>
      <c r="E217" s="167" t="s">
        <v>133</v>
      </c>
      <c r="F217" s="167" t="s">
        <v>134</v>
      </c>
      <c r="G217" s="167" t="s">
        <v>135</v>
      </c>
      <c r="H217" s="167"/>
      <c r="I217" s="167"/>
      <c r="J217" s="167"/>
      <c r="K217" s="168"/>
      <c r="L217" s="1"/>
    </row>
    <row r="218" spans="1:12" ht="15" customHeight="1" x14ac:dyDescent="0.25">
      <c r="A218" s="189"/>
      <c r="B218" s="167"/>
      <c r="C218" s="758" t="s">
        <v>136</v>
      </c>
      <c r="D218" s="758"/>
      <c r="E218" s="758"/>
      <c r="F218" s="758"/>
      <c r="G218" s="758"/>
      <c r="H218" s="167"/>
      <c r="I218" s="167"/>
      <c r="J218" s="167"/>
      <c r="K218" s="168"/>
      <c r="L218" s="1"/>
    </row>
    <row r="219" spans="1:12" x14ac:dyDescent="0.25">
      <c r="A219" s="189"/>
      <c r="B219" s="167"/>
      <c r="C219" s="758"/>
      <c r="D219" s="758"/>
      <c r="E219" s="758"/>
      <c r="F219" s="758"/>
      <c r="G219" s="758"/>
      <c r="H219" s="167"/>
      <c r="I219" s="167"/>
      <c r="J219" s="167"/>
      <c r="K219" s="168"/>
      <c r="L219" s="1"/>
    </row>
    <row r="220" spans="1:12" ht="15.75" thickBot="1" x14ac:dyDescent="0.3">
      <c r="A220" s="80"/>
      <c r="B220" s="81"/>
      <c r="C220" s="81"/>
      <c r="D220" s="81"/>
      <c r="E220" s="81"/>
      <c r="F220" s="81"/>
      <c r="G220" s="81"/>
      <c r="H220" s="81"/>
      <c r="I220" s="81"/>
      <c r="J220" s="81"/>
      <c r="K220" s="82"/>
      <c r="L220" s="1"/>
    </row>
    <row r="221" spans="1:12" ht="15.75" x14ac:dyDescent="0.25">
      <c r="A221" s="160"/>
      <c r="B221" s="981"/>
      <c r="C221" s="981"/>
      <c r="D221" s="981"/>
      <c r="E221" s="981"/>
      <c r="F221" s="981"/>
      <c r="G221" s="981"/>
      <c r="H221" s="981"/>
      <c r="I221" s="981"/>
      <c r="J221" s="160"/>
      <c r="K221" s="161"/>
      <c r="L221" s="156"/>
    </row>
    <row r="222" spans="1:12" x14ac:dyDescent="0.25">
      <c r="A222" s="156"/>
      <c r="B222" s="156"/>
      <c r="C222" s="156"/>
      <c r="D222" s="156"/>
      <c r="E222" s="156"/>
      <c r="F222" s="156"/>
      <c r="G222" s="156"/>
      <c r="H222" s="156"/>
      <c r="I222" s="156"/>
      <c r="J222" s="156"/>
      <c r="K222" s="156"/>
      <c r="L222" s="156"/>
    </row>
    <row r="223" spans="1:12" x14ac:dyDescent="0.25">
      <c r="A223" s="156"/>
      <c r="B223" s="156"/>
      <c r="C223" s="156"/>
      <c r="D223" s="156"/>
      <c r="E223" s="156"/>
      <c r="F223" s="156"/>
      <c r="G223" s="156"/>
      <c r="H223" s="156"/>
      <c r="I223" s="156"/>
      <c r="J223" s="156"/>
      <c r="K223" s="156"/>
      <c r="L223" s="156"/>
    </row>
    <row r="224" spans="1:12" x14ac:dyDescent="0.25">
      <c r="A224" s="156"/>
      <c r="B224" s="156"/>
      <c r="C224" s="156"/>
      <c r="D224" s="156"/>
      <c r="E224" s="156"/>
      <c r="F224" s="156"/>
      <c r="G224" s="156"/>
      <c r="H224" s="156"/>
      <c r="I224" s="156"/>
      <c r="J224" s="156"/>
      <c r="K224" s="156"/>
      <c r="L224" s="156"/>
    </row>
    <row r="225" spans="1:12" x14ac:dyDescent="0.25">
      <c r="A225" s="982"/>
      <c r="B225" s="157"/>
      <c r="C225" s="978"/>
      <c r="D225" s="978"/>
      <c r="E225" s="978"/>
      <c r="F225" s="978"/>
      <c r="G225" s="978"/>
      <c r="H225" s="156"/>
      <c r="I225" s="156"/>
      <c r="J225" s="980"/>
      <c r="K225" s="980"/>
      <c r="L225" s="156"/>
    </row>
    <row r="226" spans="1:12" x14ac:dyDescent="0.25">
      <c r="A226" s="982"/>
      <c r="B226" s="158"/>
      <c r="C226" s="978"/>
      <c r="D226" s="978"/>
      <c r="E226" s="978"/>
      <c r="F226" s="978"/>
      <c r="G226" s="978"/>
      <c r="H226" s="156"/>
      <c r="I226" s="156"/>
      <c r="J226" s="159"/>
      <c r="K226" s="159"/>
      <c r="L226" s="156"/>
    </row>
    <row r="227" spans="1:12" x14ac:dyDescent="0.25">
      <c r="A227" s="982"/>
      <c r="B227" s="157"/>
      <c r="C227" s="978"/>
      <c r="D227" s="978"/>
      <c r="E227" s="978"/>
      <c r="F227" s="977"/>
      <c r="G227" s="978"/>
      <c r="H227" s="156"/>
      <c r="I227" s="156"/>
      <c r="J227" s="159"/>
      <c r="K227" s="162"/>
      <c r="L227" s="156"/>
    </row>
    <row r="228" spans="1:12" x14ac:dyDescent="0.25">
      <c r="A228" s="982"/>
      <c r="B228" s="158"/>
      <c r="C228" s="978"/>
      <c r="D228" s="978"/>
      <c r="E228" s="978"/>
      <c r="F228" s="977"/>
      <c r="G228" s="978"/>
      <c r="H228" s="156"/>
      <c r="I228" s="156"/>
      <c r="J228" s="159"/>
      <c r="K228" s="162"/>
      <c r="L228" s="156"/>
    </row>
    <row r="229" spans="1:12" x14ac:dyDescent="0.25">
      <c r="A229" s="982"/>
      <c r="B229" s="157"/>
      <c r="C229" s="978"/>
      <c r="D229" s="978"/>
      <c r="E229" s="977"/>
      <c r="F229" s="977"/>
      <c r="G229" s="978"/>
      <c r="H229" s="156"/>
      <c r="I229" s="156"/>
      <c r="J229" s="159"/>
      <c r="K229" s="162"/>
      <c r="L229" s="156"/>
    </row>
    <row r="230" spans="1:12" x14ac:dyDescent="0.25">
      <c r="A230" s="982"/>
      <c r="B230" s="158"/>
      <c r="C230" s="978"/>
      <c r="D230" s="978"/>
      <c r="E230" s="979"/>
      <c r="F230" s="977"/>
      <c r="G230" s="978"/>
      <c r="H230" s="156"/>
      <c r="I230" s="156"/>
      <c r="J230" s="159"/>
      <c r="K230" s="162"/>
      <c r="L230" s="156"/>
    </row>
    <row r="231" spans="1:12" x14ac:dyDescent="0.25">
      <c r="A231" s="982"/>
      <c r="B231" s="157"/>
      <c r="C231" s="978"/>
      <c r="D231" s="978"/>
      <c r="E231" s="977"/>
      <c r="F231" s="977"/>
      <c r="G231" s="978"/>
      <c r="H231" s="156"/>
      <c r="I231" s="156"/>
      <c r="J231" s="159"/>
      <c r="K231" s="162"/>
      <c r="L231" s="156"/>
    </row>
    <row r="232" spans="1:12" x14ac:dyDescent="0.25">
      <c r="A232" s="982"/>
      <c r="B232" s="158"/>
      <c r="C232" s="978"/>
      <c r="D232" s="978"/>
      <c r="E232" s="979"/>
      <c r="F232" s="979"/>
      <c r="G232" s="978"/>
      <c r="H232" s="156"/>
      <c r="I232" s="156"/>
      <c r="J232" s="159"/>
      <c r="K232" s="162"/>
      <c r="L232" s="156"/>
    </row>
    <row r="233" spans="1:12" x14ac:dyDescent="0.25">
      <c r="A233" s="982"/>
      <c r="B233" s="157"/>
      <c r="C233" s="978"/>
      <c r="D233" s="978"/>
      <c r="E233" s="983"/>
      <c r="F233" s="984"/>
      <c r="G233" s="978"/>
      <c r="H233" s="156"/>
      <c r="I233" s="156"/>
      <c r="J233" s="159"/>
      <c r="K233" s="162"/>
      <c r="L233" s="156"/>
    </row>
    <row r="234" spans="1:12" x14ac:dyDescent="0.25">
      <c r="A234" s="982"/>
      <c r="B234" s="158"/>
      <c r="C234" s="978"/>
      <c r="D234" s="978"/>
      <c r="E234" s="978"/>
      <c r="F234" s="984"/>
      <c r="G234" s="978"/>
      <c r="H234" s="156"/>
      <c r="I234" s="156"/>
      <c r="J234" s="156"/>
      <c r="K234" s="156"/>
      <c r="L234" s="156"/>
    </row>
    <row r="235" spans="1:12" x14ac:dyDescent="0.25">
      <c r="A235" s="156"/>
      <c r="B235" s="156"/>
      <c r="C235" s="157"/>
      <c r="D235" s="157"/>
      <c r="E235" s="157"/>
      <c r="F235" s="157"/>
      <c r="G235" s="157"/>
      <c r="H235" s="156"/>
      <c r="I235" s="156"/>
      <c r="J235" s="156"/>
      <c r="K235" s="156"/>
      <c r="L235" s="156"/>
    </row>
    <row r="236" spans="1:12" x14ac:dyDescent="0.25">
      <c r="A236" s="156"/>
      <c r="B236" s="156"/>
      <c r="C236" s="157"/>
      <c r="D236" s="157"/>
      <c r="E236" s="157"/>
      <c r="F236" s="157"/>
      <c r="G236" s="157"/>
      <c r="H236" s="156"/>
      <c r="I236" s="156"/>
      <c r="J236" s="156"/>
      <c r="K236" s="156"/>
      <c r="L236" s="156"/>
    </row>
    <row r="237" spans="1:12" x14ac:dyDescent="0.25">
      <c r="A237" s="156"/>
      <c r="B237" s="156"/>
      <c r="C237" s="976"/>
      <c r="D237" s="976"/>
      <c r="E237" s="976"/>
      <c r="F237" s="976"/>
      <c r="G237" s="976"/>
      <c r="H237" s="156"/>
      <c r="I237" s="156"/>
      <c r="J237" s="156"/>
      <c r="K237" s="156"/>
      <c r="L237" s="156"/>
    </row>
    <row r="238" spans="1:12" x14ac:dyDescent="0.25">
      <c r="A238" s="156"/>
      <c r="B238" s="156"/>
      <c r="C238" s="976"/>
      <c r="D238" s="976"/>
      <c r="E238" s="976"/>
      <c r="F238" s="976"/>
      <c r="G238" s="976"/>
      <c r="H238" s="156"/>
      <c r="I238" s="156"/>
      <c r="J238" s="156"/>
      <c r="K238" s="156"/>
      <c r="L238" s="156"/>
    </row>
    <row r="239" spans="1:12" x14ac:dyDescent="0.25">
      <c r="A239" s="156"/>
      <c r="B239" s="156"/>
      <c r="C239" s="156"/>
      <c r="D239" s="156"/>
      <c r="E239" s="156"/>
      <c r="F239" s="156"/>
      <c r="G239" s="156"/>
      <c r="H239" s="156"/>
      <c r="I239" s="156"/>
      <c r="J239" s="156"/>
      <c r="K239" s="156"/>
      <c r="L239" s="156"/>
    </row>
    <row r="240" spans="1:12" x14ac:dyDescent="0.25">
      <c r="A240" s="1"/>
      <c r="B240" s="1"/>
      <c r="C240" s="1"/>
      <c r="D240" s="1"/>
      <c r="E240" s="1"/>
      <c r="F240" s="1"/>
      <c r="G240" s="1"/>
      <c r="H240" s="1"/>
      <c r="I240" s="1"/>
      <c r="J240" s="1"/>
      <c r="K240" s="1"/>
      <c r="L240" s="1"/>
    </row>
    <row r="241" spans="1:12" x14ac:dyDescent="0.25">
      <c r="A241" s="1"/>
      <c r="B241" s="1"/>
      <c r="C241" s="1"/>
      <c r="D241" s="1"/>
      <c r="E241" s="1"/>
      <c r="F241" s="1"/>
      <c r="G241" s="1"/>
      <c r="H241" s="1"/>
      <c r="I241" s="1"/>
      <c r="J241" s="1"/>
      <c r="K241" s="1"/>
      <c r="L241" s="1"/>
    </row>
    <row r="242" spans="1:12" x14ac:dyDescent="0.25">
      <c r="A242" s="1"/>
      <c r="B242" s="1"/>
      <c r="C242" s="1"/>
      <c r="D242" s="1"/>
      <c r="E242" s="1"/>
      <c r="F242" s="1"/>
      <c r="G242" s="1"/>
      <c r="H242" s="1"/>
      <c r="I242" s="1"/>
      <c r="J242" s="1"/>
      <c r="K242" s="1"/>
      <c r="L242" s="1"/>
    </row>
    <row r="243" spans="1:12" x14ac:dyDescent="0.25">
      <c r="A243" s="1"/>
      <c r="B243" s="1"/>
      <c r="C243" s="1"/>
      <c r="D243" s="1"/>
      <c r="E243" s="1"/>
      <c r="F243" s="1"/>
      <c r="G243" s="1"/>
      <c r="H243" s="1"/>
      <c r="I243" s="1"/>
      <c r="J243" s="1"/>
      <c r="K243" s="1"/>
      <c r="L243" s="1"/>
    </row>
  </sheetData>
  <sheetProtection selectLockedCells="1"/>
  <mergeCells count="403">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C106:C107"/>
    <mergeCell ref="D106:D107"/>
    <mergeCell ref="E106:E107"/>
    <mergeCell ref="F106:F107"/>
    <mergeCell ref="G106:G107"/>
    <mergeCell ref="D102:D103"/>
    <mergeCell ref="E102:E103"/>
    <mergeCell ref="F102:F103"/>
    <mergeCell ref="G102:G103"/>
    <mergeCell ref="D100:D101"/>
    <mergeCell ref="E100:E101"/>
    <mergeCell ref="F100:F101"/>
    <mergeCell ref="G100:G101"/>
    <mergeCell ref="C104:C105"/>
    <mergeCell ref="D104:D105"/>
    <mergeCell ref="E104:E105"/>
    <mergeCell ref="F104:F105"/>
    <mergeCell ref="G104:G105"/>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Hoja2!$A$1:$A$5</xm:f>
          </x14:formula1>
          <xm:sqref>E14:G14 E35:G35 E56:G56 E77:G77 E98:G98 E119:G119 E140:G140 E161:G161 E183:G183 E204:G204</xm:sqref>
        </x14:dataValidation>
        <x14:dataValidation type="list" allowBlank="1" showInputMessage="1" showErrorMessage="1">
          <x14:formula1>
            <xm:f>Hoja2!$C$1:$C$5</xm:f>
          </x14:formula1>
          <xm:sqref>J14:K14 J35:K35 J56:K56 J77:K77 J98:K98 J119:K119 J140:K140 J161:K161 J183:K183 J204:K204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sheetPr>
  <dimension ref="A1:M15"/>
  <sheetViews>
    <sheetView tabSelected="1" zoomScale="89" zoomScaleNormal="89" workbookViewId="0">
      <selection activeCell="U11" sqref="U11"/>
    </sheetView>
  </sheetViews>
  <sheetFormatPr baseColWidth="10" defaultColWidth="11.42578125" defaultRowHeight="12.75" x14ac:dyDescent="0.2"/>
  <cols>
    <col min="1" max="1" width="38.5703125" style="24" customWidth="1"/>
    <col min="2" max="3" width="18.5703125" style="24" customWidth="1"/>
    <col min="4" max="4" width="20.5703125" style="26" customWidth="1"/>
    <col min="5" max="5" width="15.5703125" style="24" customWidth="1"/>
    <col min="6" max="6" width="15" style="24" customWidth="1"/>
    <col min="7" max="7" width="17.28515625" style="24" customWidth="1"/>
    <col min="8" max="8" width="18" style="24" customWidth="1"/>
    <col min="9" max="9" width="44.28515625" style="24" customWidth="1"/>
    <col min="10" max="10" width="16.140625" style="24" customWidth="1"/>
    <col min="11" max="12" width="13.140625" style="24" customWidth="1"/>
    <col min="13" max="13" width="20" style="24" customWidth="1"/>
    <col min="14" max="16384" width="11.42578125" style="24"/>
  </cols>
  <sheetData>
    <row r="1" spans="1:13" ht="15.75" customHeight="1" x14ac:dyDescent="0.2">
      <c r="A1" s="993"/>
      <c r="B1" s="995" t="str">
        <f>CONTEXTO!B1</f>
        <v xml:space="preserve">PROCESO: </v>
      </c>
      <c r="C1" s="995"/>
      <c r="D1" s="995"/>
      <c r="E1" s="995"/>
      <c r="F1" s="995"/>
      <c r="G1" s="995"/>
      <c r="H1" s="995"/>
      <c r="I1" s="995"/>
      <c r="J1" s="740" t="s">
        <v>489</v>
      </c>
      <c r="K1" s="740"/>
      <c r="L1" s="740"/>
      <c r="M1" s="996"/>
    </row>
    <row r="2" spans="1:13" ht="15.75" customHeight="1" x14ac:dyDescent="0.2">
      <c r="A2" s="994"/>
      <c r="B2" s="512"/>
      <c r="C2" s="512"/>
      <c r="D2" s="512"/>
      <c r="E2" s="512"/>
      <c r="F2" s="512"/>
      <c r="G2" s="512"/>
      <c r="H2" s="512"/>
      <c r="I2" s="512"/>
      <c r="J2" s="635" t="s">
        <v>482</v>
      </c>
      <c r="K2" s="635"/>
      <c r="L2" s="635"/>
      <c r="M2" s="997"/>
    </row>
    <row r="3" spans="1:13" ht="15.75" customHeight="1" x14ac:dyDescent="0.2">
      <c r="A3" s="994"/>
      <c r="B3" s="512" t="s">
        <v>236</v>
      </c>
      <c r="C3" s="512"/>
      <c r="D3" s="512"/>
      <c r="E3" s="512"/>
      <c r="F3" s="512"/>
      <c r="G3" s="512"/>
      <c r="H3" s="512"/>
      <c r="I3" s="512"/>
      <c r="J3" s="635" t="s">
        <v>483</v>
      </c>
      <c r="K3" s="635"/>
      <c r="L3" s="635"/>
      <c r="M3" s="997"/>
    </row>
    <row r="4" spans="1:13" ht="15.75" customHeight="1" x14ac:dyDescent="0.2">
      <c r="A4" s="994"/>
      <c r="B4" s="512"/>
      <c r="C4" s="512"/>
      <c r="D4" s="512"/>
      <c r="E4" s="512"/>
      <c r="F4" s="512"/>
      <c r="G4" s="512"/>
      <c r="H4" s="512"/>
      <c r="I4" s="512"/>
      <c r="J4" s="635" t="s">
        <v>504</v>
      </c>
      <c r="K4" s="635"/>
      <c r="L4" s="635"/>
      <c r="M4" s="997"/>
    </row>
    <row r="5" spans="1:13" ht="15" customHeight="1" x14ac:dyDescent="0.2">
      <c r="A5" s="1001"/>
      <c r="B5" s="1002"/>
      <c r="C5" s="1002"/>
      <c r="D5" s="1002"/>
      <c r="E5" s="1002"/>
      <c r="F5" s="1002"/>
      <c r="G5" s="1002"/>
      <c r="H5" s="1002"/>
      <c r="I5" s="1002"/>
      <c r="J5" s="1002"/>
      <c r="K5" s="1002"/>
      <c r="L5" s="1002"/>
      <c r="M5" s="1003"/>
    </row>
    <row r="6" spans="1:13" s="25" customFormat="1" ht="15.75" customHeight="1" x14ac:dyDescent="0.2">
      <c r="A6" s="85" t="s">
        <v>237</v>
      </c>
      <c r="B6" s="1007" t="s">
        <v>254</v>
      </c>
      <c r="C6" s="1007"/>
      <c r="D6" s="1007"/>
      <c r="E6" s="1007"/>
      <c r="F6" s="1007"/>
      <c r="G6" s="1007"/>
      <c r="H6" s="1007"/>
      <c r="I6" s="1007"/>
      <c r="J6" s="1007"/>
      <c r="K6" s="1007"/>
      <c r="L6" s="1007"/>
      <c r="M6" s="1008"/>
    </row>
    <row r="7" spans="1:13" s="25" customFormat="1" ht="42.75" customHeight="1" x14ac:dyDescent="0.2">
      <c r="A7" s="85" t="s">
        <v>238</v>
      </c>
      <c r="B7" s="635" t="s">
        <v>255</v>
      </c>
      <c r="C7" s="635"/>
      <c r="D7" s="635"/>
      <c r="E7" s="635"/>
      <c r="F7" s="635"/>
      <c r="G7" s="635"/>
      <c r="H7" s="635"/>
      <c r="I7" s="635"/>
      <c r="J7" s="635"/>
      <c r="K7" s="635"/>
      <c r="L7" s="635"/>
      <c r="M7" s="636"/>
    </row>
    <row r="8" spans="1:13" s="25" customFormat="1" ht="15" customHeight="1" thickBot="1" x14ac:dyDescent="0.25">
      <c r="A8" s="1013"/>
      <c r="B8" s="1014"/>
      <c r="C8" s="1014"/>
      <c r="D8" s="1014"/>
      <c r="E8" s="1014"/>
      <c r="F8" s="1014"/>
      <c r="G8" s="1014"/>
      <c r="H8" s="1014"/>
      <c r="I8" s="1014"/>
      <c r="J8" s="1014"/>
      <c r="K8" s="1014"/>
      <c r="L8" s="1014"/>
      <c r="M8" s="1015"/>
    </row>
    <row r="9" spans="1:13" s="84" customFormat="1" ht="40.5" customHeight="1" thickBot="1" x14ac:dyDescent="0.25">
      <c r="A9" s="340" t="s">
        <v>239</v>
      </c>
      <c r="B9" s="341" t="s">
        <v>240</v>
      </c>
      <c r="C9" s="341" t="s">
        <v>74</v>
      </c>
      <c r="D9" s="341" t="s">
        <v>8</v>
      </c>
      <c r="E9" s="342" t="s">
        <v>241</v>
      </c>
      <c r="F9" s="342" t="s">
        <v>242</v>
      </c>
      <c r="G9" s="342" t="s">
        <v>243</v>
      </c>
      <c r="H9" s="342" t="s">
        <v>244</v>
      </c>
      <c r="I9" s="342" t="s">
        <v>245</v>
      </c>
      <c r="J9" s="341" t="s">
        <v>246</v>
      </c>
      <c r="K9" s="341" t="s">
        <v>247</v>
      </c>
      <c r="L9" s="341" t="s">
        <v>248</v>
      </c>
      <c r="M9" s="343" t="s">
        <v>249</v>
      </c>
    </row>
    <row r="10" spans="1:13" s="25" customFormat="1" ht="153" x14ac:dyDescent="0.2">
      <c r="A10" s="998" t="str">
        <f>(CONTEXTO!A8&amp;" "&amp;CONTEXTO!A9)</f>
        <v>PROCESO: GESTIÓN DE LA GOBERNABILIDAD, PARTICIPACIÓN Y CONVIVENCIA CIUDADANA OBJETIVO: 
FORMULAR E IMPLEMENTAR POLÍTICAS, PLANES, PROGRAMAS Y PROYECTOS DE SEGURIDAD, JUSTICIA Y ORDEN PÚBLICO,  DERECHOS HUMANOS Y CONVIVENCIA PACÍFICA; ASIMISMO COORDINAR DE MANERA PERMANENTE LA JUSTICIA POLICIVA Y ADMINISTRATIVA, EJERCER LA INSPECCIÓN, VIGILANCIA Y CONTROL A LA OCUPACIÓN DEL ESPACIO PÚBLICO, DEFENSA DEL CONSUMIDOR, MEDIO AMBIENTE Y BIENESTAR ANIMAL, A TRAVÉS DE ESTRATEGIAS DE PREVENCIÓN, ATENCIÓN, PROMOCIÓN Y PROTECCIÓN, ENCAMINADOS A FORTALECER LA GOBERNABILIDAD DEMOCRÁTICA, LA SANA CONVIVENCIA, PARTICIPACIÓN CIUDADANA Y LA RESOLUCIÓN PACÍFICA DE CONFLICTOS EN EL MUNICIPIO.</v>
      </c>
      <c r="B10" s="991" t="str">
        <f>DESCRIPCION!A10</f>
        <v>Posiblidad de Incumplimiento  de los planes de acción de las diferentes dependencias del proceso</v>
      </c>
      <c r="C10" s="990" t="str">
        <f>'IDENTIFICACION DE RIESGOS'!J10</f>
        <v>GESTION</v>
      </c>
      <c r="D10" s="327" t="str">
        <f>DESCRIPCION!D10</f>
        <v>Declaratoria de emergencia ocasionadas por pandemias, epidemias o desastres naturales que retrasa el cumplimiento del cronograma del proceso  por desconocimiento o fallas en la tecnología o conectividad.</v>
      </c>
      <c r="E10" s="990" t="str">
        <f>'VALORACIÓN RIESGOS RESIDUAL'!E14:G14</f>
        <v>Rara vez</v>
      </c>
      <c r="F10" s="1004" t="str">
        <f>'VALORACIÓN RIESGOS RESIDUAL'!J14</f>
        <v>Insignificante</v>
      </c>
      <c r="G10" s="991" t="str">
        <f>'VALORACIÓN RIESGOS RESIDUAL'!K11</f>
        <v>BAJA</v>
      </c>
      <c r="H10" s="1009" t="s">
        <v>302</v>
      </c>
      <c r="I10" s="344" t="s">
        <v>434</v>
      </c>
      <c r="J10" s="345" t="s">
        <v>474</v>
      </c>
      <c r="K10" s="345" t="s">
        <v>475</v>
      </c>
      <c r="L10" s="346" t="s">
        <v>414</v>
      </c>
      <c r="M10" s="741" t="s">
        <v>480</v>
      </c>
    </row>
    <row r="11" spans="1:13" s="25" customFormat="1" ht="153" customHeight="1" x14ac:dyDescent="0.2">
      <c r="A11" s="999"/>
      <c r="B11" s="992"/>
      <c r="C11" s="649"/>
      <c r="D11" s="325" t="str">
        <f>DESCRIPCION!D11</f>
        <v>Dificultad del trabajo en equipo por carencia de unificación de criterios</v>
      </c>
      <c r="E11" s="649"/>
      <c r="F11" s="1005"/>
      <c r="G11" s="992"/>
      <c r="H11" s="1010"/>
      <c r="I11" s="334" t="s">
        <v>434</v>
      </c>
      <c r="J11" s="323" t="s">
        <v>476</v>
      </c>
      <c r="K11" s="323" t="s">
        <v>475</v>
      </c>
      <c r="L11" s="324" t="s">
        <v>414</v>
      </c>
      <c r="M11" s="742"/>
    </row>
    <row r="12" spans="1:13" s="25" customFormat="1" ht="75" customHeight="1" x14ac:dyDescent="0.2">
      <c r="A12" s="999"/>
      <c r="B12" s="992"/>
      <c r="C12" s="649"/>
      <c r="D12" s="326"/>
      <c r="E12" s="649"/>
      <c r="F12" s="1005"/>
      <c r="G12" s="992"/>
      <c r="H12" s="230" t="s">
        <v>253</v>
      </c>
      <c r="I12" s="243" t="s">
        <v>472</v>
      </c>
      <c r="J12" s="328" t="s">
        <v>415</v>
      </c>
      <c r="K12" s="328" t="s">
        <v>413</v>
      </c>
      <c r="L12" s="339" t="s">
        <v>505</v>
      </c>
      <c r="M12" s="742"/>
    </row>
    <row r="13" spans="1:13" s="25" customFormat="1" ht="133.15" customHeight="1" x14ac:dyDescent="0.2">
      <c r="A13" s="999"/>
      <c r="B13" s="992" t="str">
        <f>DESCRIPCION!A13</f>
        <v>Posibilidad de recibir o solicitar cualquier dádiva o beneficio a nombre propio o de terceros permitiendo el vencimiento, dilacion de terminos o incumplimento de los requisitos de ley en los procesos y/o tramites a cargo</v>
      </c>
      <c r="C13" s="649" t="str">
        <f>'IDENTIFICACION DE RIESGOS'!J13</f>
        <v>CORRUPCION</v>
      </c>
      <c r="D13" s="325" t="str">
        <f>DESCRIPCION!D13</f>
        <v xml:space="preserve">Fallas en la cultura de la probidad </v>
      </c>
      <c r="E13" s="649" t="str">
        <f>'VALORACIÓN RIESGOS RESIDUAL'!E35:G35</f>
        <v>Rara vez</v>
      </c>
      <c r="F13" s="1005" t="str">
        <f>'VALORACIÓN RIESGOS RESIDUAL'!J35</f>
        <v>Catastrófico</v>
      </c>
      <c r="G13" s="649" t="str">
        <f>'VALORACIÓN RIESGOS RESIDUAL'!K32</f>
        <v>ALTA</v>
      </c>
      <c r="H13" s="1010" t="s">
        <v>300</v>
      </c>
      <c r="I13" s="334" t="s">
        <v>428</v>
      </c>
      <c r="J13" s="328" t="s">
        <v>477</v>
      </c>
      <c r="K13" s="328" t="s">
        <v>413</v>
      </c>
      <c r="L13" s="242" t="s">
        <v>414</v>
      </c>
      <c r="M13" s="742" t="s">
        <v>479</v>
      </c>
    </row>
    <row r="14" spans="1:13" s="25" customFormat="1" ht="85.5" customHeight="1" x14ac:dyDescent="0.2">
      <c r="A14" s="999"/>
      <c r="B14" s="992"/>
      <c r="C14" s="649"/>
      <c r="D14" s="325" t="str">
        <f>DESCRIPCION!D14</f>
        <v>Actores de presión en el tema regulado por el trámite que puedan incidir en las decisiones institucionales</v>
      </c>
      <c r="E14" s="649"/>
      <c r="F14" s="1005"/>
      <c r="G14" s="649"/>
      <c r="H14" s="1010"/>
      <c r="I14" s="334" t="s">
        <v>471</v>
      </c>
      <c r="J14" s="328" t="s">
        <v>478</v>
      </c>
      <c r="K14" s="328" t="s">
        <v>413</v>
      </c>
      <c r="L14" s="242" t="s">
        <v>414</v>
      </c>
      <c r="M14" s="742"/>
    </row>
    <row r="15" spans="1:13" s="25" customFormat="1" ht="95.25" customHeight="1" thickBot="1" x14ac:dyDescent="0.25">
      <c r="A15" s="1000"/>
      <c r="B15" s="1012"/>
      <c r="C15" s="1006"/>
      <c r="D15" s="330"/>
      <c r="E15" s="1006"/>
      <c r="F15" s="1011"/>
      <c r="G15" s="1006"/>
      <c r="H15" s="331" t="s">
        <v>253</v>
      </c>
      <c r="I15" s="332" t="s">
        <v>473</v>
      </c>
      <c r="J15" s="333" t="s">
        <v>416</v>
      </c>
      <c r="K15" s="333" t="s">
        <v>413</v>
      </c>
      <c r="L15" s="347" t="s">
        <v>505</v>
      </c>
      <c r="M15" s="989"/>
    </row>
  </sheetData>
  <sheetProtection selectLockedCells="1"/>
  <mergeCells count="27">
    <mergeCell ref="B6:M6"/>
    <mergeCell ref="B7:M7"/>
    <mergeCell ref="H10:H11"/>
    <mergeCell ref="F13:F15"/>
    <mergeCell ref="G13:G15"/>
    <mergeCell ref="C13:C15"/>
    <mergeCell ref="B13:B15"/>
    <mergeCell ref="G10:G12"/>
    <mergeCell ref="A8:M8"/>
    <mergeCell ref="H13:H14"/>
    <mergeCell ref="E10:E12"/>
    <mergeCell ref="M10:M12"/>
    <mergeCell ref="M13:M15"/>
    <mergeCell ref="C10:C12"/>
    <mergeCell ref="B10:B12"/>
    <mergeCell ref="A1:A4"/>
    <mergeCell ref="J1:L1"/>
    <mergeCell ref="J2:L2"/>
    <mergeCell ref="J3:L3"/>
    <mergeCell ref="J4:L4"/>
    <mergeCell ref="B1:I2"/>
    <mergeCell ref="B3:I4"/>
    <mergeCell ref="M1:M4"/>
    <mergeCell ref="A10:A15"/>
    <mergeCell ref="A5:M5"/>
    <mergeCell ref="F10:F12"/>
    <mergeCell ref="E13:E15"/>
  </mergeCells>
  <printOptions horizontalCentered="1"/>
  <pageMargins left="0.35433070866141736" right="0.35433070866141736" top="0.70866141732283472"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NO!$A$1:$A$4</xm:f>
          </x14:formula1>
          <xm:sqref>H10:H12 H46:H48 H18:H20 H22:H24 H26:H28 H30:H32 H34:H36 H38:H40 H42:H44 H14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A5"/>
  <sheetViews>
    <sheetView workbookViewId="0">
      <selection activeCell="J24" sqref="J24"/>
    </sheetView>
  </sheetViews>
  <sheetFormatPr baseColWidth="10" defaultRowHeight="15" x14ac:dyDescent="0.25"/>
  <cols>
    <col min="1" max="1" width="19.140625" customWidth="1"/>
  </cols>
  <sheetData>
    <row r="1" spans="1:1" x14ac:dyDescent="0.25">
      <c r="A1" s="1" t="s">
        <v>306</v>
      </c>
    </row>
    <row r="2" spans="1:1" x14ac:dyDescent="0.25">
      <c r="A2" s="1" t="s">
        <v>158</v>
      </c>
    </row>
    <row r="3" spans="1:1" x14ac:dyDescent="0.25">
      <c r="A3" s="1" t="s">
        <v>161</v>
      </c>
    </row>
    <row r="4" spans="1:1" x14ac:dyDescent="0.25">
      <c r="A4" s="1" t="s">
        <v>164</v>
      </c>
    </row>
    <row r="5" spans="1:1" x14ac:dyDescent="0.25">
      <c r="A5" s="1" t="s">
        <v>167</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4"/>
  <sheetViews>
    <sheetView workbookViewId="0">
      <selection activeCell="C3" sqref="C3"/>
    </sheetView>
  </sheetViews>
  <sheetFormatPr baseColWidth="10" defaultRowHeight="15" x14ac:dyDescent="0.25"/>
  <cols>
    <col min="1" max="1" width="23.140625" customWidth="1"/>
  </cols>
  <sheetData>
    <row r="1" spans="1:1" x14ac:dyDescent="0.25">
      <c r="A1" s="229" t="s">
        <v>302</v>
      </c>
    </row>
    <row r="2" spans="1:1" x14ac:dyDescent="0.25">
      <c r="A2" s="229" t="s">
        <v>299</v>
      </c>
    </row>
    <row r="3" spans="1:1" x14ac:dyDescent="0.25">
      <c r="A3" s="229" t="s">
        <v>300</v>
      </c>
    </row>
    <row r="4" spans="1:1" x14ac:dyDescent="0.25">
      <c r="A4" s="229" t="s">
        <v>301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2</vt:i4>
      </vt:variant>
    </vt:vector>
  </HeadingPairs>
  <TitlesOfParts>
    <vt:vector size="26" baseType="lpstr">
      <vt:lpstr>INSTRUCTIVO</vt:lpstr>
      <vt:lpstr>CONTEXTO</vt:lpstr>
      <vt:lpstr>Hoja1</vt:lpstr>
      <vt:lpstr>LISTAS CONTEXTO</vt:lpstr>
      <vt:lpstr>PRIORIZACIÓN DE CAUSA</vt:lpstr>
      <vt:lpstr>matriz definicion riesgo</vt:lpstr>
      <vt:lpstr>IDENTIFICACION</vt:lpstr>
      <vt:lpstr>PRIORIZ CAUSA R CORUP TRÁMITES</vt:lpstr>
      <vt:lpstr>DOFA (2)</vt:lpstr>
      <vt:lpstr>IDENTIFICACION DE RIESGOS</vt:lpstr>
      <vt:lpstr>DESCRIPCION</vt:lpstr>
      <vt:lpstr>PROBABILIDAD</vt:lpstr>
      <vt:lpstr> IMPACTO RIESGOS GESTION</vt:lpstr>
      <vt:lpstr> IMPACTO RIESGOS CORRUPCION</vt:lpstr>
      <vt:lpstr>VALORACION RIESGOS INHERENTES</vt:lpstr>
      <vt:lpstr>Hoja3</vt:lpstr>
      <vt:lpstr>NOOO</vt:lpstr>
      <vt:lpstr>Hoja2</vt:lpstr>
      <vt:lpstr>CONTROLES Y EVALUACIÓN</vt:lpstr>
      <vt:lpstr>EVALUACIÓN SOLIDEZ CONTROLES</vt:lpstr>
      <vt:lpstr>VALORACIÓN RIESGOS RESIDUAL</vt:lpstr>
      <vt:lpstr>MAPA DE RIESGO ADMON</vt:lpstr>
      <vt:lpstr>NOO</vt:lpstr>
      <vt:lpstr>NO</vt:lpstr>
      <vt:lpstr>DESCRIPCION!Títulos_a_imprimir</vt:lpstr>
      <vt:lpstr>'IDENTIFICACION DE RIESGOS'!Títulos_a_imprimir</vt:lpstr>
    </vt:vector>
  </TitlesOfParts>
  <Company>Hewlett-Packard Company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PLANEACION23</cp:lastModifiedBy>
  <cp:revision/>
  <cp:lastPrinted>2018-11-07T13:36:21Z</cp:lastPrinted>
  <dcterms:created xsi:type="dcterms:W3CDTF">2014-12-30T19:27:19Z</dcterms:created>
  <dcterms:modified xsi:type="dcterms:W3CDTF">2021-05-31T19:07:42Z</dcterms:modified>
</cp:coreProperties>
</file>